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aura\Google Drive\PhD\2.Analysis\1.Quantitative synthesis\5. Data Analysis\Paper 1 - meta-averages\V2\"/>
    </mc:Choice>
  </mc:AlternateContent>
  <xr:revisionPtr revIDLastSave="0" documentId="13_ncr:1_{69038C0A-6255-42C9-9D2D-77111452E638}" xr6:coauthVersionLast="36" xr6:coauthVersionMax="36" xr10:uidLastSave="{00000000-0000-0000-0000-000000000000}"/>
  <bookViews>
    <workbookView xWindow="0" yWindow="0" windowWidth="28800" windowHeight="11630" tabRatio="598" activeTab="5" xr2:uid="{BB56347B-0D7E-4D6F-80BF-06BAE7419AFF}"/>
  </bookViews>
  <sheets>
    <sheet name="Overview" sheetId="16" r:id="rId1"/>
    <sheet name="Metadata" sheetId="17" r:id="rId2"/>
    <sheet name="Database" sheetId="1" r:id="rId3"/>
    <sheet name="TC_RA" sheetId="2" r:id="rId4"/>
    <sheet name="4 - Outliers" sheetId="3" r:id="rId5"/>
    <sheet name="BoxPlot_Data" sheetId="4" r:id="rId6"/>
    <sheet name="5 -Impute_SE" sheetId="7" r:id="rId7"/>
    <sheet name="6 - Assign Weight" sheetId="9" r:id="rId8"/>
    <sheet name="10_Mean_Elasticity" sheetId="8" r:id="rId9"/>
    <sheet name="11_t_test" sheetId="10" r:id="rId10"/>
    <sheet name="12_Results summary" sheetId="13" r:id="rId11"/>
    <sheet name="Sample_Only" sheetId="14" r:id="rId12"/>
    <sheet name="4. Metadata_Notes" sheetId="19" r:id="rId13"/>
    <sheet name="Priors_Reference_List" sheetId="18" r:id="rId14"/>
  </sheets>
  <definedNames>
    <definedName name="_xlnm._FilterDatabase" localSheetId="8" hidden="1">'12_Results summary'!$B$4:$J$4</definedName>
    <definedName name="_xlnm._FilterDatabase" localSheetId="10" hidden="1">'12_Results summary'!$B$4:$K$4</definedName>
    <definedName name="_xlnm._FilterDatabase" localSheetId="5" hidden="1">BoxPlot_Data!$B$4:$D$269</definedName>
    <definedName name="_xlnm._FilterDatabase" localSheetId="13" hidden="1">Priors_Reference_List!$B$4:$H$80</definedName>
    <definedName name="_xlnm._FilterDatabase" localSheetId="11" hidden="1">Sample_Only!$A$1:$AF$1</definedName>
    <definedName name="solver_eng" localSheetId="9" hidden="1">1</definedName>
    <definedName name="solver_neg" localSheetId="9" hidden="1">1</definedName>
    <definedName name="solver_num" localSheetId="9" hidden="1">0</definedName>
    <definedName name="solver_opt" localSheetId="9" hidden="1">'11_t_test'!$K$43</definedName>
    <definedName name="solver_typ" localSheetId="9" hidden="1">1</definedName>
    <definedName name="solver_val" localSheetId="9" hidden="1">0</definedName>
    <definedName name="solver_ver" localSheetId="9" hidden="1">3</definedName>
  </definedNames>
  <calcPr calcId="191029"/>
  <pivotCaches>
    <pivotCache cacheId="3" r:id="rId15"/>
    <pivotCache cacheId="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6" i="13" l="1"/>
  <c r="H7" i="13"/>
  <c r="H8" i="13"/>
  <c r="H10" i="13"/>
  <c r="H11" i="13"/>
  <c r="H9" i="13"/>
  <c r="H12" i="13"/>
  <c r="H13" i="13"/>
  <c r="H14" i="13"/>
  <c r="F6" i="13"/>
  <c r="F8" i="13"/>
  <c r="F10" i="13"/>
  <c r="F11" i="13"/>
  <c r="F9" i="13"/>
  <c r="F12" i="13"/>
  <c r="F15" i="13"/>
  <c r="F5" i="13"/>
  <c r="D6" i="13"/>
  <c r="D8" i="13"/>
  <c r="D10" i="13"/>
  <c r="D11" i="13"/>
  <c r="D9" i="13"/>
  <c r="D12" i="13"/>
  <c r="D15" i="13"/>
  <c r="D5" i="13"/>
  <c r="G6" i="13"/>
  <c r="G7" i="13"/>
  <c r="G8" i="13"/>
  <c r="G10" i="13"/>
  <c r="G11" i="13"/>
  <c r="G9" i="13"/>
  <c r="G12" i="13"/>
  <c r="G13" i="13"/>
  <c r="G14" i="13"/>
  <c r="DC56" i="10"/>
  <c r="DC52" i="10"/>
  <c r="DC48" i="10"/>
  <c r="DC55" i="10"/>
  <c r="DC51" i="10"/>
  <c r="DC47" i="10"/>
  <c r="DC49" i="10"/>
  <c r="DC54" i="10"/>
  <c r="DC50" i="10"/>
  <c r="DC53" i="10"/>
  <c r="DC46" i="10"/>
  <c r="CW46" i="10"/>
  <c r="CW45" i="10"/>
  <c r="CW44" i="10"/>
  <c r="CW43" i="10"/>
  <c r="CQ46" i="10"/>
  <c r="CQ45" i="10"/>
  <c r="CQ44" i="10"/>
  <c r="CQ43" i="10"/>
  <c r="CK54" i="10"/>
  <c r="CK50" i="10"/>
  <c r="CK46" i="10"/>
  <c r="CK53" i="10"/>
  <c r="CK49" i="10"/>
  <c r="CK52" i="10"/>
  <c r="CK48" i="10"/>
  <c r="CK47" i="10"/>
  <c r="CK51" i="10"/>
  <c r="CK45" i="10"/>
  <c r="CE44" i="10"/>
  <c r="CE43" i="10"/>
  <c r="BX51" i="10"/>
  <c r="BX47" i="10"/>
  <c r="BX46" i="10"/>
  <c r="BX45" i="10"/>
  <c r="BX44" i="10"/>
  <c r="BX50" i="10"/>
  <c r="BX48" i="10"/>
  <c r="BX49" i="10"/>
  <c r="BX43" i="10"/>
  <c r="BR46" i="10"/>
  <c r="BR45" i="10"/>
  <c r="BR44" i="10"/>
  <c r="BR43" i="10"/>
  <c r="BK47" i="10"/>
  <c r="BK46" i="10"/>
  <c r="BK44" i="10"/>
  <c r="BK45" i="10"/>
  <c r="BK43" i="10"/>
  <c r="BE47" i="10"/>
  <c r="BE46" i="10"/>
  <c r="BE45" i="10"/>
  <c r="BE44" i="10"/>
  <c r="BE43" i="10"/>
  <c r="AY47" i="10"/>
  <c r="AY45" i="10"/>
  <c r="AY46" i="10"/>
  <c r="AY44" i="10"/>
  <c r="AY43" i="10"/>
  <c r="AS58" i="10"/>
  <c r="AS54" i="10"/>
  <c r="AS50" i="10"/>
  <c r="AS52" i="10"/>
  <c r="AS51" i="10"/>
  <c r="AS57" i="10"/>
  <c r="AS53" i="10"/>
  <c r="AS56" i="10"/>
  <c r="AS55" i="10"/>
  <c r="AS49" i="10"/>
  <c r="AM44" i="10"/>
  <c r="AM43" i="10"/>
  <c r="AG50" i="10"/>
  <c r="AG46" i="10"/>
  <c r="AG48" i="10"/>
  <c r="AG49" i="10"/>
  <c r="AG45" i="10"/>
  <c r="AG44" i="10"/>
  <c r="AG47" i="10"/>
  <c r="AG43" i="10"/>
  <c r="AA44" i="10"/>
  <c r="AA43" i="10"/>
  <c r="U44" i="10"/>
  <c r="U43" i="10"/>
  <c r="O44" i="10"/>
  <c r="O43" i="10"/>
  <c r="I44" i="10"/>
  <c r="I43" i="10"/>
  <c r="BZ51" i="10" l="1"/>
  <c r="C44" i="10"/>
  <c r="C43" i="10"/>
  <c r="E43" i="10" l="1"/>
  <c r="E44" i="10"/>
  <c r="E35" i="8" l="1"/>
  <c r="M41" i="8"/>
  <c r="N41" i="8"/>
  <c r="F35" i="8"/>
  <c r="G34" i="8"/>
  <c r="G33" i="8"/>
  <c r="G32" i="8"/>
  <c r="G31" i="8"/>
  <c r="G30" i="8"/>
  <c r="G29" i="8"/>
  <c r="G28" i="8"/>
  <c r="G27" i="8"/>
  <c r="J473" i="1"/>
  <c r="J471" i="1"/>
  <c r="J469" i="1"/>
  <c r="J205" i="1"/>
  <c r="J204" i="1"/>
  <c r="J28" i="1"/>
  <c r="J25" i="1"/>
  <c r="J23" i="1"/>
  <c r="J22" i="1"/>
  <c r="J79" i="1"/>
  <c r="J76" i="1"/>
  <c r="J75" i="1"/>
  <c r="J39" i="1"/>
  <c r="J21" i="1"/>
  <c r="J19" i="1"/>
  <c r="J17" i="1"/>
  <c r="I6" i="18" l="1"/>
  <c r="I7" i="18"/>
  <c r="I8" i="18"/>
  <c r="I9" i="18"/>
  <c r="I10" i="18"/>
  <c r="I11" i="18"/>
  <c r="I12" i="18"/>
  <c r="I13" i="18"/>
  <c r="I14" i="18"/>
  <c r="I15" i="18"/>
  <c r="I16" i="18"/>
  <c r="I17" i="18"/>
  <c r="I18" i="18"/>
  <c r="I19" i="18"/>
  <c r="I20" i="18"/>
  <c r="I21" i="18"/>
  <c r="I22" i="18"/>
  <c r="I23" i="18"/>
  <c r="I24" i="18"/>
  <c r="I25" i="18"/>
  <c r="I26" i="18"/>
  <c r="I27" i="18"/>
  <c r="I28" i="18"/>
  <c r="I29" i="18"/>
  <c r="I30" i="18"/>
  <c r="I31" i="18"/>
  <c r="I32" i="18"/>
  <c r="I33" i="18"/>
  <c r="I34" i="18"/>
  <c r="I35" i="18"/>
  <c r="I36" i="18"/>
  <c r="I37" i="18"/>
  <c r="I38" i="18"/>
  <c r="I39" i="18"/>
  <c r="I40" i="18"/>
  <c r="I41" i="18"/>
  <c r="I42" i="18"/>
  <c r="I43" i="18"/>
  <c r="I44" i="18"/>
  <c r="I45" i="18"/>
  <c r="I46" i="18"/>
  <c r="I47" i="18"/>
  <c r="I48" i="18"/>
  <c r="I49" i="18"/>
  <c r="I50" i="18"/>
  <c r="I51" i="18"/>
  <c r="I52" i="18"/>
  <c r="I53" i="18"/>
  <c r="I54" i="18"/>
  <c r="I55" i="18"/>
  <c r="I56" i="18"/>
  <c r="I57" i="18"/>
  <c r="I58" i="18"/>
  <c r="I59" i="18"/>
  <c r="I60" i="18"/>
  <c r="I61" i="18"/>
  <c r="I62" i="18"/>
  <c r="I63" i="18"/>
  <c r="I64" i="18"/>
  <c r="I65" i="18"/>
  <c r="I66" i="18"/>
  <c r="I67" i="18"/>
  <c r="I68" i="18"/>
  <c r="I69" i="18"/>
  <c r="I70" i="18"/>
  <c r="I71" i="18"/>
  <c r="I72" i="18"/>
  <c r="I73" i="18"/>
  <c r="I74" i="18"/>
  <c r="I75" i="18"/>
  <c r="I76" i="18"/>
  <c r="I77" i="18"/>
  <c r="I78" i="18"/>
  <c r="I79" i="18"/>
  <c r="I80" i="18"/>
  <c r="I5" i="18"/>
  <c r="AI2" i="1"/>
  <c r="AI3" i="1"/>
  <c r="AI4" i="1"/>
  <c r="AI5" i="1"/>
  <c r="AI6" i="1"/>
  <c r="AI7" i="1"/>
  <c r="AI8" i="1"/>
  <c r="AI9" i="1"/>
  <c r="AI10" i="1"/>
  <c r="AI58" i="1"/>
  <c r="AI59" i="1"/>
  <c r="AI13" i="1"/>
  <c r="AI14" i="1"/>
  <c r="AI15" i="1"/>
  <c r="AI16" i="1"/>
  <c r="AI80" i="1"/>
  <c r="AI18" i="1"/>
  <c r="AI81" i="1"/>
  <c r="AI20" i="1"/>
  <c r="AI82" i="1"/>
  <c r="AI60" i="1"/>
  <c r="AI61" i="1"/>
  <c r="AI24" i="1"/>
  <c r="AI62" i="1"/>
  <c r="AI26" i="1"/>
  <c r="AI27" i="1"/>
  <c r="AI63" i="1"/>
  <c r="AI29" i="1"/>
  <c r="AI64" i="1"/>
  <c r="AI31" i="1"/>
  <c r="AI32" i="1"/>
  <c r="AI33" i="1"/>
  <c r="AI34" i="1"/>
  <c r="AI35" i="1"/>
  <c r="AI36" i="1"/>
  <c r="AI37" i="1"/>
  <c r="AI38" i="1"/>
  <c r="AI84" i="1"/>
  <c r="AI40" i="1"/>
  <c r="AI41" i="1"/>
  <c r="AI42" i="1"/>
  <c r="AI43" i="1"/>
  <c r="AI44" i="1"/>
  <c r="AI45" i="1"/>
  <c r="AI46" i="1"/>
  <c r="AI47" i="1"/>
  <c r="AI48" i="1"/>
  <c r="AI49" i="1"/>
  <c r="AI50" i="1"/>
  <c r="AI51" i="1"/>
  <c r="AI52" i="1"/>
  <c r="AI53" i="1"/>
  <c r="AI54" i="1"/>
  <c r="AI55" i="1"/>
  <c r="AI56" i="1"/>
  <c r="AI160" i="1"/>
  <c r="AI162" i="1"/>
  <c r="AI163" i="1"/>
  <c r="AI164" i="1"/>
  <c r="AI165" i="1"/>
  <c r="AI166" i="1"/>
  <c r="AI167" i="1"/>
  <c r="AI168" i="1"/>
  <c r="AI65" i="1"/>
  <c r="AI66" i="1"/>
  <c r="AI67" i="1"/>
  <c r="AI68" i="1"/>
  <c r="AI69" i="1"/>
  <c r="AI70" i="1"/>
  <c r="AI71" i="1"/>
  <c r="AI72" i="1"/>
  <c r="AI73" i="1"/>
  <c r="AI74" i="1"/>
  <c r="AI132" i="1"/>
  <c r="AI133" i="1"/>
  <c r="AI77" i="1"/>
  <c r="AI78" i="1"/>
  <c r="AI134" i="1"/>
  <c r="AI135" i="1"/>
  <c r="AI137" i="1"/>
  <c r="AI138" i="1"/>
  <c r="AI83" i="1"/>
  <c r="AI139" i="1"/>
  <c r="AI140" i="1"/>
  <c r="AI141" i="1"/>
  <c r="AI142" i="1"/>
  <c r="AI88" i="1"/>
  <c r="AI145" i="1"/>
  <c r="AI90" i="1"/>
  <c r="AI213" i="1"/>
  <c r="AI214" i="1"/>
  <c r="AI217" i="1"/>
  <c r="AI94" i="1"/>
  <c r="AI95" i="1"/>
  <c r="AI218" i="1"/>
  <c r="AI219" i="1"/>
  <c r="AI220" i="1"/>
  <c r="AI99" i="1"/>
  <c r="AI221" i="1"/>
  <c r="AI222" i="1"/>
  <c r="AI224" i="1"/>
  <c r="AI225" i="1"/>
  <c r="AI226" i="1"/>
  <c r="AI227" i="1"/>
  <c r="AI249" i="1"/>
  <c r="AI250" i="1"/>
  <c r="AI251" i="1"/>
  <c r="AI252" i="1"/>
  <c r="AI253" i="1"/>
  <c r="AI254" i="1"/>
  <c r="AI255" i="1"/>
  <c r="AI256" i="1"/>
  <c r="AI257" i="1"/>
  <c r="AI115" i="1"/>
  <c r="AI258" i="1"/>
  <c r="AI259" i="1"/>
  <c r="AI118" i="1"/>
  <c r="AI260" i="1"/>
  <c r="AI261" i="1"/>
  <c r="AI121" i="1"/>
  <c r="AI122" i="1"/>
  <c r="AI123" i="1"/>
  <c r="AI124" i="1"/>
  <c r="AI125" i="1"/>
  <c r="AI291" i="1"/>
  <c r="AI127" i="1"/>
  <c r="AI292" i="1"/>
  <c r="AI293" i="1"/>
  <c r="AI130" i="1"/>
  <c r="AI294" i="1"/>
  <c r="AI295" i="1"/>
  <c r="AI296" i="1"/>
  <c r="AI298" i="1"/>
  <c r="AI299" i="1"/>
  <c r="AI136" i="1"/>
  <c r="AI300" i="1"/>
  <c r="AI301" i="1"/>
  <c r="AI303" i="1"/>
  <c r="AI304" i="1"/>
  <c r="AI305" i="1"/>
  <c r="AI306" i="1"/>
  <c r="AI143" i="1"/>
  <c r="AI144" i="1"/>
  <c r="AI307" i="1"/>
  <c r="AI146" i="1"/>
  <c r="AI343" i="1"/>
  <c r="AI346" i="1"/>
  <c r="AI149" i="1"/>
  <c r="AI150" i="1"/>
  <c r="AI206" i="1"/>
  <c r="AI207" i="1"/>
  <c r="AI228" i="1"/>
  <c r="AI238" i="1"/>
  <c r="AI239" i="1"/>
  <c r="AI240" i="1"/>
  <c r="AI241" i="1"/>
  <c r="AI242" i="1"/>
  <c r="AI243" i="1"/>
  <c r="AI316" i="1"/>
  <c r="AI161" i="1"/>
  <c r="AI317" i="1"/>
  <c r="AI318" i="1"/>
  <c r="AI319" i="1"/>
  <c r="AI320" i="1"/>
  <c r="AI321" i="1"/>
  <c r="AI322" i="1"/>
  <c r="AI323" i="1"/>
  <c r="AI169" i="1"/>
  <c r="AI324" i="1"/>
  <c r="AI325" i="1"/>
  <c r="AI326" i="1"/>
  <c r="AI327" i="1"/>
  <c r="AI174" i="1"/>
  <c r="AI329" i="1"/>
  <c r="AI176" i="1"/>
  <c r="AI177" i="1"/>
  <c r="AI178" i="1"/>
  <c r="AI179" i="1"/>
  <c r="AI180" i="1"/>
  <c r="AI181" i="1"/>
  <c r="AI182" i="1"/>
  <c r="AI183" i="1"/>
  <c r="AI184" i="1"/>
  <c r="AI185" i="1"/>
  <c r="AI419" i="1"/>
  <c r="AI187" i="1"/>
  <c r="AI420" i="1"/>
  <c r="AI421" i="1"/>
  <c r="AI422" i="1"/>
  <c r="AI191" i="1"/>
  <c r="AI423" i="1"/>
  <c r="AI424" i="1"/>
  <c r="AI425" i="1"/>
  <c r="AI426" i="1"/>
  <c r="AI427" i="1"/>
  <c r="AI437" i="1"/>
  <c r="AI458" i="1"/>
  <c r="AI459" i="1"/>
  <c r="AI460" i="1"/>
  <c r="AI461" i="1"/>
  <c r="AI462" i="1"/>
  <c r="AI464" i="1"/>
  <c r="AI465" i="1"/>
  <c r="AI466" i="1"/>
  <c r="AI469" i="1"/>
  <c r="AI471" i="1"/>
  <c r="AI350" i="1"/>
  <c r="AI209" i="1"/>
  <c r="AI353" i="1"/>
  <c r="AI354" i="1"/>
  <c r="AI355" i="1"/>
  <c r="AI361" i="1"/>
  <c r="AI367" i="1"/>
  <c r="AI215" i="1"/>
  <c r="AI216" i="1"/>
  <c r="AI368" i="1"/>
  <c r="AI369" i="1"/>
  <c r="AI405" i="1"/>
  <c r="AI409" i="1"/>
  <c r="AI433" i="1"/>
  <c r="AI434" i="1"/>
  <c r="AI223" i="1"/>
  <c r="AI435" i="1"/>
  <c r="AI436" i="1"/>
  <c r="AI470" i="1"/>
  <c r="AI474" i="1"/>
  <c r="AI473" i="1"/>
  <c r="AI229" i="1"/>
  <c r="AI230" i="1"/>
  <c r="AI231" i="1"/>
  <c r="AI232" i="1"/>
  <c r="AI233" i="1"/>
  <c r="AI234" i="1"/>
  <c r="AI235" i="1"/>
  <c r="AI236" i="1"/>
  <c r="AI237" i="1"/>
  <c r="AI153" i="1"/>
  <c r="AI154" i="1"/>
  <c r="AI155" i="1"/>
  <c r="AI156" i="1"/>
  <c r="AI157" i="1"/>
  <c r="AI158" i="1"/>
  <c r="AI244" i="1"/>
  <c r="AI245" i="1"/>
  <c r="AI246" i="1"/>
  <c r="AI247" i="1"/>
  <c r="AI248" i="1"/>
  <c r="AI87" i="1"/>
  <c r="AI89" i="1"/>
  <c r="AI91" i="1"/>
  <c r="AI92" i="1"/>
  <c r="AI93" i="1"/>
  <c r="AI96" i="1"/>
  <c r="AI97" i="1"/>
  <c r="AI98" i="1"/>
  <c r="AI100" i="1"/>
  <c r="AI101" i="1"/>
  <c r="AI102" i="1"/>
  <c r="AI103" i="1"/>
  <c r="AI104" i="1"/>
  <c r="AI105" i="1"/>
  <c r="AI106" i="1"/>
  <c r="AI107" i="1"/>
  <c r="AI108" i="1"/>
  <c r="AI109" i="1"/>
  <c r="AI267" i="1"/>
  <c r="AI268" i="1"/>
  <c r="AI110" i="1"/>
  <c r="AI111" i="1"/>
  <c r="AI112" i="1"/>
  <c r="AI113" i="1"/>
  <c r="AI273" i="1"/>
  <c r="AI114" i="1"/>
  <c r="AI116" i="1"/>
  <c r="AI117" i="1"/>
  <c r="AI119" i="1"/>
  <c r="AI120" i="1"/>
  <c r="AI126" i="1"/>
  <c r="AI128" i="1"/>
  <c r="AI129" i="1"/>
  <c r="AI282" i="1"/>
  <c r="AI283" i="1"/>
  <c r="AI284" i="1"/>
  <c r="AI285" i="1"/>
  <c r="AI264" i="1"/>
  <c r="AI265" i="1"/>
  <c r="AI288" i="1"/>
  <c r="AI266" i="1"/>
  <c r="AI269" i="1"/>
  <c r="AI270" i="1"/>
  <c r="AI271" i="1"/>
  <c r="AI272" i="1"/>
  <c r="AI274" i="1"/>
  <c r="AI275" i="1"/>
  <c r="AI276" i="1"/>
  <c r="AI297" i="1"/>
  <c r="AI277" i="1"/>
  <c r="AI278" i="1"/>
  <c r="AI279" i="1"/>
  <c r="AI280" i="1"/>
  <c r="AI302" i="1"/>
  <c r="AI281" i="1"/>
  <c r="AI286" i="1"/>
  <c r="AI287" i="1"/>
  <c r="AI289" i="1"/>
  <c r="AI290" i="1"/>
  <c r="AI308" i="1"/>
  <c r="AI309" i="1"/>
  <c r="AI310" i="1"/>
  <c r="AI311" i="1"/>
  <c r="AI312" i="1"/>
  <c r="AI313" i="1"/>
  <c r="AI314" i="1"/>
  <c r="AI315" i="1"/>
  <c r="AI381" i="1"/>
  <c r="AI382" i="1"/>
  <c r="AI383" i="1"/>
  <c r="AI384" i="1"/>
  <c r="AI385" i="1"/>
  <c r="AI386" i="1"/>
  <c r="AI388" i="1"/>
  <c r="AI390" i="1"/>
  <c r="AI391" i="1"/>
  <c r="AI406" i="1"/>
  <c r="AI407" i="1"/>
  <c r="AI417" i="1"/>
  <c r="AI328" i="1"/>
  <c r="AI418" i="1"/>
  <c r="AI330" i="1"/>
  <c r="AI331" i="1"/>
  <c r="AI332" i="1"/>
  <c r="AI333" i="1"/>
  <c r="AI334" i="1"/>
  <c r="AI335" i="1"/>
  <c r="AI336" i="1"/>
  <c r="AI337" i="1"/>
  <c r="AI338" i="1"/>
  <c r="AI339" i="1"/>
  <c r="AI340" i="1"/>
  <c r="AI341" i="1"/>
  <c r="AI342" i="1"/>
  <c r="AI17" i="1"/>
  <c r="AI11" i="1"/>
  <c r="AI12" i="1"/>
  <c r="AI76" i="1"/>
  <c r="AI22" i="1"/>
  <c r="AI23" i="1"/>
  <c r="AI25" i="1"/>
  <c r="AI79" i="1"/>
  <c r="AI28" i="1"/>
  <c r="AI30" i="1"/>
  <c r="AI19" i="1"/>
  <c r="AI21" i="1"/>
  <c r="AI39" i="1"/>
  <c r="AI57" i="1"/>
  <c r="AI357" i="1"/>
  <c r="AI358" i="1"/>
  <c r="AI359" i="1"/>
  <c r="AI360" i="1"/>
  <c r="AI75" i="1"/>
  <c r="AI159" i="1"/>
  <c r="AI363" i="1"/>
  <c r="AI364" i="1"/>
  <c r="AI365" i="1"/>
  <c r="AI366" i="1"/>
  <c r="AI131" i="1"/>
  <c r="AI262" i="1"/>
  <c r="AI263" i="1"/>
  <c r="AI370" i="1"/>
  <c r="AI371" i="1"/>
  <c r="AI372" i="1"/>
  <c r="AI373" i="1"/>
  <c r="AI374" i="1"/>
  <c r="AI375" i="1"/>
  <c r="AI376" i="1"/>
  <c r="AI377" i="1"/>
  <c r="AI378" i="1"/>
  <c r="AI379" i="1"/>
  <c r="AI344" i="1"/>
  <c r="AI345" i="1"/>
  <c r="AI347" i="1"/>
  <c r="AI348" i="1"/>
  <c r="AI349" i="1"/>
  <c r="AI351" i="1"/>
  <c r="AI352" i="1"/>
  <c r="AI387" i="1"/>
  <c r="AI356" i="1"/>
  <c r="AI389" i="1"/>
  <c r="AI362" i="1"/>
  <c r="AI380" i="1"/>
  <c r="AI392" i="1"/>
  <c r="AI393" i="1"/>
  <c r="AI394" i="1"/>
  <c r="AI395" i="1"/>
  <c r="AI396" i="1"/>
  <c r="AI397" i="1"/>
  <c r="AI398" i="1"/>
  <c r="AI399" i="1"/>
  <c r="AI400" i="1"/>
  <c r="AI401" i="1"/>
  <c r="AI402" i="1"/>
  <c r="AI403" i="1"/>
  <c r="AI404" i="1"/>
  <c r="AI85" i="1"/>
  <c r="AI151" i="1"/>
  <c r="AI152" i="1"/>
  <c r="AI408" i="1"/>
  <c r="AI86" i="1"/>
  <c r="AI410" i="1"/>
  <c r="AI411" i="1"/>
  <c r="AI412" i="1"/>
  <c r="AI413" i="1"/>
  <c r="AI414" i="1"/>
  <c r="AI415" i="1"/>
  <c r="AI416" i="1"/>
  <c r="AI170" i="1"/>
  <c r="AI171" i="1"/>
  <c r="AI172" i="1"/>
  <c r="AI173" i="1"/>
  <c r="AI175" i="1"/>
  <c r="AI186" i="1"/>
  <c r="AI188" i="1"/>
  <c r="AI189" i="1"/>
  <c r="AI190" i="1"/>
  <c r="AI192" i="1"/>
  <c r="AI193" i="1"/>
  <c r="AI428" i="1"/>
  <c r="AI429" i="1"/>
  <c r="AI430" i="1"/>
  <c r="AI431" i="1"/>
  <c r="AI432" i="1"/>
  <c r="AI147" i="1"/>
  <c r="AI148" i="1"/>
  <c r="AI208" i="1"/>
  <c r="AI210" i="1"/>
  <c r="AI201" i="1"/>
  <c r="AI438" i="1"/>
  <c r="AI439" i="1"/>
  <c r="AI440" i="1"/>
  <c r="AI441" i="1"/>
  <c r="AI442" i="1"/>
  <c r="AI443" i="1"/>
  <c r="AI444" i="1"/>
  <c r="AI445" i="1"/>
  <c r="AI446" i="1"/>
  <c r="AI447" i="1"/>
  <c r="AI448" i="1"/>
  <c r="AI449" i="1"/>
  <c r="AI450" i="1"/>
  <c r="AI451" i="1"/>
  <c r="AI452" i="1"/>
  <c r="AI453" i="1"/>
  <c r="AI454" i="1"/>
  <c r="AI455" i="1"/>
  <c r="AI456" i="1"/>
  <c r="AI457" i="1"/>
  <c r="AI194" i="1"/>
  <c r="AI195" i="1"/>
  <c r="AI196" i="1"/>
  <c r="AI197" i="1"/>
  <c r="AI198" i="1"/>
  <c r="AI463" i="1"/>
  <c r="AI199" i="1"/>
  <c r="AI200" i="1"/>
  <c r="AI202" i="1"/>
  <c r="AI467" i="1"/>
  <c r="AI468" i="1"/>
  <c r="AI203" i="1"/>
  <c r="AI211" i="1"/>
  <c r="AI204" i="1"/>
  <c r="AI472" i="1"/>
  <c r="AI205" i="1"/>
  <c r="AI212" i="1"/>
  <c r="AI475" i="1"/>
  <c r="AI476" i="1"/>
  <c r="AI477" i="1"/>
  <c r="AI478" i="1"/>
  <c r="AI479" i="1"/>
  <c r="AI480" i="1"/>
  <c r="AI481" i="1"/>
  <c r="AI482" i="1"/>
  <c r="AI483" i="1"/>
  <c r="AI484" i="1"/>
  <c r="AI485" i="1"/>
  <c r="AI486" i="1"/>
  <c r="AI487" i="1"/>
  <c r="AI488" i="1"/>
  <c r="AI489" i="1"/>
  <c r="AI490" i="1"/>
  <c r="AI491" i="1"/>
  <c r="AI492" i="1"/>
  <c r="AI493" i="1"/>
  <c r="AI494" i="1"/>
  <c r="AI495" i="1"/>
  <c r="AI496" i="1"/>
  <c r="AI497" i="1"/>
  <c r="AI498" i="1"/>
  <c r="AI499" i="1"/>
  <c r="AI500" i="1"/>
  <c r="AI501" i="1"/>
  <c r="AI502" i="1"/>
  <c r="AI503" i="1"/>
  <c r="AI504" i="1"/>
  <c r="AI505" i="1"/>
  <c r="AI506" i="1"/>
  <c r="I81" i="18" l="1"/>
  <c r="H66" i="2" l="1"/>
  <c r="H67" i="2"/>
  <c r="H74" i="2"/>
  <c r="H75" i="2"/>
  <c r="H60" i="2"/>
  <c r="H61" i="2"/>
  <c r="H82" i="2"/>
  <c r="H83" i="2"/>
  <c r="H80" i="2"/>
  <c r="H81" i="2"/>
  <c r="H76" i="2"/>
  <c r="H77" i="2"/>
  <c r="H70" i="2"/>
  <c r="H71" i="2"/>
  <c r="H72" i="2"/>
  <c r="H73" i="2"/>
  <c r="H62" i="2"/>
  <c r="H63" i="2"/>
  <c r="H78" i="2"/>
  <c r="H79" i="2"/>
  <c r="H64" i="2"/>
  <c r="H65" i="2"/>
  <c r="H68" i="2"/>
  <c r="H69" i="2"/>
  <c r="H84" i="2"/>
  <c r="H85" i="2"/>
  <c r="H59" i="2"/>
  <c r="H58" i="2"/>
  <c r="H5" i="13" l="1"/>
  <c r="O34" i="8"/>
  <c r="J466" i="1"/>
  <c r="J465" i="1"/>
  <c r="J464" i="1"/>
  <c r="J426" i="1"/>
  <c r="J425" i="1"/>
  <c r="J424" i="1"/>
  <c r="J391" i="1"/>
  <c r="J390" i="1"/>
  <c r="J388" i="1"/>
  <c r="J380" i="1"/>
  <c r="J362" i="1"/>
  <c r="J356" i="1"/>
  <c r="J352" i="1"/>
  <c r="J351" i="1"/>
  <c r="J349" i="1"/>
  <c r="J348" i="1"/>
  <c r="J322" i="1"/>
  <c r="J321" i="1"/>
  <c r="J320" i="1"/>
  <c r="J317" i="1"/>
  <c r="J316" i="1"/>
  <c r="J198" i="1"/>
  <c r="J197" i="1"/>
  <c r="J196" i="1"/>
  <c r="J195" i="1"/>
  <c r="J194" i="1"/>
  <c r="J192" i="1"/>
  <c r="J190" i="1"/>
  <c r="J189" i="1"/>
  <c r="J188" i="1"/>
  <c r="J186" i="1"/>
  <c r="J175" i="1"/>
  <c r="J168" i="1"/>
  <c r="J167" i="1"/>
  <c r="J166" i="1"/>
  <c r="J64" i="1"/>
  <c r="J436" i="1"/>
  <c r="J435" i="1"/>
  <c r="J261" i="1"/>
  <c r="J260" i="1"/>
  <c r="J256" i="1"/>
  <c r="J255" i="1"/>
  <c r="J254" i="1"/>
  <c r="J253" i="1"/>
  <c r="J252" i="1"/>
  <c r="J251" i="1"/>
  <c r="J250" i="1"/>
  <c r="J249" i="1"/>
  <c r="J227" i="1"/>
  <c r="J226" i="1"/>
  <c r="J225" i="1"/>
  <c r="J224" i="1"/>
  <c r="J208" i="1"/>
  <c r="J148" i="1"/>
  <c r="J147" i="1"/>
  <c r="J145" i="1"/>
  <c r="J142" i="1"/>
  <c r="J141" i="1"/>
  <c r="J140" i="1"/>
  <c r="J139" i="1"/>
  <c r="J138" i="1"/>
  <c r="J137" i="1"/>
  <c r="J135" i="1"/>
  <c r="J134" i="1"/>
  <c r="J133" i="1"/>
  <c r="J129" i="1"/>
  <c r="J128" i="1"/>
  <c r="J126" i="1"/>
  <c r="J120" i="1"/>
  <c r="J119" i="1"/>
  <c r="J117" i="1"/>
  <c r="J116" i="1"/>
  <c r="J114" i="1"/>
  <c r="J113" i="1"/>
  <c r="J112" i="1"/>
  <c r="J111" i="1"/>
  <c r="J110" i="1"/>
  <c r="J109" i="1"/>
  <c r="J108" i="1"/>
  <c r="J107" i="1"/>
  <c r="J106" i="1"/>
  <c r="J105" i="1"/>
  <c r="J104" i="1"/>
  <c r="J103" i="1"/>
  <c r="J102" i="1"/>
  <c r="J101" i="1"/>
  <c r="J100" i="1"/>
  <c r="J98" i="1"/>
  <c r="J97" i="1"/>
  <c r="J96" i="1"/>
  <c r="J93" i="1"/>
  <c r="J92" i="1"/>
  <c r="J91" i="1"/>
  <c r="J89" i="1"/>
  <c r="F8" i="3"/>
  <c r="F7" i="3"/>
  <c r="O31" i="8"/>
  <c r="G5" i="13" s="1"/>
  <c r="J5" i="13" s="1"/>
  <c r="F9" i="3" l="1"/>
  <c r="F10" i="3" s="1"/>
  <c r="F11" i="3" s="1"/>
  <c r="F12" i="3"/>
  <c r="CS46" i="10"/>
  <c r="BT43" i="10"/>
  <c r="DE53" i="10"/>
  <c r="DE54" i="10"/>
  <c r="DE47" i="10"/>
  <c r="DE51" i="10"/>
  <c r="DE55" i="10"/>
  <c r="DE49" i="10"/>
  <c r="DE50" i="10"/>
  <c r="DE48" i="10"/>
  <c r="DE52" i="10"/>
  <c r="DE56" i="10"/>
  <c r="DE46" i="10"/>
  <c r="CY45" i="10"/>
  <c r="CY46" i="10"/>
  <c r="CM47" i="10"/>
  <c r="CM52" i="10"/>
  <c r="CM49" i="10"/>
  <c r="CM53" i="10"/>
  <c r="CM51" i="10"/>
  <c r="CM48" i="10"/>
  <c r="CM46" i="10"/>
  <c r="CM50" i="10"/>
  <c r="CM54" i="10"/>
  <c r="BZ47" i="10"/>
  <c r="BZ44" i="10"/>
  <c r="BZ48" i="10"/>
  <c r="BZ45" i="10"/>
  <c r="BZ49" i="10"/>
  <c r="BZ46" i="10"/>
  <c r="BZ50" i="10"/>
  <c r="BA44" i="10"/>
  <c r="BA45" i="10"/>
  <c r="BA46" i="10"/>
  <c r="BA47" i="10"/>
  <c r="BA43" i="10"/>
  <c r="AU52" i="10"/>
  <c r="AU53" i="10"/>
  <c r="AU57" i="10"/>
  <c r="AU50" i="10"/>
  <c r="AU54" i="10"/>
  <c r="AU58" i="10"/>
  <c r="AU56" i="10"/>
  <c r="AU51" i="10"/>
  <c r="AU55" i="10"/>
  <c r="AU49" i="10"/>
  <c r="AO44" i="10"/>
  <c r="AI47" i="10"/>
  <c r="AI44" i="10"/>
  <c r="AI48" i="10"/>
  <c r="AI45" i="10"/>
  <c r="AI49" i="10"/>
  <c r="AI46" i="10"/>
  <c r="AI50" i="10"/>
  <c r="AC44" i="10"/>
  <c r="W44" i="10"/>
  <c r="Q44" i="10"/>
  <c r="CY44" i="10"/>
  <c r="CY43" i="10"/>
  <c r="CS44" i="10"/>
  <c r="CS45" i="10"/>
  <c r="CS43" i="10"/>
  <c r="CM45" i="10"/>
  <c r="CG43" i="10"/>
  <c r="CG44" i="10"/>
  <c r="BZ43" i="10"/>
  <c r="BT46" i="10"/>
  <c r="BT44" i="10"/>
  <c r="BT45" i="10"/>
  <c r="BM46" i="10"/>
  <c r="BM44" i="10"/>
  <c r="BM43" i="10"/>
  <c r="BM45" i="10"/>
  <c r="BM47" i="10"/>
  <c r="BG44" i="10"/>
  <c r="BG45" i="10"/>
  <c r="BG46" i="10"/>
  <c r="BG47" i="10"/>
  <c r="BG43" i="10"/>
  <c r="AO43" i="10"/>
  <c r="AC43" i="10"/>
  <c r="AI43" i="10"/>
  <c r="W43" i="10"/>
  <c r="Q43" i="10"/>
  <c r="K44" i="10" l="1"/>
  <c r="K43" i="10" l="1"/>
  <c r="O32" i="8" l="1"/>
  <c r="O33" i="8"/>
  <c r="O35" i="8"/>
  <c r="O36" i="8"/>
  <c r="O37" i="8"/>
  <c r="O38" i="8"/>
  <c r="O39" i="8"/>
  <c r="O40" i="8"/>
  <c r="I335" i="1"/>
  <c r="K335" i="1" s="1"/>
  <c r="L335" i="1" s="1"/>
  <c r="M335" i="1" s="1"/>
  <c r="I336" i="1"/>
  <c r="K336" i="1" s="1"/>
  <c r="L336" i="1" s="1"/>
  <c r="M336" i="1" s="1"/>
  <c r="I395" i="1"/>
  <c r="K395" i="1" s="1"/>
  <c r="L395" i="1" s="1"/>
  <c r="M395" i="1" s="1"/>
  <c r="I396" i="1"/>
  <c r="K396" i="1" s="1"/>
  <c r="L396" i="1" s="1"/>
  <c r="M396" i="1" s="1"/>
  <c r="I233" i="1"/>
  <c r="K233" i="1" s="1"/>
  <c r="L233" i="1" s="1"/>
  <c r="M233" i="1" s="1"/>
  <c r="I337" i="1"/>
  <c r="K337" i="1" s="1"/>
  <c r="L337" i="1" s="1"/>
  <c r="M337" i="1" s="1"/>
  <c r="I338" i="1"/>
  <c r="K338" i="1" s="1"/>
  <c r="L338" i="1" s="1"/>
  <c r="M338" i="1" s="1"/>
  <c r="I339" i="1"/>
  <c r="K339" i="1" s="1"/>
  <c r="L339" i="1" s="1"/>
  <c r="M339" i="1" s="1"/>
  <c r="I397" i="1"/>
  <c r="K397" i="1" s="1"/>
  <c r="L397" i="1" s="1"/>
  <c r="M397" i="1" s="1"/>
  <c r="I234" i="1"/>
  <c r="K234" i="1" s="1"/>
  <c r="L234" i="1" s="1"/>
  <c r="M234" i="1" s="1"/>
  <c r="I2" i="1"/>
  <c r="K2" i="1" s="1"/>
  <c r="L2" i="1" s="1"/>
  <c r="M2" i="1" s="1"/>
  <c r="I340" i="1"/>
  <c r="K340" i="1" s="1"/>
  <c r="L340" i="1" s="1"/>
  <c r="M340" i="1" s="1"/>
  <c r="I3" i="1"/>
  <c r="K3" i="1" s="1"/>
  <c r="L3" i="1" s="1"/>
  <c r="M3" i="1" s="1"/>
  <c r="I235" i="1"/>
  <c r="K235" i="1" s="1"/>
  <c r="L235" i="1" s="1"/>
  <c r="M235" i="1" s="1"/>
  <c r="I4" i="1"/>
  <c r="K4" i="1" s="1"/>
  <c r="L4" i="1" s="1"/>
  <c r="M4" i="1" s="1"/>
  <c r="I341" i="1"/>
  <c r="K341" i="1" s="1"/>
  <c r="L341" i="1" s="1"/>
  <c r="M341" i="1" s="1"/>
  <c r="I342" i="1"/>
  <c r="K342" i="1" s="1"/>
  <c r="L342" i="1" s="1"/>
  <c r="M342" i="1" s="1"/>
  <c r="I11" i="1"/>
  <c r="K11" i="1" s="1"/>
  <c r="L11" i="1" s="1"/>
  <c r="I12" i="1"/>
  <c r="K12" i="1" s="1"/>
  <c r="L12" i="1" s="1"/>
  <c r="I5" i="1"/>
  <c r="K5" i="1" s="1"/>
  <c r="L5" i="1" s="1"/>
  <c r="M5" i="1" s="1"/>
  <c r="I17" i="1"/>
  <c r="K17" i="1" s="1"/>
  <c r="L17" i="1" s="1"/>
  <c r="I398" i="1"/>
  <c r="K398" i="1" s="1"/>
  <c r="L398" i="1" s="1"/>
  <c r="M398" i="1" s="1"/>
  <c r="I6" i="1"/>
  <c r="K6" i="1" s="1"/>
  <c r="L6" i="1" s="1"/>
  <c r="M6" i="1" s="1"/>
  <c r="I399" i="1"/>
  <c r="K399" i="1" s="1"/>
  <c r="L399" i="1" s="1"/>
  <c r="M399" i="1" s="1"/>
  <c r="I19" i="1"/>
  <c r="K19" i="1" s="1"/>
  <c r="L19" i="1" s="1"/>
  <c r="M19" i="1" s="1"/>
  <c r="I21" i="1"/>
  <c r="K21" i="1" s="1"/>
  <c r="L21" i="1" s="1"/>
  <c r="M21" i="1" s="1"/>
  <c r="I39" i="1"/>
  <c r="K39" i="1" s="1"/>
  <c r="L39" i="1" s="1"/>
  <c r="M39" i="1" s="1"/>
  <c r="I7" i="1"/>
  <c r="K7" i="1" s="1"/>
  <c r="L7" i="1" s="1"/>
  <c r="M7" i="1" s="1"/>
  <c r="I75" i="1"/>
  <c r="K75" i="1" s="1"/>
  <c r="L75" i="1" s="1"/>
  <c r="M75" i="1" s="1"/>
  <c r="I400" i="1"/>
  <c r="K400" i="1" s="1"/>
  <c r="L400" i="1" s="1"/>
  <c r="M400" i="1" s="1"/>
  <c r="I8" i="1"/>
  <c r="K8" i="1" s="1"/>
  <c r="L8" i="1" s="1"/>
  <c r="M8" i="1" s="1"/>
  <c r="I76" i="1"/>
  <c r="K76" i="1" s="1"/>
  <c r="I22" i="1"/>
  <c r="K22" i="1" s="1"/>
  <c r="I23" i="1"/>
  <c r="K23" i="1" s="1"/>
  <c r="I30" i="1"/>
  <c r="K30" i="1" s="1"/>
  <c r="L30" i="1" s="1"/>
  <c r="I9" i="1"/>
  <c r="K9" i="1" s="1"/>
  <c r="L9" i="1" s="1"/>
  <c r="M9" i="1" s="1"/>
  <c r="I401" i="1"/>
  <c r="K401" i="1" s="1"/>
  <c r="L401" i="1" s="1"/>
  <c r="M401" i="1" s="1"/>
  <c r="I236" i="1"/>
  <c r="K236" i="1" s="1"/>
  <c r="L236" i="1" s="1"/>
  <c r="M236" i="1" s="1"/>
  <c r="I402" i="1"/>
  <c r="K402" i="1" s="1"/>
  <c r="L402" i="1" s="1"/>
  <c r="M402" i="1" s="1"/>
  <c r="I57" i="1"/>
  <c r="K57" i="1" s="1"/>
  <c r="L57" i="1" s="1"/>
  <c r="I25" i="1"/>
  <c r="K25" i="1" s="1"/>
  <c r="L25" i="1" s="1"/>
  <c r="I10" i="1"/>
  <c r="K10" i="1" s="1"/>
  <c r="L10" i="1" s="1"/>
  <c r="M10" i="1" s="1"/>
  <c r="I79" i="1"/>
  <c r="K79" i="1" s="1"/>
  <c r="L79" i="1" s="1"/>
  <c r="I403" i="1"/>
  <c r="K403" i="1" s="1"/>
  <c r="L403" i="1" s="1"/>
  <c r="M403" i="1" s="1"/>
  <c r="I28" i="1"/>
  <c r="K28" i="1" s="1"/>
  <c r="L28" i="1" s="1"/>
  <c r="I58" i="1"/>
  <c r="K58" i="1" s="1"/>
  <c r="L58" i="1" s="1"/>
  <c r="I404" i="1"/>
  <c r="K404" i="1" s="1"/>
  <c r="L404" i="1" s="1"/>
  <c r="M404" i="1" s="1"/>
  <c r="I13" i="1"/>
  <c r="K13" i="1" s="1"/>
  <c r="L13" i="1" s="1"/>
  <c r="M13" i="1" s="1"/>
  <c r="I14" i="1"/>
  <c r="K14" i="1" s="1"/>
  <c r="L14" i="1" s="1"/>
  <c r="M14" i="1" s="1"/>
  <c r="I357" i="1"/>
  <c r="K357" i="1" s="1"/>
  <c r="L357" i="1" s="1"/>
  <c r="M357" i="1" s="1"/>
  <c r="I358" i="1"/>
  <c r="K358" i="1" s="1"/>
  <c r="L358" i="1" s="1"/>
  <c r="M358" i="1" s="1"/>
  <c r="I359" i="1"/>
  <c r="K359" i="1" s="1"/>
  <c r="L359" i="1" s="1"/>
  <c r="M359" i="1" s="1"/>
  <c r="I360" i="1"/>
  <c r="K360" i="1" s="1"/>
  <c r="L360" i="1" s="1"/>
  <c r="M360" i="1" s="1"/>
  <c r="I15" i="1"/>
  <c r="K15" i="1" s="1"/>
  <c r="L15" i="1" s="1"/>
  <c r="M15" i="1" s="1"/>
  <c r="I80" i="1"/>
  <c r="K80" i="1" s="1"/>
  <c r="L80" i="1" s="1"/>
  <c r="M80" i="1" s="1"/>
  <c r="I16" i="1"/>
  <c r="K16" i="1" s="1"/>
  <c r="L16" i="1" s="1"/>
  <c r="M16" i="1" s="1"/>
  <c r="I81" i="1"/>
  <c r="K81" i="1" s="1"/>
  <c r="L81" i="1" s="1"/>
  <c r="M81" i="1" s="1"/>
  <c r="I18" i="1"/>
  <c r="K18" i="1" s="1"/>
  <c r="L18" i="1" s="1"/>
  <c r="M18" i="1" s="1"/>
  <c r="I82" i="1"/>
  <c r="K82" i="1" s="1"/>
  <c r="L82" i="1" s="1"/>
  <c r="M82" i="1" s="1"/>
  <c r="I20" i="1"/>
  <c r="K20" i="1" s="1"/>
  <c r="L20" i="1" s="1"/>
  <c r="M20" i="1" s="1"/>
  <c r="I84" i="1"/>
  <c r="K84" i="1" s="1"/>
  <c r="L84" i="1" s="1"/>
  <c r="M84" i="1" s="1"/>
  <c r="I59" i="1"/>
  <c r="K59" i="1" s="1"/>
  <c r="I60" i="1"/>
  <c r="K60" i="1" s="1"/>
  <c r="I61" i="1"/>
  <c r="K61" i="1" s="1"/>
  <c r="L61" i="1" s="1"/>
  <c r="I24" i="1"/>
  <c r="K24" i="1" s="1"/>
  <c r="L24" i="1" s="1"/>
  <c r="M24" i="1" s="1"/>
  <c r="I62" i="1"/>
  <c r="K62" i="1" s="1"/>
  <c r="L62" i="1" s="1"/>
  <c r="I26" i="1"/>
  <c r="K26" i="1" s="1"/>
  <c r="L26" i="1" s="1"/>
  <c r="M26" i="1" s="1"/>
  <c r="I27" i="1"/>
  <c r="K27" i="1" s="1"/>
  <c r="I63" i="1"/>
  <c r="K63" i="1" s="1"/>
  <c r="I29" i="1"/>
  <c r="K29" i="1" s="1"/>
  <c r="L29" i="1" s="1"/>
  <c r="M29" i="1" s="1"/>
  <c r="I237" i="1"/>
  <c r="K237" i="1" s="1"/>
  <c r="L237" i="1" s="1"/>
  <c r="M237" i="1" s="1"/>
  <c r="I151" i="1"/>
  <c r="K151" i="1" s="1"/>
  <c r="I152" i="1"/>
  <c r="K152" i="1" s="1"/>
  <c r="I31" i="1"/>
  <c r="K31" i="1" s="1"/>
  <c r="L31" i="1" s="1"/>
  <c r="M31" i="1" s="1"/>
  <c r="I86" i="1"/>
  <c r="K86" i="1" s="1"/>
  <c r="L86" i="1" s="1"/>
  <c r="I64" i="1"/>
  <c r="K64" i="1" s="1"/>
  <c r="L64" i="1" s="1"/>
  <c r="I32" i="1"/>
  <c r="K32" i="1" s="1"/>
  <c r="L32" i="1" s="1"/>
  <c r="M32" i="1" s="1"/>
  <c r="I85" i="1"/>
  <c r="K85" i="1" s="1"/>
  <c r="I33" i="1"/>
  <c r="K33" i="1" s="1"/>
  <c r="L33" i="1" s="1"/>
  <c r="M33" i="1" s="1"/>
  <c r="I34" i="1"/>
  <c r="K34" i="1" s="1"/>
  <c r="L34" i="1" s="1"/>
  <c r="M34" i="1" s="1"/>
  <c r="I35" i="1"/>
  <c r="K35" i="1" s="1"/>
  <c r="L35" i="1" s="1"/>
  <c r="M35" i="1" s="1"/>
  <c r="I36" i="1"/>
  <c r="K36" i="1" s="1"/>
  <c r="L36" i="1" s="1"/>
  <c r="M36" i="1" s="1"/>
  <c r="I37" i="1"/>
  <c r="K37" i="1" s="1"/>
  <c r="L37" i="1" s="1"/>
  <c r="M37" i="1" s="1"/>
  <c r="I38" i="1"/>
  <c r="K38" i="1" s="1"/>
  <c r="L38" i="1" s="1"/>
  <c r="M38" i="1" s="1"/>
  <c r="I244" i="1"/>
  <c r="K244" i="1" s="1"/>
  <c r="L244" i="1" s="1"/>
  <c r="M244" i="1" s="1"/>
  <c r="I245" i="1"/>
  <c r="K245" i="1" s="1"/>
  <c r="L245" i="1" s="1"/>
  <c r="M245" i="1" s="1"/>
  <c r="I246" i="1"/>
  <c r="K246" i="1" s="1"/>
  <c r="L246" i="1" s="1"/>
  <c r="M246" i="1" s="1"/>
  <c r="I153" i="1"/>
  <c r="K153" i="1" s="1"/>
  <c r="L153" i="1" s="1"/>
  <c r="I40" i="1"/>
  <c r="K40" i="1" s="1"/>
  <c r="L40" i="1" s="1"/>
  <c r="M40" i="1" s="1"/>
  <c r="I154" i="1"/>
  <c r="K154" i="1" s="1"/>
  <c r="L154" i="1" s="1"/>
  <c r="I41" i="1"/>
  <c r="K41" i="1" s="1"/>
  <c r="L41" i="1" s="1"/>
  <c r="M41" i="1" s="1"/>
  <c r="I42" i="1"/>
  <c r="K42" i="1" s="1"/>
  <c r="L42" i="1" s="1"/>
  <c r="M42" i="1" s="1"/>
  <c r="I43" i="1"/>
  <c r="K43" i="1" s="1"/>
  <c r="L43" i="1" s="1"/>
  <c r="M43" i="1" s="1"/>
  <c r="I87" i="1"/>
  <c r="K87" i="1" s="1"/>
  <c r="L87" i="1" s="1"/>
  <c r="I44" i="1"/>
  <c r="K44" i="1" s="1"/>
  <c r="L44" i="1" s="1"/>
  <c r="M44" i="1" s="1"/>
  <c r="I247" i="1"/>
  <c r="K247" i="1" s="1"/>
  <c r="L247" i="1" s="1"/>
  <c r="M247" i="1" s="1"/>
  <c r="I89" i="1"/>
  <c r="K89" i="1" s="1"/>
  <c r="L89" i="1" s="1"/>
  <c r="I408" i="1"/>
  <c r="K408" i="1" s="1"/>
  <c r="L408" i="1" s="1"/>
  <c r="M408" i="1" s="1"/>
  <c r="I91" i="1"/>
  <c r="K91" i="1" s="1"/>
  <c r="I92" i="1"/>
  <c r="K92" i="1" s="1"/>
  <c r="I45" i="1"/>
  <c r="K45" i="1" s="1"/>
  <c r="L45" i="1" s="1"/>
  <c r="M45" i="1" s="1"/>
  <c r="I46" i="1"/>
  <c r="K46" i="1" s="1"/>
  <c r="L46" i="1" s="1"/>
  <c r="M46" i="1" s="1"/>
  <c r="I47" i="1"/>
  <c r="K47" i="1" s="1"/>
  <c r="L47" i="1" s="1"/>
  <c r="M47" i="1" s="1"/>
  <c r="I48" i="1"/>
  <c r="K48" i="1" s="1"/>
  <c r="L48" i="1" s="1"/>
  <c r="M48" i="1" s="1"/>
  <c r="I49" i="1"/>
  <c r="K49" i="1" s="1"/>
  <c r="L49" i="1" s="1"/>
  <c r="M49" i="1" s="1"/>
  <c r="I410" i="1"/>
  <c r="K410" i="1" s="1"/>
  <c r="L410" i="1" s="1"/>
  <c r="M410" i="1" s="1"/>
  <c r="I93" i="1"/>
  <c r="K93" i="1" s="1"/>
  <c r="I50" i="1"/>
  <c r="K50" i="1" s="1"/>
  <c r="L50" i="1" s="1"/>
  <c r="M50" i="1" s="1"/>
  <c r="I51" i="1"/>
  <c r="K51" i="1" s="1"/>
  <c r="L51" i="1" s="1"/>
  <c r="M51" i="1" s="1"/>
  <c r="I248" i="1"/>
  <c r="K248" i="1" s="1"/>
  <c r="L248" i="1" s="1"/>
  <c r="M248" i="1" s="1"/>
  <c r="I96" i="1"/>
  <c r="K96" i="1" s="1"/>
  <c r="L96" i="1" s="1"/>
  <c r="I97" i="1"/>
  <c r="K97" i="1" s="1"/>
  <c r="I98" i="1"/>
  <c r="K98" i="1" s="1"/>
  <c r="L98" i="1" s="1"/>
  <c r="I100" i="1"/>
  <c r="K100" i="1" s="1"/>
  <c r="L100" i="1" s="1"/>
  <c r="I101" i="1"/>
  <c r="K101" i="1" s="1"/>
  <c r="L101" i="1" s="1"/>
  <c r="I102" i="1"/>
  <c r="K102" i="1" s="1"/>
  <c r="I103" i="1"/>
  <c r="K103" i="1" s="1"/>
  <c r="L103" i="1" s="1"/>
  <c r="I52" i="1"/>
  <c r="K52" i="1" s="1"/>
  <c r="L52" i="1" s="1"/>
  <c r="M52" i="1" s="1"/>
  <c r="I363" i="1"/>
  <c r="K363" i="1" s="1"/>
  <c r="L363" i="1" s="1"/>
  <c r="M363" i="1" s="1"/>
  <c r="I104" i="1"/>
  <c r="K104" i="1" s="1"/>
  <c r="L104" i="1" s="1"/>
  <c r="I105" i="1"/>
  <c r="K105" i="1" s="1"/>
  <c r="L105" i="1" s="1"/>
  <c r="I106" i="1"/>
  <c r="K106" i="1" s="1"/>
  <c r="L106" i="1" s="1"/>
  <c r="I107" i="1"/>
  <c r="K107" i="1" s="1"/>
  <c r="L107" i="1" s="1"/>
  <c r="I53" i="1"/>
  <c r="K53" i="1" s="1"/>
  <c r="L53" i="1" s="1"/>
  <c r="M53" i="1" s="1"/>
  <c r="I108" i="1"/>
  <c r="K108" i="1" s="1"/>
  <c r="L108" i="1" s="1"/>
  <c r="I54" i="1"/>
  <c r="K54" i="1" s="1"/>
  <c r="L54" i="1" s="1"/>
  <c r="M54" i="1" s="1"/>
  <c r="I109" i="1"/>
  <c r="K109" i="1" s="1"/>
  <c r="L109" i="1" s="1"/>
  <c r="I411" i="1"/>
  <c r="K411" i="1" s="1"/>
  <c r="L411" i="1" s="1"/>
  <c r="M411" i="1" s="1"/>
  <c r="I110" i="1"/>
  <c r="K110" i="1" s="1"/>
  <c r="L110" i="1" s="1"/>
  <c r="I412" i="1"/>
  <c r="K412" i="1" s="1"/>
  <c r="L412" i="1" s="1"/>
  <c r="M412" i="1" s="1"/>
  <c r="I111" i="1"/>
  <c r="K111" i="1" s="1"/>
  <c r="L111" i="1" s="1"/>
  <c r="I112" i="1"/>
  <c r="K112" i="1" s="1"/>
  <c r="L112" i="1" s="1"/>
  <c r="I113" i="1"/>
  <c r="K113" i="1" s="1"/>
  <c r="L113" i="1" s="1"/>
  <c r="I364" i="1"/>
  <c r="K364" i="1" s="1"/>
  <c r="L364" i="1" s="1"/>
  <c r="M364" i="1" s="1"/>
  <c r="I413" i="1"/>
  <c r="K413" i="1" s="1"/>
  <c r="L413" i="1" s="1"/>
  <c r="M413" i="1" s="1"/>
  <c r="I114" i="1"/>
  <c r="K114" i="1" s="1"/>
  <c r="L114" i="1" s="1"/>
  <c r="I116" i="1"/>
  <c r="K116" i="1" s="1"/>
  <c r="L116" i="1" s="1"/>
  <c r="I55" i="1"/>
  <c r="K55" i="1" s="1"/>
  <c r="L55" i="1" s="1"/>
  <c r="M55" i="1" s="1"/>
  <c r="I117" i="1"/>
  <c r="K117" i="1" s="1"/>
  <c r="L117" i="1" s="1"/>
  <c r="I414" i="1"/>
  <c r="K414" i="1" s="1"/>
  <c r="L414" i="1" s="1"/>
  <c r="M414" i="1" s="1"/>
  <c r="I119" i="1"/>
  <c r="K119" i="1" s="1"/>
  <c r="L119" i="1" s="1"/>
  <c r="I120" i="1"/>
  <c r="K120" i="1" s="1"/>
  <c r="L120" i="1" s="1"/>
  <c r="I126" i="1"/>
  <c r="K126" i="1" s="1"/>
  <c r="L126" i="1" s="1"/>
  <c r="I56" i="1"/>
  <c r="K56" i="1" s="1"/>
  <c r="L56" i="1" s="1"/>
  <c r="M56" i="1" s="1"/>
  <c r="I128" i="1"/>
  <c r="K128" i="1" s="1"/>
  <c r="L128" i="1" s="1"/>
  <c r="I129" i="1"/>
  <c r="K129" i="1" s="1"/>
  <c r="L129" i="1" s="1"/>
  <c r="I415" i="1"/>
  <c r="K415" i="1" s="1"/>
  <c r="L415" i="1" s="1"/>
  <c r="M415" i="1" s="1"/>
  <c r="I155" i="1"/>
  <c r="K155" i="1" s="1"/>
  <c r="L155" i="1" s="1"/>
  <c r="I156" i="1"/>
  <c r="K156" i="1" s="1"/>
  <c r="L156" i="1" s="1"/>
  <c r="I416" i="1"/>
  <c r="K416" i="1" s="1"/>
  <c r="L416" i="1" s="1"/>
  <c r="M416" i="1" s="1"/>
  <c r="I157" i="1"/>
  <c r="K157" i="1" s="1"/>
  <c r="I158" i="1"/>
  <c r="K158" i="1" s="1"/>
  <c r="I131" i="1"/>
  <c r="K131" i="1" s="1"/>
  <c r="L131" i="1" s="1"/>
  <c r="M131" i="1" s="1"/>
  <c r="I159" i="1"/>
  <c r="K159" i="1" s="1"/>
  <c r="L159" i="1" s="1"/>
  <c r="M159" i="1" s="1"/>
  <c r="I160" i="1"/>
  <c r="K160" i="1" s="1"/>
  <c r="L160" i="1" s="1"/>
  <c r="I132" i="1"/>
  <c r="K132" i="1" s="1"/>
  <c r="L132" i="1" s="1"/>
  <c r="I133" i="1"/>
  <c r="K133" i="1" s="1"/>
  <c r="I65" i="1"/>
  <c r="K65" i="1" s="1"/>
  <c r="L65" i="1" s="1"/>
  <c r="M65" i="1" s="1"/>
  <c r="I365" i="1"/>
  <c r="K365" i="1" s="1"/>
  <c r="L365" i="1" s="1"/>
  <c r="M365" i="1" s="1"/>
  <c r="I66" i="1"/>
  <c r="K66" i="1" s="1"/>
  <c r="L66" i="1" s="1"/>
  <c r="M66" i="1" s="1"/>
  <c r="I134" i="1"/>
  <c r="K134" i="1" s="1"/>
  <c r="I267" i="1"/>
  <c r="K267" i="1" s="1"/>
  <c r="L267" i="1" s="1"/>
  <c r="M267" i="1" s="1"/>
  <c r="I366" i="1"/>
  <c r="K366" i="1" s="1"/>
  <c r="L366" i="1" s="1"/>
  <c r="M366" i="1" s="1"/>
  <c r="I67" i="1"/>
  <c r="K67" i="1" s="1"/>
  <c r="L67" i="1" s="1"/>
  <c r="M67" i="1" s="1"/>
  <c r="I68" i="1"/>
  <c r="K68" i="1" s="1"/>
  <c r="L68" i="1" s="1"/>
  <c r="M68" i="1" s="1"/>
  <c r="I135" i="1"/>
  <c r="K135" i="1" s="1"/>
  <c r="I69" i="1"/>
  <c r="K69" i="1" s="1"/>
  <c r="L69" i="1" s="1"/>
  <c r="M69" i="1" s="1"/>
  <c r="I70" i="1"/>
  <c r="K70" i="1" s="1"/>
  <c r="L70" i="1" s="1"/>
  <c r="M70" i="1" s="1"/>
  <c r="I137" i="1"/>
  <c r="K137" i="1" s="1"/>
  <c r="I71" i="1"/>
  <c r="K71" i="1" s="1"/>
  <c r="L71" i="1" s="1"/>
  <c r="M71" i="1" s="1"/>
  <c r="I138" i="1"/>
  <c r="K138" i="1" s="1"/>
  <c r="I139" i="1"/>
  <c r="K139" i="1" s="1"/>
  <c r="I140" i="1"/>
  <c r="K140" i="1" s="1"/>
  <c r="I141" i="1"/>
  <c r="K141" i="1" s="1"/>
  <c r="I72" i="1"/>
  <c r="K72" i="1" s="1"/>
  <c r="L72" i="1" s="1"/>
  <c r="M72" i="1" s="1"/>
  <c r="I142" i="1"/>
  <c r="K142" i="1" s="1"/>
  <c r="L142" i="1" s="1"/>
  <c r="I268" i="1"/>
  <c r="K268" i="1" s="1"/>
  <c r="L268" i="1" s="1"/>
  <c r="M268" i="1" s="1"/>
  <c r="I145" i="1"/>
  <c r="K145" i="1" s="1"/>
  <c r="I162" i="1"/>
  <c r="K162" i="1" s="1"/>
  <c r="L162" i="1" s="1"/>
  <c r="I163" i="1"/>
  <c r="K163" i="1" s="1"/>
  <c r="I164" i="1"/>
  <c r="K164" i="1" s="1"/>
  <c r="I73" i="1"/>
  <c r="K73" i="1" s="1"/>
  <c r="L73" i="1" s="1"/>
  <c r="M73" i="1" s="1"/>
  <c r="I273" i="1"/>
  <c r="K273" i="1" s="1"/>
  <c r="L273" i="1" s="1"/>
  <c r="M273" i="1" s="1"/>
  <c r="I165" i="1"/>
  <c r="K165" i="1" s="1"/>
  <c r="I166" i="1"/>
  <c r="K166" i="1" s="1"/>
  <c r="I167" i="1"/>
  <c r="K167" i="1" s="1"/>
  <c r="I168" i="1"/>
  <c r="K168" i="1" s="1"/>
  <c r="L168" i="1" s="1"/>
  <c r="I74" i="1"/>
  <c r="K74" i="1" s="1"/>
  <c r="L74" i="1" s="1"/>
  <c r="M74" i="1" s="1"/>
  <c r="I428" i="1"/>
  <c r="K428" i="1" s="1"/>
  <c r="L428" i="1" s="1"/>
  <c r="M428" i="1" s="1"/>
  <c r="I170" i="1"/>
  <c r="K170" i="1" s="1"/>
  <c r="I171" i="1"/>
  <c r="K171" i="1" s="1"/>
  <c r="I172" i="1"/>
  <c r="K172" i="1" s="1"/>
  <c r="I173" i="1"/>
  <c r="K173" i="1" s="1"/>
  <c r="I147" i="1"/>
  <c r="K147" i="1" s="1"/>
  <c r="I148" i="1"/>
  <c r="K148" i="1" s="1"/>
  <c r="I208" i="1"/>
  <c r="K208" i="1" s="1"/>
  <c r="L208" i="1" s="1"/>
  <c r="I77" i="1"/>
  <c r="K77" i="1" s="1"/>
  <c r="L77" i="1" s="1"/>
  <c r="M77" i="1" s="1"/>
  <c r="I282" i="1"/>
  <c r="K282" i="1" s="1"/>
  <c r="L282" i="1" s="1"/>
  <c r="M282" i="1" s="1"/>
  <c r="I429" i="1"/>
  <c r="K429" i="1" s="1"/>
  <c r="L429" i="1" s="1"/>
  <c r="M429" i="1" s="1"/>
  <c r="I78" i="1"/>
  <c r="K78" i="1" s="1"/>
  <c r="L78" i="1" s="1"/>
  <c r="M78" i="1" s="1"/>
  <c r="I210" i="1"/>
  <c r="K210" i="1" s="1"/>
  <c r="L210" i="1" s="1"/>
  <c r="I430" i="1"/>
  <c r="K430" i="1" s="1"/>
  <c r="L430" i="1" s="1"/>
  <c r="M430" i="1" s="1"/>
  <c r="I175" i="1"/>
  <c r="K175" i="1" s="1"/>
  <c r="L175" i="1" s="1"/>
  <c r="I186" i="1"/>
  <c r="K186" i="1" s="1"/>
  <c r="L186" i="1" s="1"/>
  <c r="I188" i="1"/>
  <c r="K188" i="1" s="1"/>
  <c r="L188" i="1" s="1"/>
  <c r="I431" i="1"/>
  <c r="K431" i="1" s="1"/>
  <c r="I83" i="1"/>
  <c r="K83" i="1" s="1"/>
  <c r="L83" i="1" s="1"/>
  <c r="M83" i="1" s="1"/>
  <c r="I189" i="1"/>
  <c r="K189" i="1" s="1"/>
  <c r="I190" i="1"/>
  <c r="K190" i="1" s="1"/>
  <c r="I192" i="1"/>
  <c r="K192" i="1" s="1"/>
  <c r="I193" i="1"/>
  <c r="K193" i="1" s="1"/>
  <c r="L193" i="1" s="1"/>
  <c r="I432" i="1"/>
  <c r="K432" i="1" s="1"/>
  <c r="I88" i="1"/>
  <c r="K88" i="1" s="1"/>
  <c r="L88" i="1" s="1"/>
  <c r="M88" i="1" s="1"/>
  <c r="I194" i="1"/>
  <c r="K194" i="1" s="1"/>
  <c r="I195" i="1"/>
  <c r="K195" i="1" s="1"/>
  <c r="I196" i="1"/>
  <c r="K196" i="1" s="1"/>
  <c r="I197" i="1"/>
  <c r="K197" i="1" s="1"/>
  <c r="L197" i="1" s="1"/>
  <c r="I198" i="1"/>
  <c r="K198" i="1" s="1"/>
  <c r="L198" i="1" s="1"/>
  <c r="I90" i="1"/>
  <c r="K90" i="1" s="1"/>
  <c r="L90" i="1" s="1"/>
  <c r="M90" i="1" s="1"/>
  <c r="I199" i="1"/>
  <c r="K199" i="1" s="1"/>
  <c r="L199" i="1" s="1"/>
  <c r="I200" i="1"/>
  <c r="K200" i="1" s="1"/>
  <c r="L200" i="1" s="1"/>
  <c r="I201" i="1"/>
  <c r="K201" i="1" s="1"/>
  <c r="L201" i="1" s="1"/>
  <c r="I94" i="1"/>
  <c r="K94" i="1" s="1"/>
  <c r="L94" i="1" s="1"/>
  <c r="M94" i="1" s="1"/>
  <c r="I95" i="1"/>
  <c r="K95" i="1" s="1"/>
  <c r="L95" i="1" s="1"/>
  <c r="M95" i="1" s="1"/>
  <c r="I202" i="1"/>
  <c r="K202" i="1" s="1"/>
  <c r="I203" i="1"/>
  <c r="K203" i="1" s="1"/>
  <c r="I211" i="1"/>
  <c r="K211" i="1" s="1"/>
  <c r="L211" i="1" s="1"/>
  <c r="I99" i="1"/>
  <c r="K99" i="1" s="1"/>
  <c r="L99" i="1" s="1"/>
  <c r="M99" i="1" s="1"/>
  <c r="I204" i="1"/>
  <c r="K204" i="1" s="1"/>
  <c r="L204" i="1" s="1"/>
  <c r="I438" i="1"/>
  <c r="K438" i="1" s="1"/>
  <c r="L438" i="1" s="1"/>
  <c r="M438" i="1" s="1"/>
  <c r="I205" i="1"/>
  <c r="K205" i="1" s="1"/>
  <c r="I212" i="1"/>
  <c r="K212" i="1" s="1"/>
  <c r="I439" i="1"/>
  <c r="K439" i="1" s="1"/>
  <c r="L439" i="1" s="1"/>
  <c r="M439" i="1" s="1"/>
  <c r="I206" i="1"/>
  <c r="K206" i="1" s="1"/>
  <c r="I207" i="1"/>
  <c r="K207" i="1" s="1"/>
  <c r="I283" i="1"/>
  <c r="K283" i="1" s="1"/>
  <c r="L283" i="1" s="1"/>
  <c r="M283" i="1" s="1"/>
  <c r="I228" i="1"/>
  <c r="K228" i="1" s="1"/>
  <c r="I240" i="1"/>
  <c r="K240" i="1" s="1"/>
  <c r="L240" i="1" s="1"/>
  <c r="I238" i="1"/>
  <c r="K238" i="1" s="1"/>
  <c r="I284" i="1"/>
  <c r="K284" i="1" s="1"/>
  <c r="L284" i="1" s="1"/>
  <c r="M284" i="1" s="1"/>
  <c r="I239" i="1"/>
  <c r="K239" i="1" s="1"/>
  <c r="I213" i="1"/>
  <c r="K213" i="1" s="1"/>
  <c r="L213" i="1" s="1"/>
  <c r="I214" i="1"/>
  <c r="K214" i="1" s="1"/>
  <c r="L214" i="1" s="1"/>
  <c r="I217" i="1"/>
  <c r="K217" i="1" s="1"/>
  <c r="I285" i="1"/>
  <c r="K285" i="1" s="1"/>
  <c r="L285" i="1" s="1"/>
  <c r="M285" i="1" s="1"/>
  <c r="I218" i="1"/>
  <c r="K218" i="1" s="1"/>
  <c r="I219" i="1"/>
  <c r="K219" i="1" s="1"/>
  <c r="I115" i="1"/>
  <c r="K115" i="1" s="1"/>
  <c r="L115" i="1" s="1"/>
  <c r="M115" i="1" s="1"/>
  <c r="I220" i="1"/>
  <c r="K220" i="1" s="1"/>
  <c r="I224" i="1"/>
  <c r="K224" i="1" s="1"/>
  <c r="L224" i="1" s="1"/>
  <c r="I118" i="1"/>
  <c r="K118" i="1" s="1"/>
  <c r="L118" i="1" s="1"/>
  <c r="M118" i="1" s="1"/>
  <c r="I221" i="1"/>
  <c r="K221" i="1" s="1"/>
  <c r="I222" i="1"/>
  <c r="K222" i="1" s="1"/>
  <c r="I121" i="1"/>
  <c r="K121" i="1" s="1"/>
  <c r="L121" i="1" s="1"/>
  <c r="M121" i="1" s="1"/>
  <c r="I225" i="1"/>
  <c r="K225" i="1" s="1"/>
  <c r="L225" i="1" s="1"/>
  <c r="I226" i="1"/>
  <c r="K226" i="1" s="1"/>
  <c r="I227" i="1"/>
  <c r="K227" i="1" s="1"/>
  <c r="I249" i="1"/>
  <c r="K249" i="1" s="1"/>
  <c r="I288" i="1"/>
  <c r="K288" i="1" s="1"/>
  <c r="L288" i="1" s="1"/>
  <c r="M288" i="1" s="1"/>
  <c r="I370" i="1"/>
  <c r="K370" i="1" s="1"/>
  <c r="L370" i="1" s="1"/>
  <c r="M370" i="1" s="1"/>
  <c r="I250" i="1"/>
  <c r="K250" i="1" s="1"/>
  <c r="I440" i="1"/>
  <c r="K440" i="1" s="1"/>
  <c r="L440" i="1" s="1"/>
  <c r="M440" i="1" s="1"/>
  <c r="I251" i="1"/>
  <c r="K251" i="1" s="1"/>
  <c r="I252" i="1"/>
  <c r="K252" i="1" s="1"/>
  <c r="I371" i="1"/>
  <c r="K371" i="1" s="1"/>
  <c r="L371" i="1" s="1"/>
  <c r="M371" i="1" s="1"/>
  <c r="I253" i="1"/>
  <c r="K253" i="1" s="1"/>
  <c r="I441" i="1"/>
  <c r="K441" i="1" s="1"/>
  <c r="L441" i="1" s="1"/>
  <c r="M441" i="1" s="1"/>
  <c r="I372" i="1"/>
  <c r="K372" i="1" s="1"/>
  <c r="L372" i="1" s="1"/>
  <c r="M372" i="1" s="1"/>
  <c r="I254" i="1"/>
  <c r="K254" i="1" s="1"/>
  <c r="I442" i="1"/>
  <c r="K442" i="1" s="1"/>
  <c r="L442" i="1" s="1"/>
  <c r="M442" i="1" s="1"/>
  <c r="I255" i="1"/>
  <c r="K255" i="1" s="1"/>
  <c r="L255" i="1" s="1"/>
  <c r="I256" i="1"/>
  <c r="K256" i="1" s="1"/>
  <c r="I257" i="1"/>
  <c r="K257" i="1" s="1"/>
  <c r="L257" i="1" s="1"/>
  <c r="I443" i="1"/>
  <c r="K443" i="1" s="1"/>
  <c r="L443" i="1" s="1"/>
  <c r="M443" i="1" s="1"/>
  <c r="I122" i="1"/>
  <c r="K122" i="1" s="1"/>
  <c r="L122" i="1" s="1"/>
  <c r="M122" i="1" s="1"/>
  <c r="I297" i="1"/>
  <c r="K297" i="1" s="1"/>
  <c r="L297" i="1" s="1"/>
  <c r="M297" i="1" s="1"/>
  <c r="I241" i="1"/>
  <c r="K241" i="1" s="1"/>
  <c r="I444" i="1"/>
  <c r="K444" i="1" s="1"/>
  <c r="L444" i="1" s="1"/>
  <c r="M444" i="1" s="1"/>
  <c r="I242" i="1"/>
  <c r="K242" i="1" s="1"/>
  <c r="I243" i="1"/>
  <c r="K243" i="1" s="1"/>
  <c r="I316" i="1"/>
  <c r="K316" i="1" s="1"/>
  <c r="L316" i="1" s="1"/>
  <c r="I302" i="1"/>
  <c r="K302" i="1" s="1"/>
  <c r="L302" i="1" s="1"/>
  <c r="M302" i="1" s="1"/>
  <c r="I123" i="1"/>
  <c r="K123" i="1" s="1"/>
  <c r="L123" i="1" s="1"/>
  <c r="M123" i="1" s="1"/>
  <c r="I318" i="1"/>
  <c r="K318" i="1" s="1"/>
  <c r="L318" i="1" s="1"/>
  <c r="I317" i="1"/>
  <c r="K317" i="1" s="1"/>
  <c r="L317" i="1" s="1"/>
  <c r="I373" i="1"/>
  <c r="K373" i="1" s="1"/>
  <c r="L373" i="1" s="1"/>
  <c r="M373" i="1" s="1"/>
  <c r="I445" i="1"/>
  <c r="K445" i="1" s="1"/>
  <c r="L445" i="1" s="1"/>
  <c r="M445" i="1" s="1"/>
  <c r="I124" i="1"/>
  <c r="K124" i="1" s="1"/>
  <c r="L124" i="1" s="1"/>
  <c r="M124" i="1" s="1"/>
  <c r="I125" i="1"/>
  <c r="K125" i="1" s="1"/>
  <c r="L125" i="1" s="1"/>
  <c r="M125" i="1" s="1"/>
  <c r="I446" i="1"/>
  <c r="K446" i="1" s="1"/>
  <c r="L446" i="1" s="1"/>
  <c r="M446" i="1" s="1"/>
  <c r="I320" i="1"/>
  <c r="K320" i="1" s="1"/>
  <c r="L320" i="1" s="1"/>
  <c r="I321" i="1"/>
  <c r="K321" i="1" s="1"/>
  <c r="L321" i="1" s="1"/>
  <c r="I319" i="1"/>
  <c r="K319" i="1" s="1"/>
  <c r="L319" i="1" s="1"/>
  <c r="I322" i="1"/>
  <c r="K322" i="1" s="1"/>
  <c r="L322" i="1" s="1"/>
  <c r="I127" i="1"/>
  <c r="K127" i="1" s="1"/>
  <c r="L127" i="1" s="1"/>
  <c r="M127" i="1" s="1"/>
  <c r="I447" i="1"/>
  <c r="K447" i="1" s="1"/>
  <c r="L447" i="1" s="1"/>
  <c r="M447" i="1" s="1"/>
  <c r="I448" i="1"/>
  <c r="K448" i="1" s="1"/>
  <c r="L448" i="1" s="1"/>
  <c r="M448" i="1" s="1"/>
  <c r="I449" i="1"/>
  <c r="K449" i="1" s="1"/>
  <c r="L449" i="1" s="1"/>
  <c r="M449" i="1" s="1"/>
  <c r="I374" i="1"/>
  <c r="K374" i="1" s="1"/>
  <c r="L374" i="1" s="1"/>
  <c r="M374" i="1" s="1"/>
  <c r="I323" i="1"/>
  <c r="K323" i="1" s="1"/>
  <c r="L323" i="1" s="1"/>
  <c r="I324" i="1"/>
  <c r="K324" i="1" s="1"/>
  <c r="I130" i="1"/>
  <c r="K130" i="1" s="1"/>
  <c r="L130" i="1" s="1"/>
  <c r="M130" i="1" s="1"/>
  <c r="I450" i="1"/>
  <c r="K450" i="1" s="1"/>
  <c r="L450" i="1" s="1"/>
  <c r="M450" i="1" s="1"/>
  <c r="I325" i="1"/>
  <c r="K325" i="1" s="1"/>
  <c r="I451" i="1"/>
  <c r="K451" i="1" s="1"/>
  <c r="L451" i="1" s="1"/>
  <c r="M451" i="1" s="1"/>
  <c r="I452" i="1"/>
  <c r="K452" i="1" s="1"/>
  <c r="L452" i="1" s="1"/>
  <c r="M452" i="1" s="1"/>
  <c r="I326" i="1"/>
  <c r="K326" i="1" s="1"/>
  <c r="I327" i="1"/>
  <c r="K327" i="1" s="1"/>
  <c r="I258" i="1"/>
  <c r="K258" i="1" s="1"/>
  <c r="I453" i="1"/>
  <c r="K453" i="1" s="1"/>
  <c r="L453" i="1" s="1"/>
  <c r="M453" i="1" s="1"/>
  <c r="I454" i="1"/>
  <c r="K454" i="1" s="1"/>
  <c r="L454" i="1" s="1"/>
  <c r="M454" i="1" s="1"/>
  <c r="I259" i="1"/>
  <c r="K259" i="1" s="1"/>
  <c r="I136" i="1"/>
  <c r="K136" i="1" s="1"/>
  <c r="L136" i="1" s="1"/>
  <c r="M136" i="1" s="1"/>
  <c r="I260" i="1"/>
  <c r="K260" i="1" s="1"/>
  <c r="L260" i="1" s="1"/>
  <c r="I261" i="1"/>
  <c r="K261" i="1" s="1"/>
  <c r="L261" i="1" s="1"/>
  <c r="I329" i="1"/>
  <c r="K329" i="1" s="1"/>
  <c r="L329" i="1" s="1"/>
  <c r="I344" i="1"/>
  <c r="K344" i="1" s="1"/>
  <c r="L344" i="1" s="1"/>
  <c r="I455" i="1"/>
  <c r="K455" i="1" s="1"/>
  <c r="L455" i="1" s="1"/>
  <c r="M455" i="1" s="1"/>
  <c r="I345" i="1"/>
  <c r="K345" i="1" s="1"/>
  <c r="L345" i="1" s="1"/>
  <c r="I347" i="1"/>
  <c r="K347" i="1" s="1"/>
  <c r="L347" i="1" s="1"/>
  <c r="I143" i="1"/>
  <c r="K143" i="1" s="1"/>
  <c r="L143" i="1" s="1"/>
  <c r="M143" i="1" s="1"/>
  <c r="I456" i="1"/>
  <c r="K456" i="1" s="1"/>
  <c r="L456" i="1" s="1"/>
  <c r="M456" i="1" s="1"/>
  <c r="I144" i="1"/>
  <c r="K144" i="1" s="1"/>
  <c r="L144" i="1" s="1"/>
  <c r="M144" i="1" s="1"/>
  <c r="I457" i="1"/>
  <c r="K457" i="1" s="1"/>
  <c r="L457" i="1" s="1"/>
  <c r="M457" i="1" s="1"/>
  <c r="I375" i="1"/>
  <c r="K375" i="1" s="1"/>
  <c r="L375" i="1" s="1"/>
  <c r="M375" i="1" s="1"/>
  <c r="I348" i="1"/>
  <c r="K348" i="1" s="1"/>
  <c r="I349" i="1"/>
  <c r="K349" i="1" s="1"/>
  <c r="I376" i="1"/>
  <c r="K376" i="1" s="1"/>
  <c r="L376" i="1" s="1"/>
  <c r="M376" i="1" s="1"/>
  <c r="I351" i="1"/>
  <c r="K351" i="1" s="1"/>
  <c r="I352" i="1"/>
  <c r="K352" i="1" s="1"/>
  <c r="I356" i="1"/>
  <c r="K356" i="1" s="1"/>
  <c r="I146" i="1"/>
  <c r="K146" i="1" s="1"/>
  <c r="L146" i="1" s="1"/>
  <c r="M146" i="1" s="1"/>
  <c r="I362" i="1"/>
  <c r="K362" i="1" s="1"/>
  <c r="I380" i="1"/>
  <c r="K380" i="1" s="1"/>
  <c r="L380" i="1" s="1"/>
  <c r="I262" i="1"/>
  <c r="K262" i="1" s="1"/>
  <c r="L262" i="1" s="1"/>
  <c r="I463" i="1"/>
  <c r="K463" i="1" s="1"/>
  <c r="L463" i="1" s="1"/>
  <c r="M463" i="1" s="1"/>
  <c r="I263" i="1"/>
  <c r="K263" i="1" s="1"/>
  <c r="L263" i="1" s="1"/>
  <c r="I377" i="1"/>
  <c r="K377" i="1" s="1"/>
  <c r="L377" i="1" s="1"/>
  <c r="M377" i="1" s="1"/>
  <c r="I381" i="1"/>
  <c r="K381" i="1" s="1"/>
  <c r="L381" i="1" s="1"/>
  <c r="M381" i="1" s="1"/>
  <c r="I382" i="1"/>
  <c r="K382" i="1" s="1"/>
  <c r="L382" i="1" s="1"/>
  <c r="M382" i="1" s="1"/>
  <c r="I467" i="1"/>
  <c r="K467" i="1" s="1"/>
  <c r="L467" i="1" s="1"/>
  <c r="M467" i="1" s="1"/>
  <c r="I468" i="1"/>
  <c r="K468" i="1" s="1"/>
  <c r="L468" i="1" s="1"/>
  <c r="M468" i="1" s="1"/>
  <c r="I383" i="1"/>
  <c r="K383" i="1" s="1"/>
  <c r="L383" i="1" s="1"/>
  <c r="M383" i="1" s="1"/>
  <c r="I149" i="1"/>
  <c r="K149" i="1" s="1"/>
  <c r="L149" i="1" s="1"/>
  <c r="M149" i="1" s="1"/>
  <c r="I384" i="1"/>
  <c r="K384" i="1" s="1"/>
  <c r="L384" i="1" s="1"/>
  <c r="M384" i="1" s="1"/>
  <c r="I150" i="1"/>
  <c r="K150" i="1" s="1"/>
  <c r="L150" i="1" s="1"/>
  <c r="M150" i="1" s="1"/>
  <c r="I385" i="1"/>
  <c r="K385" i="1" s="1"/>
  <c r="L385" i="1" s="1"/>
  <c r="M385" i="1" s="1"/>
  <c r="I472" i="1"/>
  <c r="K472" i="1" s="1"/>
  <c r="L472" i="1" s="1"/>
  <c r="M472" i="1" s="1"/>
  <c r="I386" i="1"/>
  <c r="K386" i="1" s="1"/>
  <c r="L386" i="1" s="1"/>
  <c r="M386" i="1" s="1"/>
  <c r="I264" i="1"/>
  <c r="K264" i="1" s="1"/>
  <c r="L264" i="1" s="1"/>
  <c r="M264" i="1" s="1"/>
  <c r="I475" i="1"/>
  <c r="K475" i="1" s="1"/>
  <c r="L475" i="1" s="1"/>
  <c r="M475" i="1" s="1"/>
  <c r="I265" i="1"/>
  <c r="K265" i="1" s="1"/>
  <c r="L265" i="1" s="1"/>
  <c r="M265" i="1" s="1"/>
  <c r="I266" i="1"/>
  <c r="K266" i="1" s="1"/>
  <c r="L266" i="1" s="1"/>
  <c r="M266" i="1" s="1"/>
  <c r="I269" i="1"/>
  <c r="K269" i="1" s="1"/>
  <c r="L269" i="1" s="1"/>
  <c r="M269" i="1" s="1"/>
  <c r="I270" i="1"/>
  <c r="K270" i="1" s="1"/>
  <c r="L270" i="1" s="1"/>
  <c r="M270" i="1" s="1"/>
  <c r="I271" i="1"/>
  <c r="K271" i="1" s="1"/>
  <c r="L271" i="1" s="1"/>
  <c r="M271" i="1" s="1"/>
  <c r="I308" i="1"/>
  <c r="K308" i="1" s="1"/>
  <c r="L308" i="1" s="1"/>
  <c r="M308" i="1" s="1"/>
  <c r="I272" i="1"/>
  <c r="K272" i="1" s="1"/>
  <c r="L272" i="1" s="1"/>
  <c r="M272" i="1" s="1"/>
  <c r="I274" i="1"/>
  <c r="K274" i="1" s="1"/>
  <c r="L274" i="1" s="1"/>
  <c r="M274" i="1" s="1"/>
  <c r="I275" i="1"/>
  <c r="K275" i="1" s="1"/>
  <c r="L275" i="1" s="1"/>
  <c r="M275" i="1" s="1"/>
  <c r="I476" i="1"/>
  <c r="K476" i="1" s="1"/>
  <c r="L476" i="1" s="1"/>
  <c r="M476" i="1" s="1"/>
  <c r="I388" i="1"/>
  <c r="K388" i="1" s="1"/>
  <c r="L388" i="1" s="1"/>
  <c r="I309" i="1"/>
  <c r="K309" i="1" s="1"/>
  <c r="L309" i="1" s="1"/>
  <c r="M309" i="1" s="1"/>
  <c r="I390" i="1"/>
  <c r="K390" i="1" s="1"/>
  <c r="L390" i="1" s="1"/>
  <c r="I391" i="1"/>
  <c r="K391" i="1" s="1"/>
  <c r="L391" i="1" s="1"/>
  <c r="I276" i="1"/>
  <c r="K276" i="1" s="1"/>
  <c r="L276" i="1" s="1"/>
  <c r="M276" i="1" s="1"/>
  <c r="I477" i="1"/>
  <c r="K477" i="1" s="1"/>
  <c r="L477" i="1" s="1"/>
  <c r="M477" i="1" s="1"/>
  <c r="I478" i="1"/>
  <c r="K478" i="1" s="1"/>
  <c r="L478" i="1" s="1"/>
  <c r="M478" i="1" s="1"/>
  <c r="I161" i="1"/>
  <c r="K161" i="1" s="1"/>
  <c r="L161" i="1" s="1"/>
  <c r="M161" i="1" s="1"/>
  <c r="I277" i="1"/>
  <c r="K277" i="1" s="1"/>
  <c r="L277" i="1" s="1"/>
  <c r="M277" i="1" s="1"/>
  <c r="I278" i="1"/>
  <c r="K278" i="1" s="1"/>
  <c r="L278" i="1" s="1"/>
  <c r="M278" i="1" s="1"/>
  <c r="I279" i="1"/>
  <c r="K279" i="1" s="1"/>
  <c r="L279" i="1" s="1"/>
  <c r="M279" i="1" s="1"/>
  <c r="I280" i="1"/>
  <c r="K280" i="1" s="1"/>
  <c r="L280" i="1" s="1"/>
  <c r="M280" i="1" s="1"/>
  <c r="I281" i="1"/>
  <c r="K281" i="1" s="1"/>
  <c r="L281" i="1" s="1"/>
  <c r="M281" i="1" s="1"/>
  <c r="I286" i="1"/>
  <c r="K286" i="1" s="1"/>
  <c r="L286" i="1" s="1"/>
  <c r="M286" i="1" s="1"/>
  <c r="I287" i="1"/>
  <c r="K287" i="1" s="1"/>
  <c r="L287" i="1" s="1"/>
  <c r="M287" i="1" s="1"/>
  <c r="I169" i="1"/>
  <c r="K169" i="1" s="1"/>
  <c r="L169" i="1" s="1"/>
  <c r="M169" i="1" s="1"/>
  <c r="I289" i="1"/>
  <c r="K289" i="1" s="1"/>
  <c r="L289" i="1" s="1"/>
  <c r="M289" i="1" s="1"/>
  <c r="I290" i="1"/>
  <c r="K290" i="1" s="1"/>
  <c r="L290" i="1" s="1"/>
  <c r="M290" i="1" s="1"/>
  <c r="I406" i="1"/>
  <c r="K406" i="1" s="1"/>
  <c r="L406" i="1" s="1"/>
  <c r="I407" i="1"/>
  <c r="K407" i="1" s="1"/>
  <c r="L407" i="1" s="1"/>
  <c r="I310" i="1"/>
  <c r="K310" i="1" s="1"/>
  <c r="L310" i="1" s="1"/>
  <c r="M310" i="1" s="1"/>
  <c r="I479" i="1"/>
  <c r="K479" i="1" s="1"/>
  <c r="L479" i="1" s="1"/>
  <c r="M479" i="1" s="1"/>
  <c r="I311" i="1"/>
  <c r="K311" i="1" s="1"/>
  <c r="L311" i="1" s="1"/>
  <c r="M311" i="1" s="1"/>
  <c r="I417" i="1"/>
  <c r="K417" i="1" s="1"/>
  <c r="I418" i="1"/>
  <c r="K418" i="1" s="1"/>
  <c r="I378" i="1"/>
  <c r="K378" i="1" s="1"/>
  <c r="L378" i="1" s="1"/>
  <c r="M378" i="1" s="1"/>
  <c r="I312" i="1"/>
  <c r="K312" i="1" s="1"/>
  <c r="L312" i="1" s="1"/>
  <c r="M312" i="1" s="1"/>
  <c r="I379" i="1"/>
  <c r="K379" i="1" s="1"/>
  <c r="L379" i="1" s="1"/>
  <c r="M379" i="1" s="1"/>
  <c r="I480" i="1"/>
  <c r="K480" i="1" s="1"/>
  <c r="L480" i="1" s="1"/>
  <c r="M480" i="1" s="1"/>
  <c r="I174" i="1"/>
  <c r="K174" i="1" s="1"/>
  <c r="I481" i="1"/>
  <c r="K481" i="1" s="1"/>
  <c r="L481" i="1" s="1"/>
  <c r="M481" i="1" s="1"/>
  <c r="I291" i="1"/>
  <c r="K291" i="1" s="1"/>
  <c r="I419" i="1"/>
  <c r="K419" i="1" s="1"/>
  <c r="I420" i="1"/>
  <c r="K420" i="1" s="1"/>
  <c r="I421" i="1"/>
  <c r="K421" i="1" s="1"/>
  <c r="I422" i="1"/>
  <c r="K422" i="1" s="1"/>
  <c r="I176" i="1"/>
  <c r="K176" i="1" s="1"/>
  <c r="L176" i="1" s="1"/>
  <c r="M176" i="1" s="1"/>
  <c r="I177" i="1"/>
  <c r="K177" i="1" s="1"/>
  <c r="L177" i="1" s="1"/>
  <c r="M177" i="1" s="1"/>
  <c r="I482" i="1"/>
  <c r="K482" i="1" s="1"/>
  <c r="L482" i="1" s="1"/>
  <c r="M482" i="1" s="1"/>
  <c r="I292" i="1"/>
  <c r="K292" i="1" s="1"/>
  <c r="L292" i="1" s="1"/>
  <c r="I178" i="1"/>
  <c r="K178" i="1" s="1"/>
  <c r="L178" i="1" s="1"/>
  <c r="M178" i="1" s="1"/>
  <c r="I423" i="1"/>
  <c r="K423" i="1" s="1"/>
  <c r="L423" i="1" s="1"/>
  <c r="I179" i="1"/>
  <c r="K179" i="1" s="1"/>
  <c r="L179" i="1" s="1"/>
  <c r="M179" i="1" s="1"/>
  <c r="I293" i="1"/>
  <c r="K293" i="1" s="1"/>
  <c r="I387" i="1"/>
  <c r="K387" i="1" s="1"/>
  <c r="L387" i="1" s="1"/>
  <c r="M387" i="1" s="1"/>
  <c r="I294" i="1"/>
  <c r="K294" i="1" s="1"/>
  <c r="I180" i="1"/>
  <c r="K180" i="1" s="1"/>
  <c r="L180" i="1" s="1"/>
  <c r="M180" i="1" s="1"/>
  <c r="I313" i="1"/>
  <c r="K313" i="1" s="1"/>
  <c r="L313" i="1" s="1"/>
  <c r="M313" i="1" s="1"/>
  <c r="I181" i="1"/>
  <c r="K181" i="1" s="1"/>
  <c r="L181" i="1" s="1"/>
  <c r="M181" i="1" s="1"/>
  <c r="I182" i="1"/>
  <c r="K182" i="1" s="1"/>
  <c r="L182" i="1" s="1"/>
  <c r="M182" i="1" s="1"/>
  <c r="I314" i="1"/>
  <c r="K314" i="1" s="1"/>
  <c r="L314" i="1" s="1"/>
  <c r="M314" i="1" s="1"/>
  <c r="I389" i="1"/>
  <c r="K389" i="1" s="1"/>
  <c r="L389" i="1" s="1"/>
  <c r="M389" i="1" s="1"/>
  <c r="I183" i="1"/>
  <c r="K183" i="1" s="1"/>
  <c r="I424" i="1"/>
  <c r="K424" i="1" s="1"/>
  <c r="I315" i="1"/>
  <c r="K315" i="1" s="1"/>
  <c r="L315" i="1" s="1"/>
  <c r="M315" i="1" s="1"/>
  <c r="I425" i="1"/>
  <c r="K425" i="1" s="1"/>
  <c r="I426" i="1"/>
  <c r="K426" i="1" s="1"/>
  <c r="I295" i="1"/>
  <c r="K295" i="1" s="1"/>
  <c r="I296" i="1"/>
  <c r="K296" i="1" s="1"/>
  <c r="I298" i="1"/>
  <c r="K298" i="1" s="1"/>
  <c r="L298" i="1" s="1"/>
  <c r="I483" i="1"/>
  <c r="K483" i="1" s="1"/>
  <c r="L483" i="1" s="1"/>
  <c r="M483" i="1" s="1"/>
  <c r="I184" i="1"/>
  <c r="K184" i="1" s="1"/>
  <c r="L184" i="1" s="1"/>
  <c r="M184" i="1" s="1"/>
  <c r="I484" i="1"/>
  <c r="K484" i="1" s="1"/>
  <c r="L484" i="1" s="1"/>
  <c r="M484" i="1" s="1"/>
  <c r="I299" i="1"/>
  <c r="K299" i="1" s="1"/>
  <c r="L299" i="1" s="1"/>
  <c r="I300" i="1"/>
  <c r="K300" i="1" s="1"/>
  <c r="I301" i="1"/>
  <c r="K301" i="1" s="1"/>
  <c r="I303" i="1"/>
  <c r="K303" i="1" s="1"/>
  <c r="I304" i="1"/>
  <c r="K304" i="1" s="1"/>
  <c r="I305" i="1"/>
  <c r="K305" i="1" s="1"/>
  <c r="I185" i="1"/>
  <c r="K185" i="1" s="1"/>
  <c r="L185" i="1" s="1"/>
  <c r="M185" i="1" s="1"/>
  <c r="I328" i="1"/>
  <c r="K328" i="1" s="1"/>
  <c r="L328" i="1" s="1"/>
  <c r="M328" i="1" s="1"/>
  <c r="I306" i="1"/>
  <c r="K306" i="1" s="1"/>
  <c r="I485" i="1"/>
  <c r="K485" i="1" s="1"/>
  <c r="L485" i="1" s="1"/>
  <c r="M485" i="1" s="1"/>
  <c r="I307" i="1"/>
  <c r="K307" i="1" s="1"/>
  <c r="I187" i="1"/>
  <c r="K187" i="1" s="1"/>
  <c r="L187" i="1" s="1"/>
  <c r="M187" i="1" s="1"/>
  <c r="I343" i="1"/>
  <c r="K343" i="1" s="1"/>
  <c r="I486" i="1"/>
  <c r="K486" i="1" s="1"/>
  <c r="L486" i="1" s="1"/>
  <c r="M486" i="1" s="1"/>
  <c r="I346" i="1"/>
  <c r="K346" i="1" s="1"/>
  <c r="I330" i="1"/>
  <c r="K330" i="1" s="1"/>
  <c r="L330" i="1" s="1"/>
  <c r="M330" i="1" s="1"/>
  <c r="I191" i="1"/>
  <c r="K191" i="1" s="1"/>
  <c r="L191" i="1" s="1"/>
  <c r="M191" i="1" s="1"/>
  <c r="I487" i="1"/>
  <c r="K487" i="1" s="1"/>
  <c r="L487" i="1" s="1"/>
  <c r="M487" i="1" s="1"/>
  <c r="I350" i="1"/>
  <c r="K350" i="1" s="1"/>
  <c r="I353" i="1"/>
  <c r="K353" i="1" s="1"/>
  <c r="I488" i="1"/>
  <c r="K488" i="1" s="1"/>
  <c r="L488" i="1" s="1"/>
  <c r="M488" i="1" s="1"/>
  <c r="I489" i="1"/>
  <c r="K489" i="1" s="1"/>
  <c r="L489" i="1" s="1"/>
  <c r="M489" i="1" s="1"/>
  <c r="I354" i="1"/>
  <c r="K354" i="1" s="1"/>
  <c r="I355" i="1"/>
  <c r="K355" i="1" s="1"/>
  <c r="I361" i="1"/>
  <c r="K361" i="1" s="1"/>
  <c r="I367" i="1"/>
  <c r="K367" i="1" s="1"/>
  <c r="I368" i="1"/>
  <c r="K368" i="1" s="1"/>
  <c r="I490" i="1"/>
  <c r="K490" i="1" s="1"/>
  <c r="L490" i="1" s="1"/>
  <c r="M490" i="1" s="1"/>
  <c r="I369" i="1"/>
  <c r="K369" i="1" s="1"/>
  <c r="I405" i="1"/>
  <c r="K405" i="1" s="1"/>
  <c r="I409" i="1"/>
  <c r="K409" i="1" s="1"/>
  <c r="I433" i="1"/>
  <c r="K433" i="1" s="1"/>
  <c r="I427" i="1"/>
  <c r="K427" i="1" s="1"/>
  <c r="L427" i="1" s="1"/>
  <c r="I434" i="1"/>
  <c r="K434" i="1" s="1"/>
  <c r="L434" i="1" s="1"/>
  <c r="I437" i="1"/>
  <c r="K437" i="1" s="1"/>
  <c r="L437" i="1" s="1"/>
  <c r="I209" i="1"/>
  <c r="K209" i="1" s="1"/>
  <c r="L209" i="1" s="1"/>
  <c r="M209" i="1" s="1"/>
  <c r="I458" i="1"/>
  <c r="K458" i="1" s="1"/>
  <c r="L458" i="1" s="1"/>
  <c r="I459" i="1"/>
  <c r="K459" i="1" s="1"/>
  <c r="L459" i="1" s="1"/>
  <c r="I460" i="1"/>
  <c r="K460" i="1" s="1"/>
  <c r="I461" i="1"/>
  <c r="K461" i="1" s="1"/>
  <c r="I462" i="1"/>
  <c r="K462" i="1" s="1"/>
  <c r="L462" i="1" s="1"/>
  <c r="I492" i="1"/>
  <c r="K492" i="1" s="1"/>
  <c r="L492" i="1" s="1"/>
  <c r="M492" i="1" s="1"/>
  <c r="I215" i="1"/>
  <c r="K215" i="1" s="1"/>
  <c r="I216" i="1"/>
  <c r="K216" i="1" s="1"/>
  <c r="I464" i="1"/>
  <c r="K464" i="1" s="1"/>
  <c r="I465" i="1"/>
  <c r="K465" i="1" s="1"/>
  <c r="I466" i="1"/>
  <c r="K466" i="1" s="1"/>
  <c r="I493" i="1"/>
  <c r="K493" i="1" s="1"/>
  <c r="L493" i="1" s="1"/>
  <c r="M493" i="1" s="1"/>
  <c r="I494" i="1"/>
  <c r="K494" i="1" s="1"/>
  <c r="L494" i="1" s="1"/>
  <c r="M494" i="1" s="1"/>
  <c r="I495" i="1"/>
  <c r="K495" i="1" s="1"/>
  <c r="L495" i="1" s="1"/>
  <c r="M495" i="1" s="1"/>
  <c r="I435" i="1"/>
  <c r="K435" i="1" s="1"/>
  <c r="L435" i="1" s="1"/>
  <c r="I436" i="1"/>
  <c r="K436" i="1" s="1"/>
  <c r="L436" i="1" s="1"/>
  <c r="I470" i="1"/>
  <c r="K470" i="1" s="1"/>
  <c r="I223" i="1"/>
  <c r="K223" i="1" s="1"/>
  <c r="L223" i="1" s="1"/>
  <c r="M223" i="1" s="1"/>
  <c r="I496" i="1"/>
  <c r="K496" i="1" s="1"/>
  <c r="L496" i="1" s="1"/>
  <c r="M496" i="1" s="1"/>
  <c r="I497" i="1"/>
  <c r="K497" i="1" s="1"/>
  <c r="L497" i="1" s="1"/>
  <c r="M497" i="1" s="1"/>
  <c r="I474" i="1"/>
  <c r="K474" i="1" s="1"/>
  <c r="I473" i="1"/>
  <c r="K473" i="1" s="1"/>
  <c r="L473" i="1" s="1"/>
  <c r="I469" i="1"/>
  <c r="K469" i="1" s="1"/>
  <c r="L469" i="1" s="1"/>
  <c r="I498" i="1"/>
  <c r="K498" i="1" s="1"/>
  <c r="L498" i="1" s="1"/>
  <c r="M498" i="1" s="1"/>
  <c r="I499" i="1"/>
  <c r="K499" i="1" s="1"/>
  <c r="L499" i="1" s="1"/>
  <c r="M499" i="1" s="1"/>
  <c r="I471" i="1"/>
  <c r="K471" i="1" s="1"/>
  <c r="L471" i="1" s="1"/>
  <c r="I500" i="1"/>
  <c r="K500" i="1" s="1"/>
  <c r="L500" i="1" s="1"/>
  <c r="M500" i="1" s="1"/>
  <c r="I491" i="1"/>
  <c r="K491" i="1" s="1"/>
  <c r="L491" i="1" s="1"/>
  <c r="M491" i="1" s="1"/>
  <c r="I331" i="1"/>
  <c r="K331" i="1" s="1"/>
  <c r="L331" i="1" s="1"/>
  <c r="M331" i="1" s="1"/>
  <c r="I501" i="1"/>
  <c r="K501" i="1" s="1"/>
  <c r="L501" i="1" s="1"/>
  <c r="M501" i="1" s="1"/>
  <c r="I502" i="1"/>
  <c r="K502" i="1" s="1"/>
  <c r="L502" i="1" s="1"/>
  <c r="M502" i="1" s="1"/>
  <c r="I229" i="1"/>
  <c r="K229" i="1" s="1"/>
  <c r="L229" i="1" s="1"/>
  <c r="M229" i="1" s="1"/>
  <c r="I503" i="1"/>
  <c r="K503" i="1" s="1"/>
  <c r="L503" i="1" s="1"/>
  <c r="M503" i="1" s="1"/>
  <c r="I332" i="1"/>
  <c r="K332" i="1" s="1"/>
  <c r="L332" i="1" s="1"/>
  <c r="M332" i="1" s="1"/>
  <c r="I333" i="1"/>
  <c r="K333" i="1" s="1"/>
  <c r="L333" i="1" s="1"/>
  <c r="M333" i="1" s="1"/>
  <c r="I334" i="1"/>
  <c r="K334" i="1" s="1"/>
  <c r="L334" i="1" s="1"/>
  <c r="M334" i="1" s="1"/>
  <c r="I504" i="1"/>
  <c r="K504" i="1" s="1"/>
  <c r="L504" i="1" s="1"/>
  <c r="M504" i="1" s="1"/>
  <c r="I505" i="1"/>
  <c r="K505" i="1" s="1"/>
  <c r="L505" i="1" s="1"/>
  <c r="M505" i="1" s="1"/>
  <c r="I230" i="1"/>
  <c r="K230" i="1" s="1"/>
  <c r="L230" i="1" s="1"/>
  <c r="M230" i="1" s="1"/>
  <c r="I392" i="1"/>
  <c r="K392" i="1" s="1"/>
  <c r="L392" i="1" s="1"/>
  <c r="M392" i="1" s="1"/>
  <c r="I231" i="1"/>
  <c r="K231" i="1" s="1"/>
  <c r="L231" i="1" s="1"/>
  <c r="M231" i="1" s="1"/>
  <c r="I232" i="1"/>
  <c r="K232" i="1" s="1"/>
  <c r="L232" i="1" s="1"/>
  <c r="M232" i="1" s="1"/>
  <c r="I506" i="1"/>
  <c r="K506" i="1" s="1"/>
  <c r="L506" i="1" s="1"/>
  <c r="M506" i="1" s="1"/>
  <c r="I393" i="1"/>
  <c r="K393" i="1" s="1"/>
  <c r="L393" i="1" s="1"/>
  <c r="M393" i="1" s="1"/>
  <c r="I394" i="1"/>
  <c r="K394" i="1" s="1"/>
  <c r="L394" i="1" s="1"/>
  <c r="M394" i="1" s="1"/>
  <c r="J474" i="1"/>
  <c r="J470" i="1"/>
  <c r="J216" i="1"/>
  <c r="J215" i="1"/>
  <c r="J461" i="1"/>
  <c r="J460" i="1"/>
  <c r="J433" i="1"/>
  <c r="J409" i="1"/>
  <c r="J405" i="1"/>
  <c r="J369" i="1"/>
  <c r="J368" i="1"/>
  <c r="J367" i="1"/>
  <c r="J361" i="1"/>
  <c r="J355" i="1"/>
  <c r="J354" i="1"/>
  <c r="J353" i="1"/>
  <c r="J350" i="1"/>
  <c r="J346" i="1"/>
  <c r="J343" i="1"/>
  <c r="J307" i="1"/>
  <c r="J306" i="1"/>
  <c r="J305" i="1"/>
  <c r="J304" i="1"/>
  <c r="J303" i="1"/>
  <c r="J301" i="1"/>
  <c r="J300" i="1"/>
  <c r="J296" i="1"/>
  <c r="J295" i="1"/>
  <c r="J183" i="1"/>
  <c r="J294" i="1"/>
  <c r="J293" i="1"/>
  <c r="J422" i="1"/>
  <c r="J421" i="1"/>
  <c r="J420" i="1"/>
  <c r="J419" i="1"/>
  <c r="J174" i="1"/>
  <c r="J418" i="1"/>
  <c r="J417" i="1"/>
  <c r="J259" i="1"/>
  <c r="J258" i="1"/>
  <c r="J327" i="1"/>
  <c r="J326" i="1"/>
  <c r="J325" i="1"/>
  <c r="J324" i="1"/>
  <c r="J243" i="1"/>
  <c r="J242" i="1"/>
  <c r="J241" i="1"/>
  <c r="J222" i="1"/>
  <c r="J221" i="1"/>
  <c r="J220" i="1"/>
  <c r="J219" i="1"/>
  <c r="J218" i="1"/>
  <c r="J217" i="1"/>
  <c r="J239" i="1"/>
  <c r="J238" i="1"/>
  <c r="J228" i="1"/>
  <c r="J207" i="1"/>
  <c r="J206" i="1"/>
  <c r="J203" i="1"/>
  <c r="J202" i="1"/>
  <c r="J432" i="1"/>
  <c r="J431" i="1"/>
  <c r="J173" i="1"/>
  <c r="J172" i="1"/>
  <c r="J171" i="1"/>
  <c r="J170" i="1"/>
  <c r="J165" i="1"/>
  <c r="J164" i="1"/>
  <c r="J163" i="1"/>
  <c r="J158" i="1"/>
  <c r="J157" i="1"/>
  <c r="J63" i="1"/>
  <c r="J27" i="1"/>
  <c r="J60" i="1"/>
  <c r="J59" i="1"/>
  <c r="M436" i="1" l="1"/>
  <c r="M347" i="1"/>
  <c r="M323" i="1"/>
  <c r="M321" i="1"/>
  <c r="M318" i="1"/>
  <c r="M199" i="1"/>
  <c r="M132" i="1"/>
  <c r="M114" i="1"/>
  <c r="M57" i="1"/>
  <c r="M469" i="1"/>
  <c r="M435" i="1"/>
  <c r="M437" i="1"/>
  <c r="M423" i="1"/>
  <c r="M225" i="1"/>
  <c r="M211" i="1"/>
  <c r="M160" i="1"/>
  <c r="M109" i="1"/>
  <c r="M79" i="1"/>
  <c r="M30" i="1"/>
  <c r="M471" i="1"/>
  <c r="M473" i="1"/>
  <c r="M459" i="1"/>
  <c r="M434" i="1"/>
  <c r="M388" i="1"/>
  <c r="M380" i="1"/>
  <c r="M260" i="1"/>
  <c r="M322" i="1"/>
  <c r="M224" i="1"/>
  <c r="M213" i="1"/>
  <c r="M240" i="1"/>
  <c r="M201" i="1"/>
  <c r="M198" i="1"/>
  <c r="M129" i="1"/>
  <c r="M120" i="1"/>
  <c r="M106" i="1"/>
  <c r="M100" i="1"/>
  <c r="M87" i="1"/>
  <c r="M154" i="1"/>
  <c r="M62" i="1"/>
  <c r="M58" i="1"/>
  <c r="M406" i="1"/>
  <c r="M390" i="1"/>
  <c r="M329" i="1"/>
  <c r="M186" i="1"/>
  <c r="M208" i="1"/>
  <c r="M142" i="1"/>
  <c r="M155" i="1"/>
  <c r="M112" i="1"/>
  <c r="M104" i="1"/>
  <c r="M153" i="1"/>
  <c r="M64" i="1"/>
  <c r="M61" i="1"/>
  <c r="M262" i="1"/>
  <c r="M345" i="1"/>
  <c r="M261" i="1"/>
  <c r="M320" i="1"/>
  <c r="M255" i="1"/>
  <c r="M214" i="1"/>
  <c r="M193" i="1"/>
  <c r="M175" i="1"/>
  <c r="M168" i="1"/>
  <c r="M162" i="1"/>
  <c r="M126" i="1"/>
  <c r="M117" i="1"/>
  <c r="M111" i="1"/>
  <c r="M107" i="1"/>
  <c r="M101" i="1"/>
  <c r="M96" i="1"/>
  <c r="M86" i="1"/>
  <c r="M12" i="1"/>
  <c r="M462" i="1"/>
  <c r="M458" i="1"/>
  <c r="M427" i="1"/>
  <c r="M299" i="1"/>
  <c r="M298" i="1"/>
  <c r="M292" i="1"/>
  <c r="M407" i="1"/>
  <c r="M391" i="1"/>
  <c r="M263" i="1"/>
  <c r="M344" i="1"/>
  <c r="M319" i="1"/>
  <c r="M317" i="1"/>
  <c r="M316" i="1"/>
  <c r="M257" i="1"/>
  <c r="M204" i="1"/>
  <c r="M200" i="1"/>
  <c r="M197" i="1"/>
  <c r="M188" i="1"/>
  <c r="M210" i="1"/>
  <c r="M156" i="1"/>
  <c r="M128" i="1"/>
  <c r="M119" i="1"/>
  <c r="M116" i="1"/>
  <c r="M113" i="1"/>
  <c r="M110" i="1"/>
  <c r="M108" i="1"/>
  <c r="M105" i="1"/>
  <c r="M103" i="1"/>
  <c r="M98" i="1"/>
  <c r="M89" i="1"/>
  <c r="M28" i="1"/>
  <c r="M25" i="1"/>
  <c r="J12" i="13"/>
  <c r="J11" i="13"/>
  <c r="J8" i="13"/>
  <c r="J6" i="13"/>
  <c r="J9" i="13"/>
  <c r="J10" i="13"/>
  <c r="L85" i="1"/>
  <c r="L465" i="1"/>
  <c r="L460" i="1"/>
  <c r="L405" i="1"/>
  <c r="L354" i="1"/>
  <c r="L303" i="1"/>
  <c r="L426" i="1"/>
  <c r="L294" i="1"/>
  <c r="L421" i="1"/>
  <c r="L419" i="1"/>
  <c r="L417" i="1"/>
  <c r="L356" i="1"/>
  <c r="L349" i="1"/>
  <c r="L259" i="1"/>
  <c r="L327" i="1"/>
  <c r="L325" i="1"/>
  <c r="L241" i="1"/>
  <c r="L254" i="1"/>
  <c r="L249" i="1"/>
  <c r="L218" i="1"/>
  <c r="L206" i="1"/>
  <c r="L205" i="1"/>
  <c r="L190" i="1"/>
  <c r="L173" i="1"/>
  <c r="L166" i="1"/>
  <c r="L164" i="1"/>
  <c r="L140" i="1"/>
  <c r="L137" i="1"/>
  <c r="L134" i="1"/>
  <c r="L133" i="1"/>
  <c r="L152" i="1"/>
  <c r="L63" i="1"/>
  <c r="L22" i="1"/>
  <c r="L474" i="1"/>
  <c r="L470" i="1"/>
  <c r="L464" i="1"/>
  <c r="L369" i="1"/>
  <c r="L367" i="1"/>
  <c r="L353" i="1"/>
  <c r="L343" i="1"/>
  <c r="L306" i="1"/>
  <c r="L301" i="1"/>
  <c r="L296" i="1"/>
  <c r="L425" i="1"/>
  <c r="L291" i="1"/>
  <c r="L362" i="1"/>
  <c r="L352" i="1"/>
  <c r="L348" i="1"/>
  <c r="L326" i="1"/>
  <c r="L243" i="1"/>
  <c r="L256" i="1"/>
  <c r="L252" i="1"/>
  <c r="L250" i="1"/>
  <c r="L227" i="1"/>
  <c r="L222" i="1"/>
  <c r="L220" i="1"/>
  <c r="L239" i="1"/>
  <c r="L228" i="1"/>
  <c r="L203" i="1"/>
  <c r="L196" i="1"/>
  <c r="L432" i="1"/>
  <c r="M432" i="1" s="1"/>
  <c r="L189" i="1"/>
  <c r="L172" i="1"/>
  <c r="L165" i="1"/>
  <c r="L163" i="1"/>
  <c r="L139" i="1"/>
  <c r="L158" i="1"/>
  <c r="L151" i="1"/>
  <c r="L27" i="1"/>
  <c r="M27" i="1" s="1"/>
  <c r="L76" i="1"/>
  <c r="L216" i="1"/>
  <c r="M216" i="1" s="1"/>
  <c r="L433" i="1"/>
  <c r="L361" i="1"/>
  <c r="L350" i="1"/>
  <c r="L307" i="1"/>
  <c r="L305" i="1"/>
  <c r="L295" i="1"/>
  <c r="L420" i="1"/>
  <c r="L351" i="1"/>
  <c r="L242" i="1"/>
  <c r="L226" i="1"/>
  <c r="L221" i="1"/>
  <c r="L217" i="1"/>
  <c r="L202" i="1"/>
  <c r="L195" i="1"/>
  <c r="L148" i="1"/>
  <c r="L171" i="1"/>
  <c r="L138" i="1"/>
  <c r="L157" i="1"/>
  <c r="L60" i="1"/>
  <c r="L466" i="1"/>
  <c r="L215" i="1"/>
  <c r="M215" i="1" s="1"/>
  <c r="L461" i="1"/>
  <c r="L409" i="1"/>
  <c r="L368" i="1"/>
  <c r="L355" i="1"/>
  <c r="L346" i="1"/>
  <c r="L304" i="1"/>
  <c r="L300" i="1"/>
  <c r="L424" i="1"/>
  <c r="L183" i="1"/>
  <c r="M183" i="1" s="1"/>
  <c r="L293" i="1"/>
  <c r="L422" i="1"/>
  <c r="L174" i="1"/>
  <c r="M174" i="1" s="1"/>
  <c r="L418" i="1"/>
  <c r="L258" i="1"/>
  <c r="L324" i="1"/>
  <c r="L253" i="1"/>
  <c r="L251" i="1"/>
  <c r="L219" i="1"/>
  <c r="L238" i="1"/>
  <c r="L207" i="1"/>
  <c r="L212" i="1"/>
  <c r="L194" i="1"/>
  <c r="L192" i="1"/>
  <c r="L431" i="1"/>
  <c r="M431" i="1" s="1"/>
  <c r="L147" i="1"/>
  <c r="L170" i="1"/>
  <c r="L167" i="1"/>
  <c r="L145" i="1"/>
  <c r="L141" i="1"/>
  <c r="L135" i="1"/>
  <c r="L59" i="1"/>
  <c r="L23" i="1"/>
  <c r="M17" i="1"/>
  <c r="M11" i="1"/>
  <c r="L102" i="1"/>
  <c r="L97" i="1"/>
  <c r="L93" i="1"/>
  <c r="L92" i="1"/>
  <c r="L91" i="1"/>
  <c r="M170" i="1" l="1"/>
  <c r="M219" i="1"/>
  <c r="M293" i="1"/>
  <c r="M409" i="1"/>
  <c r="M148" i="1"/>
  <c r="M420" i="1"/>
  <c r="M76" i="1"/>
  <c r="M189" i="1"/>
  <c r="M227" i="1"/>
  <c r="M362" i="1"/>
  <c r="M367" i="1"/>
  <c r="M133" i="1"/>
  <c r="M205" i="1"/>
  <c r="M259" i="1"/>
  <c r="M419" i="1"/>
  <c r="M465" i="1"/>
  <c r="M93" i="1"/>
  <c r="M141" i="1"/>
  <c r="M147" i="1"/>
  <c r="M251" i="1"/>
  <c r="M418" i="1"/>
  <c r="M346" i="1"/>
  <c r="M195" i="1"/>
  <c r="M306" i="1"/>
  <c r="M97" i="1"/>
  <c r="M253" i="1"/>
  <c r="M355" i="1"/>
  <c r="M151" i="1"/>
  <c r="M196" i="1"/>
  <c r="M252" i="1"/>
  <c r="M343" i="1"/>
  <c r="M63" i="1"/>
  <c r="M325" i="1"/>
  <c r="M92" i="1"/>
  <c r="M135" i="1"/>
  <c r="M194" i="1"/>
  <c r="M258" i="1"/>
  <c r="M304" i="1"/>
  <c r="M60" i="1"/>
  <c r="M221" i="1"/>
  <c r="M350" i="1"/>
  <c r="M139" i="1"/>
  <c r="M228" i="1"/>
  <c r="M243" i="1"/>
  <c r="M301" i="1"/>
  <c r="M474" i="1"/>
  <c r="M164" i="1"/>
  <c r="M254" i="1"/>
  <c r="M303" i="1"/>
  <c r="M212" i="1"/>
  <c r="M461" i="1"/>
  <c r="M157" i="1"/>
  <c r="M226" i="1"/>
  <c r="M295" i="1"/>
  <c r="M361" i="1"/>
  <c r="M163" i="1"/>
  <c r="M239" i="1"/>
  <c r="M250" i="1"/>
  <c r="M326" i="1"/>
  <c r="M291" i="1"/>
  <c r="M369" i="1"/>
  <c r="M22" i="1"/>
  <c r="M134" i="1"/>
  <c r="M166" i="1"/>
  <c r="M206" i="1"/>
  <c r="M241" i="1"/>
  <c r="M349" i="1"/>
  <c r="M421" i="1"/>
  <c r="M354" i="1"/>
  <c r="M85" i="1"/>
  <c r="M23" i="1"/>
  <c r="M145" i="1"/>
  <c r="M207" i="1"/>
  <c r="M424" i="1"/>
  <c r="M138" i="1"/>
  <c r="M202" i="1"/>
  <c r="M242" i="1"/>
  <c r="M305" i="1"/>
  <c r="M433" i="1"/>
  <c r="M165" i="1"/>
  <c r="M220" i="1"/>
  <c r="M348" i="1"/>
  <c r="M425" i="1"/>
  <c r="M464" i="1"/>
  <c r="M137" i="1"/>
  <c r="M173" i="1"/>
  <c r="M218" i="1"/>
  <c r="M356" i="1"/>
  <c r="M294" i="1"/>
  <c r="M405" i="1"/>
  <c r="M91" i="1"/>
  <c r="M102" i="1"/>
  <c r="M59" i="1"/>
  <c r="M167" i="1"/>
  <c r="M192" i="1"/>
  <c r="M238" i="1"/>
  <c r="M324" i="1"/>
  <c r="M422" i="1"/>
  <c r="M300" i="1"/>
  <c r="M368" i="1"/>
  <c r="M466" i="1"/>
  <c r="M171" i="1"/>
  <c r="M217" i="1"/>
  <c r="M351" i="1"/>
  <c r="M307" i="1"/>
  <c r="M158" i="1"/>
  <c r="M172" i="1"/>
  <c r="M203" i="1"/>
  <c r="M222" i="1"/>
  <c r="M256" i="1"/>
  <c r="M352" i="1"/>
  <c r="M296" i="1"/>
  <c r="M353" i="1"/>
  <c r="M470" i="1"/>
  <c r="M152" i="1"/>
  <c r="M140" i="1"/>
  <c r="M190" i="1"/>
  <c r="M249" i="1"/>
  <c r="M327" i="1"/>
  <c r="M417" i="1"/>
  <c r="M426" i="1"/>
  <c r="M460" i="1"/>
  <c r="G335" i="1"/>
  <c r="G336" i="1"/>
  <c r="G395" i="1"/>
  <c r="G396" i="1"/>
  <c r="G233" i="1"/>
  <c r="G337" i="1"/>
  <c r="G338" i="1"/>
  <c r="G339" i="1"/>
  <c r="G397" i="1"/>
  <c r="G234" i="1"/>
  <c r="G2" i="1"/>
  <c r="G340" i="1"/>
  <c r="G3" i="1"/>
  <c r="G235" i="1"/>
  <c r="G4" i="1"/>
  <c r="G341" i="1"/>
  <c r="G342" i="1"/>
  <c r="G310" i="1"/>
  <c r="G183" i="1"/>
  <c r="G5" i="1"/>
  <c r="G432" i="1"/>
  <c r="G398" i="1"/>
  <c r="G6" i="1"/>
  <c r="G399" i="1"/>
  <c r="G124" i="1"/>
  <c r="G428" i="1"/>
  <c r="G215" i="1"/>
  <c r="G7" i="1"/>
  <c r="G400" i="1"/>
  <c r="G8" i="1"/>
  <c r="G182" i="1"/>
  <c r="G27" i="1"/>
  <c r="G216" i="1"/>
  <c r="G9" i="1"/>
  <c r="G401" i="1"/>
  <c r="G236" i="1"/>
  <c r="G402" i="1"/>
  <c r="G13" i="1"/>
  <c r="G431" i="1"/>
  <c r="G10" i="1"/>
  <c r="G15" i="1"/>
  <c r="G403" i="1"/>
  <c r="G174" i="1"/>
  <c r="G181" i="1"/>
  <c r="G404" i="1"/>
  <c r="G209" i="1"/>
  <c r="G14" i="1"/>
  <c r="G357" i="1"/>
  <c r="G358" i="1"/>
  <c r="G359" i="1"/>
  <c r="G360" i="1"/>
  <c r="G151" i="1"/>
  <c r="G16" i="1"/>
  <c r="G160" i="1"/>
  <c r="G18" i="1"/>
  <c r="G317" i="1"/>
  <c r="G20" i="1"/>
  <c r="G464" i="1"/>
  <c r="G17" i="1"/>
  <c r="G19" i="1"/>
  <c r="G201" i="1"/>
  <c r="G24" i="1"/>
  <c r="G57" i="1"/>
  <c r="G26" i="1"/>
  <c r="G465" i="1"/>
  <c r="G80" i="1"/>
  <c r="G29" i="1"/>
  <c r="G237" i="1"/>
  <c r="G217" i="1"/>
  <c r="G466" i="1"/>
  <c r="G31" i="1"/>
  <c r="G21" i="1"/>
  <c r="G81" i="1"/>
  <c r="G32" i="1"/>
  <c r="G459" i="1"/>
  <c r="G33" i="1"/>
  <c r="G34" i="1"/>
  <c r="G35" i="1"/>
  <c r="G36" i="1"/>
  <c r="G206" i="1"/>
  <c r="G37" i="1"/>
  <c r="G38" i="1"/>
  <c r="G159" i="1"/>
  <c r="G194" i="1"/>
  <c r="G218" i="1"/>
  <c r="G219" i="1"/>
  <c r="G207" i="1"/>
  <c r="G228" i="1"/>
  <c r="G210" i="1"/>
  <c r="G40" i="1"/>
  <c r="G324" i="1"/>
  <c r="G41" i="1"/>
  <c r="G42" i="1"/>
  <c r="G43" i="1"/>
  <c r="G298" i="1"/>
  <c r="G44" i="1"/>
  <c r="G247" i="1"/>
  <c r="G87" i="1"/>
  <c r="G408" i="1"/>
  <c r="G299" i="1"/>
  <c r="G427" i="1"/>
  <c r="G45" i="1"/>
  <c r="G46" i="1"/>
  <c r="G47" i="1"/>
  <c r="G48" i="1"/>
  <c r="G49" i="1"/>
  <c r="G410" i="1"/>
  <c r="G238" i="1"/>
  <c r="G50" i="1"/>
  <c r="G51" i="1"/>
  <c r="G248" i="1"/>
  <c r="G225" i="1"/>
  <c r="G325" i="1"/>
  <c r="G295" i="1"/>
  <c r="G300" i="1"/>
  <c r="G264" i="1"/>
  <c r="G301" i="1"/>
  <c r="G214" i="1"/>
  <c r="G52" i="1"/>
  <c r="G363" i="1"/>
  <c r="G276" i="1"/>
  <c r="G303" i="1"/>
  <c r="G345" i="1"/>
  <c r="G304" i="1"/>
  <c r="G53" i="1"/>
  <c r="G462" i="1"/>
  <c r="G54" i="1"/>
  <c r="G326" i="1"/>
  <c r="G411" i="1"/>
  <c r="G293" i="1"/>
  <c r="G412" i="1"/>
  <c r="G89" i="1"/>
  <c r="G305" i="1"/>
  <c r="G220" i="1"/>
  <c r="G364" i="1"/>
  <c r="G413" i="1"/>
  <c r="G306" i="1"/>
  <c r="G221" i="1"/>
  <c r="G55" i="1"/>
  <c r="G11" i="1"/>
  <c r="G414" i="1"/>
  <c r="G277" i="1"/>
  <c r="G91" i="1"/>
  <c r="G39" i="1"/>
  <c r="G56" i="1"/>
  <c r="G470" i="1"/>
  <c r="G156" i="1"/>
  <c r="G415" i="1"/>
  <c r="G154" i="1"/>
  <c r="G307" i="1"/>
  <c r="G416" i="1"/>
  <c r="G197" i="1"/>
  <c r="G195" i="1"/>
  <c r="G327" i="1"/>
  <c r="G239" i="1"/>
  <c r="G348" i="1"/>
  <c r="G491" i="1"/>
  <c r="G265" i="1"/>
  <c r="G65" i="1"/>
  <c r="G365" i="1"/>
  <c r="G66" i="1"/>
  <c r="G30" i="1"/>
  <c r="G267" i="1"/>
  <c r="G366" i="1"/>
  <c r="G67" i="1"/>
  <c r="G68" i="1"/>
  <c r="G257" i="1"/>
  <c r="G69" i="1"/>
  <c r="G70" i="1"/>
  <c r="G291" i="1"/>
  <c r="G71" i="1"/>
  <c r="G343" i="1"/>
  <c r="G346" i="1"/>
  <c r="G241" i="1"/>
  <c r="G200" i="1"/>
  <c r="G72" i="1"/>
  <c r="G294" i="1"/>
  <c r="G268" i="1"/>
  <c r="G350" i="1"/>
  <c r="G62" i="1"/>
  <c r="G202" i="1"/>
  <c r="G349" i="1"/>
  <c r="G73" i="1"/>
  <c r="G273" i="1"/>
  <c r="G353" i="1"/>
  <c r="G82" i="1"/>
  <c r="G170" i="1"/>
  <c r="G189" i="1"/>
  <c r="G203" i="1"/>
  <c r="G171" i="1"/>
  <c r="G205" i="1"/>
  <c r="G196" i="1"/>
  <c r="G435" i="1"/>
  <c r="G437" i="1"/>
  <c r="G76" i="1"/>
  <c r="G162" i="1"/>
  <c r="G77" i="1"/>
  <c r="G282" i="1"/>
  <c r="G429" i="1"/>
  <c r="G78" i="1"/>
  <c r="G419" i="1"/>
  <c r="G278" i="1"/>
  <c r="G222" i="1"/>
  <c r="G351" i="1"/>
  <c r="G59" i="1"/>
  <c r="G242" i="1"/>
  <c r="G83" i="1"/>
  <c r="G152" i="1"/>
  <c r="G420" i="1"/>
  <c r="G157" i="1"/>
  <c r="G132" i="1"/>
  <c r="G417" i="1"/>
  <c r="G88" i="1"/>
  <c r="G92" i="1"/>
  <c r="G458" i="1"/>
  <c r="G296" i="1"/>
  <c r="G158" i="1"/>
  <c r="G212" i="1"/>
  <c r="G90" i="1"/>
  <c r="G258" i="1"/>
  <c r="G22" i="1"/>
  <c r="G266" i="1"/>
  <c r="G60" i="1"/>
  <c r="G269" i="1"/>
  <c r="G94" i="1"/>
  <c r="G95" i="1"/>
  <c r="G292" i="1"/>
  <c r="G424" i="1"/>
  <c r="G352" i="1"/>
  <c r="G99" i="1"/>
  <c r="G344" i="1"/>
  <c r="G438" i="1"/>
  <c r="G147" i="1"/>
  <c r="G356" i="1"/>
  <c r="G439" i="1"/>
  <c r="G434" i="1"/>
  <c r="G362" i="1"/>
  <c r="G354" i="1"/>
  <c r="G283" i="1"/>
  <c r="G199" i="1"/>
  <c r="G460" i="1"/>
  <c r="G418" i="1"/>
  <c r="G284" i="1"/>
  <c r="G148" i="1"/>
  <c r="G355" i="1"/>
  <c r="G279" i="1"/>
  <c r="G421" i="1"/>
  <c r="G285" i="1"/>
  <c r="G61" i="1"/>
  <c r="G361" i="1"/>
  <c r="G115" i="1"/>
  <c r="G425" i="1"/>
  <c r="G163" i="1"/>
  <c r="G118" i="1"/>
  <c r="G367" i="1"/>
  <c r="G426" i="1"/>
  <c r="G461" i="1"/>
  <c r="G213" i="1"/>
  <c r="G501" i="1"/>
  <c r="G288" i="1"/>
  <c r="G370" i="1"/>
  <c r="G226" i="1"/>
  <c r="G440" i="1"/>
  <c r="G58" i="1"/>
  <c r="G227" i="1"/>
  <c r="G371" i="1"/>
  <c r="G270" i="1"/>
  <c r="G441" i="1"/>
  <c r="G372" i="1"/>
  <c r="G243" i="1"/>
  <c r="G442" i="1"/>
  <c r="G249" i="1"/>
  <c r="G23" i="1"/>
  <c r="G502" i="1"/>
  <c r="G443" i="1"/>
  <c r="G122" i="1"/>
  <c r="G297" i="1"/>
  <c r="G280" i="1"/>
  <c r="G444" i="1"/>
  <c r="G84" i="1"/>
  <c r="G164" i="1"/>
  <c r="G250" i="1"/>
  <c r="G302" i="1"/>
  <c r="G123" i="1"/>
  <c r="G422" i="1"/>
  <c r="G251" i="1"/>
  <c r="G373" i="1"/>
  <c r="G445" i="1"/>
  <c r="G281" i="1"/>
  <c r="G125" i="1"/>
  <c r="G446" i="1"/>
  <c r="G368" i="1"/>
  <c r="G153" i="1"/>
  <c r="G252" i="1"/>
  <c r="G93" i="1"/>
  <c r="G447" i="1"/>
  <c r="G448" i="1"/>
  <c r="G449" i="1"/>
  <c r="G374" i="1"/>
  <c r="G155" i="1"/>
  <c r="G369" i="1"/>
  <c r="G130" i="1"/>
  <c r="G450" i="1"/>
  <c r="G133" i="1"/>
  <c r="G451" i="1"/>
  <c r="G452" i="1"/>
  <c r="G405" i="1"/>
  <c r="G319" i="1"/>
  <c r="G96" i="1"/>
  <c r="G453" i="1"/>
  <c r="G454" i="1"/>
  <c r="G134" i="1"/>
  <c r="G136" i="1"/>
  <c r="G262" i="1"/>
  <c r="G190" i="1"/>
  <c r="G63" i="1"/>
  <c r="G165" i="1"/>
  <c r="G455" i="1"/>
  <c r="G97" i="1"/>
  <c r="G12" i="1"/>
  <c r="G143" i="1"/>
  <c r="G456" i="1"/>
  <c r="G144" i="1"/>
  <c r="G457" i="1"/>
  <c r="G253" i="1"/>
  <c r="G75" i="1"/>
  <c r="G473" i="1"/>
  <c r="G376" i="1"/>
  <c r="G406" i="1"/>
  <c r="G271" i="1"/>
  <c r="G409" i="1"/>
  <c r="G146" i="1"/>
  <c r="G172" i="1"/>
  <c r="G433" i="1"/>
  <c r="G98" i="1"/>
  <c r="G463" i="1"/>
  <c r="G135" i="1"/>
  <c r="G377" i="1"/>
  <c r="G100" i="1"/>
  <c r="G192" i="1"/>
  <c r="G467" i="1"/>
  <c r="G468" i="1"/>
  <c r="G260" i="1"/>
  <c r="G149" i="1"/>
  <c r="G166" i="1"/>
  <c r="G150" i="1"/>
  <c r="G469" i="1"/>
  <c r="G472" i="1"/>
  <c r="G101" i="1"/>
  <c r="G102" i="1"/>
  <c r="G475" i="1"/>
  <c r="G137" i="1"/>
  <c r="G381" i="1"/>
  <c r="G138" i="1"/>
  <c r="G139" i="1"/>
  <c r="G103" i="1"/>
  <c r="G308" i="1"/>
  <c r="G129" i="1"/>
  <c r="G140" i="1"/>
  <c r="G141" i="1"/>
  <c r="G476" i="1"/>
  <c r="G86" i="1"/>
  <c r="G309" i="1"/>
  <c r="G254" i="1"/>
  <c r="G474" i="1"/>
  <c r="G256" i="1"/>
  <c r="G477" i="1"/>
  <c r="G478" i="1"/>
  <c r="G161" i="1"/>
  <c r="G145" i="1"/>
  <c r="G259" i="1"/>
  <c r="G167" i="1"/>
  <c r="G263" i="1"/>
  <c r="G131" i="1"/>
  <c r="G173" i="1"/>
  <c r="G382" i="1"/>
  <c r="G169" i="1"/>
  <c r="G388" i="1"/>
  <c r="G390" i="1"/>
  <c r="G436" i="1"/>
  <c r="G383" i="1"/>
  <c r="G391" i="1"/>
  <c r="G479" i="1"/>
  <c r="G193" i="1"/>
  <c r="G384" i="1"/>
  <c r="G261" i="1"/>
  <c r="G378" i="1"/>
  <c r="G312" i="1"/>
  <c r="G379" i="1"/>
  <c r="G480" i="1"/>
  <c r="G255" i="1"/>
  <c r="G481" i="1"/>
  <c r="G385" i="1"/>
  <c r="G211" i="1"/>
  <c r="G104" i="1"/>
  <c r="G105" i="1"/>
  <c r="G142" i="1"/>
  <c r="G176" i="1"/>
  <c r="G177" i="1"/>
  <c r="G482" i="1"/>
  <c r="G386" i="1"/>
  <c r="G178" i="1"/>
  <c r="G25" i="1"/>
  <c r="G106" i="1"/>
  <c r="G107" i="1"/>
  <c r="G387" i="1"/>
  <c r="G64" i="1"/>
  <c r="G180" i="1"/>
  <c r="G313" i="1"/>
  <c r="G108" i="1"/>
  <c r="G109" i="1"/>
  <c r="G314" i="1"/>
  <c r="G389" i="1"/>
  <c r="G272" i="1"/>
  <c r="G110" i="1"/>
  <c r="G315" i="1"/>
  <c r="G286" i="1"/>
  <c r="G287" i="1"/>
  <c r="G318" i="1"/>
  <c r="G111" i="1"/>
  <c r="G112" i="1"/>
  <c r="G483" i="1"/>
  <c r="G184" i="1"/>
  <c r="G484" i="1"/>
  <c r="G204" i="1"/>
  <c r="G274" i="1"/>
  <c r="G503" i="1"/>
  <c r="G113" i="1"/>
  <c r="G114" i="1"/>
  <c r="G79" i="1"/>
  <c r="G185" i="1"/>
  <c r="G328" i="1"/>
  <c r="G407" i="1"/>
  <c r="G485" i="1"/>
  <c r="G320" i="1"/>
  <c r="G187" i="1"/>
  <c r="G28" i="1"/>
  <c r="G486" i="1"/>
  <c r="G198" i="1"/>
  <c r="G330" i="1"/>
  <c r="G191" i="1"/>
  <c r="G487" i="1"/>
  <c r="G175" i="1"/>
  <c r="G289" i="1"/>
  <c r="G488" i="1"/>
  <c r="G489" i="1"/>
  <c r="G116" i="1"/>
  <c r="G117" i="1"/>
  <c r="G240" i="1"/>
  <c r="G186" i="1"/>
  <c r="G119" i="1"/>
  <c r="G490" i="1"/>
  <c r="G188" i="1"/>
  <c r="G471" i="1"/>
  <c r="G316" i="1"/>
  <c r="G85" i="1"/>
  <c r="G329" i="1"/>
  <c r="G275" i="1"/>
  <c r="G208" i="1"/>
  <c r="G321" i="1"/>
  <c r="G380" i="1"/>
  <c r="G120" i="1"/>
  <c r="G126" i="1"/>
  <c r="G322" i="1"/>
  <c r="G290" i="1"/>
  <c r="G492" i="1"/>
  <c r="G168" i="1"/>
  <c r="G128" i="1"/>
  <c r="G347" i="1"/>
  <c r="G224" i="1"/>
  <c r="G323" i="1"/>
  <c r="G493" i="1"/>
  <c r="G494" i="1"/>
  <c r="G495" i="1"/>
  <c r="G423" i="1"/>
  <c r="G74" i="1"/>
  <c r="G179" i="1"/>
  <c r="G223" i="1"/>
  <c r="G496" i="1"/>
  <c r="G497" i="1"/>
  <c r="G127" i="1"/>
  <c r="G121" i="1"/>
  <c r="G244" i="1"/>
  <c r="G498" i="1"/>
  <c r="G499" i="1"/>
  <c r="G430" i="1"/>
  <c r="G500" i="1"/>
  <c r="G375" i="1"/>
  <c r="G331" i="1"/>
  <c r="G311" i="1"/>
  <c r="G245" i="1"/>
  <c r="G229" i="1"/>
  <c r="G246" i="1"/>
  <c r="G332" i="1"/>
  <c r="G333" i="1"/>
  <c r="G334" i="1"/>
  <c r="G504" i="1"/>
  <c r="G505" i="1"/>
  <c r="G230" i="1"/>
  <c r="G392" i="1"/>
  <c r="G231" i="1"/>
  <c r="G232" i="1"/>
  <c r="G506" i="1"/>
  <c r="G393" i="1"/>
  <c r="G394" i="1"/>
  <c r="F335" i="1"/>
  <c r="F392" i="1"/>
  <c r="F230" i="1"/>
  <c r="F246" i="1"/>
  <c r="F245" i="1"/>
  <c r="F311" i="1"/>
  <c r="F375" i="1"/>
  <c r="F244" i="1"/>
  <c r="F127" i="1"/>
  <c r="F179" i="1"/>
  <c r="F74" i="1"/>
  <c r="F423" i="1"/>
  <c r="F323" i="1"/>
  <c r="F347" i="1"/>
  <c r="F168" i="1"/>
  <c r="F322" i="1"/>
  <c r="F380" i="1"/>
  <c r="F321" i="1"/>
  <c r="F329" i="1"/>
  <c r="F316" i="1"/>
  <c r="F471" i="1"/>
  <c r="F188" i="1"/>
  <c r="F186" i="1"/>
  <c r="F240" i="1"/>
  <c r="F175" i="1"/>
  <c r="F198" i="1"/>
  <c r="F28" i="1"/>
  <c r="F320" i="1"/>
  <c r="F407" i="1"/>
  <c r="F79" i="1"/>
  <c r="F503" i="1"/>
  <c r="F204" i="1"/>
  <c r="F318" i="1"/>
  <c r="F64" i="1"/>
  <c r="F25" i="1"/>
  <c r="F386" i="1"/>
  <c r="F211" i="1"/>
  <c r="F385" i="1"/>
  <c r="F384" i="1"/>
  <c r="F193" i="1"/>
  <c r="F391" i="1"/>
  <c r="F383" i="1"/>
  <c r="F390" i="1"/>
  <c r="F388" i="1"/>
  <c r="F382" i="1"/>
  <c r="F173" i="1"/>
  <c r="F167" i="1"/>
  <c r="F381" i="1"/>
  <c r="F469" i="1"/>
  <c r="F166" i="1"/>
  <c r="F192" i="1"/>
  <c r="F172" i="1"/>
  <c r="F406" i="1"/>
  <c r="F12" i="1"/>
  <c r="F165" i="1"/>
  <c r="F63" i="1"/>
  <c r="F190" i="1"/>
  <c r="F319" i="1"/>
  <c r="F155" i="1"/>
  <c r="F153" i="1"/>
  <c r="F422" i="1"/>
  <c r="F164" i="1"/>
  <c r="F502" i="1"/>
  <c r="F23" i="1"/>
  <c r="F243" i="1"/>
  <c r="F58" i="1"/>
  <c r="F501" i="1"/>
  <c r="F461" i="1"/>
  <c r="F426" i="1"/>
  <c r="F163" i="1"/>
  <c r="F425" i="1"/>
  <c r="F61" i="1"/>
  <c r="F421" i="1"/>
  <c r="F418" i="1"/>
  <c r="F460" i="1"/>
  <c r="F199" i="1"/>
  <c r="F362" i="1"/>
  <c r="F356" i="1"/>
  <c r="F344" i="1"/>
  <c r="F352" i="1"/>
  <c r="F424" i="1"/>
  <c r="F60" i="1"/>
  <c r="F22" i="1"/>
  <c r="F212" i="1"/>
  <c r="F158" i="1"/>
  <c r="F458" i="1"/>
  <c r="F417" i="1"/>
  <c r="F157" i="1"/>
  <c r="F420" i="1"/>
  <c r="F242" i="1"/>
  <c r="F59" i="1"/>
  <c r="F351" i="1"/>
  <c r="F419" i="1"/>
  <c r="F162" i="1"/>
  <c r="F76" i="1"/>
  <c r="F437" i="1"/>
  <c r="F196" i="1"/>
  <c r="F205" i="1"/>
  <c r="F171" i="1"/>
  <c r="F203" i="1"/>
  <c r="F189" i="1"/>
  <c r="F170" i="1"/>
  <c r="F349" i="1"/>
  <c r="F202" i="1"/>
  <c r="F62" i="1"/>
  <c r="F200" i="1"/>
  <c r="F241" i="1"/>
  <c r="F30" i="1"/>
  <c r="F491" i="1"/>
  <c r="F348" i="1"/>
  <c r="F239" i="1"/>
  <c r="F327" i="1"/>
  <c r="F195" i="1"/>
  <c r="F197" i="1"/>
  <c r="F154" i="1"/>
  <c r="F156" i="1"/>
  <c r="F11" i="1"/>
  <c r="F326" i="1"/>
  <c r="F462" i="1"/>
  <c r="F345" i="1"/>
  <c r="F325" i="1"/>
  <c r="F238" i="1"/>
  <c r="F427" i="1"/>
  <c r="F324" i="1"/>
  <c r="F228" i="1"/>
  <c r="F207" i="1"/>
  <c r="F194" i="1"/>
  <c r="F159" i="1"/>
  <c r="F206" i="1"/>
  <c r="F459" i="1"/>
  <c r="F466" i="1"/>
  <c r="F465" i="1"/>
  <c r="F57" i="1"/>
  <c r="F464" i="1"/>
  <c r="F317" i="1"/>
  <c r="F160" i="1"/>
  <c r="F209" i="1"/>
  <c r="F181" i="1"/>
  <c r="F431" i="1"/>
  <c r="F216" i="1"/>
  <c r="F27" i="1"/>
  <c r="F182" i="1"/>
  <c r="F215" i="1"/>
  <c r="F124" i="1"/>
  <c r="F432" i="1"/>
  <c r="F183" i="1"/>
  <c r="F310" i="1"/>
  <c r="F4" i="1"/>
  <c r="F234" i="1"/>
  <c r="F336" i="1"/>
  <c r="F395" i="1"/>
  <c r="F396" i="1"/>
  <c r="F233" i="1"/>
  <c r="F337" i="1"/>
  <c r="F338" i="1"/>
  <c r="F339" i="1"/>
  <c r="F397" i="1"/>
  <c r="F2" i="1"/>
  <c r="F340" i="1"/>
  <c r="F3" i="1"/>
  <c r="F235" i="1"/>
  <c r="F341" i="1"/>
  <c r="F342" i="1"/>
  <c r="F5" i="1"/>
  <c r="F398" i="1"/>
  <c r="F6" i="1"/>
  <c r="F399" i="1"/>
  <c r="F428" i="1"/>
  <c r="F7" i="1"/>
  <c r="F400" i="1"/>
  <c r="F8" i="1"/>
  <c r="F9" i="1"/>
  <c r="F401" i="1"/>
  <c r="F236" i="1"/>
  <c r="F402" i="1"/>
  <c r="F13" i="1"/>
  <c r="F10" i="1"/>
  <c r="F15" i="1"/>
  <c r="F403" i="1"/>
  <c r="F174" i="1"/>
  <c r="F404" i="1"/>
  <c r="F14" i="1"/>
  <c r="F357" i="1"/>
  <c r="F358" i="1"/>
  <c r="F359" i="1"/>
  <c r="F360" i="1"/>
  <c r="F151" i="1"/>
  <c r="F16" i="1"/>
  <c r="F18" i="1"/>
  <c r="F20" i="1"/>
  <c r="F17" i="1"/>
  <c r="F19" i="1"/>
  <c r="F201" i="1"/>
  <c r="F24" i="1"/>
  <c r="F26" i="1"/>
  <c r="F80" i="1"/>
  <c r="F29" i="1"/>
  <c r="F237" i="1"/>
  <c r="F217" i="1"/>
  <c r="F31" i="1"/>
  <c r="F21" i="1"/>
  <c r="F81" i="1"/>
  <c r="F32" i="1"/>
  <c r="F33" i="1"/>
  <c r="F34" i="1"/>
  <c r="F35" i="1"/>
  <c r="F36" i="1"/>
  <c r="F37" i="1"/>
  <c r="F38" i="1"/>
  <c r="F218" i="1"/>
  <c r="F219" i="1"/>
  <c r="F210" i="1"/>
  <c r="F40" i="1"/>
  <c r="F41" i="1"/>
  <c r="F42" i="1"/>
  <c r="F43" i="1"/>
  <c r="F298" i="1"/>
  <c r="F44" i="1"/>
  <c r="F247" i="1"/>
  <c r="F87" i="1"/>
  <c r="F408" i="1"/>
  <c r="F299" i="1"/>
  <c r="F45" i="1"/>
  <c r="F46" i="1"/>
  <c r="F47" i="1"/>
  <c r="F48" i="1"/>
  <c r="F49" i="1"/>
  <c r="F410" i="1"/>
  <c r="F50" i="1"/>
  <c r="F51" i="1"/>
  <c r="F248" i="1"/>
  <c r="F225" i="1"/>
  <c r="F295" i="1"/>
  <c r="F300" i="1"/>
  <c r="F264" i="1"/>
  <c r="F301" i="1"/>
  <c r="F214" i="1"/>
  <c r="F52" i="1"/>
  <c r="F363" i="1"/>
  <c r="F276" i="1"/>
  <c r="F303" i="1"/>
  <c r="F304" i="1"/>
  <c r="F53" i="1"/>
  <c r="F54" i="1"/>
  <c r="F411" i="1"/>
  <c r="F293" i="1"/>
  <c r="F412" i="1"/>
  <c r="F89" i="1"/>
  <c r="F305" i="1"/>
  <c r="F220" i="1"/>
  <c r="F364" i="1"/>
  <c r="F413" i="1"/>
  <c r="F306" i="1"/>
  <c r="F221" i="1"/>
  <c r="F55" i="1"/>
  <c r="F414" i="1"/>
  <c r="F277" i="1"/>
  <c r="F91" i="1"/>
  <c r="F39" i="1"/>
  <c r="F56" i="1"/>
  <c r="F470" i="1"/>
  <c r="F415" i="1"/>
  <c r="F307" i="1"/>
  <c r="F416" i="1"/>
  <c r="F265" i="1"/>
  <c r="F65" i="1"/>
  <c r="F365" i="1"/>
  <c r="F66" i="1"/>
  <c r="F267" i="1"/>
  <c r="F366" i="1"/>
  <c r="F67" i="1"/>
  <c r="F68" i="1"/>
  <c r="F257" i="1"/>
  <c r="F69" i="1"/>
  <c r="F70" i="1"/>
  <c r="F291" i="1"/>
  <c r="F71" i="1"/>
  <c r="F343" i="1"/>
  <c r="F346" i="1"/>
  <c r="F72" i="1"/>
  <c r="F294" i="1"/>
  <c r="F268" i="1"/>
  <c r="F350" i="1"/>
  <c r="F73" i="1"/>
  <c r="F273" i="1"/>
  <c r="F353" i="1"/>
  <c r="F82" i="1"/>
  <c r="F435" i="1"/>
  <c r="F77" i="1"/>
  <c r="F282" i="1"/>
  <c r="F429" i="1"/>
  <c r="F78" i="1"/>
  <c r="F278" i="1"/>
  <c r="F222" i="1"/>
  <c r="F83" i="1"/>
  <c r="F152" i="1"/>
  <c r="F132" i="1"/>
  <c r="F88" i="1"/>
  <c r="F92" i="1"/>
  <c r="F296" i="1"/>
  <c r="F90" i="1"/>
  <c r="F258" i="1"/>
  <c r="F266" i="1"/>
  <c r="F269" i="1"/>
  <c r="F94" i="1"/>
  <c r="F95" i="1"/>
  <c r="F292" i="1"/>
  <c r="F99" i="1"/>
  <c r="F438" i="1"/>
  <c r="F147" i="1"/>
  <c r="F439" i="1"/>
  <c r="F434" i="1"/>
  <c r="F354" i="1"/>
  <c r="F283" i="1"/>
  <c r="F284" i="1"/>
  <c r="F148" i="1"/>
  <c r="F355" i="1"/>
  <c r="F279" i="1"/>
  <c r="F285" i="1"/>
  <c r="F361" i="1"/>
  <c r="F115" i="1"/>
  <c r="F118" i="1"/>
  <c r="F367" i="1"/>
  <c r="F213" i="1"/>
  <c r="F288" i="1"/>
  <c r="F370" i="1"/>
  <c r="F226" i="1"/>
  <c r="F440" i="1"/>
  <c r="F227" i="1"/>
  <c r="F371" i="1"/>
  <c r="F270" i="1"/>
  <c r="F441" i="1"/>
  <c r="F372" i="1"/>
  <c r="F442" i="1"/>
  <c r="F249" i="1"/>
  <c r="F443" i="1"/>
  <c r="F122" i="1"/>
  <c r="F297" i="1"/>
  <c r="F280" i="1"/>
  <c r="F444" i="1"/>
  <c r="F84" i="1"/>
  <c r="F250" i="1"/>
  <c r="F302" i="1"/>
  <c r="F123" i="1"/>
  <c r="F251" i="1"/>
  <c r="F373" i="1"/>
  <c r="F445" i="1"/>
  <c r="F281" i="1"/>
  <c r="F125" i="1"/>
  <c r="F446" i="1"/>
  <c r="F368" i="1"/>
  <c r="F252" i="1"/>
  <c r="F93" i="1"/>
  <c r="F447" i="1"/>
  <c r="F448" i="1"/>
  <c r="F449" i="1"/>
  <c r="F374" i="1"/>
  <c r="F369" i="1"/>
  <c r="F130" i="1"/>
  <c r="F450" i="1"/>
  <c r="F133" i="1"/>
  <c r="F451" i="1"/>
  <c r="F452" i="1"/>
  <c r="F405" i="1"/>
  <c r="F96" i="1"/>
  <c r="F453" i="1"/>
  <c r="F454" i="1"/>
  <c r="F134" i="1"/>
  <c r="F136" i="1"/>
  <c r="F262" i="1"/>
  <c r="F455" i="1"/>
  <c r="F97" i="1"/>
  <c r="F143" i="1"/>
  <c r="F456" i="1"/>
  <c r="F144" i="1"/>
  <c r="F457" i="1"/>
  <c r="F253" i="1"/>
  <c r="F75" i="1"/>
  <c r="F473" i="1"/>
  <c r="F376" i="1"/>
  <c r="F271" i="1"/>
  <c r="F409" i="1"/>
  <c r="F146" i="1"/>
  <c r="F433" i="1"/>
  <c r="F98" i="1"/>
  <c r="F463" i="1"/>
  <c r="F135" i="1"/>
  <c r="F377" i="1"/>
  <c r="F100" i="1"/>
  <c r="F467" i="1"/>
  <c r="F468" i="1"/>
  <c r="F260" i="1"/>
  <c r="F149" i="1"/>
  <c r="F150" i="1"/>
  <c r="F472" i="1"/>
  <c r="F101" i="1"/>
  <c r="F102" i="1"/>
  <c r="F475" i="1"/>
  <c r="F137" i="1"/>
  <c r="F138" i="1"/>
  <c r="F139" i="1"/>
  <c r="F103" i="1"/>
  <c r="F308" i="1"/>
  <c r="F129" i="1"/>
  <c r="F140" i="1"/>
  <c r="F141" i="1"/>
  <c r="F476" i="1"/>
  <c r="F86" i="1"/>
  <c r="F309" i="1"/>
  <c r="F254" i="1"/>
  <c r="F474" i="1"/>
  <c r="F256" i="1"/>
  <c r="F477" i="1"/>
  <c r="F478" i="1"/>
  <c r="F161" i="1"/>
  <c r="F145" i="1"/>
  <c r="F259" i="1"/>
  <c r="F263" i="1"/>
  <c r="F131" i="1"/>
  <c r="F169" i="1"/>
  <c r="F436" i="1"/>
  <c r="F479" i="1"/>
  <c r="F261" i="1"/>
  <c r="F378" i="1"/>
  <c r="F312" i="1"/>
  <c r="F379" i="1"/>
  <c r="F480" i="1"/>
  <c r="F255" i="1"/>
  <c r="F481" i="1"/>
  <c r="F104" i="1"/>
  <c r="F105" i="1"/>
  <c r="F142" i="1"/>
  <c r="F176" i="1"/>
  <c r="F177" i="1"/>
  <c r="F482" i="1"/>
  <c r="F178" i="1"/>
  <c r="F106" i="1"/>
  <c r="F107" i="1"/>
  <c r="F387" i="1"/>
  <c r="F180" i="1"/>
  <c r="F313" i="1"/>
  <c r="F108" i="1"/>
  <c r="F109" i="1"/>
  <c r="F314" i="1"/>
  <c r="F389" i="1"/>
  <c r="F272" i="1"/>
  <c r="F110" i="1"/>
  <c r="F315" i="1"/>
  <c r="F286" i="1"/>
  <c r="F287" i="1"/>
  <c r="F111" i="1"/>
  <c r="F112" i="1"/>
  <c r="F483" i="1"/>
  <c r="F184" i="1"/>
  <c r="F484" i="1"/>
  <c r="F274" i="1"/>
  <c r="F113" i="1"/>
  <c r="F114" i="1"/>
  <c r="F185" i="1"/>
  <c r="F328" i="1"/>
  <c r="F485" i="1"/>
  <c r="F187" i="1"/>
  <c r="F486" i="1"/>
  <c r="F330" i="1"/>
  <c r="F191" i="1"/>
  <c r="F487" i="1"/>
  <c r="F289" i="1"/>
  <c r="F488" i="1"/>
  <c r="F489" i="1"/>
  <c r="F116" i="1"/>
  <c r="F117" i="1"/>
  <c r="F119" i="1"/>
  <c r="F490" i="1"/>
  <c r="F85" i="1"/>
  <c r="F275" i="1"/>
  <c r="F208" i="1"/>
  <c r="F120" i="1"/>
  <c r="F126" i="1"/>
  <c r="F290" i="1"/>
  <c r="F492" i="1"/>
  <c r="F128" i="1"/>
  <c r="F224" i="1"/>
  <c r="F493" i="1"/>
  <c r="F494" i="1"/>
  <c r="F495" i="1"/>
  <c r="F223" i="1"/>
  <c r="F496" i="1"/>
  <c r="F497" i="1"/>
  <c r="F121" i="1"/>
  <c r="F498" i="1"/>
  <c r="F499" i="1"/>
  <c r="F430" i="1"/>
  <c r="F500" i="1"/>
  <c r="F331" i="1"/>
  <c r="F229" i="1"/>
  <c r="F332" i="1"/>
  <c r="F333" i="1"/>
  <c r="F334" i="1"/>
  <c r="F504" i="1"/>
  <c r="F505" i="1"/>
  <c r="F231" i="1"/>
  <c r="F232" i="1"/>
  <c r="F506" i="1"/>
  <c r="F393" i="1"/>
  <c r="F394" i="1"/>
  <c r="H245" i="1" l="1"/>
  <c r="H430" i="1"/>
  <c r="H246" i="1"/>
  <c r="H375" i="1"/>
  <c r="H74" i="1"/>
  <c r="H127" i="1"/>
  <c r="H311" i="1"/>
  <c r="H121" i="1"/>
  <c r="H499" i="1"/>
  <c r="H504" i="1"/>
  <c r="H392" i="1"/>
  <c r="H506" i="1"/>
  <c r="H496" i="1"/>
  <c r="H500" i="1"/>
  <c r="H333" i="1"/>
  <c r="H231" i="1"/>
  <c r="H244" i="1"/>
  <c r="H179" i="1"/>
  <c r="H497" i="1"/>
  <c r="H334" i="1"/>
  <c r="H232" i="1"/>
  <c r="H223" i="1"/>
  <c r="H332" i="1"/>
  <c r="H505" i="1"/>
  <c r="H393" i="1"/>
  <c r="H229" i="1"/>
  <c r="H230" i="1"/>
  <c r="H394" i="1"/>
  <c r="H498" i="1"/>
  <c r="H331" i="1"/>
  <c r="H400" i="1"/>
  <c r="H278" i="1" l="1"/>
  <c r="H275" i="1"/>
  <c r="H209" i="1"/>
  <c r="H166" i="1"/>
  <c r="H490" i="1"/>
  <c r="H293" i="1"/>
  <c r="H94" i="1"/>
  <c r="H299" i="1"/>
  <c r="H319" i="1"/>
  <c r="H212" i="1"/>
  <c r="H110" i="1"/>
  <c r="H252" i="1"/>
  <c r="H186" i="1"/>
  <c r="H139" i="1"/>
  <c r="H414" i="1"/>
  <c r="H50" i="1"/>
  <c r="H34" i="1"/>
  <c r="H13" i="1"/>
  <c r="H341" i="1"/>
  <c r="H455" i="1"/>
  <c r="H445" i="1"/>
  <c r="H226" i="1"/>
  <c r="H148" i="1"/>
  <c r="H111" i="1"/>
  <c r="H6" i="1"/>
  <c r="H71" i="1"/>
  <c r="H410" i="1"/>
  <c r="H59" i="1"/>
  <c r="H183" i="1"/>
  <c r="H118" i="1"/>
  <c r="H380" i="1"/>
  <c r="H150" i="1"/>
  <c r="H22" i="1"/>
  <c r="H298" i="1"/>
  <c r="H481" i="1"/>
  <c r="H323" i="1"/>
  <c r="H35" i="1"/>
  <c r="H473" i="1"/>
  <c r="H279" i="1"/>
  <c r="H463" i="1"/>
  <c r="H140" i="1"/>
  <c r="H397" i="1"/>
  <c r="H434" i="1"/>
  <c r="H343" i="1"/>
  <c r="H425" i="1"/>
  <c r="H423" i="1"/>
  <c r="H270" i="1"/>
  <c r="H352" i="1"/>
  <c r="H442" i="1"/>
  <c r="H190" i="1"/>
  <c r="H38" i="1"/>
  <c r="H261" i="1"/>
  <c r="H318" i="1"/>
  <c r="H222" i="1"/>
  <c r="H172" i="1"/>
  <c r="H66" i="1"/>
  <c r="H411" i="1"/>
  <c r="H247" i="1"/>
  <c r="H27" i="1"/>
  <c r="H9" i="1"/>
  <c r="H396" i="1"/>
  <c r="H260" i="1"/>
  <c r="H123" i="1"/>
  <c r="H101" i="1"/>
  <c r="H154" i="1"/>
  <c r="H482" i="1"/>
  <c r="H262" i="1"/>
  <c r="H137" i="1"/>
  <c r="H187" i="1"/>
  <c r="H376" i="1"/>
  <c r="H105" i="1"/>
  <c r="H295" i="1"/>
  <c r="H176" i="1"/>
  <c r="H161" i="1"/>
  <c r="H249" i="1"/>
  <c r="H116" i="1"/>
  <c r="H462" i="1"/>
  <c r="H276" i="1"/>
  <c r="H213" i="1"/>
  <c r="H316" i="1"/>
  <c r="H25" i="1"/>
  <c r="H503" i="1"/>
  <c r="H492" i="1"/>
  <c r="H480" i="1"/>
  <c r="H308" i="1"/>
  <c r="H329" i="1"/>
  <c r="H131" i="1"/>
  <c r="H474" i="1"/>
  <c r="H292" i="1"/>
  <c r="H407" i="1"/>
  <c r="H266" i="1"/>
  <c r="H457" i="1"/>
  <c r="H251" i="1"/>
  <c r="H173" i="1"/>
  <c r="H63" i="1"/>
  <c r="H454" i="1"/>
  <c r="H243" i="1"/>
  <c r="H220" i="1"/>
  <c r="H199" i="1"/>
  <c r="H132" i="1"/>
  <c r="H53" i="1"/>
  <c r="H42" i="1"/>
  <c r="H61" i="1"/>
  <c r="H76" i="1"/>
  <c r="H351" i="1"/>
  <c r="H130" i="1"/>
  <c r="H255" i="1"/>
  <c r="H202" i="1"/>
  <c r="H366" i="1"/>
  <c r="H91" i="1"/>
  <c r="H80" i="1"/>
  <c r="H55" i="1"/>
  <c r="H336" i="1"/>
  <c r="H11" i="1"/>
  <c r="H23" i="1"/>
  <c r="H357" i="1"/>
  <c r="H62" i="1"/>
  <c r="H36" i="1"/>
  <c r="H87" i="1"/>
  <c r="H248" i="1"/>
  <c r="H54" i="1"/>
  <c r="H120" i="1"/>
  <c r="H65" i="1"/>
  <c r="H141" i="1"/>
  <c r="H170" i="1"/>
  <c r="H431" i="1"/>
  <c r="H2" i="1"/>
  <c r="H39" i="1"/>
  <c r="H79" i="1"/>
  <c r="H82" i="1"/>
  <c r="H86" i="1"/>
  <c r="H47" i="1"/>
  <c r="H363" i="1"/>
  <c r="H413" i="1"/>
  <c r="H157" i="1"/>
  <c r="H69" i="1"/>
  <c r="H273" i="1"/>
  <c r="H429" i="1"/>
  <c r="H195" i="1"/>
  <c r="H204" i="1"/>
  <c r="H217" i="1"/>
  <c r="H370" i="1"/>
  <c r="H122" i="1"/>
  <c r="H452" i="1"/>
  <c r="H456" i="1"/>
  <c r="H339" i="1"/>
  <c r="H399" i="1"/>
  <c r="H57" i="1"/>
  <c r="H16" i="1"/>
  <c r="H151" i="1"/>
  <c r="H92" i="1"/>
  <c r="H102" i="1"/>
  <c r="H112" i="1"/>
  <c r="H155" i="1"/>
  <c r="H67" i="1"/>
  <c r="H163" i="1"/>
  <c r="H208" i="1"/>
  <c r="H432" i="1"/>
  <c r="H203" i="1"/>
  <c r="H239" i="1"/>
  <c r="H227" i="1"/>
  <c r="H256" i="1"/>
  <c r="H124" i="1"/>
  <c r="H450" i="1"/>
  <c r="H345" i="1"/>
  <c r="H401" i="1"/>
  <c r="H89" i="1"/>
  <c r="H134" i="1"/>
  <c r="H198" i="1"/>
  <c r="H219" i="1"/>
  <c r="H444" i="1"/>
  <c r="H258" i="1"/>
  <c r="H362" i="1"/>
  <c r="H385" i="1"/>
  <c r="H274" i="1"/>
  <c r="H281" i="1"/>
  <c r="H389" i="1"/>
  <c r="H296" i="1"/>
  <c r="H185" i="1"/>
  <c r="H367" i="1"/>
  <c r="H437" i="1"/>
  <c r="H494" i="1"/>
  <c r="H75" i="1"/>
  <c r="H51" i="1"/>
  <c r="H77" i="1"/>
  <c r="H214" i="1"/>
  <c r="H317" i="1"/>
  <c r="H348" i="1"/>
  <c r="H384" i="1"/>
  <c r="H388" i="1"/>
  <c r="H310" i="1"/>
  <c r="H304" i="1"/>
  <c r="H330" i="1"/>
  <c r="H466" i="1"/>
  <c r="H45" i="1"/>
  <c r="H240" i="1"/>
  <c r="H143" i="1"/>
  <c r="H391" i="1"/>
  <c r="H421" i="1"/>
  <c r="H489" i="1"/>
  <c r="H156" i="1"/>
  <c r="H440" i="1"/>
  <c r="H382" i="1"/>
  <c r="H287" i="1"/>
  <c r="H303" i="1"/>
  <c r="H368" i="1"/>
  <c r="H335" i="1"/>
  <c r="H32" i="1"/>
  <c r="H133" i="1"/>
  <c r="H211" i="1"/>
  <c r="H253" i="1"/>
  <c r="H327" i="1"/>
  <c r="H377" i="1"/>
  <c r="H280" i="1"/>
  <c r="H312" i="1"/>
  <c r="H184" i="1"/>
  <c r="H361" i="1"/>
  <c r="H460" i="1"/>
  <c r="H342" i="1"/>
  <c r="H188" i="1"/>
  <c r="H446" i="1"/>
  <c r="H468" i="1"/>
  <c r="H286" i="1"/>
  <c r="H178" i="1"/>
  <c r="H469" i="1"/>
  <c r="H28" i="1"/>
  <c r="H88" i="1"/>
  <c r="H321" i="1"/>
  <c r="H149" i="1"/>
  <c r="H406" i="1"/>
  <c r="H484" i="1"/>
  <c r="H433" i="1"/>
  <c r="H337" i="1"/>
  <c r="H398" i="1"/>
  <c r="H236" i="1"/>
  <c r="H15" i="1"/>
  <c r="H29" i="1"/>
  <c r="H408" i="1"/>
  <c r="H100" i="1"/>
  <c r="H412" i="1"/>
  <c r="H129" i="1"/>
  <c r="H267" i="1"/>
  <c r="H145" i="1"/>
  <c r="H147" i="1"/>
  <c r="H192" i="1"/>
  <c r="H4" i="1"/>
  <c r="H8" i="1"/>
  <c r="H404" i="1"/>
  <c r="H60" i="1"/>
  <c r="H33" i="1"/>
  <c r="H41" i="1"/>
  <c r="H93" i="1"/>
  <c r="H107" i="1"/>
  <c r="H117" i="1"/>
  <c r="H160" i="1"/>
  <c r="H138" i="1"/>
  <c r="H168" i="1"/>
  <c r="H175" i="1"/>
  <c r="H90" i="1"/>
  <c r="H439" i="1"/>
  <c r="H115" i="1"/>
  <c r="H242" i="1"/>
  <c r="H322" i="1"/>
  <c r="H453" i="1"/>
  <c r="H340" i="1"/>
  <c r="H7" i="1"/>
  <c r="H403" i="1"/>
  <c r="H20" i="1"/>
  <c r="H64" i="1"/>
  <c r="H153" i="1"/>
  <c r="H48" i="1"/>
  <c r="H104" i="1"/>
  <c r="H114" i="1"/>
  <c r="H158" i="1"/>
  <c r="H70" i="1"/>
  <c r="H165" i="1"/>
  <c r="H78" i="1"/>
  <c r="H196" i="1"/>
  <c r="H438" i="1"/>
  <c r="H285" i="1"/>
  <c r="H250" i="1"/>
  <c r="H297" i="1"/>
  <c r="H320" i="1"/>
  <c r="H326" i="1"/>
  <c r="H360" i="1"/>
  <c r="H98" i="1"/>
  <c r="H268" i="1"/>
  <c r="H95" i="1"/>
  <c r="H225" i="1"/>
  <c r="H373" i="1"/>
  <c r="H344" i="1"/>
  <c r="H263" i="1"/>
  <c r="H264" i="1"/>
  <c r="H309" i="1"/>
  <c r="H289" i="1"/>
  <c r="H180" i="1"/>
  <c r="H483" i="1"/>
  <c r="H306" i="1"/>
  <c r="H191" i="1"/>
  <c r="H369" i="1"/>
  <c r="H459" i="1"/>
  <c r="H470" i="1"/>
  <c r="H14" i="1"/>
  <c r="H113" i="1"/>
  <c r="H194" i="1"/>
  <c r="H447" i="1"/>
  <c r="H146" i="1"/>
  <c r="H386" i="1"/>
  <c r="H478" i="1"/>
  <c r="H418" i="1"/>
  <c r="H313" i="1"/>
  <c r="H328" i="1"/>
  <c r="H488" i="1"/>
  <c r="H436" i="1"/>
  <c r="H501" i="1"/>
  <c r="H119" i="1"/>
  <c r="H288" i="1"/>
  <c r="H381" i="1"/>
  <c r="H294" i="1"/>
  <c r="H409" i="1"/>
  <c r="H19" i="1"/>
  <c r="H428" i="1"/>
  <c r="H302" i="1"/>
  <c r="H472" i="1"/>
  <c r="H417" i="1"/>
  <c r="H182" i="1"/>
  <c r="H307" i="1"/>
  <c r="H491" i="1"/>
  <c r="H3" i="1"/>
  <c r="H43" i="1"/>
  <c r="H164" i="1"/>
  <c r="H207" i="1"/>
  <c r="H241" i="1"/>
  <c r="H347" i="1"/>
  <c r="H467" i="1"/>
  <c r="H272" i="1"/>
  <c r="H290" i="1"/>
  <c r="H174" i="1"/>
  <c r="H387" i="1"/>
  <c r="H300" i="1"/>
  <c r="H405" i="1"/>
  <c r="H215" i="1"/>
  <c r="H471" i="1"/>
  <c r="H84" i="1"/>
  <c r="H99" i="1"/>
  <c r="H259" i="1"/>
  <c r="H475" i="1"/>
  <c r="H479" i="1"/>
  <c r="H427" i="1"/>
  <c r="H24" i="1"/>
  <c r="H205" i="1"/>
  <c r="H136" i="1"/>
  <c r="H265" i="1"/>
  <c r="H378" i="1"/>
  <c r="H458" i="1"/>
  <c r="H234" i="1"/>
  <c r="H21" i="1"/>
  <c r="H10" i="1"/>
  <c r="H18" i="1"/>
  <c r="H31" i="1"/>
  <c r="H46" i="1"/>
  <c r="H52" i="1"/>
  <c r="H364" i="1"/>
  <c r="H416" i="1"/>
  <c r="H135" i="1"/>
  <c r="H73" i="1"/>
  <c r="H282" i="1"/>
  <c r="H395" i="1"/>
  <c r="H12" i="1"/>
  <c r="H30" i="1"/>
  <c r="H358" i="1"/>
  <c r="H26" i="1"/>
  <c r="H44" i="1"/>
  <c r="H96" i="1"/>
  <c r="H109" i="1"/>
  <c r="H126" i="1"/>
  <c r="H365" i="1"/>
  <c r="H72" i="1"/>
  <c r="H171" i="1"/>
  <c r="H83" i="1"/>
  <c r="H283" i="1"/>
  <c r="H221" i="1"/>
  <c r="H426" i="1"/>
  <c r="H257" i="1"/>
  <c r="H461" i="1"/>
  <c r="H224" i="1"/>
  <c r="H485" i="1"/>
  <c r="H448" i="1"/>
  <c r="H197" i="1"/>
  <c r="H81" i="1"/>
  <c r="H486" i="1"/>
  <c r="H422" i="1"/>
  <c r="H144" i="1"/>
  <c r="H49" i="1"/>
  <c r="H181" i="1"/>
  <c r="H169" i="1"/>
  <c r="H443" i="1"/>
  <c r="H152" i="1"/>
  <c r="H353" i="1"/>
  <c r="H477" i="1"/>
  <c r="H233" i="1"/>
  <c r="H435" i="1"/>
  <c r="H476" i="1"/>
  <c r="H177" i="1"/>
  <c r="H68" i="1"/>
  <c r="H305" i="1"/>
  <c r="H125" i="1"/>
  <c r="H210" i="1"/>
  <c r="H465" i="1"/>
  <c r="H379" i="1"/>
  <c r="H325" i="1"/>
  <c r="H355" i="1"/>
  <c r="H371" i="1"/>
  <c r="H284" i="1"/>
  <c r="H162" i="1"/>
  <c r="H237" i="1"/>
  <c r="H338" i="1"/>
  <c r="H159" i="1"/>
  <c r="H58" i="1"/>
  <c r="H354" i="1"/>
  <c r="H346" i="1"/>
  <c r="H419" i="1"/>
  <c r="H356" i="1"/>
  <c r="H108" i="1"/>
  <c r="H495" i="1"/>
  <c r="H315" i="1"/>
  <c r="H277" i="1"/>
  <c r="H254" i="1"/>
  <c r="H502" i="1"/>
  <c r="H493" i="1"/>
  <c r="H487" i="1"/>
  <c r="H420" i="1"/>
  <c r="H390" i="1"/>
  <c r="H349" i="1"/>
  <c r="H218" i="1"/>
  <c r="H103" i="1"/>
  <c r="H350" i="1"/>
  <c r="H271" i="1"/>
  <c r="H201" i="1"/>
  <c r="H216" i="1"/>
  <c r="H424" i="1"/>
  <c r="H200" i="1"/>
  <c r="H314" i="1"/>
  <c r="H269" i="1"/>
  <c r="H451" i="1"/>
  <c r="H206" i="1"/>
  <c r="H40" i="1"/>
  <c r="H464" i="1"/>
  <c r="H301" i="1"/>
  <c r="H291" i="1"/>
  <c r="H383" i="1"/>
  <c r="H324" i="1"/>
  <c r="H238" i="1"/>
  <c r="H128" i="1"/>
  <c r="H17" i="1"/>
  <c r="H374" i="1"/>
  <c r="H372" i="1"/>
  <c r="H228" i="1"/>
  <c r="H189" i="1"/>
  <c r="H142" i="1"/>
  <c r="H56" i="1"/>
  <c r="H97" i="1"/>
  <c r="H37" i="1"/>
  <c r="H359" i="1"/>
  <c r="H5" i="1"/>
  <c r="H449" i="1"/>
  <c r="H441" i="1"/>
  <c r="H193" i="1"/>
  <c r="H415" i="1"/>
  <c r="H402" i="1"/>
  <c r="H167" i="1"/>
  <c r="H106" i="1"/>
  <c r="H85" i="1"/>
  <c r="H235" i="1"/>
</calcChain>
</file>

<file path=xl/sharedStrings.xml><?xml version="1.0" encoding="utf-8"?>
<sst xmlns="http://schemas.openxmlformats.org/spreadsheetml/2006/main" count="18736" uniqueCount="1713">
  <si>
    <t>Study_ID</t>
  </si>
  <si>
    <t>Citation</t>
  </si>
  <si>
    <t>Model_ID</t>
  </si>
  <si>
    <t>DP_ID</t>
  </si>
  <si>
    <t>Page_ref</t>
  </si>
  <si>
    <t>Sig</t>
  </si>
  <si>
    <t xml:space="preserve">Direction </t>
  </si>
  <si>
    <t>Theoretical_consistency</t>
  </si>
  <si>
    <t>DV</t>
  </si>
  <si>
    <t>DV_unit</t>
  </si>
  <si>
    <t>DV_scale</t>
  </si>
  <si>
    <t>DV_aggregation</t>
  </si>
  <si>
    <t>TOD</t>
  </si>
  <si>
    <t>General</t>
  </si>
  <si>
    <t>Other</t>
  </si>
  <si>
    <t>Trip</t>
  </si>
  <si>
    <t>Country</t>
  </si>
  <si>
    <t>City</t>
  </si>
  <si>
    <t>Year of data collection</t>
  </si>
  <si>
    <t>sampling_period</t>
  </si>
  <si>
    <t>sample_size</t>
  </si>
  <si>
    <t>Regional_accessibility</t>
  </si>
  <si>
    <t>Attitude_SS</t>
  </si>
  <si>
    <t>Demography_SS</t>
  </si>
  <si>
    <t>IV</t>
  </si>
  <si>
    <t>IV_Indicator</t>
  </si>
  <si>
    <t>Categorical</t>
  </si>
  <si>
    <t>IV_Standardised</t>
  </si>
  <si>
    <t>Estimation_method</t>
  </si>
  <si>
    <t>DV_ref</t>
  </si>
  <si>
    <t>Calculation_notes</t>
  </si>
  <si>
    <t>E_mag</t>
  </si>
  <si>
    <t>E_Source</t>
  </si>
  <si>
    <t>b_mag_LOR</t>
  </si>
  <si>
    <t>OR</t>
  </si>
  <si>
    <t>RRR</t>
  </si>
  <si>
    <t>Ratio_Source</t>
  </si>
  <si>
    <t>T_stat</t>
  </si>
  <si>
    <t>T_stat_source</t>
  </si>
  <si>
    <t>SE_E_mag</t>
  </si>
  <si>
    <t>SE_E_Source</t>
  </si>
  <si>
    <t>df</t>
  </si>
  <si>
    <t>Hess 2009</t>
  </si>
  <si>
    <t>Model 1, p. 17</t>
  </si>
  <si>
    <t>N</t>
  </si>
  <si>
    <t>Neg</t>
  </si>
  <si>
    <t>insignificant</t>
  </si>
  <si>
    <t>Ridership</t>
  </si>
  <si>
    <t>trip frequency</t>
  </si>
  <si>
    <t>continuous</t>
  </si>
  <si>
    <t>Disaggregate</t>
  </si>
  <si>
    <t>USA</t>
  </si>
  <si>
    <t>Buffalo (New York), San Jose (California)</t>
  </si>
  <si>
    <t>2005 - 06</t>
  </si>
  <si>
    <t>pre-2010</t>
  </si>
  <si>
    <t>OLS</t>
  </si>
  <si>
    <t>6c</t>
  </si>
  <si>
    <t>derived (6c)</t>
  </si>
  <si>
    <t/>
  </si>
  <si>
    <t>1.1.2</t>
  </si>
  <si>
    <t>PT-design</t>
  </si>
  <si>
    <t>Dwelling type (0 = detached
house, 1 = apartment or condominium)</t>
  </si>
  <si>
    <t>Design_Cat</t>
  </si>
  <si>
    <t>Model 2, p. 17</t>
  </si>
  <si>
    <t>Buffalo (New York)</t>
  </si>
  <si>
    <t>1.2.2</t>
  </si>
  <si>
    <t>Pos</t>
  </si>
  <si>
    <t>Model 3, p. 17</t>
  </si>
  <si>
    <t>San Jose (California)</t>
  </si>
  <si>
    <t>1.3.2</t>
  </si>
  <si>
    <t>Model 4, p. 18</t>
  </si>
  <si>
    <t>Transit use (probability)</t>
  </si>
  <si>
    <t>any transit trip in 12 months</t>
  </si>
  <si>
    <t>binary</t>
  </si>
  <si>
    <t>Binary logistic</t>
  </si>
  <si>
    <t>no transit trip</t>
  </si>
  <si>
    <t>4a, 7a</t>
  </si>
  <si>
    <t>derived (7a)</t>
  </si>
  <si>
    <t>Derived (4a)</t>
  </si>
  <si>
    <t>not stated</t>
  </si>
  <si>
    <t>1.4.2</t>
  </si>
  <si>
    <t>Model 5, p. 18</t>
  </si>
  <si>
    <t>1.5.2</t>
  </si>
  <si>
    <t>Model 6, p. 18</t>
  </si>
  <si>
    <t>1.6.2</t>
  </si>
  <si>
    <t>Cervero 2006</t>
  </si>
  <si>
    <t>2.1.1</t>
  </si>
  <si>
    <t>Table 1 p. 290</t>
  </si>
  <si>
    <t>Y</t>
  </si>
  <si>
    <t>boarding</t>
  </si>
  <si>
    <t>Aggregate</t>
  </si>
  <si>
    <t>USA, Canada</t>
  </si>
  <si>
    <t>varies</t>
  </si>
  <si>
    <t>Pre-2010</t>
  </si>
  <si>
    <t>Density</t>
  </si>
  <si>
    <t>Population Density</t>
  </si>
  <si>
    <t>Pop_Den</t>
  </si>
  <si>
    <t>6a</t>
  </si>
  <si>
    <t>Source (6a)</t>
  </si>
  <si>
    <t>2.2.1</t>
  </si>
  <si>
    <t>2.3.2</t>
  </si>
  <si>
    <t>Table 2 p, 292</t>
  </si>
  <si>
    <t>Peak</t>
  </si>
  <si>
    <t>San Francisco</t>
  </si>
  <si>
    <t>Population (common catchment area)</t>
  </si>
  <si>
    <t>2.3.1</t>
  </si>
  <si>
    <t>Total density: population and employment</t>
  </si>
  <si>
    <t>Act_Den</t>
  </si>
  <si>
    <t>2.4.2</t>
  </si>
  <si>
    <t>Table 3, p. 293</t>
  </si>
  <si>
    <t>St Louis</t>
  </si>
  <si>
    <t>Diversity</t>
  </si>
  <si>
    <t>Land use mix:Entropy: maximises eveness --&gt; 1</t>
  </si>
  <si>
    <t>Mix_Land</t>
  </si>
  <si>
    <t>2.4.1</t>
  </si>
  <si>
    <t>Dwelling density</t>
  </si>
  <si>
    <t>Cervero. 2002</t>
  </si>
  <si>
    <t>3.1.1</t>
  </si>
  <si>
    <t>Table 2 p. 275, Table 4 p. 281</t>
  </si>
  <si>
    <t>Mode choice (probability)</t>
  </si>
  <si>
    <t>trip</t>
  </si>
  <si>
    <t>Montgomery County</t>
  </si>
  <si>
    <t>Total density (employment and population)</t>
  </si>
  <si>
    <t>other</t>
  </si>
  <si>
    <t>automobile</t>
  </si>
  <si>
    <t>8a, 8b</t>
  </si>
  <si>
    <t>Source</t>
  </si>
  <si>
    <t>derived (8b)</t>
  </si>
  <si>
    <t>Derived (8a)</t>
  </si>
  <si>
    <t>3.1.2</t>
  </si>
  <si>
    <t>3.1.5</t>
  </si>
  <si>
    <t>continuous (fraction) of sidewalk miles to 
road miles</t>
  </si>
  <si>
    <t>Connectivity</t>
  </si>
  <si>
    <t>3.1.4</t>
  </si>
  <si>
    <t>Population to retail employment continuous (fraction) (relative):Entropy: maximises eveness --&gt; 1</t>
  </si>
  <si>
    <t>Balance</t>
  </si>
  <si>
    <t>3.1.3</t>
  </si>
  <si>
    <t>Bhiromkaew 2006</t>
  </si>
  <si>
    <t>7.1.2</t>
  </si>
  <si>
    <t>Descriptives p. 100, table 5.4 p. 113 'Lev transit', mode share p. 74</t>
  </si>
  <si>
    <t>activity</t>
  </si>
  <si>
    <t>categorical</t>
  </si>
  <si>
    <t>Work</t>
  </si>
  <si>
    <t>Portland</t>
  </si>
  <si>
    <t>1994/1995</t>
  </si>
  <si>
    <t>Employment density</t>
  </si>
  <si>
    <t>Emp_Den</t>
  </si>
  <si>
    <t>Multinomial logistic</t>
  </si>
  <si>
    <t>4a, 7a, , 8a</t>
  </si>
  <si>
    <t>7.2.2</t>
  </si>
  <si>
    <t>Descriptives p. 100, table 5.4 p. 113 'transit', mode share p. 74</t>
  </si>
  <si>
    <t>7.2.1</t>
  </si>
  <si>
    <t>Household density</t>
  </si>
  <si>
    <t>7.3.6</t>
  </si>
  <si>
    <t>table 5.8 p. 137, mode share figure 4.7</t>
  </si>
  <si>
    <t>7.3.4</t>
  </si>
  <si>
    <t>7.3.2</t>
  </si>
  <si>
    <t>7.3.5</t>
  </si>
  <si>
    <t>7.3.3</t>
  </si>
  <si>
    <t>7.3.1</t>
  </si>
  <si>
    <t>Dill and Wardell 2007</t>
  </si>
  <si>
    <t>8.1.2</t>
  </si>
  <si>
    <t>Table 4, p. 55</t>
  </si>
  <si>
    <t>Mode share</t>
  </si>
  <si>
    <t>Not stated</t>
  </si>
  <si>
    <t>2010 - 2017</t>
  </si>
  <si>
    <t>Bicycle facilities</t>
  </si>
  <si>
    <t>Amenity</t>
  </si>
  <si>
    <t>8.1.1</t>
  </si>
  <si>
    <t>Intersection to cul-de-sac continuous (fraction)</t>
  </si>
  <si>
    <t>Kuby et al. 2004</t>
  </si>
  <si>
    <t>9.1.1</t>
  </si>
  <si>
    <t>Table 2 p. 239</t>
  </si>
  <si>
    <t>unlinked trip (boarding)</t>
  </si>
  <si>
    <t>Weekday</t>
  </si>
  <si>
    <t>6c, 8a</t>
  </si>
  <si>
    <t>9.1.2</t>
  </si>
  <si>
    <t>Population density</t>
  </si>
  <si>
    <t>Concas and DeSalvo 2008</t>
  </si>
  <si>
    <t>11.1.1</t>
  </si>
  <si>
    <t>Table 4.8 and 4.9, Model I: Exogenous Residential Location and Population Density</t>
  </si>
  <si>
    <t>PT-Access</t>
  </si>
  <si>
    <t>Access_Cat</t>
  </si>
  <si>
    <t>2SLS</t>
  </si>
  <si>
    <t>4b, 8a, 8b</t>
  </si>
  <si>
    <t>Derived (4b)</t>
  </si>
  <si>
    <t>11.1.2</t>
  </si>
  <si>
    <t>unspecified</t>
  </si>
  <si>
    <t>Retail density (common catchment area)</t>
  </si>
  <si>
    <t>11.1.3</t>
  </si>
  <si>
    <t>Population density (gross)</t>
  </si>
  <si>
    <t>11.2.2</t>
  </si>
  <si>
    <t>Table 4.10 and 4.11, Model I: Exogenous Residential Location and Population Density</t>
  </si>
  <si>
    <t>11.2.1</t>
  </si>
  <si>
    <t>11.3.1</t>
  </si>
  <si>
    <t>Table 4.12 and 4.13, Model III</t>
  </si>
  <si>
    <t>not choosing transit</t>
  </si>
  <si>
    <t>8a, 4b</t>
  </si>
  <si>
    <t>Taylor et al. 2009</t>
  </si>
  <si>
    <t>14.1.1</t>
  </si>
  <si>
    <t>Table 2 p. 68</t>
  </si>
  <si>
    <t>6aa</t>
  </si>
  <si>
    <t>14.2.1</t>
  </si>
  <si>
    <t>Table 7 , p 71</t>
  </si>
  <si>
    <t>Gordon 2004</t>
  </si>
  <si>
    <t>15.1.1</t>
  </si>
  <si>
    <t>Model 1-b p. 21 (pooled) (log-log)</t>
  </si>
  <si>
    <t>Los Angeles, San Francisco, San Diego, Sacramento</t>
  </si>
  <si>
    <t>6a, 8a, 5</t>
  </si>
  <si>
    <t>derived (6a)</t>
  </si>
  <si>
    <t>15.11.1</t>
  </si>
  <si>
    <t>Model 2-b p. 24 (pooled) (log-log)</t>
  </si>
  <si>
    <t>Transit users</t>
  </si>
  <si>
    <t>individual</t>
  </si>
  <si>
    <t>count</t>
  </si>
  <si>
    <t>Negative binomial regression</t>
  </si>
  <si>
    <t>4c, 6a, 5</t>
  </si>
  <si>
    <t>Derived (4c)</t>
  </si>
  <si>
    <t>15.12.1</t>
  </si>
  <si>
    <t>Model 2-b p. 24 (LA) (log-log)</t>
  </si>
  <si>
    <t>Los Angeles</t>
  </si>
  <si>
    <t>15.13.1</t>
  </si>
  <si>
    <t>Model 2-b p. 24 (SF) (log-log)</t>
  </si>
  <si>
    <t>15.14.1</t>
  </si>
  <si>
    <t>Model 2-b p. 24(SD) (log-log)</t>
  </si>
  <si>
    <t>San Diego</t>
  </si>
  <si>
    <t>Model 2 - c p. 25 (pooled) (log-linear)</t>
  </si>
  <si>
    <t>4b</t>
  </si>
  <si>
    <t>Derived (7b)</t>
  </si>
  <si>
    <t>4b, 5</t>
  </si>
  <si>
    <t>15.16.7</t>
  </si>
  <si>
    <t>Type 7:above ave density,newer housing, below ave street density,above ave intersection density,above ave cul-de-sac density</t>
  </si>
  <si>
    <t>4b, 5, 103</t>
  </si>
  <si>
    <t>4b, 5, 7b</t>
  </si>
  <si>
    <t>15.16.3</t>
  </si>
  <si>
    <t>Type 3:above ave density,newer housing, above ave street density,above ave intersection density,below ave cul-de-sac density</t>
  </si>
  <si>
    <t>15.16.6</t>
  </si>
  <si>
    <t>Type 6:above ave density,older housing, above ave street density,above ave intersection density,below ave cul-de-sac density</t>
  </si>
  <si>
    <t>15.16.1</t>
  </si>
  <si>
    <t>Type 1:above ave density,older housing, above ave street density,above ave intersection density,below ave cul-de-sac density</t>
  </si>
  <si>
    <t>15.16.5</t>
  </si>
  <si>
    <t>Type 5:above ave density,older housing, above ave street density,above ave intersection density,below ave cul-de-sac density</t>
  </si>
  <si>
    <t>15.16.4</t>
  </si>
  <si>
    <t>Type 4:above ave density,older housing, above ave street density,below ave intersection density,below ave cul-de-sac density</t>
  </si>
  <si>
    <t>15.16.2</t>
  </si>
  <si>
    <t>Type 2:above ave density,older housing, above ave street density,above ave intersection density,below ave cul-de-sac density</t>
  </si>
  <si>
    <t>Model 2 - c p. 25 (LA) (log-linear)</t>
  </si>
  <si>
    <t>15.17.7</t>
  </si>
  <si>
    <t>15.17.3</t>
  </si>
  <si>
    <t>15.17.6</t>
  </si>
  <si>
    <t>15.17.5</t>
  </si>
  <si>
    <t>15.17.2</t>
  </si>
  <si>
    <t>15.17.1</t>
  </si>
  <si>
    <t>15.17.4</t>
  </si>
  <si>
    <t>15.18.3</t>
  </si>
  <si>
    <t>Model 2 - c p. 25 (SF) (log-linear)</t>
  </si>
  <si>
    <t>15.18.7</t>
  </si>
  <si>
    <t>15.18.4</t>
  </si>
  <si>
    <t>15.18.5</t>
  </si>
  <si>
    <t>15.18.1</t>
  </si>
  <si>
    <t>15.18.2</t>
  </si>
  <si>
    <t>15.18.6</t>
  </si>
  <si>
    <t>Model 2 - c p. 25 (SD) (log-linear)</t>
  </si>
  <si>
    <t>15.19.5</t>
  </si>
  <si>
    <t>15.19.4</t>
  </si>
  <si>
    <t>15.19.1</t>
  </si>
  <si>
    <t>15.19.3</t>
  </si>
  <si>
    <t>15.19.2</t>
  </si>
  <si>
    <t>15.20.3</t>
  </si>
  <si>
    <t>Model 2 - c p. 25 (Sacramento) (log-linear)</t>
  </si>
  <si>
    <t>Sacramento</t>
  </si>
  <si>
    <t>15.20.2</t>
  </si>
  <si>
    <t>15.20.1</t>
  </si>
  <si>
    <t>15.2.1</t>
  </si>
  <si>
    <t>Model 1-b p. 21 (LA) (log-log)</t>
  </si>
  <si>
    <t>15.3.1</t>
  </si>
  <si>
    <t>Model 1-b p. 21 (SF) (log-log)</t>
  </si>
  <si>
    <t>15.4.1</t>
  </si>
  <si>
    <t>Model 1-b p. 21 (SD) (log-log)</t>
  </si>
  <si>
    <t>15.5.1</t>
  </si>
  <si>
    <t>Model 1-b p. 21 (Sacramento) (log-log)</t>
  </si>
  <si>
    <t>Siddiqui 2000</t>
  </si>
  <si>
    <t>16.1.2</t>
  </si>
  <si>
    <t>Table 5.6 p. 96</t>
  </si>
  <si>
    <t>School</t>
  </si>
  <si>
    <t>Canada</t>
  </si>
  <si>
    <t>national capital region</t>
  </si>
  <si>
    <t>CBD Dummy</t>
  </si>
  <si>
    <t>logistic</t>
  </si>
  <si>
    <t>4a, 8a</t>
  </si>
  <si>
    <t>16.2.3</t>
  </si>
  <si>
    <t>Table 6.4 p. 115</t>
  </si>
  <si>
    <t>Ryan and Frank 2009</t>
  </si>
  <si>
    <t>17.1.1</t>
  </si>
  <si>
    <t>Table 5 p. 51</t>
  </si>
  <si>
    <t>boarding + alighting</t>
  </si>
  <si>
    <t>Walkability Index</t>
  </si>
  <si>
    <t>6e, 8a</t>
  </si>
  <si>
    <t>derived (6e)</t>
  </si>
  <si>
    <t>Chen et al. 2007</t>
  </si>
  <si>
    <t>19.1.2</t>
  </si>
  <si>
    <t>Table 8 p. 36</t>
  </si>
  <si>
    <t>mode choice (probability)</t>
  </si>
  <si>
    <t>tour</t>
  </si>
  <si>
    <t>New York</t>
  </si>
  <si>
    <t>1997/98</t>
  </si>
  <si>
    <t>Employment density (at home)</t>
  </si>
  <si>
    <t>Not choosing transit</t>
  </si>
  <si>
    <t>4c, 7a</t>
  </si>
  <si>
    <t>19.1.1</t>
  </si>
  <si>
    <t>Population density (at home)</t>
  </si>
  <si>
    <t>4c, 5, 7a</t>
  </si>
  <si>
    <t>19.1.3</t>
  </si>
  <si>
    <t>Maximum population density at any stop along tour</t>
  </si>
  <si>
    <t>Lane et al. 2006</t>
  </si>
  <si>
    <t>21.1.3</t>
  </si>
  <si>
    <t>Table 5 p. 207</t>
  </si>
  <si>
    <t>11 US cities</t>
  </si>
  <si>
    <t>2001 - 2004</t>
  </si>
  <si>
    <t>Households (Common catchment area)</t>
  </si>
  <si>
    <t>6a. 8a</t>
  </si>
  <si>
    <t>21.1.1</t>
  </si>
  <si>
    <t>Employment (Common catchment area)</t>
  </si>
  <si>
    <t>21.1.2</t>
  </si>
  <si>
    <t>Central</t>
  </si>
  <si>
    <t>6e, 8a, 5</t>
  </si>
  <si>
    <t>21.2.1</t>
  </si>
  <si>
    <t>8 US cities</t>
  </si>
  <si>
    <t>Bento et al. 2005</t>
  </si>
  <si>
    <t>22.1.8</t>
  </si>
  <si>
    <t>Table 2p. 471</t>
  </si>
  <si>
    <t>various</t>
  </si>
  <si>
    <t>jobs-housing balance:Lorenz curve - larger area under the curve (even population of jobs to employment) represents less even distribution</t>
  </si>
  <si>
    <t>4a</t>
  </si>
  <si>
    <t>22.1.3</t>
  </si>
  <si>
    <t>5, 4a</t>
  </si>
  <si>
    <t>22.1.6</t>
  </si>
  <si>
    <t>Road density</t>
  </si>
  <si>
    <t>22.1.5</t>
  </si>
  <si>
    <t>22.1.7</t>
  </si>
  <si>
    <t>Population centrality</t>
  </si>
  <si>
    <t>22.1.10</t>
  </si>
  <si>
    <t>22.1.1</t>
  </si>
  <si>
    <t>22.1.2</t>
  </si>
  <si>
    <t>22.2.6</t>
  </si>
  <si>
    <t>22.2.5</t>
  </si>
  <si>
    <t>22.2.3</t>
  </si>
  <si>
    <t>22.2.10</t>
  </si>
  <si>
    <t>22.2.8</t>
  </si>
  <si>
    <t>22.2.1</t>
  </si>
  <si>
    <t>22.2.7</t>
  </si>
  <si>
    <t>22.2.2</t>
  </si>
  <si>
    <t>Atlanta</t>
  </si>
  <si>
    <t>E</t>
  </si>
  <si>
    <t>6a, 8a</t>
  </si>
  <si>
    <t>Sung 2005</t>
  </si>
  <si>
    <t>25.1.3</t>
  </si>
  <si>
    <t>Table V-3, Model A, p. 112</t>
  </si>
  <si>
    <t>ridership</t>
  </si>
  <si>
    <t>Count</t>
  </si>
  <si>
    <t>jobs-housing balance:Appears to be an absolute value - ratio of the two land uses</t>
  </si>
  <si>
    <t>3, 7b 8a, 8b</t>
  </si>
  <si>
    <t>derived (7b)</t>
  </si>
  <si>
    <t>25.2.3</t>
  </si>
  <si>
    <t>Table V-4, Model A, p. 114</t>
  </si>
  <si>
    <t>3, 7b, 8a, 8b</t>
  </si>
  <si>
    <t>25.3.3</t>
  </si>
  <si>
    <t>Table V-5, Model A, p. 116</t>
  </si>
  <si>
    <t>Santa Clara</t>
  </si>
  <si>
    <t>3, 7b,5, 8a, 8b</t>
  </si>
  <si>
    <t>25.4.3</t>
  </si>
  <si>
    <t>Table V-6 Model A, p. 118</t>
  </si>
  <si>
    <t>25.5.3</t>
  </si>
  <si>
    <t>Table V-7 Model A, p. 120</t>
  </si>
  <si>
    <t>Blumenberg and Smart 2009</t>
  </si>
  <si>
    <t>29.1.3</t>
  </si>
  <si>
    <t>Table 3 p. 11</t>
  </si>
  <si>
    <t>continuous (fraction)</t>
  </si>
  <si>
    <t>Residential density</t>
  </si>
  <si>
    <t>6c, 5, 8a</t>
  </si>
  <si>
    <t>derived (6c) (assumed mean in percentage digits; assumed density /1000</t>
  </si>
  <si>
    <t>29.1.1</t>
  </si>
  <si>
    <t>Urban cluster</t>
  </si>
  <si>
    <t>Derived (6c)</t>
  </si>
  <si>
    <t>29.1.4</t>
  </si>
  <si>
    <t>jobs to workers (distance decay function:ratio of the two land uses</t>
  </si>
  <si>
    <t>6d, 8a</t>
  </si>
  <si>
    <t>derived (6d)</t>
  </si>
  <si>
    <t>Brown et al. 2006</t>
  </si>
  <si>
    <t>30.1.1</t>
  </si>
  <si>
    <t>Table 5.3 p. 32 (Final model)</t>
  </si>
  <si>
    <t>trip start + trip end</t>
  </si>
  <si>
    <t>Raleigh, Durham and Chapel Hill, ('The Triangle',North Carolina)</t>
  </si>
  <si>
    <t>Intersection density</t>
  </si>
  <si>
    <t xml:space="preserve">4b, 7b, </t>
  </si>
  <si>
    <t>Aassumed 0</t>
  </si>
  <si>
    <t>30.1.7</t>
  </si>
  <si>
    <t>Pedestrian friendly amenities of neighbourhood</t>
  </si>
  <si>
    <t>4b, 7b,  8a, 8b</t>
  </si>
  <si>
    <t>30.1.2</t>
  </si>
  <si>
    <t>Land use diversity:highest score achieved for pefect balancing</t>
  </si>
  <si>
    <t>4b, 7b, 8a, 8b</t>
  </si>
  <si>
    <t>30.1.3</t>
  </si>
  <si>
    <t>Pedestrian amenity at bus stop</t>
  </si>
  <si>
    <t>30.1.4</t>
  </si>
  <si>
    <t>Destination Index- intensity and diversity of land uses</t>
  </si>
  <si>
    <t>Local_Access</t>
  </si>
  <si>
    <t>4b, 6e,  8a, 8b</t>
  </si>
  <si>
    <t>30.1.8</t>
  </si>
  <si>
    <t>Architectural quality: architecture includes building height controlled, setbacks, window coverage to increase safety, human scale</t>
  </si>
  <si>
    <t>30.1.6</t>
  </si>
  <si>
    <t>Pedestrian friendliness of road design (fewer lanes and more traffic control devices score more highly)</t>
  </si>
  <si>
    <t>30.1.5</t>
  </si>
  <si>
    <t>Quality of pedestrian and bicycle amenity at stop</t>
  </si>
  <si>
    <t>30.2.1</t>
  </si>
  <si>
    <t>Table 5.4 p. 40 (Final model)</t>
  </si>
  <si>
    <t>30.2.7</t>
  </si>
  <si>
    <t>30.2.2</t>
  </si>
  <si>
    <t>30.2.3</t>
  </si>
  <si>
    <t>30.2.4</t>
  </si>
  <si>
    <t>30.2.5</t>
  </si>
  <si>
    <t>30.2.8</t>
  </si>
  <si>
    <t>30.2.6</t>
  </si>
  <si>
    <t>Frank et al. 2008</t>
  </si>
  <si>
    <t>31.1.6</t>
  </si>
  <si>
    <t>Table 4 p. 48 (significance from table 3 p. 46)</t>
  </si>
  <si>
    <t>Puget Sound</t>
  </si>
  <si>
    <t>Retail floor area continuous (fraction)</t>
  </si>
  <si>
    <t>Comm_Den</t>
  </si>
  <si>
    <t>Multinomial logistic (nested)</t>
  </si>
  <si>
    <t>31.1.1</t>
  </si>
  <si>
    <t>31.1.3</t>
  </si>
  <si>
    <t>intersection density</t>
  </si>
  <si>
    <t>31.1.4</t>
  </si>
  <si>
    <t>31.1.5</t>
  </si>
  <si>
    <t>31.2.6</t>
  </si>
  <si>
    <t>Non-work</t>
  </si>
  <si>
    <t>31.2.1</t>
  </si>
  <si>
    <t>31.2.4</t>
  </si>
  <si>
    <t>31.2.3</t>
  </si>
  <si>
    <t>31.2.2</t>
  </si>
  <si>
    <t>31.2.5</t>
  </si>
  <si>
    <t>Chakraborty and Mishra 2012</t>
  </si>
  <si>
    <t>32.1.2</t>
  </si>
  <si>
    <t>Table 4 - Model I p. 10</t>
  </si>
  <si>
    <t>Maryland</t>
  </si>
  <si>
    <t>6c, 8a, 5</t>
  </si>
  <si>
    <t>32.1.1</t>
  </si>
  <si>
    <t>32.1.3</t>
  </si>
  <si>
    <t>residential density (household workers))</t>
  </si>
  <si>
    <t>Ramos-Santiago and Brown 2016</t>
  </si>
  <si>
    <t>(Streetcar) Table 3 p. 929</t>
  </si>
  <si>
    <t>33.1.4</t>
  </si>
  <si>
    <t>Special Activity Generators</t>
  </si>
  <si>
    <t>4b, 7b</t>
  </si>
  <si>
    <t>33.1.1</t>
  </si>
  <si>
    <t>33.1.2</t>
  </si>
  <si>
    <t>(Light rail) Table 3 p. 929</t>
  </si>
  <si>
    <t>33.2.4</t>
  </si>
  <si>
    <t>33.2.1</t>
  </si>
  <si>
    <t>33.2.2</t>
  </si>
  <si>
    <t>(Modern Streetcar) Table 4, p. 931</t>
  </si>
  <si>
    <t>33.3.2</t>
  </si>
  <si>
    <t>33.3.1</t>
  </si>
  <si>
    <t>33.4.1</t>
  </si>
  <si>
    <t>(Legacy Streetcar) Table 4, p. 931</t>
  </si>
  <si>
    <t>Hamidi and Ewing 2014</t>
  </si>
  <si>
    <t>34.1.1</t>
  </si>
  <si>
    <t>Table 6 p. 79</t>
  </si>
  <si>
    <t>2007 - 2011</t>
  </si>
  <si>
    <t>Compactness index</t>
  </si>
  <si>
    <t>34.2.4</t>
  </si>
  <si>
    <t>Tabe 7 p. 80</t>
  </si>
  <si>
    <t>Street factor</t>
  </si>
  <si>
    <t>34.2.2</t>
  </si>
  <si>
    <t>Mixed Use:Entropy: maximises eveness --&gt; 1</t>
  </si>
  <si>
    <t>34.2.3</t>
  </si>
  <si>
    <t>Centering factor</t>
  </si>
  <si>
    <t>34.2.1</t>
  </si>
  <si>
    <t>Density factor</t>
  </si>
  <si>
    <t>Chan and Miranda-Moreno 2013</t>
  </si>
  <si>
    <t>36.1.22</t>
  </si>
  <si>
    <t>Table 5, p. 261</t>
  </si>
  <si>
    <t>Montreal</t>
  </si>
  <si>
    <t>1989, 2003</t>
  </si>
  <si>
    <t>36.2.2</t>
  </si>
  <si>
    <t>Commercial density</t>
  </si>
  <si>
    <t>Moniruzzaman and Paez 2012</t>
  </si>
  <si>
    <t>37.1.2</t>
  </si>
  <si>
    <t>Table 2 (1), p. 203</t>
  </si>
  <si>
    <t>GTHA</t>
  </si>
  <si>
    <t>Derived (7a)</t>
  </si>
  <si>
    <t>37.1.1</t>
  </si>
  <si>
    <t>37.1.3</t>
  </si>
  <si>
    <t>Building density</t>
  </si>
  <si>
    <t>37.1.4</t>
  </si>
  <si>
    <t>Street density</t>
  </si>
  <si>
    <t>37.1.6</t>
  </si>
  <si>
    <t>Sidewalk density</t>
  </si>
  <si>
    <t>37.1.5</t>
  </si>
  <si>
    <t>37.2.2</t>
  </si>
  <si>
    <t>Table 2 (2), p. 203</t>
  </si>
  <si>
    <t>37.2.5</t>
  </si>
  <si>
    <t>37.3.2</t>
  </si>
  <si>
    <t>Table 2 (3), p. 203</t>
  </si>
  <si>
    <t>Choi et al. 2012</t>
  </si>
  <si>
    <t>38.1.10</t>
  </si>
  <si>
    <t>Table 2 p. 715 (multiplicative model)</t>
  </si>
  <si>
    <t>South Korea</t>
  </si>
  <si>
    <t>Seoul</t>
  </si>
  <si>
    <t>Pedestrian friendly intersection</t>
  </si>
  <si>
    <t>Multiplicative</t>
  </si>
  <si>
    <t>6b, 5</t>
  </si>
  <si>
    <t>38.1.7</t>
  </si>
  <si>
    <t>Employment (common catchment area)</t>
  </si>
  <si>
    <t>38.1.16</t>
  </si>
  <si>
    <t>38.1.18</t>
  </si>
  <si>
    <t>Located in CBD</t>
  </si>
  <si>
    <t>Source (6b)</t>
  </si>
  <si>
    <t>38.1.9</t>
  </si>
  <si>
    <t>Table 2 p. 715 (poisson model)</t>
  </si>
  <si>
    <t>Poisson regression</t>
  </si>
  <si>
    <t>38.2.12</t>
  </si>
  <si>
    <t>commercial density (common catchment area)</t>
  </si>
  <si>
    <t>38.3.10</t>
  </si>
  <si>
    <t>Table 2 p. 716 (multiplicative)</t>
  </si>
  <si>
    <t>6b</t>
  </si>
  <si>
    <t>38.3.15</t>
  </si>
  <si>
    <t>Population (gross)  (common catchment area)</t>
  </si>
  <si>
    <t>38.3.16</t>
  </si>
  <si>
    <t>38.3.7</t>
  </si>
  <si>
    <t>38.3.9</t>
  </si>
  <si>
    <t>Table 2 p. 716 (poisson)</t>
  </si>
  <si>
    <t>38.4.3</t>
  </si>
  <si>
    <t>38.4.12</t>
  </si>
  <si>
    <t>38.5.12</t>
  </si>
  <si>
    <t>Table 2 p. 717 (multiplicative)</t>
  </si>
  <si>
    <t>Off-peak</t>
  </si>
  <si>
    <t>38.5.16</t>
  </si>
  <si>
    <t>38.5.7</t>
  </si>
  <si>
    <t>38.5.18</t>
  </si>
  <si>
    <t>Table 2 p. 717 (poisson)</t>
  </si>
  <si>
    <t>38.6.1</t>
  </si>
  <si>
    <t>pedestrian friendly intersections</t>
  </si>
  <si>
    <t>38.6.6</t>
  </si>
  <si>
    <t>38.6.3</t>
  </si>
  <si>
    <t>38.6.12</t>
  </si>
  <si>
    <t>38.6.18</t>
  </si>
  <si>
    <t>de Grange et al. 2012</t>
  </si>
  <si>
    <t>39.1.1</t>
  </si>
  <si>
    <t>Table 1 p. 14, Model 4</t>
  </si>
  <si>
    <t>Global</t>
  </si>
  <si>
    <t>2000 - 2009</t>
  </si>
  <si>
    <t>6a, 8a, 8b</t>
  </si>
  <si>
    <t>Derived (8b)</t>
  </si>
  <si>
    <t>Brown and Neog 2012</t>
  </si>
  <si>
    <t>44.1.1</t>
  </si>
  <si>
    <t>% of MSA employment in CBD</t>
  </si>
  <si>
    <t>44.2.1</t>
  </si>
  <si>
    <t>44.3.1</t>
  </si>
  <si>
    <t>Table 6 p. 11</t>
  </si>
  <si>
    <t>Asad 2013</t>
  </si>
  <si>
    <t>45.1.3</t>
  </si>
  <si>
    <t>Table 5-19 p. 164</t>
  </si>
  <si>
    <t>United Kingdom</t>
  </si>
  <si>
    <t>West Sussex, East Sussex, Surrey, Kent, Dorset, Hampshire</t>
  </si>
  <si>
    <t>Dwelling density (unit density)</t>
  </si>
  <si>
    <t>8a, 6c, 8b</t>
  </si>
  <si>
    <t>Lee and Lee 2013</t>
  </si>
  <si>
    <t>A-3 p. 327, Pooled Model 2</t>
  </si>
  <si>
    <t>unlinked trip</t>
  </si>
  <si>
    <t>2002 - 2010</t>
  </si>
  <si>
    <t>A-3 p. 327, Random effects, Model 4</t>
  </si>
  <si>
    <t>47.2.2</t>
  </si>
  <si>
    <t>47.1.2</t>
  </si>
  <si>
    <t>47.3.2</t>
  </si>
  <si>
    <t>A-4 p. 328 pooled model 6</t>
  </si>
  <si>
    <t>47.4.2</t>
  </si>
  <si>
    <t>A-4 p. 328 random effect model 8</t>
  </si>
  <si>
    <t>Schneider et al. 2017</t>
  </si>
  <si>
    <t>50.1.1</t>
  </si>
  <si>
    <t>Table 3 (final model)</t>
  </si>
  <si>
    <t>2009 - 2013</t>
  </si>
  <si>
    <t>Multinomial logistic (fractional)</t>
  </si>
  <si>
    <t>4a, 5, 7a</t>
  </si>
  <si>
    <t>50.1.2</t>
  </si>
  <si>
    <t>50.1.3</t>
  </si>
  <si>
    <t>pre-1940s housing share</t>
  </si>
  <si>
    <t>Cervero et al. 2010</t>
  </si>
  <si>
    <t>51.1.1</t>
  </si>
  <si>
    <t>Table 3 p. 7</t>
  </si>
  <si>
    <t>average daily boarding</t>
  </si>
  <si>
    <t>51.1.7</t>
  </si>
  <si>
    <t>Durning and Townsend 2015</t>
  </si>
  <si>
    <t>52.1.8</t>
  </si>
  <si>
    <t>Table 3 p. 101</t>
  </si>
  <si>
    <t>average weekday boarding</t>
  </si>
  <si>
    <t>Calgary, Edmonton, Montreal, Toronto, Vancouver</t>
  </si>
  <si>
    <t>street density</t>
  </si>
  <si>
    <t>Bootstrapped regression</t>
  </si>
  <si>
    <t>8b, 8a</t>
  </si>
  <si>
    <t>52.1.2</t>
  </si>
  <si>
    <t>52.1.18</t>
  </si>
  <si>
    <t>52.1.10</t>
  </si>
  <si>
    <t>52.1.14</t>
  </si>
  <si>
    <t>Residential to non-residential balancing index:Higher ratio means more even</t>
  </si>
  <si>
    <t>Zhu et al. 2013</t>
  </si>
  <si>
    <t>54.1.3</t>
  </si>
  <si>
    <t>Table 3 p. 68</t>
  </si>
  <si>
    <t>4b, 7a</t>
  </si>
  <si>
    <t>54.1.2</t>
  </si>
  <si>
    <t>Residential density Index:Entropy: maximises eveness --&gt; 1</t>
  </si>
  <si>
    <t>Mix_House</t>
  </si>
  <si>
    <t>54.1.4</t>
  </si>
  <si>
    <t>Housing diversity:Entropy: maximises eveness --&gt; 1</t>
  </si>
  <si>
    <t>54.1.1</t>
  </si>
  <si>
    <t>Quality and diversity of non auto transportation infratructure (entropy measure)</t>
  </si>
  <si>
    <t>4b, 7a, 5</t>
  </si>
  <si>
    <t>54.2.3</t>
  </si>
  <si>
    <t>Table 4 p. 68</t>
  </si>
  <si>
    <t>54.2.2</t>
  </si>
  <si>
    <t>54.2.4</t>
  </si>
  <si>
    <t>54.2.1</t>
  </si>
  <si>
    <t>4a, 7a, 5</t>
  </si>
  <si>
    <t>54.3.3</t>
  </si>
  <si>
    <t>Table 5 p. 69</t>
  </si>
  <si>
    <t>54.3.2</t>
  </si>
  <si>
    <t>54.3.4</t>
  </si>
  <si>
    <t>54.3.1</t>
  </si>
  <si>
    <t>Marshall and Garrick 2010</t>
  </si>
  <si>
    <t>Table 2 p. 110</t>
  </si>
  <si>
    <t>4a, 8a, 7a</t>
  </si>
  <si>
    <t>55.1.15</t>
  </si>
  <si>
    <t>% painted median</t>
  </si>
  <si>
    <t>Safety</t>
  </si>
  <si>
    <t>55.1.10</t>
  </si>
  <si>
    <t>City - wide Intersection density</t>
  </si>
  <si>
    <t>55.1.9</t>
  </si>
  <si>
    <t>dead end density</t>
  </si>
  <si>
    <t>55.1.8</t>
  </si>
  <si>
    <t>55.1.13</t>
  </si>
  <si>
    <t>Average outside shoulder width</t>
  </si>
  <si>
    <t>55.1.14</t>
  </si>
  <si>
    <t>% raised median</t>
  </si>
  <si>
    <t>55.1.16</t>
  </si>
  <si>
    <t>% bike lanes</t>
  </si>
  <si>
    <t>55.1.17</t>
  </si>
  <si>
    <t>% curbs</t>
  </si>
  <si>
    <t>55.1.18</t>
  </si>
  <si>
    <t>Mixed Use:ratio of the two land uses</t>
  </si>
  <si>
    <t>4a, 7a, 8a</t>
  </si>
  <si>
    <t>Zahabi et al. 2012</t>
  </si>
  <si>
    <t>57.1.3</t>
  </si>
  <si>
    <t>Table 4 p. 115</t>
  </si>
  <si>
    <t>trip mode choice</t>
  </si>
  <si>
    <t>Cluster 3: slightly higher PT access, high density, ave diversity</t>
  </si>
  <si>
    <t>Simultaneous logistic model</t>
  </si>
  <si>
    <t>57.1.2</t>
  </si>
  <si>
    <t>Cluster 2: somewhat higher PT access,  somewhat higher density,  somewhat higher diversity</t>
  </si>
  <si>
    <t>57.1.1</t>
  </si>
  <si>
    <t>Cluster 1: high PT access, high density, high diversity</t>
  </si>
  <si>
    <t>Boulange et al.  2017</t>
  </si>
  <si>
    <t>58.1.4</t>
  </si>
  <si>
    <t>Table 4 p. 10 Model 3</t>
  </si>
  <si>
    <t>Australia</t>
  </si>
  <si>
    <t>Victoria</t>
  </si>
  <si>
    <t>binary logistic (multilevel)</t>
  </si>
  <si>
    <t>7a 5</t>
  </si>
  <si>
    <t>58.1.2</t>
  </si>
  <si>
    <t>7a,</t>
  </si>
  <si>
    <t>58.1.3</t>
  </si>
  <si>
    <t>Walk access to amenities</t>
  </si>
  <si>
    <t>7a, 5</t>
  </si>
  <si>
    <t>Chakour and Eluru 2016</t>
  </si>
  <si>
    <t>59.1.6</t>
  </si>
  <si>
    <t>Table 3 p. 212 (boarding, AM peak)</t>
  </si>
  <si>
    <t>Ridership thresholds (probability)</t>
  </si>
  <si>
    <t>boarding per hour</t>
  </si>
  <si>
    <t>ordered categorical</t>
  </si>
  <si>
    <t>pre-2016</t>
  </si>
  <si>
    <t>Job density</t>
  </si>
  <si>
    <t xml:space="preserve">Ordered probit </t>
  </si>
  <si>
    <t>8a</t>
  </si>
  <si>
    <t>59.2.7</t>
  </si>
  <si>
    <t>Table 3 p. 212 (boarding, PM peak)</t>
  </si>
  <si>
    <t>59.6.7</t>
  </si>
  <si>
    <t>Table 3 p. 212 (alighting, PM peak)</t>
  </si>
  <si>
    <t>Alighting per hour</t>
  </si>
  <si>
    <t>Imam and Tarawneh 2012</t>
  </si>
  <si>
    <t>60.1.1</t>
  </si>
  <si>
    <t>Table 5a p.238 (Model 2)</t>
  </si>
  <si>
    <t>European countries</t>
  </si>
  <si>
    <t>prior to 2012</t>
  </si>
  <si>
    <t>6c, 8a, 8b</t>
  </si>
  <si>
    <t>Currie and Delbosc 2013</t>
  </si>
  <si>
    <t>62.1.1</t>
  </si>
  <si>
    <t>Table 5 p. 57</t>
  </si>
  <si>
    <t>BVK</t>
  </si>
  <si>
    <t>2001 - 2009</t>
  </si>
  <si>
    <t>Currie et al. 2011</t>
  </si>
  <si>
    <t>64.1.2</t>
  </si>
  <si>
    <t>Table 5 p. 555</t>
  </si>
  <si>
    <t>BRK</t>
  </si>
  <si>
    <t>Australia, North America, Europe</t>
  </si>
  <si>
    <t>2003 - 2009</t>
  </si>
  <si>
    <t>Sung et al. 2014</t>
  </si>
  <si>
    <t>65.10.5</t>
  </si>
  <si>
    <t>Table 3 p. 139 (1500m buffer)</t>
  </si>
  <si>
    <t>patronage</t>
  </si>
  <si>
    <t>Seoul metropolitan region</t>
  </si>
  <si>
    <t>Residential to non-residential balancing index:perfect balance between two land uses = 1</t>
  </si>
  <si>
    <t>65.10.6</t>
  </si>
  <si>
    <t>Res. &amp; small-scale neighborhood living balancing index:perfect balance between two land uses = 1</t>
  </si>
  <si>
    <t>Derived (6e)</t>
  </si>
  <si>
    <t>65.10.7</t>
  </si>
  <si>
    <t>Res. &amp; large-scale commercial balancing index:perfect balance between two land uses = 1</t>
  </si>
  <si>
    <t>65.10.9</t>
  </si>
  <si>
    <t>Land use mix index for 5 use types of non-residential facilities:perfect balance between two land uses = 1</t>
  </si>
  <si>
    <t>65.1.7</t>
  </si>
  <si>
    <t>Table 2 p. 138 (250m buffer)</t>
  </si>
  <si>
    <t xml:space="preserve">Seoul </t>
  </si>
  <si>
    <t>65.1.5</t>
  </si>
  <si>
    <t>65.10.3</t>
  </si>
  <si>
    <t>65.10.4</t>
  </si>
  <si>
    <t>Office density</t>
  </si>
  <si>
    <t>65.10.2</t>
  </si>
  <si>
    <t>Small-scale nieghbourhood living density</t>
  </si>
  <si>
    <t>65.10.1</t>
  </si>
  <si>
    <t>65.10.8</t>
  </si>
  <si>
    <t>Res. &amp; office balancing index:perfect balance between two land uses = 1</t>
  </si>
  <si>
    <t>65.1.3</t>
  </si>
  <si>
    <t>65.1.4</t>
  </si>
  <si>
    <t>65.1.8</t>
  </si>
  <si>
    <t>65.1.2</t>
  </si>
  <si>
    <t>65.1.1</t>
  </si>
  <si>
    <t>65.1.6</t>
  </si>
  <si>
    <t>65.1.9</t>
  </si>
  <si>
    <t>65.2.7</t>
  </si>
  <si>
    <t>Table 2 p. 138 (500m buffer)</t>
  </si>
  <si>
    <t>65.2.5</t>
  </si>
  <si>
    <t>65.2.3</t>
  </si>
  <si>
    <t>65.2.4</t>
  </si>
  <si>
    <t>65.2.8</t>
  </si>
  <si>
    <t>65.2.2</t>
  </si>
  <si>
    <t>65.2.1</t>
  </si>
  <si>
    <t>65.2.6</t>
  </si>
  <si>
    <t>65.2.9</t>
  </si>
  <si>
    <t>65.3.7</t>
  </si>
  <si>
    <t>Table 2 p. 138 (750m buffer)</t>
  </si>
  <si>
    <t>65.3.5</t>
  </si>
  <si>
    <t>65.3.3</t>
  </si>
  <si>
    <t>65.3.4</t>
  </si>
  <si>
    <t>65.3.2</t>
  </si>
  <si>
    <t>65.3.8</t>
  </si>
  <si>
    <t>65.3.1</t>
  </si>
  <si>
    <t>65.3.9</t>
  </si>
  <si>
    <t>65.3.6</t>
  </si>
  <si>
    <t>65.4.3</t>
  </si>
  <si>
    <t>Table 2 p. 138 (1000m buffer)</t>
  </si>
  <si>
    <t>65.4.8</t>
  </si>
  <si>
    <t>65.4.6</t>
  </si>
  <si>
    <t>65.4.9</t>
  </si>
  <si>
    <t>65.4.4</t>
  </si>
  <si>
    <t>65.4.2</t>
  </si>
  <si>
    <t>65.4.1</t>
  </si>
  <si>
    <t>65.4.5</t>
  </si>
  <si>
    <t>65.5.4</t>
  </si>
  <si>
    <t>Table 2 p. 138 (1500m buffer)</t>
  </si>
  <si>
    <t>65.5.8</t>
  </si>
  <si>
    <t>65.5.9</t>
  </si>
  <si>
    <t>65.5.6</t>
  </si>
  <si>
    <t>65.5.3</t>
  </si>
  <si>
    <t>65.5.2</t>
  </si>
  <si>
    <t>65.5.1</t>
  </si>
  <si>
    <t>65.5.5</t>
  </si>
  <si>
    <t>65.6.7</t>
  </si>
  <si>
    <t>Table 3 p. 139 (250m buffer)</t>
  </si>
  <si>
    <t>65.6.5</t>
  </si>
  <si>
    <t>65.6.3</t>
  </si>
  <si>
    <t>65.6.4</t>
  </si>
  <si>
    <t>65.6.8</t>
  </si>
  <si>
    <t>65.6.2</t>
  </si>
  <si>
    <t>65.6.1</t>
  </si>
  <si>
    <t>65.6.6</t>
  </si>
  <si>
    <t>65.6.9</t>
  </si>
  <si>
    <t>65.7.6</t>
  </si>
  <si>
    <t>Table 3 p. 139 (500m buffer)</t>
  </si>
  <si>
    <t>65.7.3</t>
  </si>
  <si>
    <t>65.7.4</t>
  </si>
  <si>
    <t>65.7.8</t>
  </si>
  <si>
    <t>65.7.7</t>
  </si>
  <si>
    <t>65.7.2</t>
  </si>
  <si>
    <t>65.7.1</t>
  </si>
  <si>
    <t>65.7.5</t>
  </si>
  <si>
    <t>65.7.9</t>
  </si>
  <si>
    <t>65.8.7</t>
  </si>
  <si>
    <t>Table 3 p. 139 (750m buffer)</t>
  </si>
  <si>
    <t>65.8.8</t>
  </si>
  <si>
    <t>65.8.5</t>
  </si>
  <si>
    <t>65.8.3</t>
  </si>
  <si>
    <t>65.8.4</t>
  </si>
  <si>
    <t>65.8.2</t>
  </si>
  <si>
    <t>65.8.1</t>
  </si>
  <si>
    <t>65.8.6</t>
  </si>
  <si>
    <t>65.8.9</t>
  </si>
  <si>
    <t>65.9.8</t>
  </si>
  <si>
    <t>Table 3 p. 139 (1000m buffer)</t>
  </si>
  <si>
    <t>65.9.9</t>
  </si>
  <si>
    <t>65.9.3</t>
  </si>
  <si>
    <t>65.9.4</t>
  </si>
  <si>
    <t>65.9.2</t>
  </si>
  <si>
    <t>65.9.1</t>
  </si>
  <si>
    <t>65.9.7</t>
  </si>
  <si>
    <t>65.9.6</t>
  </si>
  <si>
    <t>65.9.5</t>
  </si>
  <si>
    <t>Armbruster 2010</t>
  </si>
  <si>
    <t>66.1.1</t>
  </si>
  <si>
    <t>Table 5 p. 33</t>
  </si>
  <si>
    <t>per capita patronage</t>
  </si>
  <si>
    <t>2002 - 2007</t>
  </si>
  <si>
    <t>6a, 8b, 8a</t>
  </si>
  <si>
    <t>Kerkman et al. 2015</t>
  </si>
  <si>
    <t>67.1.1</t>
  </si>
  <si>
    <t>Table 6 p. 29 (2012)</t>
  </si>
  <si>
    <t>stop entrance + stop exit</t>
  </si>
  <si>
    <t>Netherlands</t>
  </si>
  <si>
    <t>Arnhem- Nijmegen</t>
  </si>
  <si>
    <t>Sum of number of inhabitants, employees, students,
and train travelers within service area)</t>
  </si>
  <si>
    <t>6a, 5, 8a</t>
  </si>
  <si>
    <t>67.1.3</t>
  </si>
  <si>
    <t>Seating facilities are present at the bus stop</t>
  </si>
  <si>
    <t>6e, 5, 8a</t>
  </si>
  <si>
    <t>67.2.1</t>
  </si>
  <si>
    <t>Table 6 p. 29 (2013)</t>
  </si>
  <si>
    <t>67.2.3</t>
  </si>
  <si>
    <t>Tsai et al. 2014</t>
  </si>
  <si>
    <t>69.1.4</t>
  </si>
  <si>
    <t>Table 6, p. 61 (derived from table 5 and equation 7)</t>
  </si>
  <si>
    <t>per capita trip</t>
  </si>
  <si>
    <t>Sydney</t>
  </si>
  <si>
    <t>Pseudo node in common catchment area</t>
  </si>
  <si>
    <t>69.1.3</t>
  </si>
  <si>
    <t>Table 5, p. 61</t>
  </si>
  <si>
    <t>Land use entropy</t>
  </si>
  <si>
    <t>OLS (partial adjustment)</t>
  </si>
  <si>
    <t>69.1.5</t>
  </si>
  <si>
    <t>69.1.1</t>
  </si>
  <si>
    <t>69.1.2</t>
  </si>
  <si>
    <t>Guerra et al. 2012</t>
  </si>
  <si>
    <t>70.1.1</t>
  </si>
  <si>
    <t>Table 2 p. 7 (0.25 mi buffer)</t>
  </si>
  <si>
    <t>6c, 10, 5</t>
  </si>
  <si>
    <t>70.13.2</t>
  </si>
  <si>
    <t>Table 5 p. 9 (model 3</t>
  </si>
  <si>
    <t>70.13.1</t>
  </si>
  <si>
    <t>70.2.1</t>
  </si>
  <si>
    <t>Table 2 p. 7 (0.5 mi buffer)</t>
  </si>
  <si>
    <t>6c, 10, 5, 8a</t>
  </si>
  <si>
    <t>70.3.1</t>
  </si>
  <si>
    <t>Table 2 p. 7 (0.75 mi buffer)</t>
  </si>
  <si>
    <t>70.4.1</t>
  </si>
  <si>
    <t>Table 2 p. 7 (1 mi buffer)</t>
  </si>
  <si>
    <t>70.7.1</t>
  </si>
  <si>
    <t>Table 3 p. 7 (0.25 mi buffer)</t>
  </si>
  <si>
    <t>70.8.1</t>
  </si>
  <si>
    <t>Table 3 p. 7 (0.5 mi buffer)</t>
  </si>
  <si>
    <t>70.9.1</t>
  </si>
  <si>
    <t>Table 3 p. 7 (0.75 mi buffer)</t>
  </si>
  <si>
    <t>70.10</t>
  </si>
  <si>
    <t>70.10.1</t>
  </si>
  <si>
    <t>Table 3 p. 7 (1 mi buffer)</t>
  </si>
  <si>
    <t>Chao. et al. 2016</t>
  </si>
  <si>
    <t>71.1.2</t>
  </si>
  <si>
    <t>Table 4</t>
  </si>
  <si>
    <t>Washington DC</t>
  </si>
  <si>
    <t>71.1.1</t>
  </si>
  <si>
    <t>71.2.2</t>
  </si>
  <si>
    <t>Table 5</t>
  </si>
  <si>
    <t>Baltimore</t>
  </si>
  <si>
    <t>71.3.2</t>
  </si>
  <si>
    <t>Bhattacharya 2013</t>
  </si>
  <si>
    <t>72.1.2</t>
  </si>
  <si>
    <t>Table 3.2 p. 61</t>
  </si>
  <si>
    <t>72.1.1</t>
  </si>
  <si>
    <t>72.2.2</t>
  </si>
  <si>
    <t>Table 3.3 p. 64</t>
  </si>
  <si>
    <t>72.2.1</t>
  </si>
  <si>
    <t>72.3.2</t>
  </si>
  <si>
    <t>Table 3.4 p. 66</t>
  </si>
  <si>
    <t>72.3.1</t>
  </si>
  <si>
    <t>72.4.1</t>
  </si>
  <si>
    <t>Table 3.5 p. 67</t>
  </si>
  <si>
    <t>72.4.2</t>
  </si>
  <si>
    <t>Mangan 2013</t>
  </si>
  <si>
    <t>73.15.6</t>
  </si>
  <si>
    <t>Table 7 p. 53</t>
  </si>
  <si>
    <t>stop usage</t>
  </si>
  <si>
    <t>Class III bike lanes as a proportion of total road miles</t>
  </si>
  <si>
    <t>73.15.2</t>
  </si>
  <si>
    <t>73.15.5</t>
  </si>
  <si>
    <t>Sidewalk</t>
  </si>
  <si>
    <t>73.15.3</t>
  </si>
  <si>
    <t>Road miles per common catchment area</t>
  </si>
  <si>
    <t>73.15.1</t>
  </si>
  <si>
    <t>Total acreage with two or more land uses</t>
  </si>
  <si>
    <t>73.15.4</t>
  </si>
  <si>
    <t>Intersections per catchment</t>
  </si>
  <si>
    <t>Woldeamanuel and Kent 2016</t>
  </si>
  <si>
    <t>76.1.2</t>
  </si>
  <si>
    <t>Table 3</t>
  </si>
  <si>
    <t>San Fernando</t>
  </si>
  <si>
    <t>Sidewalk availability and quality index</t>
  </si>
  <si>
    <t>76.1.1</t>
  </si>
  <si>
    <t>Connectivity index</t>
  </si>
  <si>
    <t>Saghapour et al. 2016</t>
  </si>
  <si>
    <t>80.1.2</t>
  </si>
  <si>
    <t>Table 5 p. 7</t>
  </si>
  <si>
    <t>Melbourne</t>
  </si>
  <si>
    <t>7a, 8a</t>
  </si>
  <si>
    <t>80.1.1</t>
  </si>
  <si>
    <t>Chen and Zegras 2016</t>
  </si>
  <si>
    <t>86.1.8</t>
  </si>
  <si>
    <t>Table 2 (p-values), Table 3 p. 118 (Weekday boardings, Model 1)</t>
  </si>
  <si>
    <t>Boston</t>
  </si>
  <si>
    <t>2009 - 2010</t>
  </si>
  <si>
    <t>Proportion of intersections that are four-way or more</t>
  </si>
  <si>
    <t>86.2.2</t>
  </si>
  <si>
    <t>Table 2 (p-values), Table 3 p. 118 (am peak period)</t>
  </si>
  <si>
    <t>86.2.8</t>
  </si>
  <si>
    <t>86.2.1</t>
  </si>
  <si>
    <t>86.2.10</t>
  </si>
  <si>
    <t>86.3.8</t>
  </si>
  <si>
    <t>Table 2 (p-values), Table 3 p. 118 (off peak)</t>
  </si>
  <si>
    <t>86.4.13</t>
  </si>
  <si>
    <t>Table 2 (p-values), Table 3 p. 118 (pm peak)</t>
  </si>
  <si>
    <t>Walkability index</t>
  </si>
  <si>
    <t>86.4.2</t>
  </si>
  <si>
    <t>Lee et al. 2017</t>
  </si>
  <si>
    <t>88.1.2</t>
  </si>
  <si>
    <t>Table 5 p. 20</t>
  </si>
  <si>
    <t>Seoul metropolitan area</t>
  </si>
  <si>
    <t>1, 6c</t>
  </si>
  <si>
    <t>88.1.3</t>
  </si>
  <si>
    <t>Land use diversity:1 -HHI (where HHI is maximised for a single use)</t>
  </si>
  <si>
    <t>88.1.1</t>
  </si>
  <si>
    <t>Duggal et al. 2016</t>
  </si>
  <si>
    <t>89.2.2</t>
  </si>
  <si>
    <t>Table 3 p. 6</t>
  </si>
  <si>
    <t>Edmonton</t>
  </si>
  <si>
    <t>2009, 2012</t>
  </si>
  <si>
    <t>6a, 10, 8a</t>
  </si>
  <si>
    <t>Verbas et al. 2015</t>
  </si>
  <si>
    <t>91.1.2</t>
  </si>
  <si>
    <t>Table 2 p. 13 (medium term elasticity)</t>
  </si>
  <si>
    <t>Chicago</t>
  </si>
  <si>
    <t>Walkscore</t>
  </si>
  <si>
    <t>91.1.1</t>
  </si>
  <si>
    <t>Table 2 p. 12</t>
  </si>
  <si>
    <t>91.1.3</t>
  </si>
  <si>
    <t>Table 2 p. 14 (long term elasticity)</t>
  </si>
  <si>
    <t>Kim et al. 2016</t>
  </si>
  <si>
    <t>93.1.7</t>
  </si>
  <si>
    <t>Table 3 p. 9 (model 5)</t>
  </si>
  <si>
    <t>2000 - 2010</t>
  </si>
  <si>
    <t>Change in job and population balance:Perfect balancing when index = 1</t>
  </si>
  <si>
    <t>93.1.4</t>
  </si>
  <si>
    <t>Change in commercial area</t>
  </si>
  <si>
    <t>93.1.2</t>
  </si>
  <si>
    <t>Change in dwelling units per service area</t>
  </si>
  <si>
    <t>Voulgaris et al. 2017</t>
  </si>
  <si>
    <t>94.1.6</t>
  </si>
  <si>
    <t>Table 8 p. 456 (Model A - neighbourhood type)</t>
  </si>
  <si>
    <t>all cities</t>
  </si>
  <si>
    <t>Mixed Use</t>
  </si>
  <si>
    <t>4b, 3, 5, 7b</t>
  </si>
  <si>
    <t>94.1.3</t>
  </si>
  <si>
    <t>"Established" neighbourhood type</t>
  </si>
  <si>
    <t>94.1.2</t>
  </si>
  <si>
    <t>Neighbourhoods with high jobs-housing balance</t>
  </si>
  <si>
    <t>94.1.5</t>
  </si>
  <si>
    <t>High density traditional "old urban" neighbourhood</t>
  </si>
  <si>
    <t>94.1.4</t>
  </si>
  <si>
    <t>moderate density "urban residential" neighbourhood</t>
  </si>
  <si>
    <t>Table 8 p. 456 (Model B - synergistic effect of built environment)</t>
  </si>
  <si>
    <t>94.2.6</t>
  </si>
  <si>
    <t>94.2.9</t>
  </si>
  <si>
    <t>94.2.5</t>
  </si>
  <si>
    <t>94.2.8</t>
  </si>
  <si>
    <t>94.2.7</t>
  </si>
  <si>
    <t>Concas and DeSalvo 2014</t>
  </si>
  <si>
    <t>97.1.2</t>
  </si>
  <si>
    <t>Model I (RL exogensous) Table 3 p. 26</t>
  </si>
  <si>
    <t>3SLS</t>
  </si>
  <si>
    <t>97.1.1</t>
  </si>
  <si>
    <t>Gross population density</t>
  </si>
  <si>
    <t>97.1.3</t>
  </si>
  <si>
    <t>Retail establishment density</t>
  </si>
  <si>
    <t>97.2.1</t>
  </si>
  <si>
    <t>Model II (density exogensous) Table 5 p. 29</t>
  </si>
  <si>
    <t>97.2.2</t>
  </si>
  <si>
    <t>97.3.1</t>
  </si>
  <si>
    <t>Model III Table 7 p. 32</t>
  </si>
  <si>
    <t>Jun et al. 2013</t>
  </si>
  <si>
    <t>98.1.1</t>
  </si>
  <si>
    <t>Table 7 p. 237</t>
  </si>
  <si>
    <t>2, 3 (ref case was PT), 4a, 7a, 5</t>
  </si>
  <si>
    <t>Derived (2 - Reversed the reference case from PT; 4a)</t>
  </si>
  <si>
    <t>98.2.1</t>
  </si>
  <si>
    <t>Spears 2013</t>
  </si>
  <si>
    <t>Table 4.5 p. 52 (Model 1)</t>
  </si>
  <si>
    <t>South Los Angeles</t>
  </si>
  <si>
    <t>100.1.5</t>
  </si>
  <si>
    <t>Perception of neighbourhood amenity (walkability )</t>
  </si>
  <si>
    <t>100.1.1</t>
  </si>
  <si>
    <t>5, 7a, 8a, 8b</t>
  </si>
  <si>
    <t>100.1.2</t>
  </si>
  <si>
    <t>7a, 8a, 8b</t>
  </si>
  <si>
    <t>Tsa et al. 2012</t>
  </si>
  <si>
    <t>102.1.4</t>
  </si>
  <si>
    <t>1997 - 2010</t>
  </si>
  <si>
    <t>Pseudo node density</t>
  </si>
  <si>
    <t xml:space="preserve">Global regression </t>
  </si>
  <si>
    <t>102.1.1</t>
  </si>
  <si>
    <t>Population and employment density</t>
  </si>
  <si>
    <t>102.1.3</t>
  </si>
  <si>
    <t>Road link density</t>
  </si>
  <si>
    <t>Renneet al. 2016</t>
  </si>
  <si>
    <t>103.1.8</t>
  </si>
  <si>
    <t>Table 3 p. 40</t>
  </si>
  <si>
    <t>mode share</t>
  </si>
  <si>
    <t>proportion using transit</t>
  </si>
  <si>
    <t>job-population balance:Perfect balancing when index = 1</t>
  </si>
  <si>
    <t>multi-level model</t>
  </si>
  <si>
    <t>103.1.5</t>
  </si>
  <si>
    <t>Block density</t>
  </si>
  <si>
    <t>103.1.2</t>
  </si>
  <si>
    <t>Population and job density within retail precinct</t>
  </si>
  <si>
    <t>103.1.7</t>
  </si>
  <si>
    <t>103.1.1</t>
  </si>
  <si>
    <t>Sprawl index</t>
  </si>
  <si>
    <t>Peterson 2011</t>
  </si>
  <si>
    <t>104.1.2</t>
  </si>
  <si>
    <t>Table 5.7 p. 26</t>
  </si>
  <si>
    <t>Fargo- Moorhead</t>
  </si>
  <si>
    <t>Proportion of eight land-use types within route area:Closer to 1 implies greater mixture of land use types</t>
  </si>
  <si>
    <t>6e, 4b, 8a</t>
  </si>
  <si>
    <t>104.1.1</t>
  </si>
  <si>
    <t>104.2.1</t>
  </si>
  <si>
    <t>Table 5.8 p. 27</t>
  </si>
  <si>
    <t>Noland and DiPetrillo 2015</t>
  </si>
  <si>
    <t>106.1.1</t>
  </si>
  <si>
    <t>Table 13 p. 40</t>
  </si>
  <si>
    <t>SEM</t>
  </si>
  <si>
    <t>6d</t>
  </si>
  <si>
    <t>106.1.4</t>
  </si>
  <si>
    <t>106.1.2</t>
  </si>
  <si>
    <t>Lives in a TOD</t>
  </si>
  <si>
    <t>106.1.3</t>
  </si>
  <si>
    <t>106.1.5</t>
  </si>
  <si>
    <t>Local street density</t>
  </si>
  <si>
    <t>Brownet al. 2014</t>
  </si>
  <si>
    <t>107.1.3</t>
  </si>
  <si>
    <t>Table 1 p. 947 (Regional bus model)</t>
  </si>
  <si>
    <t>107.10.1</t>
  </si>
  <si>
    <t>Table 2 p. 952 (rail to all other destinations)</t>
  </si>
  <si>
    <t>107.1.1</t>
  </si>
  <si>
    <t>107.2.3</t>
  </si>
  <si>
    <t>Table 1 p. 947 (Bus to CBD)</t>
  </si>
  <si>
    <t>107.2.1</t>
  </si>
  <si>
    <t>107.5.3</t>
  </si>
  <si>
    <t>Table 1 p. 947 (Bus to all other destinations)</t>
  </si>
  <si>
    <t>107.5.1</t>
  </si>
  <si>
    <t>107.6.3</t>
  </si>
  <si>
    <t>Table 2 p. 952 (Regional rail model)</t>
  </si>
  <si>
    <t>107.6.1</t>
  </si>
  <si>
    <t>107.9.1</t>
  </si>
  <si>
    <t>Table 2 p. 952 (rail to regional centres)</t>
  </si>
  <si>
    <t>Thompson et al. 2011</t>
  </si>
  <si>
    <t>108.1.4</t>
  </si>
  <si>
    <t>Table 3 p. 3340</t>
  </si>
  <si>
    <t>Florida</t>
  </si>
  <si>
    <t>108.1.1</t>
  </si>
  <si>
    <t>108.1.5</t>
  </si>
  <si>
    <t>108.1.6</t>
  </si>
  <si>
    <t>108.1.3</t>
  </si>
  <si>
    <t>Entropy:Perfect balancing when index = 1</t>
  </si>
  <si>
    <t>108.1.7</t>
  </si>
  <si>
    <t>CBD</t>
  </si>
  <si>
    <t>108.1.2</t>
  </si>
  <si>
    <t>Chapman and Frank 2004</t>
  </si>
  <si>
    <t>110.1.3</t>
  </si>
  <si>
    <t>Table 105 p. 237</t>
  </si>
  <si>
    <t>2001/2001</t>
  </si>
  <si>
    <t>Derived (7a); (used average mode shares p. 14 for elasticity calc as model-specific means only given for relative trip time)</t>
  </si>
  <si>
    <t>110.1.4</t>
  </si>
  <si>
    <t>110.1.2</t>
  </si>
  <si>
    <t>Net employment density</t>
  </si>
  <si>
    <t>110.2.4</t>
  </si>
  <si>
    <t>Table 107, p. 240</t>
  </si>
  <si>
    <t>110.2.2</t>
  </si>
  <si>
    <t>110.3.3</t>
  </si>
  <si>
    <t>Table 109 p. 242</t>
  </si>
  <si>
    <t>Non-Work</t>
  </si>
  <si>
    <t>110.3.4</t>
  </si>
  <si>
    <t>110.3.2</t>
  </si>
  <si>
    <t>110.4.4</t>
  </si>
  <si>
    <t>Table 111 p. 245</t>
  </si>
  <si>
    <t>110.4.3</t>
  </si>
  <si>
    <t>110.4.2</t>
  </si>
  <si>
    <t>Chatman 2008</t>
  </si>
  <si>
    <t>111.1.2</t>
  </si>
  <si>
    <t>Table 5 p. 1020 (col. 1 Activity Density)</t>
  </si>
  <si>
    <t>2003/2004</t>
  </si>
  <si>
    <t>Retail employment density</t>
  </si>
  <si>
    <t>111.1.3</t>
  </si>
  <si>
    <t>111.1.1</t>
  </si>
  <si>
    <t>111.2.1</t>
  </si>
  <si>
    <t>Table 5 p. 1020 (col. 3 Built form)</t>
  </si>
  <si>
    <t>111.2.2</t>
  </si>
  <si>
    <t>111.3.1</t>
  </si>
  <si>
    <t>Table 5 p. 1020 (col. 4 combined Density)</t>
  </si>
  <si>
    <t>111.3.2</t>
  </si>
  <si>
    <t>Ewing et al. 2015</t>
  </si>
  <si>
    <t>113.1.15</t>
  </si>
  <si>
    <t>Table 11 p. 2343</t>
  </si>
  <si>
    <t>household</t>
  </si>
  <si>
    <t>15 cities</t>
  </si>
  <si>
    <t>Four-way intersection density</t>
  </si>
  <si>
    <t>4a, 7a, 5, 8a</t>
  </si>
  <si>
    <t>113.1.3</t>
  </si>
  <si>
    <t>Land use entropy:Entropy: maximises eveness --&gt; 1</t>
  </si>
  <si>
    <t>113.1.12</t>
  </si>
  <si>
    <t>113.2.8</t>
  </si>
  <si>
    <t>Table 12 p. 2343</t>
  </si>
  <si>
    <t>7b, 8a</t>
  </si>
  <si>
    <t>113.2.12</t>
  </si>
  <si>
    <t>Lund et al. 2004</t>
  </si>
  <si>
    <t>115.4.2</t>
  </si>
  <si>
    <t>Figure 5-22 p. 78 (imputed from table 5 - 24 p. 77)</t>
  </si>
  <si>
    <t>Continuous (fraction)</t>
  </si>
  <si>
    <t>Street Furniture Density</t>
  </si>
  <si>
    <t>115.4.3</t>
  </si>
  <si>
    <t>Crosswalk density</t>
  </si>
  <si>
    <t>115.4.1</t>
  </si>
  <si>
    <t xml:space="preserve">Street tree density </t>
  </si>
  <si>
    <t>Rajamani et al. 2003</t>
  </si>
  <si>
    <t>117.1.1</t>
  </si>
  <si>
    <t>Table 2 p. 163</t>
  </si>
  <si>
    <t>shared ride</t>
  </si>
  <si>
    <t>117.1.2</t>
  </si>
  <si>
    <t>Bordoloi et al. 2013</t>
  </si>
  <si>
    <t>127.1.1</t>
  </si>
  <si>
    <t>Table 4 p. 571</t>
  </si>
  <si>
    <t>general</t>
  </si>
  <si>
    <t>India</t>
  </si>
  <si>
    <t>Agartala</t>
  </si>
  <si>
    <t>Area Index</t>
  </si>
  <si>
    <t>8a, SS calculated as: population/average household size *1% (stated sample size)</t>
  </si>
  <si>
    <t>127.2.1</t>
  </si>
  <si>
    <t>Entropy ( 0 - 1); 0 = homoegoeous</t>
  </si>
  <si>
    <t>127.3.1</t>
  </si>
  <si>
    <t>Dissimilarity of land uses in adjacent actively developed cells (20m cells)</t>
  </si>
  <si>
    <t>127.4.1</t>
  </si>
  <si>
    <t>Mix Type Index: alternative to dissimilarity index</t>
  </si>
  <si>
    <t>Zhao et al. 2013</t>
  </si>
  <si>
    <t>128.1.3</t>
  </si>
  <si>
    <t>Table  2  p. 120</t>
  </si>
  <si>
    <t>Continuous</t>
  </si>
  <si>
    <t>aggregate</t>
  </si>
  <si>
    <t>China</t>
  </si>
  <si>
    <t>Nanjing</t>
  </si>
  <si>
    <t>Residential floor area (common catchment area)</t>
  </si>
  <si>
    <t>Pop_den</t>
  </si>
  <si>
    <t>128.1.4</t>
  </si>
  <si>
    <t>Business/office building floor area (common catchment area)</t>
  </si>
  <si>
    <t>128.1.1</t>
  </si>
  <si>
    <t>Population density (common catchment area)</t>
  </si>
  <si>
    <t>128.1.2</t>
  </si>
  <si>
    <t>Employment density at work (common catchment area)</t>
  </si>
  <si>
    <t>Emp_den</t>
  </si>
  <si>
    <t>128.1.6</t>
  </si>
  <si>
    <t>Number of shopping centres</t>
  </si>
  <si>
    <t>Local_access</t>
  </si>
  <si>
    <t>Zhao et al. 2014</t>
  </si>
  <si>
    <t>129.1.4</t>
  </si>
  <si>
    <t>Table 2 p. 143</t>
  </si>
  <si>
    <t>129.1.3</t>
  </si>
  <si>
    <t>129.1.6</t>
  </si>
  <si>
    <t>129.1.8</t>
  </si>
  <si>
    <t>Bicycle Park n Ride Space</t>
  </si>
  <si>
    <t>129.1.2</t>
  </si>
  <si>
    <t>129.1.1</t>
  </si>
  <si>
    <t>Zhang 2004</t>
  </si>
  <si>
    <t>131.1.5</t>
  </si>
  <si>
    <t>Table 3 (Boston - work trip, expanded)</t>
  </si>
  <si>
    <t>discrete</t>
  </si>
  <si>
    <t>work</t>
  </si>
  <si>
    <t>Land use balance (origin)</t>
  </si>
  <si>
    <t>multinomial logistic</t>
  </si>
  <si>
    <t>drive alone or active modes</t>
  </si>
  <si>
    <t>131.1.6</t>
  </si>
  <si>
    <t>Land use balance (destination)</t>
  </si>
  <si>
    <t>131.1.2</t>
  </si>
  <si>
    <t>Job density (origin)</t>
  </si>
  <si>
    <t>131.1.3</t>
  </si>
  <si>
    <t>Pop density (destination)</t>
  </si>
  <si>
    <t>131.1.4</t>
  </si>
  <si>
    <t>Job density (destination)</t>
  </si>
  <si>
    <t>131.1.1</t>
  </si>
  <si>
    <t>Pop density (origin)</t>
  </si>
  <si>
    <t>131.2.5</t>
  </si>
  <si>
    <t>Table 3 (Boston - non-work trip, expanded)</t>
  </si>
  <si>
    <t>131.2.2</t>
  </si>
  <si>
    <t>131.2.1</t>
  </si>
  <si>
    <t>131.2.6</t>
  </si>
  <si>
    <t>131.2.3</t>
  </si>
  <si>
    <t>131.2.4</t>
  </si>
  <si>
    <t>131.3.2</t>
  </si>
  <si>
    <t>Table 4 (Hong Kong - work trip, expanded)</t>
  </si>
  <si>
    <t>Hong Kong</t>
  </si>
  <si>
    <t>logistic (nested)</t>
  </si>
  <si>
    <t>131.3.1</t>
  </si>
  <si>
    <t>population density (origin)</t>
  </si>
  <si>
    <t>131.4.2</t>
  </si>
  <si>
    <t>Table 4 (Hong Kong - non-work trip, expanded)</t>
  </si>
  <si>
    <t>131.4.1</t>
  </si>
  <si>
    <t>Vergel-Tovar 2016</t>
  </si>
  <si>
    <t>139.1.1</t>
  </si>
  <si>
    <t>Table 38, p. 344 (fully adjusted)</t>
  </si>
  <si>
    <t>Latin America</t>
  </si>
  <si>
    <t>2013, 2014</t>
  </si>
  <si>
    <t>population density</t>
  </si>
  <si>
    <t>139.2.1</t>
  </si>
  <si>
    <t>Table 40, p. 352 (land use model)</t>
  </si>
  <si>
    <t>139.4.1</t>
  </si>
  <si>
    <t>Table 44 p. 356</t>
  </si>
  <si>
    <t>Bindong et al. 2017</t>
  </si>
  <si>
    <t>143.1.2</t>
  </si>
  <si>
    <t>Table 3 p. 449, elasticity table 4</t>
  </si>
  <si>
    <t>Shanghai</t>
  </si>
  <si>
    <t>employment density</t>
  </si>
  <si>
    <t>emp_den</t>
  </si>
  <si>
    <t>Wu et al. 2017</t>
  </si>
  <si>
    <t>145.1.1</t>
  </si>
  <si>
    <t>Beijing</t>
  </si>
  <si>
    <t>1. Any_SS</t>
  </si>
  <si>
    <t>(Multiple Items)</t>
  </si>
  <si>
    <t>Row Labels</t>
  </si>
  <si>
    <t>Grand Total</t>
  </si>
  <si>
    <t>Column Labels</t>
  </si>
  <si>
    <t>Count of IV_Standardised</t>
  </si>
  <si>
    <t>Theoretically consistent</t>
  </si>
  <si>
    <t>Theoretically inconsistent</t>
  </si>
  <si>
    <t>Controls Regional accessibility?</t>
  </si>
  <si>
    <t>Mean</t>
  </si>
  <si>
    <t>Q1</t>
  </si>
  <si>
    <t>IQR</t>
  </si>
  <si>
    <t>IQR*1.5</t>
  </si>
  <si>
    <t>Outliers - low</t>
  </si>
  <si>
    <t>Outliers - high</t>
  </si>
  <si>
    <t>Q3</t>
  </si>
  <si>
    <t>4 - IQR outlier screen</t>
  </si>
  <si>
    <t>Access_Cat Total</t>
  </si>
  <si>
    <t>Act_Den Total</t>
  </si>
  <si>
    <t>Amenity Total</t>
  </si>
  <si>
    <t>Balance Total</t>
  </si>
  <si>
    <t>Central Total</t>
  </si>
  <si>
    <t>Comm_Den Total</t>
  </si>
  <si>
    <t>Connectivity Total</t>
  </si>
  <si>
    <t>Design_Cat Total</t>
  </si>
  <si>
    <t>Emp_Den Total</t>
  </si>
  <si>
    <t>Mix_House Total</t>
  </si>
  <si>
    <t>Mix_Land Total</t>
  </si>
  <si>
    <t>Pop_Den Total</t>
  </si>
  <si>
    <t>Safety Total</t>
  </si>
  <si>
    <t>6 - Assign weight</t>
  </si>
  <si>
    <t>2 - Meta_Analysis screen</t>
  </si>
  <si>
    <t>Count of SE_E_mag2</t>
  </si>
  <si>
    <t>Average of SE_E_mag</t>
  </si>
  <si>
    <t>Values</t>
  </si>
  <si>
    <t>exclude - fewer than 2 studies</t>
  </si>
  <si>
    <t>5 - Impute_SE</t>
  </si>
  <si>
    <t>7 - 1_SE</t>
  </si>
  <si>
    <t>8 - Total weight</t>
  </si>
  <si>
    <t>9 - E_weighted</t>
  </si>
  <si>
    <t>Sum of 8 - Total weight</t>
  </si>
  <si>
    <t>Sum of 9 - E_weighted</t>
  </si>
  <si>
    <t>Sum of 6 - Assign weight</t>
  </si>
  <si>
    <t>n_Studies</t>
  </si>
  <si>
    <t>n_DP</t>
  </si>
  <si>
    <t>Average weight</t>
  </si>
  <si>
    <t>Sum of E_W</t>
  </si>
  <si>
    <t>Weighted_E</t>
  </si>
  <si>
    <t>Dummy</t>
  </si>
  <si>
    <t>t-Test: Two-Sample Assuming Unequal Variances</t>
  </si>
  <si>
    <t>Variable 1</t>
  </si>
  <si>
    <t>Variable 2</t>
  </si>
  <si>
    <t>Variance</t>
  </si>
  <si>
    <t>Observations</t>
  </si>
  <si>
    <t>Hypothesized Mean Difference</t>
  </si>
  <si>
    <t>t Stat</t>
  </si>
  <si>
    <t>P(T&lt;=t) one-tail</t>
  </si>
  <si>
    <t>t Critical one-tail</t>
  </si>
  <si>
    <t>P(T&lt;=t) two-tail</t>
  </si>
  <si>
    <t>t Critical two-tail</t>
  </si>
  <si>
    <t>Amenity: No SS</t>
  </si>
  <si>
    <t>Balance: No SS</t>
  </si>
  <si>
    <t>Comm Den: No SS</t>
  </si>
  <si>
    <t>Connectivity: No SS</t>
  </si>
  <si>
    <t>Employment Density: No SS</t>
  </si>
  <si>
    <t>Pop Den: No SS</t>
  </si>
  <si>
    <t>Access_Cat: SS</t>
  </si>
  <si>
    <t>Act_Den: SS</t>
  </si>
  <si>
    <t>Balance: SS</t>
  </si>
  <si>
    <t>Comm Den: SS</t>
  </si>
  <si>
    <t>Connectivity: SS</t>
  </si>
  <si>
    <t>Design_Cat: SS</t>
  </si>
  <si>
    <t>Employment density: SS</t>
  </si>
  <si>
    <t>Local Access: SS</t>
  </si>
  <si>
    <t>Land Use Mix: SS</t>
  </si>
  <si>
    <t>Pop Den: SS</t>
  </si>
  <si>
    <t>Local Access: No SS</t>
  </si>
  <si>
    <t>Rank</t>
  </si>
  <si>
    <t>Indicator</t>
  </si>
  <si>
    <t>ME</t>
  </si>
  <si>
    <t>n</t>
  </si>
  <si>
    <t>Delta</t>
  </si>
  <si>
    <t>*</t>
  </si>
  <si>
    <t>***</t>
  </si>
  <si>
    <t>**</t>
  </si>
  <si>
    <t>Insignificant</t>
  </si>
  <si>
    <t>Total</t>
  </si>
  <si>
    <t>access and diversity- when no RA, more TC</t>
  </si>
  <si>
    <t>Density - comparable - less affected by RA</t>
  </si>
  <si>
    <t>Design - when no RA, less TC</t>
  </si>
  <si>
    <t>Generally, lowest TC for diversity measures</t>
  </si>
  <si>
    <t>Accessible destination (categorical)</t>
  </si>
  <si>
    <t>Attraction - generation balance</t>
  </si>
  <si>
    <t>Local access</t>
  </si>
  <si>
    <t>Land use mix</t>
  </si>
  <si>
    <t>Activity density</t>
  </si>
  <si>
    <t>Design (categorical)</t>
  </si>
  <si>
    <t>RA</t>
  </si>
  <si>
    <t>-</t>
  </si>
  <si>
    <t>(All)</t>
  </si>
  <si>
    <t xml:space="preserve"> 3 - manual outlier screen</t>
  </si>
  <si>
    <t>This spreadsheet contains data pertaining to "Meta-analysis of built environment and transit use"</t>
  </si>
  <si>
    <t xml:space="preserve">The following provides an overview of the tabs included in this workbook, corresponding to calculation steps </t>
  </si>
  <si>
    <t>Metadata</t>
  </si>
  <si>
    <t>Database</t>
  </si>
  <si>
    <t>TC_RA</t>
  </si>
  <si>
    <t>Boxplot_Data</t>
  </si>
  <si>
    <t>4 - Outliers</t>
  </si>
  <si>
    <t>6 - Assign Weight</t>
  </si>
  <si>
    <t>10_Mean elasticities</t>
  </si>
  <si>
    <t>Calculation steps</t>
  </si>
  <si>
    <t>11_t-test</t>
  </si>
  <si>
    <t>Sample only</t>
  </si>
  <si>
    <t>Supplementary data</t>
  </si>
  <si>
    <t>Database: Built environment and transit use meta-analysis</t>
  </si>
  <si>
    <t>Contributors</t>
  </si>
  <si>
    <t>Laura Aston</t>
  </si>
  <si>
    <t>Graham Currie</t>
  </si>
  <si>
    <t>Alexa Delbosc</t>
  </si>
  <si>
    <t>MD Kamruzzaman</t>
  </si>
  <si>
    <t>David Teller</t>
  </si>
  <si>
    <t>Database contents</t>
  </si>
  <si>
    <t>Sources</t>
  </si>
  <si>
    <t xml:space="preserve">The 505 elsticity estimates contained in this workbook are sourced directly or derived from 76 prior studies.
A reference list corresponding to these studies is included in this database. Information from these priors was originally extracted into another online database compiled by the authors, available on figshare: </t>
  </si>
  <si>
    <t>Index of column headers describing attributes and corresponding levels in 'Database'</t>
  </si>
  <si>
    <t>Contains summary of theoretical consistency segmented by studies that control for regional accessibility and studies that do not</t>
  </si>
  <si>
    <t>Flat table containing unweighted estimates used for boxplots  (only 5 outliers E &gt;1, E &lt;-1 removed)</t>
  </si>
  <si>
    <t>Outlier thresholds based on interquartile ranges</t>
  </si>
  <si>
    <t>Count of number of data points per study per variable; used to assign a weight to calculate the 'average' elasticity per study/indicator</t>
  </si>
  <si>
    <t>No control for self selction</t>
  </si>
  <si>
    <t>Control for self selection</t>
  </si>
  <si>
    <t>10_Mean_Elasticity estimates</t>
  </si>
  <si>
    <t>6_Assign Weight</t>
  </si>
  <si>
    <t>5_Impute SE</t>
  </si>
  <si>
    <t>4_Outliers</t>
  </si>
  <si>
    <t>Boxplot data</t>
  </si>
  <si>
    <t>Theoretical consistency by regional accessibility (controlled or not controlled)</t>
  </si>
  <si>
    <t>No control for regional accessibility</t>
  </si>
  <si>
    <t>Control for regional accessibility</t>
  </si>
  <si>
    <t>Proportion summary</t>
  </si>
  <si>
    <t>Notes</t>
  </si>
  <si>
    <t>Calculation step</t>
  </si>
  <si>
    <t>Calculation notes</t>
  </si>
  <si>
    <t>Theoretical consistency</t>
  </si>
  <si>
    <t>Error and significance</t>
  </si>
  <si>
    <t>Dependent variable</t>
  </si>
  <si>
    <t>Set</t>
  </si>
  <si>
    <t>Attribute</t>
  </si>
  <si>
    <t>Definition</t>
  </si>
  <si>
    <t>Data point identification</t>
  </si>
  <si>
    <t>Parameter estimate</t>
  </si>
  <si>
    <t>Sample attributes</t>
  </si>
  <si>
    <t>Study design</t>
  </si>
  <si>
    <t>Independent variable</t>
  </si>
  <si>
    <t>Model specification</t>
  </si>
  <si>
    <t>Test statistic</t>
  </si>
  <si>
    <t>Year</t>
  </si>
  <si>
    <t xml:space="preserve">Unique identifier for each prior (assigned after title/abstract screen). Non-sequential due to many studies becoming inelgibile during subsequent screening. IDs range from 7 to 147 </t>
  </si>
  <si>
    <t xml:space="preserve">Abbreivtaed citation for each prior. Surbame of authors and year (one or two authors), first author only and year if more than three authors. </t>
  </si>
  <si>
    <t>Unique identifier for each model</t>
  </si>
  <si>
    <t>Unique data point i.d. for each data point</t>
  </si>
  <si>
    <t>Details of table, model and page in the prior from which data point is taken</t>
  </si>
  <si>
    <t>Reference to assumptions and calculation equations used to derive data</t>
  </si>
  <si>
    <t>Magnitude of the elasticity</t>
  </si>
  <si>
    <t>Source of the elasticity estimate: "source" - taken from the original study, otherwise a calculation note reference is given</t>
  </si>
  <si>
    <t>Magnitude of the standard error of the elasticity (provided by the source or calculated from available information)</t>
  </si>
  <si>
    <t>Source of the standard error of the elasticity: "source" - taken from the original study, otherwise a calculation note reference is given</t>
  </si>
  <si>
    <t xml:space="preserve">Y = finding is significant at p&lt;0.1 level or greater; or at the discretion of the author, N = not significant </t>
  </si>
  <si>
    <t>Direction of the relationship between DV and IV: Pos = positive, Neg = negative, omitted = variable is omitted from the model due to insignificance</t>
  </si>
  <si>
    <t>"Y": relationship is significant in hypothesised direction; "N": relationship is significant in direction opposite to hypothesis; "insignificant": relationshi pnot significant</t>
  </si>
  <si>
    <t>Categorical entry defining the dependent (outcome) variable of the measured relationship described by the data point</t>
  </si>
  <si>
    <t>Unit of the dependent variable, such as boardings, trips, tours, rates, main mode share</t>
  </si>
  <si>
    <t>measurement scale of the dependent variable: count, continuous, biinary, discrete</t>
  </si>
  <si>
    <t>Level of aggregation oif the dependent variable: aggregate (e.g. station/catchment/city) or disaggregate (e.g. individual/ household)</t>
  </si>
  <si>
    <t>Country in which the majority of sample data is collected</t>
  </si>
  <si>
    <t>City in which the majority of sample data is collected</t>
  </si>
  <si>
    <t>Data collection pre- or post-2010. Data collection that overlaps 2010 considered post-2010</t>
  </si>
  <si>
    <t>Sample size</t>
  </si>
  <si>
    <t>Control variable included in model: 1 = 'regional accessibility' (distance to CBD, employment accessible by transit)</t>
  </si>
  <si>
    <t>Control variable included in model: 1 = 'Attitude-induced self-selection' (explicit measures of attitudes and preferences, instrumental measures, segmented sample for residential development type)</t>
  </si>
  <si>
    <t>Control variable included in mode: 1 = 'Demographic-induced self-selection' (median income, number of children, employment status or industry)</t>
  </si>
  <si>
    <t>Categorical entry identifying whether the independent built environment variable is classified as density, diversity or design</t>
  </si>
  <si>
    <t>Categorical entry identifying the standardised indicator used to measure the independent built environment variable</t>
  </si>
  <si>
    <t>Dichotomous entry indicating whether the indicator is measured on a categorical scale</t>
  </si>
  <si>
    <t>Estimation method used to determine the magnitude of the relationship between the dependent and independent variables of interest E.g. 2SLS, Logistic, SEM, ordered probit</t>
  </si>
  <si>
    <t>Reference case of the dependent variable (discrete outcome variable)</t>
  </si>
  <si>
    <t>Magnitude of the unstdandardised regression coefficient</t>
  </si>
  <si>
    <t xml:space="preserve">Dichotomous entry indicating whether an odds ratio is available for this data point. </t>
  </si>
  <si>
    <t xml:space="preserve">Dichotomous entry indicating whether a relative risk rate (includes incident rate) is available for this data point. </t>
  </si>
  <si>
    <t>Source of the risk ratio: "source" - taken from the original study, otherwise a calculation note reference is given</t>
  </si>
  <si>
    <t>Magnitude of the t-statistic</t>
  </si>
  <si>
    <t>Source of T-statistic: "source" - taken from the original study, otherwise a calculation note reference is given</t>
  </si>
  <si>
    <t>Discrete entry differentiating studies that do not contain a relevant self-selection control variable ('0') from those that contain one ('1') or both ('2') of attitude and demographic self selection controls</t>
  </si>
  <si>
    <t>'exclude - No RA' assigned to variables that do not contain a relevant control variable for regional accessibility excludes</t>
  </si>
  <si>
    <t xml:space="preserve">Variables with elasticity estimates &gt;1 or &lt;-1 excluded manually </t>
  </si>
  <si>
    <t>Variables assigned 'high' and excluded if  value &gt;Q3+1.5IQR, or 'low' and excluded if value &lt;Q1-1.5IQR</t>
  </si>
  <si>
    <t>Each elasticity estimate assigned a standard error; with missing values taken as the average of available standard errors for indicators</t>
  </si>
  <si>
    <t>Data points assigned a weight so that an average of multiple estimates from a single study fr the same indicator can be estimated</t>
  </si>
  <si>
    <t>inverse of the standard error of the elasticity</t>
  </si>
  <si>
    <t>product of the data point weight and inverse standard error</t>
  </si>
  <si>
    <t>Product of the elasticity and the total weight (value cannot be interpreted on its own)</t>
  </si>
  <si>
    <t>Study ID</t>
  </si>
  <si>
    <t>Title</t>
  </si>
  <si>
    <t>Author</t>
  </si>
  <si>
    <t>Type</t>
  </si>
  <si>
    <t>Abbreviated Citation</t>
  </si>
  <si>
    <t>Reported_DP (1)</t>
  </si>
  <si>
    <t>Access To Public Transit and Its Influence On Ridership For Older Adults In Two U.S. Cities</t>
  </si>
  <si>
    <t>Hess, D.B.</t>
  </si>
  <si>
    <t xml:space="preserve"> Transport</t>
  </si>
  <si>
    <t>Journal Article</t>
  </si>
  <si>
    <t>Alternative approaches to modeling the travel-demand impacts of smart growth</t>
  </si>
  <si>
    <t>Cervero, R.</t>
  </si>
  <si>
    <t xml:space="preserve"> Web of Science</t>
  </si>
  <si>
    <t>Built environments and mode choice: toward a normative framework</t>
  </si>
  <si>
    <t xml:space="preserve"> INSPEC</t>
  </si>
  <si>
    <t>Snowball</t>
  </si>
  <si>
    <t>Compendex</t>
  </si>
  <si>
    <t>Examining the effects of transit service on commuting mode choice and residential location choice</t>
  </si>
  <si>
    <t>Bhiromkaew, J.</t>
  </si>
  <si>
    <t>Proquest ProQuest Dissertations &amp; Theses Global</t>
  </si>
  <si>
    <t>Thesis</t>
  </si>
  <si>
    <t>Factors Affecting Work Site Mode Choice: Findings from Portland, Oregon</t>
  </si>
  <si>
    <t>Dill, J. and Wardell, E.</t>
  </si>
  <si>
    <t>Factors influencing light-rail station boardings in the United States</t>
  </si>
  <si>
    <t>Kuby, M.; Barranda, A. and Upchurch, C.</t>
  </si>
  <si>
    <t>Integrating Transit and Urban Form</t>
  </si>
  <si>
    <t>Concas, S. and DeSalvo J. S.</t>
  </si>
  <si>
    <t xml:space="preserve"> TRID</t>
  </si>
  <si>
    <t>Nature and/or nurture? Analyzing the determinants of transit ridership across US urbanized areas</t>
  </si>
  <si>
    <t>Taylor, B. D.; Miller, D.; Iseki, H. and Fink, C.</t>
  </si>
  <si>
    <t>NEIGHBORHOOD ATTRIBUTES AND COMMUTING BEHAVIOR: TRANSIT CHOICE</t>
  </si>
  <si>
    <t>Gordon, P.</t>
  </si>
  <si>
    <t>Nested logit models for motorized and non-motorized modes</t>
  </si>
  <si>
    <t>Siddiqui, N.H.</t>
  </si>
  <si>
    <t>Pedestrian Environments and Transit Ridership</t>
  </si>
  <si>
    <t>Ryan, S. and Frank, L.F.</t>
  </si>
  <si>
    <t>Public Transit in New York: Keep Up with the Trend -- A Case Study of Mode Choice in the New York Metropolitan Region</t>
  </si>
  <si>
    <t>Chen, C.; Gong, H. and Paaswell, R.</t>
  </si>
  <si>
    <t>Sketch Models to Forecast Commuter and Light Rail Ridership: Update to TCRP Report 16</t>
  </si>
  <si>
    <t>Lane, C.; DiCarlantonio, M. and Usvyat, L.</t>
  </si>
  <si>
    <t>The effects of Urban spatial structure on travel demand in the United States</t>
  </si>
  <si>
    <t>Bento, A. M.; Cropper, M. L.; Mobarak, A. M. and Vinha, K.</t>
  </si>
  <si>
    <t>Scopus</t>
  </si>
  <si>
    <t>Transit -friendly areas: The role of residential relocation and housing development in rail ridership over time</t>
  </si>
  <si>
    <t>Sung, H.</t>
  </si>
  <si>
    <t>Travel In the 'Hood: Ethnic Neighborhoods and Mode Choice</t>
  </si>
  <si>
    <t>Blumenberg, E. and Smart, M.</t>
  </si>
  <si>
    <t>Understanding How the Built Environment Around TTA Stops Affects Ridership: A Study for Triangle Transit Authority</t>
  </si>
  <si>
    <t>Brown, S.; Cable, F.; Chalmers K.; Clark, C.; Jones, L.; Kueber, G.; Landfried, E.; Liles, C.; Lindquist, N.; Pan, X.; Ray R.A.; Sshahan, Z.; Teague, C. and Yasukochi, E.</t>
  </si>
  <si>
    <t>Urban Form, Travel Time, and Cost Relationships with Tour Complexity and Mode Choice</t>
  </si>
  <si>
    <t>Frank, L.;, Bradley, M.; Kavage, S.; Chapman, J. and Lawton, T.K</t>
  </si>
  <si>
    <t>A Case for Increased State Role in Transit Planning: Analyzing Land Use and Transit Ridership Connections Using Scenarios</t>
  </si>
  <si>
    <t>Chakraborty, A. and Mishra, S.</t>
  </si>
  <si>
    <t>A comparative assessment of the factors associated with station-level streetcar versus light rail transit ridership in the United States</t>
  </si>
  <si>
    <t>Ramos-Santiago, L.E. and Brown, J.</t>
  </si>
  <si>
    <t>Proquest Agricultural &amp; Environmental Science Database; Arts Premium Collection; ProQuest Central; ProQuest Social Sciences Premium Collection; Social Science Premium Collection</t>
  </si>
  <si>
    <t>A longitudinal study of changes in urban sprawl between 2000 and 2010 in the United States</t>
  </si>
  <si>
    <t>Hamidi, S. and Ewing, R.</t>
  </si>
  <si>
    <t>A station-level ridership model for the metro network in Montreal, Quebec</t>
  </si>
  <si>
    <t>Chan, S. and Miranda-Moreno, L.</t>
  </si>
  <si>
    <t>Accessibility to transit, by transit, and mode share: application of a logistic model with spatial filters</t>
  </si>
  <si>
    <t>Moniruzzaman, M. and Paez, A.</t>
  </si>
  <si>
    <t>An Analysis of Metro Ridership at the Station-to-Station Level in Seoul</t>
  </si>
  <si>
    <t>Choi, J.; Lee, Y.J.; Kim, T. and Sohn, K.</t>
  </si>
  <si>
    <t>An empirical evaluation of the impact of three urban transportation policies on transit use</t>
  </si>
  <si>
    <t>de Grange, L.; Troncoso, R. and Gonzalez, F.</t>
  </si>
  <si>
    <t>Proquest ProQuest Social Sciences Premium Collection; Social Science Premium Collection</t>
  </si>
  <si>
    <t>Central Business Districts and Transit Ridership: A Reexamination of the Relationship in the United States</t>
  </si>
  <si>
    <t>Brown, J. R. and Neog, D.</t>
  </si>
  <si>
    <t>City centres: understanding the travel behaviour of residents and the implications for sustainable travel</t>
  </si>
  <si>
    <t>Asad, F. H.</t>
  </si>
  <si>
    <t>Report</t>
  </si>
  <si>
    <t>Complementary Pricing and Land Use Policies Does It Lead to Higher Transit Use?</t>
  </si>
  <si>
    <t>Lee, B. and Lee, Y.</t>
  </si>
  <si>
    <t>Development of a neighborhood commute mode share model using nationally-available data</t>
  </si>
  <si>
    <t>Schneider, R.J.; Hu, L. and Stefanich, J.</t>
  </si>
  <si>
    <t>Direct Ridership Model of Bus Rapid Transit in Los Angeles County, California</t>
  </si>
  <si>
    <t>Cervero, R.; Murakami, J. and Miller, M.</t>
  </si>
  <si>
    <t>Direct Ridership Model of Rail Rapid Transit Systems in Canada</t>
  </si>
  <si>
    <t>Durning, M. and Townsend, C.</t>
  </si>
  <si>
    <t xml:space="preserve"> ATRI</t>
  </si>
  <si>
    <t>Do Residents of Smart Growth Neighborhoods in Los Angeles, California, Travel 'Smarter? ?</t>
  </si>
  <si>
    <t>Zhu, P.; Dong, H. and Wu, C.</t>
  </si>
  <si>
    <t>Effect of street network design on walking and biking</t>
  </si>
  <si>
    <t>Marshall, W. and Garrick, N.</t>
  </si>
  <si>
    <t>Evaluating the Effects of Land Use and Strategies for Parking and Transit Supply on Mode Choice of Downtown Commuters</t>
  </si>
  <si>
    <t>Zahabi, S.A.H.; Miranda-Moreno, L.F.; Patterson, Z. and Barla, P.</t>
  </si>
  <si>
    <t>Examining Associations Between Urban Design Attributes and Transport Mode Choice for Walking, Cycling, Public Transport and Private Motor Vehicle Trips</t>
  </si>
  <si>
    <t>Boulange, C.; Gunn, L.; Giles-Corti, B.; Mavoa, S.; Pettit, C.; and Badland, H.</t>
  </si>
  <si>
    <t>Examining the influence of stop level infrastructure and built environment on bus ridership in Montreal</t>
  </si>
  <si>
    <t>Chakour, V. and Eluru, N.</t>
  </si>
  <si>
    <t>Exploring BRT ridership drivers: An empirical study on European systems</t>
  </si>
  <si>
    <t>Imam, R. and Tarawneh, B.</t>
  </si>
  <si>
    <t>Exploring Comparative Ridership Drivers of Bus Rapid Transit and Light Rail Transit Routes</t>
  </si>
  <si>
    <t>Currie, G. and Delbosc, A.</t>
  </si>
  <si>
    <t>Exploring the drivers of light rail ridership: an empirical route level analysis of selected Australian, North American and European systems</t>
  </si>
  <si>
    <t>Currie, G.; Ahern, A. and Delbosc, A.</t>
  </si>
  <si>
    <t>Exploring the impacts of land use by service coverage and station-level accessibility on rail transit ridership</t>
  </si>
  <si>
    <t>Sung, H.; Choi, K.; Lee, S. and Cheon, S.</t>
  </si>
  <si>
    <t>Factors affecting transit ridership at the metropolitan level 22-27</t>
  </si>
  <si>
    <t>Armbruster, B.</t>
  </si>
  <si>
    <t>Factors Influencing Stop-Level Transit Ridership in Arnhem-Nijmegen City Region, Netherlands</t>
  </si>
  <si>
    <t>Kerkman, K.; Martens, K. and Meurs, H.</t>
  </si>
  <si>
    <t>Forecasting public transport demand for the Sydney Greater Metropolitan Area: A comparison of univariate and multivariate methods</t>
  </si>
  <si>
    <t>Tsai, C. H.; Mulley, C. and Clifton, G.</t>
  </si>
  <si>
    <t>Half-mile circle: does it best represent transit station catchments?</t>
  </si>
  <si>
    <t>Guerra, E.; Cervero, R. and Tischler, D.</t>
  </si>
  <si>
    <t>How to Increase Rail Ridership in Maryland: Direct Ridership Models for Policy Guidance</t>
  </si>
  <si>
    <t>Liu, C.; Erdogan, S.; Ting, M. and Ducca, F.W.</t>
  </si>
  <si>
    <t>Impact of transit system design on job accessibility of choice and transit dependent riders: A study of Atlanta metropolitan region's transit systems</t>
  </si>
  <si>
    <t>Bhattacharya, T.</t>
  </si>
  <si>
    <t>Integrating first and last mile access measures in the estimation of light rail transit ridership</t>
  </si>
  <si>
    <t>Mangan, M.M.</t>
  </si>
  <si>
    <t>Measuring Walk Access to Transit in Terms of Sidewalk Availability, Quality, and Connectivity</t>
  </si>
  <si>
    <t>Woldeamanuel, M. and Kent, A.</t>
  </si>
  <si>
    <t>Proquest Agricultural &amp; Environmental Science Database</t>
  </si>
  <si>
    <t>Neighbourhood attributes towards active transportation</t>
  </si>
  <si>
    <t>Saghapour, T.; Moridpour, S. and Thompson, R.</t>
  </si>
  <si>
    <t>Conference Paper</t>
  </si>
  <si>
    <t>Rail transit ridership: Station-area analysis of Boston's Massachusetts Bay Transportation Authority</t>
  </si>
  <si>
    <t>Chen, S. and Zegras, C.</t>
  </si>
  <si>
    <t>Relationship between transit modal split and intra-city trip ratio by car for compact city planning of municipalities in the Seoul Metropolitan Area</t>
  </si>
  <si>
    <t>Lee, S.; An, Y. and Kim, K.</t>
  </si>
  <si>
    <t>Sketch Model for Estimating Station Level Ridership for LRT</t>
  </si>
  <si>
    <t>Duggal, M.; Radakovic, N.; Bhowmick, A. and Datla, S.</t>
  </si>
  <si>
    <t>Stretching resources: sensitivity of optimal bus frequency allocation to stop-level demand elasticities</t>
  </si>
  <si>
    <t>Verbas, İ Ö.; Frei, C.; Mahmassani, H.S. and Chan, R.</t>
  </si>
  <si>
    <t>Sustainable Mobility: Longitudinal Analysis of Built Environment on Transit Ridership</t>
  </si>
  <si>
    <t>Kim, D.; Ahn, Y.; Choi, S. and Kim, K.</t>
  </si>
  <si>
    <t>Synergistic neighborhood relationships with travel behavior: An analysis of travel in 3, US neighborhoods</t>
  </si>
  <si>
    <t>Voulgaris, C. T.; Blumenberg, E.; Taylor, B. D.; Brown, A. and Ralph, K.</t>
  </si>
  <si>
    <t>The Effect of Density and Trip-Chaining on the Interaction between Urban Form and Transit Demand</t>
  </si>
  <si>
    <t>Concas, S. and DeSalvo, J. S.</t>
  </si>
  <si>
    <t>The effects of high-density suburban development on commuter mode choices in Seoul, Korea</t>
  </si>
  <si>
    <t>Jun, M. J.; Kim, J. I.; Kwon, J. H. and Jeong, J. E.</t>
  </si>
  <si>
    <t>The Perception-Intention-Adaptation (PIA) Model: A theoretical framework for examining the effect of behavioral intention and neighborhood perception on travel behavior</t>
  </si>
  <si>
    <t>Spears, S.P.</t>
  </si>
  <si>
    <t>The spatial interactions between public transport demand and land use characteristics in the Sydney Greater Metropolitan Area</t>
  </si>
  <si>
    <t>Transit commuting, the network accessibility effect, and the built environment in station areas across the United States</t>
  </si>
  <si>
    <t>Renne, J.; Hamidi, S. and Ewing, R.</t>
  </si>
  <si>
    <t>Transit Ridership and the Built Environment</t>
  </si>
  <si>
    <t>Peterson, D.</t>
  </si>
  <si>
    <t>Transit-oriented development and the frequency of modal use</t>
  </si>
  <si>
    <t>Noland, R.B. and DiPetrillo, S.</t>
  </si>
  <si>
    <t>Understanding Transit Ridership Demand for the Multidestination, Multimodal Transit Network in Atlanta, Georgia: Lessons for Increasing Rail Transit Choice Ridership while Maintaining Transit Dependent Bus Ridership</t>
  </si>
  <si>
    <t>Brown, J.; Thompson, G.; Bhattacharya, T. and Jaroszynski, M.</t>
  </si>
  <si>
    <t>What Really Matters for Increasing Transit Ridership: Statistical Analysis of How Transit Level of Service and Land Use Variables Affect Transit Patronage in Broward County, Florida</t>
  </si>
  <si>
    <t>Thompson, G.L.; Brown, J.R. and Bhattacharya, T.</t>
  </si>
  <si>
    <t>Integrating travel behavior and urban form data to address transportation and air quality problems in Atlanta,</t>
  </si>
  <si>
    <t>Chapman, J. and Frank, L.</t>
  </si>
  <si>
    <t>Proposal report</t>
  </si>
  <si>
    <t>Deconstructing development density: Quality, quantity and price effects on household non-work travel.</t>
  </si>
  <si>
    <t>Chatman, D.G.</t>
  </si>
  <si>
    <t>Journal</t>
  </si>
  <si>
    <t>Research article</t>
  </si>
  <si>
    <t>Varying influences of the built environment on household travel in fifteen diverse regions of the United States</t>
  </si>
  <si>
    <t>Ewing, R.; Tian, G.; Goates, J. P.; Zhang, M.; Greenwald, M. J.; Joyce, A.; Kircher, J. and Greene, W.</t>
  </si>
  <si>
    <t>Travel characteristics of transit-oriented development in California</t>
  </si>
  <si>
    <t>Lund, H.; Cervero, R. and Wilson, R.</t>
  </si>
  <si>
    <t>Assessing the impact of urban form measures in nonwork trip mode choice after controlling for demographic and level-of-service effects</t>
  </si>
  <si>
    <t>Rajamani, J.; Bhat, C. R.; Handy, S.; Knaap, G. and Song, Y.</t>
  </si>
  <si>
    <t>Quantification of Land Use Diversity in The Context of Mixed Land Use</t>
  </si>
  <si>
    <t>Bordoloi, R.; Mote, A.; Sarkar, P.P. and Mallikarjuna, C.</t>
  </si>
  <si>
    <t>What influences Metro station ridership in China? Insights from Nanjing</t>
  </si>
  <si>
    <t>Zhao, J. B.; Deng, W.; Song, Y. and Zhu, Y. R.</t>
  </si>
  <si>
    <t>Analysis of Metro ridership at station level and station-to-station level in Nanjing: an approach based on direct demand models</t>
  </si>
  <si>
    <t>The role of land use in travel mode choice - Evidence from Boston and Hong kong</t>
  </si>
  <si>
    <t>Zhang, M.</t>
  </si>
  <si>
    <t>Examining the reciprocal relationship between bus rapid transit and the built environment in Latin America</t>
  </si>
  <si>
    <t>Vergel-Tovar, C.E.</t>
  </si>
  <si>
    <t>Built environmental impacts on commuting mode choice and distance: Evidence from Shanghai</t>
  </si>
  <si>
    <t>Sun, B.; Ermagun, A. and Bo, D.</t>
  </si>
  <si>
    <t>Does public transit improvement affect commuting behavior in Beijing, China? A spatial multilevel approach</t>
  </si>
  <si>
    <t>Wu, W. and Hong, J.</t>
  </si>
  <si>
    <t>Reference number</t>
  </si>
  <si>
    <t>Description</t>
  </si>
  <si>
    <t>Formula </t>
  </si>
  <si>
    <t>Formulae from first principles</t>
  </si>
  <si>
    <t xml:space="preserve">Unstandardise a standardised regression coefficient
</t>
  </si>
  <si>
    <t xml:space="preserve"> – unstandardized regression coefficient</t>
  </si>
  <si>
    <t xml:space="preserve"> - standardised coeff.</t>
  </si>
  <si>
    <t xml:space="preserve"> – standard deviation of dependent variable</t>
  </si>
  <si>
    <t xml:space="preserve"> – standard deviation of independent variable</t>
  </si>
  <si>
    <t>Reverse the reference case of odds ratio
Where A is the original reference case (e.g. public transport) of the outcome variable, and B is the reference case after inverting (e.g. automobile)</t>
  </si>
  <si>
    <t>Calculate mean from raw data</t>
  </si>
  <si>
    <t>Where</t>
  </si>
  <si>
    <t xml:space="preserve">  is the mean of interest</t>
  </si>
  <si>
    <t xml:space="preserve"> is the size of the population for which </t>
  </si>
  <si>
    <t xml:space="preserve"> is the mean</t>
  </si>
  <si>
    <t xml:space="preserve"> is the total sample population</t>
  </si>
  <si>
    <t>Refrerenced formulae</t>
  </si>
  <si>
    <t>Choi, J.; Lee, Y.J.; Kim, T. and Sohn, K., (2012). "An analysis of Metro ridership at the station-to-station level in Seoul." Transportation 39(3): 705-722.</t>
  </si>
  <si>
    <t>7a, 7b</t>
  </si>
  <si>
    <t>Ewing, R. and R. Cervero (2010). "Travel and the built environment: A meta-analysis." Journal of the American Planning Association 76(3): 265-294.</t>
  </si>
  <si>
    <t>4a, 4b</t>
  </si>
  <si>
    <t>Hosmer, D.A. (2013). Applied logistic regression, 3rd edition, John Wiley and Sons.</t>
  </si>
  <si>
    <t>5, 8a, 8c</t>
  </si>
  <si>
    <t>Stanley, T. D. and H. Doucouliagos (2012). Meta-regression analysis in economics and business. London and New York, Routledge.</t>
  </si>
  <si>
    <t>6a, 6c, 6d, 6e</t>
  </si>
  <si>
    <t>Stevens, M. (2017). "Does Compact Development Make People Drive Less?" Journal of the American Planning Association 83(1): 7-18.</t>
  </si>
  <si>
    <t>4c</t>
  </si>
  <si>
    <t>UCLA: Statistical Consulting Group, Introduction to SAS.  from https://stats.idre.ucla.edu/sas/modules/sas-learning-moduleintroduction-to-the-features-of-sas/ (accessed August 22, 2016).</t>
  </si>
  <si>
    <t>Introduction to SAS. UCLA: Statistical Consulting Group. from https://stats.idre.ucla.edu/sas/modules/sas-learning-moduleintroduction-to-the-features-of-sas/ (accessed August 22, 2016).</t>
  </si>
  <si>
    <t>Calculate risk ratio*
*assumes all outcome variables coded dichotmously with 1 and 0
Applies to binary and multinomial outcomes</t>
  </si>
  <si>
    <t>Logistic (dichotomous outcome variable)</t>
  </si>
  <si>
    <t>log-linear/categorical</t>
  </si>
  <si>
    <t>OR= exp(β) = exp (LOR)</t>
  </si>
  <si>
    <t>Hosmer 2013 , eq 3.2</t>
  </si>
  <si>
    <t>Negative bonimial regression; Poisson regression</t>
  </si>
  <si>
    <t>RRR = exp(β)</t>
  </si>
  <si>
    <t>Hosmer et al 2013 , eq 3.2</t>
  </si>
  <si>
    <t xml:space="preserve"> 4c</t>
  </si>
  <si>
    <t>log-log</t>
  </si>
  <si>
    <t>OR = 1.01^β</t>
  </si>
  <si>
    <t>UCLA statistical consulting group 2016</t>
  </si>
  <si>
    <t xml:space="preserve">p-value assumed to be at upper boundary of confidence interval </t>
  </si>
  <si>
    <t>p&lt;0.01 --&gt; p =0.01; p&lt;0.05 --&gt; p = 0.05, p&lt;0.1, p = 0.1</t>
  </si>
  <si>
    <t>Stanley and Decouliagous 2012</t>
  </si>
  <si>
    <t>Elasticity from OLS model, equation of form</t>
  </si>
  <si>
    <t>Stevens 2017</t>
  </si>
  <si>
    <t xml:space="preserve">multiplicative model </t>
  </si>
  <si>
    <t>Choie et al. 2012, p. 711</t>
  </si>
  <si>
    <t>Linear-linear</t>
  </si>
  <si>
    <t>Linear-log</t>
  </si>
  <si>
    <t>6e</t>
  </si>
  <si>
    <t>Log-linear</t>
  </si>
  <si>
    <t>7a</t>
  </si>
  <si>
    <t>Logistic</t>
  </si>
  <si>
    <t xml:space="preserve">Ewing and Cervero 2010 </t>
  </si>
  <si>
    <t>7b</t>
  </si>
  <si>
    <t>Poisson, Negative Binomial</t>
  </si>
  <si>
    <t xml:space="preserve">Calculate standard error of the elasticity: SE is the elasticity divided by the t-statistic of the regression coefficient
Take absolute value </t>
  </si>
  <si>
    <t xml:space="preserve">from t-statistic </t>
  </si>
  <si>
    <t>Stanley and Decouliagous 2012 , p. 27</t>
  </si>
  <si>
    <t>8b</t>
  </si>
  <si>
    <t>Approximate t-statistic of the regression coefficient based on standard error of the regression coefficient</t>
  </si>
  <si>
    <t>from standard error</t>
  </si>
  <si>
    <t>Stanley and Decouliagous 2012 , p. 31</t>
  </si>
  <si>
    <t>(Study 15) Sorted into walk or auto friendly indicator according to whether the majority of the component indicators were more or less walk or transit friendly than the reference case (Type 8)</t>
  </si>
  <si>
    <t>Favours auto (des.1)</t>
  </si>
  <si>
    <t>Favours pedestrians (des.2)</t>
  </si>
  <si>
    <t>Below average</t>
  </si>
  <si>
    <t>Above average</t>
  </si>
  <si>
    <t>Housing Age</t>
  </si>
  <si>
    <t>Newer</t>
  </si>
  <si>
    <t>Older</t>
  </si>
  <si>
    <t>Cul-de-sac density</t>
  </si>
  <si>
    <t>Clusters (type 8 is ref.)</t>
  </si>
  <si>
    <t>11_t_test</t>
  </si>
  <si>
    <t>Priors_Reference list</t>
  </si>
  <si>
    <t>12_ Results summary</t>
  </si>
  <si>
    <t>12_Results_summary</t>
  </si>
  <si>
    <t>Metadata_notes</t>
  </si>
  <si>
    <t>Contains citation information for 76 priors included in this database</t>
  </si>
  <si>
    <t>Calculation of mean elasticities based on average of the weighted elasticities for data points of each indicator</t>
  </si>
  <si>
    <t xml:space="preserve">Two tailed t-test of whether the null hypothesis can be rejected (h0: the mean estimate for each indicator is not significantly different to zero) </t>
  </si>
  <si>
    <t>Summary of mean elasticity and significance level for each indicator</t>
  </si>
  <si>
    <t>Assumptions and formulae pertaining to derived data</t>
  </si>
  <si>
    <t>Unique metadata entries pertaining to this studies are identified under the 'calculation steps' set</t>
  </si>
  <si>
    <t>Metadata is sourced from the source database for this meta-analysis, available on figshare: https://doi.org/10.26180/5c3fe01b7fd7e</t>
  </si>
  <si>
    <t>Local_access Total</t>
  </si>
  <si>
    <t>Access_Cat: No SS</t>
  </si>
  <si>
    <t>Aston, L., Currie, G., Delbosc, A., Kamruzzaman, M., O'Hare, T. &amp; Teller, D. (2019) Built environment and transit use meta-analysis database (4), https://doi.org/10.26180/5c3fe01b7fd7e</t>
  </si>
  <si>
    <t xml:space="preserve">Database containing information for 505 data points from 76 studies. Study attributes and quantiative information relevant to screening and calculation steps is included. </t>
  </si>
  <si>
    <t>Estimate of low and high threshold for outliers based on overall interquartile range of all eligible elasticities (includes control for regional accessibility, 5 outliers removed)</t>
  </si>
  <si>
    <t>Average standard error for each indicator, derived from studies for which standard errors available. Used to compute missing standard errors</t>
  </si>
  <si>
    <t>Static table containing data for the 226 data points in the final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</si>
</sst>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00"/>
    <numFmt numFmtId="165" formatCode="0.0E+00"/>
    <numFmt numFmtId="166" formatCode="0.0%"/>
    <numFmt numFmtId="167" formatCode="[$-C09]dd\-mmm\-yy;@"/>
    <numFmt numFmtId="168" formatCode="0.0000"/>
  </numFmts>
  <fonts count="15" x14ac:knownFonts="1">
    <font>
      <sz val="11"/>
      <color theme="1"/>
      <name val="Calibri"/>
      <family val="2"/>
      <scheme val="minor"/>
    </font>
    <font>
      <b/>
      <sz val="11"/>
      <color theme="1"/>
      <name val="Calibri"/>
      <family val="2"/>
      <scheme val="minor"/>
    </font>
    <font>
      <b/>
      <sz val="12"/>
      <name val="Calibri"/>
      <family val="2"/>
      <scheme val="minor"/>
    </font>
    <font>
      <sz val="11"/>
      <name val="Calibri"/>
      <family val="2"/>
      <scheme val="minor"/>
    </font>
    <font>
      <i/>
      <sz val="11"/>
      <color theme="1"/>
      <name val="Calibri"/>
      <family val="2"/>
      <scheme val="minor"/>
    </font>
    <font>
      <b/>
      <sz val="14"/>
      <color theme="1"/>
      <name val="Calibri"/>
      <family val="2"/>
      <scheme val="minor"/>
    </font>
    <font>
      <sz val="11"/>
      <color theme="1"/>
      <name val="Calibri"/>
      <family val="2"/>
      <scheme val="minor"/>
    </font>
    <font>
      <sz val="11"/>
      <color rgb="FFFF0000"/>
      <name val="Calibri"/>
      <family val="2"/>
      <scheme val="minor"/>
    </font>
    <font>
      <b/>
      <sz val="11"/>
      <name val="Calibri"/>
      <family val="2"/>
      <scheme val="minor"/>
    </font>
    <font>
      <i/>
      <sz val="20"/>
      <color theme="1"/>
      <name val="Calibri"/>
      <family val="2"/>
      <scheme val="minor"/>
    </font>
    <font>
      <b/>
      <sz val="12"/>
      <color theme="1"/>
      <name val="Calibri"/>
      <family val="2"/>
      <scheme val="minor"/>
    </font>
    <font>
      <sz val="12"/>
      <color theme="1"/>
      <name val="Calibri"/>
      <family val="2"/>
      <scheme val="minor"/>
    </font>
    <font>
      <sz val="14"/>
      <color theme="1"/>
      <name val="Calibri"/>
      <family val="2"/>
      <scheme val="minor"/>
    </font>
    <font>
      <b/>
      <sz val="16"/>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0" tint="-0.14999847407452621"/>
        <bgColor theme="0" tint="-0.14999847407452621"/>
      </patternFill>
    </fill>
    <fill>
      <patternFill patternType="solid">
        <fgColor theme="7" tint="0.79998168889431442"/>
        <bgColor indexed="64"/>
      </patternFill>
    </fill>
  </fills>
  <borders count="22">
    <border>
      <left/>
      <right/>
      <top/>
      <bottom/>
      <diagonal/>
    </border>
    <border>
      <left style="thin">
        <color indexed="64"/>
      </left>
      <right style="thin">
        <color indexed="64"/>
      </right>
      <top style="thin">
        <color theme="4" tint="0.39997558519241921"/>
      </top>
      <bottom style="thin">
        <color indexed="64"/>
      </bottom>
      <diagonal/>
    </border>
    <border>
      <left/>
      <right/>
      <top style="thin">
        <color theme="4" tint="0.39997558519241921"/>
      </top>
      <bottom style="thin">
        <color theme="4" tint="0.39997558519241921"/>
      </bottom>
      <diagonal/>
    </border>
    <border>
      <left style="thin">
        <color indexed="64"/>
      </left>
      <right style="thin">
        <color indexed="64"/>
      </right>
      <top style="thin">
        <color theme="4" tint="0.39997558519241921"/>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theme="4" tint="0.39997558519241921"/>
      </bottom>
      <diagonal/>
    </border>
    <border>
      <left style="thin">
        <color indexed="64"/>
      </left>
      <right style="thin">
        <color indexed="64"/>
      </right>
      <top style="thin">
        <color indexed="64"/>
      </top>
      <bottom style="thin">
        <color theme="4" tint="0.39997558519241921"/>
      </bottom>
      <diagonal/>
    </border>
    <border>
      <left/>
      <right style="thin">
        <color indexed="64"/>
      </right>
      <top style="thin">
        <color theme="4" tint="0.39997558519241921"/>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43" fontId="6" fillId="0" borderId="0" applyFont="0" applyFill="0" applyBorder="0" applyAlignment="0" applyProtection="0"/>
    <xf numFmtId="0" fontId="14" fillId="0" borderId="0" applyNumberFormat="0" applyFill="0" applyBorder="0" applyAlignment="0" applyProtection="0"/>
  </cellStyleXfs>
  <cellXfs count="153">
    <xf numFmtId="0" fontId="0" fillId="0" borderId="0" xfId="0"/>
    <xf numFmtId="2" fontId="3" fillId="0" borderId="4" xfId="0" applyNumberFormat="1" applyFont="1" applyBorder="1"/>
    <xf numFmtId="0" fontId="2" fillId="0" borderId="1" xfId="0" applyFont="1" applyFill="1" applyBorder="1" applyAlignment="1">
      <alignment horizontal="center"/>
    </xf>
    <xf numFmtId="0" fontId="2" fillId="0" borderId="1" xfId="0" applyFont="1" applyFill="1" applyBorder="1" applyAlignment="1">
      <alignment horizontal="center" wrapText="1"/>
    </xf>
    <xf numFmtId="0" fontId="2" fillId="0" borderId="3" xfId="0" applyFont="1" applyFill="1" applyBorder="1" applyAlignment="1">
      <alignment horizontal="center" wrapText="1"/>
    </xf>
    <xf numFmtId="0" fontId="2" fillId="0" borderId="3" xfId="0" applyFont="1" applyFill="1" applyBorder="1" applyAlignment="1">
      <alignment horizontal="center" textRotation="90" wrapText="1"/>
    </xf>
    <xf numFmtId="0" fontId="2" fillId="0" borderId="4" xfId="0" applyFont="1" applyFill="1" applyBorder="1" applyAlignment="1">
      <alignment horizontal="center" wrapText="1"/>
    </xf>
    <xf numFmtId="0" fontId="2" fillId="0" borderId="1" xfId="0" applyFont="1" applyFill="1" applyBorder="1" applyAlignment="1">
      <alignment horizontal="center" textRotation="90" wrapText="1"/>
    </xf>
    <xf numFmtId="0" fontId="2" fillId="0" borderId="5" xfId="0" applyFont="1" applyFill="1" applyBorder="1" applyAlignment="1">
      <alignment horizontal="center" wrapText="1"/>
    </xf>
    <xf numFmtId="0" fontId="2" fillId="0" borderId="6" xfId="0" applyFont="1" applyFill="1" applyBorder="1" applyAlignment="1">
      <alignment horizontal="center" wrapText="1"/>
    </xf>
    <xf numFmtId="0" fontId="3" fillId="0" borderId="4" xfId="0" applyFont="1" applyFill="1" applyBorder="1"/>
    <xf numFmtId="0" fontId="3" fillId="0" borderId="4" xfId="0" applyFont="1" applyFill="1" applyBorder="1" applyAlignment="1"/>
    <xf numFmtId="0" fontId="3" fillId="0" borderId="4" xfId="0" applyFont="1" applyFill="1" applyBorder="1" applyAlignment="1">
      <alignment wrapText="1"/>
    </xf>
    <xf numFmtId="164" fontId="3" fillId="0" borderId="4" xfId="0" applyNumberFormat="1" applyFont="1" applyFill="1" applyBorder="1" applyAlignment="1">
      <alignment horizontal="left"/>
    </xf>
    <xf numFmtId="165" fontId="3" fillId="0" borderId="4" xfId="0" applyNumberFormat="1" applyFont="1" applyFill="1" applyBorder="1"/>
    <xf numFmtId="0" fontId="3" fillId="0" borderId="2" xfId="0" applyFont="1" applyFill="1" applyBorder="1"/>
    <xf numFmtId="2" fontId="3" fillId="0" borderId="4" xfId="0" applyNumberFormat="1" applyFont="1" applyFill="1" applyBorder="1"/>
    <xf numFmtId="0" fontId="3" fillId="0" borderId="4" xfId="0" quotePrefix="1" applyFont="1" applyFill="1" applyBorder="1"/>
    <xf numFmtId="0" fontId="3" fillId="0" borderId="7" xfId="0" applyFont="1" applyFill="1" applyBorder="1"/>
    <xf numFmtId="0" fontId="3" fillId="0" borderId="7" xfId="0" applyFont="1" applyFill="1" applyBorder="1" applyAlignment="1"/>
    <xf numFmtId="0" fontId="2" fillId="0" borderId="8" xfId="0" applyFont="1" applyFill="1" applyBorder="1" applyAlignment="1">
      <alignment horizontal="center"/>
    </xf>
    <xf numFmtId="0" fontId="0" fillId="0" borderId="0" xfId="0" applyFill="1"/>
    <xf numFmtId="0" fontId="3" fillId="0" borderId="0" xfId="0" applyFont="1" applyFill="1"/>
    <xf numFmtId="0" fontId="3" fillId="0" borderId="5" xfId="0" applyFont="1" applyFill="1" applyBorder="1"/>
    <xf numFmtId="0" fontId="3" fillId="0" borderId="10" xfId="0" applyFont="1" applyFill="1" applyBorder="1"/>
    <xf numFmtId="0" fontId="3" fillId="0" borderId="11" xfId="0" applyFont="1" applyFill="1" applyBorder="1"/>
    <xf numFmtId="0" fontId="3" fillId="0" borderId="11" xfId="0" applyFont="1" applyFill="1" applyBorder="1" applyAlignment="1"/>
    <xf numFmtId="0" fontId="2" fillId="5" borderId="1" xfId="0" applyFont="1" applyFill="1" applyBorder="1" applyAlignment="1">
      <alignment horizontal="center"/>
    </xf>
    <xf numFmtId="0" fontId="2" fillId="5" borderId="3" xfId="0" applyFont="1" applyFill="1" applyBorder="1" applyAlignment="1">
      <alignment horizontal="center" wrapText="1"/>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1" fillId="2" borderId="4" xfId="0" applyFont="1" applyFill="1" applyBorder="1" applyAlignment="1">
      <alignment horizontal="center" vertical="center"/>
    </xf>
    <xf numFmtId="0" fontId="0" fillId="0" borderId="4" xfId="0" applyBorder="1" applyAlignment="1">
      <alignment horizontal="center" vertical="center"/>
    </xf>
    <xf numFmtId="0" fontId="0" fillId="0" borderId="4" xfId="0" applyNumberFormat="1" applyBorder="1"/>
    <xf numFmtId="166" fontId="0" fillId="0" borderId="4" xfId="0" applyNumberFormat="1" applyBorder="1"/>
    <xf numFmtId="0" fontId="1" fillId="2" borderId="4" xfId="0" applyNumberFormat="1" applyFont="1" applyFill="1" applyBorder="1"/>
    <xf numFmtId="166" fontId="1" fillId="2" borderId="4" xfId="0" applyNumberFormat="1" applyFont="1" applyFill="1" applyBorder="1"/>
    <xf numFmtId="0" fontId="1" fillId="2" borderId="4" xfId="0" applyFont="1" applyFill="1" applyBorder="1" applyAlignment="1">
      <alignment vertical="center"/>
    </xf>
    <xf numFmtId="10" fontId="1" fillId="2" borderId="4" xfId="0" applyNumberFormat="1" applyFont="1" applyFill="1" applyBorder="1"/>
    <xf numFmtId="2" fontId="3" fillId="4" borderId="4" xfId="0" applyNumberFormat="1" applyFont="1" applyFill="1" applyBorder="1"/>
    <xf numFmtId="0" fontId="0" fillId="0" borderId="0" xfId="0" applyFill="1" applyBorder="1" applyAlignment="1"/>
    <xf numFmtId="0" fontId="0" fillId="0" borderId="13" xfId="0" applyFill="1" applyBorder="1" applyAlignment="1"/>
    <xf numFmtId="0" fontId="4" fillId="0" borderId="14" xfId="0" applyFont="1" applyFill="1" applyBorder="1" applyAlignment="1">
      <alignment horizontal="center"/>
    </xf>
    <xf numFmtId="0" fontId="0" fillId="0" borderId="4" xfId="0" applyFill="1" applyBorder="1" applyAlignment="1"/>
    <xf numFmtId="0" fontId="0" fillId="0" borderId="4" xfId="0" applyBorder="1"/>
    <xf numFmtId="2" fontId="3" fillId="0" borderId="4" xfId="0" applyNumberFormat="1" applyFont="1" applyFill="1" applyBorder="1" applyAlignment="1">
      <alignment horizontal="left"/>
    </xf>
    <xf numFmtId="0" fontId="0" fillId="0" borderId="4" xfId="0" applyFill="1" applyBorder="1"/>
    <xf numFmtId="0" fontId="0" fillId="5" borderId="4" xfId="0" applyFill="1" applyBorder="1"/>
    <xf numFmtId="0" fontId="1" fillId="3" borderId="4" xfId="0" applyFont="1" applyFill="1" applyBorder="1"/>
    <xf numFmtId="0" fontId="5" fillId="0" borderId="0" xfId="0" applyFont="1"/>
    <xf numFmtId="0" fontId="1" fillId="2" borderId="4" xfId="0" applyFont="1" applyFill="1" applyBorder="1" applyAlignment="1">
      <alignment horizontal="center" vertical="center"/>
    </xf>
    <xf numFmtId="0" fontId="0" fillId="0" borderId="0" xfId="0" applyBorder="1"/>
    <xf numFmtId="0" fontId="0" fillId="0" borderId="4" xfId="0" applyBorder="1" applyAlignment="1">
      <alignment horizontal="left"/>
    </xf>
    <xf numFmtId="164" fontId="0" fillId="0" borderId="4" xfId="0" applyNumberFormat="1" applyBorder="1"/>
    <xf numFmtId="0" fontId="0" fillId="0" borderId="0" xfId="0" applyBorder="1" applyAlignment="1">
      <alignment horizontal="left"/>
    </xf>
    <xf numFmtId="164" fontId="0" fillId="0" borderId="0" xfId="0" applyNumberFormat="1" applyBorder="1"/>
    <xf numFmtId="0" fontId="1" fillId="2" borderId="15" xfId="0" applyFont="1" applyFill="1" applyBorder="1" applyAlignment="1">
      <alignment horizontal="center" vertical="center"/>
    </xf>
    <xf numFmtId="0" fontId="0" fillId="0" borderId="16" xfId="0" applyFill="1" applyBorder="1"/>
    <xf numFmtId="0" fontId="7" fillId="0" borderId="0" xfId="0" applyFont="1"/>
    <xf numFmtId="0" fontId="0" fillId="0" borderId="4" xfId="0" quotePrefix="1" applyBorder="1" applyAlignment="1">
      <alignment horizontal="center" vertical="center"/>
    </xf>
    <xf numFmtId="0" fontId="1" fillId="0" borderId="0" xfId="0" applyFont="1" applyAlignment="1">
      <alignment horizontal="left" indent="1"/>
    </xf>
    <xf numFmtId="0" fontId="1" fillId="0" borderId="0" xfId="0" applyFont="1"/>
    <xf numFmtId="2" fontId="3" fillId="0" borderId="1" xfId="0" applyNumberFormat="1" applyFont="1" applyFill="1" applyBorder="1"/>
    <xf numFmtId="0" fontId="0" fillId="0" borderId="0" xfId="0" applyFont="1"/>
    <xf numFmtId="0" fontId="3" fillId="0" borderId="15" xfId="0" applyFont="1" applyFill="1" applyBorder="1"/>
    <xf numFmtId="0" fontId="2" fillId="0" borderId="16" xfId="0" applyFont="1" applyFill="1" applyBorder="1" applyAlignment="1">
      <alignment horizontal="center" wrapText="1"/>
    </xf>
    <xf numFmtId="0" fontId="9" fillId="0" borderId="0" xfId="0" applyFont="1"/>
    <xf numFmtId="167" fontId="0" fillId="0" borderId="0" xfId="0" applyNumberFormat="1" applyAlignment="1">
      <alignment horizontal="left"/>
    </xf>
    <xf numFmtId="0" fontId="4" fillId="0" borderId="0" xfId="0" applyFont="1"/>
    <xf numFmtId="0" fontId="10" fillId="0" borderId="0" xfId="0" applyFont="1"/>
    <xf numFmtId="0" fontId="11" fillId="0" borderId="0" xfId="0" applyFont="1"/>
    <xf numFmtId="0" fontId="12" fillId="0" borderId="0" xfId="0" applyFont="1"/>
    <xf numFmtId="0" fontId="13" fillId="0" borderId="0" xfId="0" applyFont="1"/>
    <xf numFmtId="164" fontId="12" fillId="0" borderId="0" xfId="0" applyNumberFormat="1" applyFont="1" applyBorder="1"/>
    <xf numFmtId="0" fontId="2" fillId="0" borderId="4" xfId="0" applyFont="1" applyFill="1" applyBorder="1" applyAlignment="1">
      <alignment horizontal="center"/>
    </xf>
    <xf numFmtId="0" fontId="3" fillId="0" borderId="8" xfId="0" applyFont="1" applyFill="1" applyBorder="1" applyAlignment="1">
      <alignment horizontal="center"/>
    </xf>
    <xf numFmtId="0" fontId="8" fillId="0" borderId="8" xfId="0" applyFont="1" applyFill="1" applyBorder="1" applyAlignment="1">
      <alignment horizontal="center"/>
    </xf>
    <xf numFmtId="0" fontId="0" fillId="0" borderId="0" xfId="0" quotePrefix="1"/>
    <xf numFmtId="0" fontId="0" fillId="0" borderId="9" xfId="0" applyFill="1" applyBorder="1"/>
    <xf numFmtId="0" fontId="0" fillId="0" borderId="11" xfId="0" applyFill="1" applyBorder="1"/>
    <xf numFmtId="0" fontId="0" fillId="0" borderId="11" xfId="0" applyFill="1" applyBorder="1" applyAlignment="1"/>
    <xf numFmtId="0" fontId="0" fillId="0" borderId="4" xfId="0" applyFill="1" applyBorder="1" applyAlignment="1">
      <alignment wrapText="1"/>
    </xf>
    <xf numFmtId="0" fontId="0" fillId="0" borderId="9" xfId="0" applyFill="1" applyBorder="1" applyAlignment="1"/>
    <xf numFmtId="0" fontId="0" fillId="0" borderId="12" xfId="0" applyFill="1" applyBorder="1" applyAlignment="1">
      <alignment horizontal="right"/>
    </xf>
    <xf numFmtId="0" fontId="0" fillId="0" borderId="4" xfId="0" applyNumberFormat="1" applyFill="1" applyBorder="1" applyAlignment="1">
      <alignment horizontal="center" vertical="center"/>
    </xf>
    <xf numFmtId="0" fontId="10" fillId="3" borderId="4" xfId="0" applyFont="1" applyFill="1" applyBorder="1" applyAlignment="1">
      <alignment vertical="center" wrapText="1"/>
    </xf>
    <xf numFmtId="0" fontId="10" fillId="0" borderId="0" xfId="0" applyFont="1" applyFill="1" applyBorder="1" applyAlignment="1">
      <alignment vertical="center" wrapText="1"/>
    </xf>
    <xf numFmtId="0" fontId="1" fillId="0" borderId="0" xfId="0" applyFont="1" applyFill="1" applyBorder="1" applyAlignment="1">
      <alignment vertical="center" wrapText="1"/>
    </xf>
    <xf numFmtId="0" fontId="0" fillId="0" borderId="11" xfId="0" applyBorder="1" applyAlignment="1">
      <alignment vertical="center" wrapText="1"/>
    </xf>
    <xf numFmtId="0" fontId="0" fillId="0" borderId="16" xfId="0" applyBorder="1" applyAlignment="1">
      <alignment horizontal="left" vertical="center" wrapText="1" indent="2"/>
    </xf>
    <xf numFmtId="0" fontId="0" fillId="0" borderId="15" xfId="0" applyBorder="1" applyAlignment="1">
      <alignment horizontal="left" vertical="center" wrapText="1" indent="2"/>
    </xf>
    <xf numFmtId="0" fontId="0" fillId="0" borderId="4" xfId="0" applyBorder="1" applyAlignment="1">
      <alignment vertical="center" wrapText="1"/>
    </xf>
    <xf numFmtId="0" fontId="0" fillId="0" borderId="4" xfId="0" applyBorder="1" applyAlignment="1">
      <alignment horizontal="left" vertical="center" wrapText="1" indent="2"/>
    </xf>
    <xf numFmtId="0" fontId="0" fillId="3" borderId="4" xfId="0" applyFill="1" applyBorder="1" applyAlignment="1">
      <alignment horizontal="right"/>
    </xf>
    <xf numFmtId="0" fontId="3" fillId="3" borderId="4" xfId="0" applyFont="1" applyFill="1" applyBorder="1" applyAlignment="1">
      <alignment horizontal="center" vertical="center" wrapText="1"/>
    </xf>
    <xf numFmtId="0" fontId="0" fillId="0" borderId="4" xfId="0" applyBorder="1" applyAlignment="1">
      <alignment vertical="center"/>
    </xf>
    <xf numFmtId="0" fontId="0" fillId="3" borderId="4" xfId="0" applyFill="1" applyBorder="1" applyAlignment="1">
      <alignment horizontal="center" vertical="center"/>
    </xf>
    <xf numFmtId="0" fontId="0" fillId="0" borderId="0" xfId="0" applyBorder="1" applyAlignment="1">
      <alignment horizontal="left" vertical="center"/>
    </xf>
    <xf numFmtId="0" fontId="0" fillId="0" borderId="4" xfId="0" applyBorder="1" applyAlignment="1">
      <alignment vertical="top" wrapText="1"/>
    </xf>
    <xf numFmtId="0" fontId="3" fillId="0" borderId="4" xfId="0" applyFont="1" applyBorder="1" applyAlignment="1">
      <alignment vertical="center" wrapText="1"/>
    </xf>
    <xf numFmtId="0" fontId="0" fillId="0" borderId="12" xfId="0" applyFill="1" applyBorder="1" applyAlignment="1">
      <alignment vertical="center" wrapText="1"/>
    </xf>
    <xf numFmtId="0" fontId="0" fillId="0" borderId="19" xfId="0" applyFill="1" applyBorder="1" applyAlignment="1">
      <alignment horizontal="center" vertical="center" wrapText="1"/>
    </xf>
    <xf numFmtId="0" fontId="0" fillId="0" borderId="4" xfId="0" applyFill="1" applyBorder="1" applyAlignment="1">
      <alignment vertical="center" wrapText="1"/>
    </xf>
    <xf numFmtId="0" fontId="0" fillId="0" borderId="4" xfId="0" applyFill="1" applyBorder="1" applyAlignment="1">
      <alignment vertical="top" wrapText="1"/>
    </xf>
    <xf numFmtId="0" fontId="0" fillId="0" borderId="17" xfId="0" applyFill="1" applyBorder="1" applyAlignment="1">
      <alignment vertical="center" wrapText="1"/>
    </xf>
    <xf numFmtId="0" fontId="0" fillId="3" borderId="4" xfId="0" applyFill="1" applyBorder="1" applyAlignment="1">
      <alignment horizontal="center" vertical="center" wrapText="1"/>
    </xf>
    <xf numFmtId="0" fontId="0" fillId="0" borderId="4" xfId="0" applyBorder="1" applyAlignment="1">
      <alignment horizontal="left" wrapText="1" indent="10"/>
    </xf>
    <xf numFmtId="0" fontId="0" fillId="0" borderId="0" xfId="0" applyBorder="1" applyAlignment="1">
      <alignment horizontal="left" vertical="center" wrapText="1"/>
    </xf>
    <xf numFmtId="0" fontId="0" fillId="3" borderId="4" xfId="0" applyFill="1" applyBorder="1" applyAlignment="1">
      <alignment vertical="center"/>
    </xf>
    <xf numFmtId="0" fontId="0" fillId="0" borderId="4" xfId="0" applyBorder="1" applyAlignment="1">
      <alignment horizontal="right" vertical="center" wrapText="1"/>
    </xf>
    <xf numFmtId="0" fontId="0" fillId="0" borderId="0" xfId="0" applyFill="1" applyBorder="1" applyAlignment="1">
      <alignment vertical="center" wrapText="1"/>
    </xf>
    <xf numFmtId="0" fontId="0" fillId="0" borderId="12" xfId="0" applyNumberFormat="1" applyFill="1" applyBorder="1" applyAlignment="1">
      <alignment horizontal="right" vertical="center"/>
    </xf>
    <xf numFmtId="168" fontId="0" fillId="0" borderId="0" xfId="0" applyNumberFormat="1"/>
    <xf numFmtId="164" fontId="0" fillId="0" borderId="0" xfId="0" applyNumberFormat="1"/>
    <xf numFmtId="0" fontId="14" fillId="0" borderId="0" xfId="2"/>
    <xf numFmtId="0" fontId="14" fillId="0" borderId="0" xfId="2" applyAlignment="1">
      <alignment horizontal="left" indent="1"/>
    </xf>
    <xf numFmtId="0" fontId="0" fillId="0" borderId="0" xfId="1" applyNumberFormat="1" applyFont="1" applyAlignment="1">
      <alignment horizontal="left" wrapText="1"/>
    </xf>
    <xf numFmtId="0" fontId="4" fillId="0" borderId="0" xfId="0" applyFont="1" applyAlignment="1">
      <alignment horizontal="left" wrapText="1"/>
    </xf>
    <xf numFmtId="0" fontId="1" fillId="2" borderId="4" xfId="0" applyFont="1" applyFill="1" applyBorder="1" applyAlignment="1">
      <alignment horizontal="center" vertical="center"/>
    </xf>
    <xf numFmtId="0" fontId="0" fillId="0" borderId="11"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3" fillId="3" borderId="4" xfId="0" applyFont="1" applyFill="1" applyBorder="1" applyAlignment="1">
      <alignment horizontal="left" vertical="center" wrapText="1"/>
    </xf>
    <xf numFmtId="0" fontId="10" fillId="3" borderId="4"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0" fillId="3" borderId="4" xfId="0" applyFill="1" applyBorder="1" applyAlignment="1">
      <alignment horizontal="center" vertical="center" wrapText="1"/>
    </xf>
    <xf numFmtId="0" fontId="0" fillId="0" borderId="4" xfId="0" applyBorder="1" applyAlignment="1">
      <alignment horizontal="left" vertical="center" wrapText="1"/>
    </xf>
    <xf numFmtId="0" fontId="0" fillId="0" borderId="9" xfId="0" applyBorder="1" applyAlignment="1">
      <alignment horizontal="left" vertical="center" wrapText="1"/>
    </xf>
    <xf numFmtId="0" fontId="3" fillId="3" borderId="4" xfId="0" applyFont="1" applyFill="1" applyBorder="1" applyAlignment="1">
      <alignment horizontal="center" vertical="center" wrapText="1"/>
    </xf>
    <xf numFmtId="0" fontId="0" fillId="0" borderId="15" xfId="0" applyBorder="1" applyAlignment="1">
      <alignment horizontal="left" vertical="center" wrapText="1"/>
    </xf>
    <xf numFmtId="0" fontId="8" fillId="3" borderId="9"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0" fillId="0" borderId="9" xfId="0" applyFill="1" applyBorder="1" applyAlignment="1">
      <alignment horizontal="left" vertical="center" wrapText="1"/>
    </xf>
    <xf numFmtId="0" fontId="0" fillId="0" borderId="21" xfId="0" applyFill="1" applyBorder="1" applyAlignment="1">
      <alignment horizontal="left" vertical="center" wrapText="1"/>
    </xf>
    <xf numFmtId="0" fontId="0" fillId="0" borderId="5" xfId="0" applyFill="1" applyBorder="1" applyAlignment="1">
      <alignment horizontal="left"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0" fillId="0" borderId="18" xfId="0" applyBorder="1" applyAlignment="1">
      <alignment horizontal="center" vertical="center" wrapText="1"/>
    </xf>
    <xf numFmtId="0" fontId="0" fillId="0" borderId="20" xfId="0" applyBorder="1" applyAlignment="1">
      <alignment horizontal="center" vertical="center" wrapText="1"/>
    </xf>
    <xf numFmtId="0" fontId="0" fillId="0" borderId="9" xfId="0" applyFill="1" applyBorder="1" applyAlignment="1">
      <alignment horizontal="center" vertical="center" wrapText="1"/>
    </xf>
    <xf numFmtId="0" fontId="0" fillId="0" borderId="5" xfId="0" applyFill="1"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11" xfId="0" applyBorder="1" applyAlignment="1">
      <alignment horizontal="center" vertical="center" wrapText="1"/>
    </xf>
    <xf numFmtId="0" fontId="0" fillId="0" borderId="15" xfId="0" applyBorder="1" applyAlignment="1">
      <alignment horizontal="center" vertical="center" wrapText="1"/>
    </xf>
    <xf numFmtId="0" fontId="0" fillId="0" borderId="5" xfId="0" applyBorder="1" applyAlignment="1">
      <alignment horizontal="left" vertical="center" wrapText="1"/>
    </xf>
  </cellXfs>
  <cellStyles count="3">
    <cellStyle name="Comma" xfId="1" builtinId="3"/>
    <cellStyle name="Hyperlink" xfId="2" builtinId="8"/>
    <cellStyle name="Normal" xfId="0" builtinId="0"/>
  </cellStyles>
  <dxfs count="9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top style="thin">
          <color indexed="64"/>
        </top>
        <bottom/>
      </border>
    </dxf>
    <dxf>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style="thin">
          <color indexed="64"/>
        </top>
        <bottom/>
      </border>
    </dxf>
    <dxf>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outline="0">
        <right style="thin">
          <color indexed="64"/>
        </right>
        <bottom style="thin">
          <color indexed="64"/>
        </bottom>
      </border>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border diagonalUp="0" diagonalDown="0" outline="0">
        <left style="thin">
          <color indexed="64"/>
        </left>
        <right style="thin">
          <color indexed="64"/>
        </right>
        <top/>
        <bottom/>
      </border>
    </dxf>
    <dxf>
      <numFmt numFmtId="168" formatCode="0.0000"/>
    </dxf>
    <dxf>
      <numFmt numFmtId="164" formatCode="0.000"/>
    </dxf>
    <dxf>
      <numFmt numFmtId="164" formatCode="0.000"/>
    </dxf>
    <dxf>
      <numFmt numFmtId="164" formatCode="0.000"/>
    </dxf>
    <dxf>
      <numFmt numFmtId="164" formatCode="0.000"/>
    </dxf>
    <dxf>
      <numFmt numFmtId="168" formatCode="0.0000"/>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theme="4" tint="0.79998168889431442"/>
          <bgColor auto="1"/>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border diagonalUp="0" diagonalDown="0" outline="0">
        <left/>
        <right style="thin">
          <color indexed="64"/>
        </right>
        <top style="thin">
          <color indexed="64"/>
        </top>
        <bottom style="thin">
          <color indexed="64"/>
        </bottom>
      </border>
    </dxf>
    <dxf>
      <border outline="0">
        <left style="thin">
          <color indexed="64"/>
        </left>
        <right style="thin">
          <color indexed="64"/>
        </right>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theme="4" tint="0.79998168889431442"/>
          <bgColor auto="1"/>
        </patternFill>
      </fill>
    </dxf>
    <dxf>
      <font>
        <b/>
        <i val="0"/>
        <strike val="0"/>
        <condense val="0"/>
        <extend val="0"/>
        <outline val="0"/>
        <shadow val="0"/>
        <u val="none"/>
        <vertAlign val="baseline"/>
        <sz val="12"/>
        <color auto="1"/>
        <name val="Calibri"/>
        <family val="2"/>
        <scheme val="minor"/>
      </font>
      <fill>
        <patternFill patternType="none">
          <fgColor indexed="64"/>
          <bgColor auto="1"/>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theme="4" tint="0.39997558519241921"/>
        </top>
        <bottom style="thin">
          <color indexed="64"/>
        </bottom>
        <vertical/>
        <horizontal/>
      </border>
    </dxf>
  </dxfs>
  <tableStyles count="0" defaultTableStyle="TableStyleMedium2" defaultPivotStyle="PivotStyleLight16"/>
  <colors>
    <mruColors>
      <color rgb="FFD0E5C1"/>
      <color rgb="FFFCA9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percentStacked"/>
        <c:varyColors val="0"/>
        <c:ser>
          <c:idx val="1"/>
          <c:order val="0"/>
          <c:spPr>
            <a:solidFill>
              <a:schemeClr val="accent3">
                <a:lumMod val="75000"/>
              </a:schemeClr>
            </a:solidFill>
            <a:ln>
              <a:solidFill>
                <a:schemeClr val="tx1"/>
              </a:solidFill>
            </a:ln>
            <a:effectLst/>
          </c:spPr>
          <c:invertIfNegative val="0"/>
          <c:cat>
            <c:multiLvlStrRef>
              <c:extLst>
                <c:ext xmlns:c15="http://schemas.microsoft.com/office/drawing/2012/chart" uri="{02D57815-91ED-43cb-92C2-25804820EDAC}">
                  <c15:fullRef>
                    <c15:sqref>TC_RA!$C$58:$D$85</c15:sqref>
                  </c15:fullRef>
                </c:ext>
              </c:extLst>
              <c:f>(TC_RA!$C$58:$D$69,TC_RA!$C$72:$D$77)</c:f>
              <c:multiLvlStrCache>
                <c:ptCount val="18"/>
                <c:lvl>
                  <c:pt idx="0">
                    <c:v>-</c:v>
                  </c:pt>
                  <c:pt idx="1">
                    <c:v>RA</c:v>
                  </c:pt>
                  <c:pt idx="2">
                    <c:v>-</c:v>
                  </c:pt>
                  <c:pt idx="3">
                    <c:v>RA</c:v>
                  </c:pt>
                  <c:pt idx="4">
                    <c:v>-</c:v>
                  </c:pt>
                  <c:pt idx="5">
                    <c:v>RA</c:v>
                  </c:pt>
                  <c:pt idx="6">
                    <c:v>-</c:v>
                  </c:pt>
                  <c:pt idx="7">
                    <c:v>RA</c:v>
                  </c:pt>
                  <c:pt idx="8">
                    <c:v>-</c:v>
                  </c:pt>
                  <c:pt idx="9">
                    <c:v>RA</c:v>
                  </c:pt>
                  <c:pt idx="10">
                    <c:v>-</c:v>
                  </c:pt>
                  <c:pt idx="11">
                    <c:v>RA</c:v>
                  </c:pt>
                  <c:pt idx="12">
                    <c:v>-</c:v>
                  </c:pt>
                  <c:pt idx="13">
                    <c:v>RA</c:v>
                  </c:pt>
                  <c:pt idx="14">
                    <c:v>-</c:v>
                  </c:pt>
                  <c:pt idx="15">
                    <c:v>RA</c:v>
                  </c:pt>
                  <c:pt idx="16">
                    <c:v>-</c:v>
                  </c:pt>
                  <c:pt idx="17">
                    <c:v>RA</c:v>
                  </c:pt>
                </c:lvl>
                <c:lvl>
                  <c:pt idx="0">
                    <c:v>Accessible destination (categorical)</c:v>
                  </c:pt>
                  <c:pt idx="2">
                    <c:v>Attraction - generation balance</c:v>
                  </c:pt>
                  <c:pt idx="4">
                    <c:v>Local access</c:v>
                  </c:pt>
                  <c:pt idx="6">
                    <c:v>Land use mix</c:v>
                  </c:pt>
                  <c:pt idx="8">
                    <c:v>Activity density</c:v>
                  </c:pt>
                  <c:pt idx="10">
                    <c:v>Population density</c:v>
                  </c:pt>
                  <c:pt idx="12">
                    <c:v>Employment density</c:v>
                  </c:pt>
                  <c:pt idx="14">
                    <c:v>Amenity</c:v>
                  </c:pt>
                  <c:pt idx="16">
                    <c:v>Connectivity</c:v>
                  </c:pt>
                </c:lvl>
              </c:multiLvlStrCache>
            </c:multiLvlStrRef>
          </c:cat>
          <c:val>
            <c:numRef>
              <c:extLst>
                <c:ext xmlns:c15="http://schemas.microsoft.com/office/drawing/2012/chart" uri="{02D57815-91ED-43cb-92C2-25804820EDAC}">
                  <c15:fullRef>
                    <c15:sqref>TC_RA!$F$58:$F$85</c15:sqref>
                  </c15:fullRef>
                </c:ext>
              </c:extLst>
              <c:f>(TC_RA!$F$58:$F$69,TC_RA!$F$72:$F$77)</c:f>
              <c:numCache>
                <c:formatCode>General</c:formatCode>
                <c:ptCount val="18"/>
                <c:pt idx="0">
                  <c:v>6</c:v>
                </c:pt>
                <c:pt idx="1">
                  <c:v>10</c:v>
                </c:pt>
                <c:pt idx="2">
                  <c:v>4</c:v>
                </c:pt>
                <c:pt idx="3">
                  <c:v>7</c:v>
                </c:pt>
                <c:pt idx="4">
                  <c:v>7</c:v>
                </c:pt>
                <c:pt idx="5">
                  <c:v>9</c:v>
                </c:pt>
                <c:pt idx="6">
                  <c:v>6</c:v>
                </c:pt>
                <c:pt idx="7">
                  <c:v>6</c:v>
                </c:pt>
                <c:pt idx="8">
                  <c:v>6</c:v>
                </c:pt>
                <c:pt idx="9">
                  <c:v>11</c:v>
                </c:pt>
                <c:pt idx="10">
                  <c:v>36</c:v>
                </c:pt>
                <c:pt idx="11">
                  <c:v>46</c:v>
                </c:pt>
                <c:pt idx="12">
                  <c:v>14</c:v>
                </c:pt>
                <c:pt idx="13">
                  <c:v>33</c:v>
                </c:pt>
                <c:pt idx="14">
                  <c:v>6</c:v>
                </c:pt>
                <c:pt idx="15">
                  <c:v>3</c:v>
                </c:pt>
                <c:pt idx="16">
                  <c:v>9</c:v>
                </c:pt>
                <c:pt idx="17">
                  <c:v>21</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FDC3-42B7-BBCC-D8EEB962B0F0}"/>
            </c:ext>
          </c:extLst>
        </c:ser>
        <c:ser>
          <c:idx val="0"/>
          <c:order val="1"/>
          <c:spPr>
            <a:solidFill>
              <a:schemeClr val="bg1">
                <a:lumMod val="85000"/>
              </a:schemeClr>
            </a:solidFill>
            <a:ln>
              <a:solidFill>
                <a:schemeClr val="tx1"/>
              </a:solidFill>
            </a:ln>
            <a:effectLst/>
          </c:spPr>
          <c:invertIfNegative val="0"/>
          <c:cat>
            <c:multiLvlStrRef>
              <c:extLst>
                <c:ext xmlns:c15="http://schemas.microsoft.com/office/drawing/2012/chart" uri="{02D57815-91ED-43cb-92C2-25804820EDAC}">
                  <c15:fullRef>
                    <c15:sqref>TC_RA!$C$58:$D$85</c15:sqref>
                  </c15:fullRef>
                </c:ext>
              </c:extLst>
              <c:f>(TC_RA!$C$58:$D$69,TC_RA!$C$72:$D$77)</c:f>
              <c:multiLvlStrCache>
                <c:ptCount val="18"/>
                <c:lvl>
                  <c:pt idx="0">
                    <c:v>-</c:v>
                  </c:pt>
                  <c:pt idx="1">
                    <c:v>RA</c:v>
                  </c:pt>
                  <c:pt idx="2">
                    <c:v>-</c:v>
                  </c:pt>
                  <c:pt idx="3">
                    <c:v>RA</c:v>
                  </c:pt>
                  <c:pt idx="4">
                    <c:v>-</c:v>
                  </c:pt>
                  <c:pt idx="5">
                    <c:v>RA</c:v>
                  </c:pt>
                  <c:pt idx="6">
                    <c:v>-</c:v>
                  </c:pt>
                  <c:pt idx="7">
                    <c:v>RA</c:v>
                  </c:pt>
                  <c:pt idx="8">
                    <c:v>-</c:v>
                  </c:pt>
                  <c:pt idx="9">
                    <c:v>RA</c:v>
                  </c:pt>
                  <c:pt idx="10">
                    <c:v>-</c:v>
                  </c:pt>
                  <c:pt idx="11">
                    <c:v>RA</c:v>
                  </c:pt>
                  <c:pt idx="12">
                    <c:v>-</c:v>
                  </c:pt>
                  <c:pt idx="13">
                    <c:v>RA</c:v>
                  </c:pt>
                  <c:pt idx="14">
                    <c:v>-</c:v>
                  </c:pt>
                  <c:pt idx="15">
                    <c:v>RA</c:v>
                  </c:pt>
                  <c:pt idx="16">
                    <c:v>-</c:v>
                  </c:pt>
                  <c:pt idx="17">
                    <c:v>RA</c:v>
                  </c:pt>
                </c:lvl>
                <c:lvl>
                  <c:pt idx="0">
                    <c:v>Accessible destination (categorical)</c:v>
                  </c:pt>
                  <c:pt idx="2">
                    <c:v>Attraction - generation balance</c:v>
                  </c:pt>
                  <c:pt idx="4">
                    <c:v>Local access</c:v>
                  </c:pt>
                  <c:pt idx="6">
                    <c:v>Land use mix</c:v>
                  </c:pt>
                  <c:pt idx="8">
                    <c:v>Activity density</c:v>
                  </c:pt>
                  <c:pt idx="10">
                    <c:v>Population density</c:v>
                  </c:pt>
                  <c:pt idx="12">
                    <c:v>Employment density</c:v>
                  </c:pt>
                  <c:pt idx="14">
                    <c:v>Amenity</c:v>
                  </c:pt>
                  <c:pt idx="16">
                    <c:v>Connectivity</c:v>
                  </c:pt>
                </c:lvl>
              </c:multiLvlStrCache>
            </c:multiLvlStrRef>
          </c:cat>
          <c:val>
            <c:numRef>
              <c:extLst>
                <c:ext xmlns:c15="http://schemas.microsoft.com/office/drawing/2012/chart" uri="{02D57815-91ED-43cb-92C2-25804820EDAC}">
                  <c15:fullRef>
                    <c15:sqref>TC_RA!$E$58:$E$85</c15:sqref>
                  </c15:fullRef>
                </c:ext>
              </c:extLst>
              <c:f>(TC_RA!$E$58:$E$69,TC_RA!$E$72:$E$77)</c:f>
              <c:numCache>
                <c:formatCode>General</c:formatCode>
                <c:ptCount val="18"/>
                <c:pt idx="0">
                  <c:v>1</c:v>
                </c:pt>
                <c:pt idx="1">
                  <c:v>2</c:v>
                </c:pt>
                <c:pt idx="2">
                  <c:v>6</c:v>
                </c:pt>
                <c:pt idx="3">
                  <c:v>26</c:v>
                </c:pt>
                <c:pt idx="4">
                  <c:v>1</c:v>
                </c:pt>
                <c:pt idx="5">
                  <c:v>2</c:v>
                </c:pt>
                <c:pt idx="6">
                  <c:v>8</c:v>
                </c:pt>
                <c:pt idx="7">
                  <c:v>14</c:v>
                </c:pt>
                <c:pt idx="9">
                  <c:v>3</c:v>
                </c:pt>
                <c:pt idx="10">
                  <c:v>10</c:v>
                </c:pt>
                <c:pt idx="11">
                  <c:v>15</c:v>
                </c:pt>
                <c:pt idx="12">
                  <c:v>7</c:v>
                </c:pt>
                <c:pt idx="13">
                  <c:v>8</c:v>
                </c:pt>
                <c:pt idx="16">
                  <c:v>8</c:v>
                </c:pt>
                <c:pt idx="17">
                  <c:v>3</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FDC3-42B7-BBCC-D8EEB962B0F0}"/>
            </c:ext>
          </c:extLst>
        </c:ser>
        <c:ser>
          <c:idx val="2"/>
          <c:order val="2"/>
          <c:spPr>
            <a:solidFill>
              <a:schemeClr val="bg1"/>
            </a:solidFill>
            <a:ln>
              <a:solidFill>
                <a:schemeClr val="tx1"/>
              </a:solidFill>
            </a:ln>
            <a:effectLst/>
          </c:spPr>
          <c:invertIfNegative val="0"/>
          <c:cat>
            <c:multiLvlStrRef>
              <c:extLst>
                <c:ext xmlns:c15="http://schemas.microsoft.com/office/drawing/2012/chart" uri="{02D57815-91ED-43cb-92C2-25804820EDAC}">
                  <c15:fullRef>
                    <c15:sqref>TC_RA!$C$58:$D$85</c15:sqref>
                  </c15:fullRef>
                </c:ext>
              </c:extLst>
              <c:f>(TC_RA!$C$58:$D$69,TC_RA!$C$72:$D$77)</c:f>
              <c:multiLvlStrCache>
                <c:ptCount val="18"/>
                <c:lvl>
                  <c:pt idx="0">
                    <c:v>-</c:v>
                  </c:pt>
                  <c:pt idx="1">
                    <c:v>RA</c:v>
                  </c:pt>
                  <c:pt idx="2">
                    <c:v>-</c:v>
                  </c:pt>
                  <c:pt idx="3">
                    <c:v>RA</c:v>
                  </c:pt>
                  <c:pt idx="4">
                    <c:v>-</c:v>
                  </c:pt>
                  <c:pt idx="5">
                    <c:v>RA</c:v>
                  </c:pt>
                  <c:pt idx="6">
                    <c:v>-</c:v>
                  </c:pt>
                  <c:pt idx="7">
                    <c:v>RA</c:v>
                  </c:pt>
                  <c:pt idx="8">
                    <c:v>-</c:v>
                  </c:pt>
                  <c:pt idx="9">
                    <c:v>RA</c:v>
                  </c:pt>
                  <c:pt idx="10">
                    <c:v>-</c:v>
                  </c:pt>
                  <c:pt idx="11">
                    <c:v>RA</c:v>
                  </c:pt>
                  <c:pt idx="12">
                    <c:v>-</c:v>
                  </c:pt>
                  <c:pt idx="13">
                    <c:v>RA</c:v>
                  </c:pt>
                  <c:pt idx="14">
                    <c:v>-</c:v>
                  </c:pt>
                  <c:pt idx="15">
                    <c:v>RA</c:v>
                  </c:pt>
                  <c:pt idx="16">
                    <c:v>-</c:v>
                  </c:pt>
                  <c:pt idx="17">
                    <c:v>RA</c:v>
                  </c:pt>
                </c:lvl>
                <c:lvl>
                  <c:pt idx="0">
                    <c:v>Accessible destination (categorical)</c:v>
                  </c:pt>
                  <c:pt idx="2">
                    <c:v>Attraction - generation balance</c:v>
                  </c:pt>
                  <c:pt idx="4">
                    <c:v>Local access</c:v>
                  </c:pt>
                  <c:pt idx="6">
                    <c:v>Land use mix</c:v>
                  </c:pt>
                  <c:pt idx="8">
                    <c:v>Activity density</c:v>
                  </c:pt>
                  <c:pt idx="10">
                    <c:v>Population density</c:v>
                  </c:pt>
                  <c:pt idx="12">
                    <c:v>Employment density</c:v>
                  </c:pt>
                  <c:pt idx="14">
                    <c:v>Amenity</c:v>
                  </c:pt>
                  <c:pt idx="16">
                    <c:v>Connectivity</c:v>
                  </c:pt>
                </c:lvl>
              </c:multiLvlStrCache>
            </c:multiLvlStrRef>
          </c:cat>
          <c:val>
            <c:numRef>
              <c:extLst>
                <c:ext xmlns:c15="http://schemas.microsoft.com/office/drawing/2012/chart" uri="{02D57815-91ED-43cb-92C2-25804820EDAC}">
                  <c15:fullRef>
                    <c15:sqref>TC_RA!$G$58:$G$85</c15:sqref>
                  </c15:fullRef>
                </c:ext>
              </c:extLst>
              <c:f>(TC_RA!$G$58:$G$69,TC_RA!$G$72:$G$77)</c:f>
              <c:numCache>
                <c:formatCode>General</c:formatCode>
                <c:ptCount val="18"/>
                <c:pt idx="1">
                  <c:v>4</c:v>
                </c:pt>
                <c:pt idx="2">
                  <c:v>1</c:v>
                </c:pt>
                <c:pt idx="3">
                  <c:v>7</c:v>
                </c:pt>
                <c:pt idx="5">
                  <c:v>2</c:v>
                </c:pt>
                <c:pt idx="6">
                  <c:v>1</c:v>
                </c:pt>
                <c:pt idx="8">
                  <c:v>1</c:v>
                </c:pt>
                <c:pt idx="10">
                  <c:v>3</c:v>
                </c:pt>
                <c:pt idx="11">
                  <c:v>3</c:v>
                </c:pt>
                <c:pt idx="12">
                  <c:v>1</c:v>
                </c:pt>
                <c:pt idx="13">
                  <c:v>9</c:v>
                </c:pt>
                <c:pt idx="14">
                  <c:v>3</c:v>
                </c:pt>
                <c:pt idx="15">
                  <c:v>1</c:v>
                </c:pt>
                <c:pt idx="16">
                  <c:v>6</c:v>
                </c:pt>
                <c:pt idx="17">
                  <c:v>3</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FDC3-42B7-BBCC-D8EEB962B0F0}"/>
            </c:ext>
          </c:extLst>
        </c:ser>
        <c:dLbls>
          <c:showLegendKey val="0"/>
          <c:showVal val="0"/>
          <c:showCatName val="0"/>
          <c:showSerName val="0"/>
          <c:showPercent val="0"/>
          <c:showBubbleSize val="0"/>
        </c:dLbls>
        <c:gapWidth val="61"/>
        <c:overlap val="100"/>
        <c:axId val="499282944"/>
        <c:axId val="499286224"/>
      </c:barChart>
      <c:catAx>
        <c:axId val="49928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286224"/>
        <c:crosses val="autoZero"/>
        <c:auto val="1"/>
        <c:lblAlgn val="ctr"/>
        <c:lblOffset val="100"/>
        <c:noMultiLvlLbl val="0"/>
      </c:catAx>
      <c:valAx>
        <c:axId val="49928622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282944"/>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2</xdr:row>
      <xdr:rowOff>130175</xdr:rowOff>
    </xdr:from>
    <xdr:to>
      <xdr:col>4</xdr:col>
      <xdr:colOff>130735</xdr:colOff>
      <xdr:row>4</xdr:row>
      <xdr:rowOff>124386</xdr:rowOff>
    </xdr:to>
    <xdr:pic>
      <xdr:nvPicPr>
        <xdr:cNvPr id="2" name="Picture 1">
          <a:extLst>
            <a:ext uri="{FF2B5EF4-FFF2-40B4-BE49-F238E27FC236}">
              <a16:creationId xmlns:a16="http://schemas.microsoft.com/office/drawing/2014/main" id="{704748F3-191B-42BA-819C-6233AD58D7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8650" y="492125"/>
          <a:ext cx="2810435" cy="3529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447675</xdr:colOff>
      <xdr:row>50</xdr:row>
      <xdr:rowOff>19050</xdr:rowOff>
    </xdr:from>
    <xdr:to>
      <xdr:col>17</xdr:col>
      <xdr:colOff>225425</xdr:colOff>
      <xdr:row>67</xdr:row>
      <xdr:rowOff>19050</xdr:rowOff>
    </xdr:to>
    <xdr:graphicFrame macro="">
      <xdr:nvGraphicFramePr>
        <xdr:cNvPr id="2" name="Chart 1">
          <a:extLst>
            <a:ext uri="{FF2B5EF4-FFF2-40B4-BE49-F238E27FC236}">
              <a16:creationId xmlns:a16="http://schemas.microsoft.com/office/drawing/2014/main" id="{B65C98E2-5BF2-4928-8003-E69CEC226F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66677</xdr:colOff>
      <xdr:row>5</xdr:row>
      <xdr:rowOff>19688</xdr:rowOff>
    </xdr:from>
    <xdr:to>
      <xdr:col>5</xdr:col>
      <xdr:colOff>1076653</xdr:colOff>
      <xdr:row>5</xdr:row>
      <xdr:rowOff>400050</xdr:rowOff>
    </xdr:to>
    <xdr:pic>
      <xdr:nvPicPr>
        <xdr:cNvPr id="2" name="Picture 1">
          <a:extLst>
            <a:ext uri="{FF2B5EF4-FFF2-40B4-BE49-F238E27FC236}">
              <a16:creationId xmlns:a16="http://schemas.microsoft.com/office/drawing/2014/main" id="{1513198A-84E7-4BEB-9631-1D2829051368}"/>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85277" y="400688"/>
          <a:ext cx="1009976" cy="3803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9525</xdr:colOff>
      <xdr:row>6</xdr:row>
      <xdr:rowOff>0</xdr:rowOff>
    </xdr:from>
    <xdr:to>
      <xdr:col>5</xdr:col>
      <xdr:colOff>95250</xdr:colOff>
      <xdr:row>6</xdr:row>
      <xdr:rowOff>180975</xdr:rowOff>
    </xdr:to>
    <xdr:pic>
      <xdr:nvPicPr>
        <xdr:cNvPr id="3" name="Picture 2">
          <a:extLst>
            <a:ext uri="{FF2B5EF4-FFF2-40B4-BE49-F238E27FC236}">
              <a16:creationId xmlns:a16="http://schemas.microsoft.com/office/drawing/2014/main" id="{3AE0C4CA-7737-42A1-A82B-96F1637E8FF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28125" y="838200"/>
          <a:ext cx="8572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9525</xdr:colOff>
      <xdr:row>7</xdr:row>
      <xdr:rowOff>0</xdr:rowOff>
    </xdr:from>
    <xdr:to>
      <xdr:col>5</xdr:col>
      <xdr:colOff>142875</xdr:colOff>
      <xdr:row>7</xdr:row>
      <xdr:rowOff>180975</xdr:rowOff>
    </xdr:to>
    <xdr:pic>
      <xdr:nvPicPr>
        <xdr:cNvPr id="4" name="Picture 3">
          <a:extLst>
            <a:ext uri="{FF2B5EF4-FFF2-40B4-BE49-F238E27FC236}">
              <a16:creationId xmlns:a16="http://schemas.microsoft.com/office/drawing/2014/main" id="{8B84F2C0-25B3-4DB2-9DC5-53A7E2FF187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28125" y="1022350"/>
          <a:ext cx="1333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9525</xdr:colOff>
      <xdr:row>8</xdr:row>
      <xdr:rowOff>0</xdr:rowOff>
    </xdr:from>
    <xdr:to>
      <xdr:col>5</xdr:col>
      <xdr:colOff>152400</xdr:colOff>
      <xdr:row>9</xdr:row>
      <xdr:rowOff>0</xdr:rowOff>
    </xdr:to>
    <xdr:pic>
      <xdr:nvPicPr>
        <xdr:cNvPr id="5" name="Picture 4">
          <a:extLst>
            <a:ext uri="{FF2B5EF4-FFF2-40B4-BE49-F238E27FC236}">
              <a16:creationId xmlns:a16="http://schemas.microsoft.com/office/drawing/2014/main" id="{1E097C95-CDF6-4B88-9184-5DCC5C2AB82E}"/>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28125" y="1206500"/>
          <a:ext cx="142875" cy="184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9525</xdr:colOff>
      <xdr:row>9</xdr:row>
      <xdr:rowOff>0</xdr:rowOff>
    </xdr:from>
    <xdr:to>
      <xdr:col>5</xdr:col>
      <xdr:colOff>152400</xdr:colOff>
      <xdr:row>9</xdr:row>
      <xdr:rowOff>180975</xdr:rowOff>
    </xdr:to>
    <xdr:pic>
      <xdr:nvPicPr>
        <xdr:cNvPr id="6" name="Picture 5">
          <a:extLst>
            <a:ext uri="{FF2B5EF4-FFF2-40B4-BE49-F238E27FC236}">
              <a16:creationId xmlns:a16="http://schemas.microsoft.com/office/drawing/2014/main" id="{28E56B02-731A-4835-8E82-1A214BF13734}"/>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28125" y="1390650"/>
          <a:ext cx="1428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38100</xdr:colOff>
      <xdr:row>12</xdr:row>
      <xdr:rowOff>19050</xdr:rowOff>
    </xdr:from>
    <xdr:to>
      <xdr:col>5</xdr:col>
      <xdr:colOff>843643</xdr:colOff>
      <xdr:row>12</xdr:row>
      <xdr:rowOff>474593</xdr:rowOff>
    </xdr:to>
    <xdr:pic>
      <xdr:nvPicPr>
        <xdr:cNvPr id="7" name="Picture 6">
          <a:extLst>
            <a:ext uri="{FF2B5EF4-FFF2-40B4-BE49-F238E27FC236}">
              <a16:creationId xmlns:a16="http://schemas.microsoft.com/office/drawing/2014/main" id="{A221DC4B-3872-47A5-89E0-3D509DA79AFC}"/>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56700" y="2254250"/>
          <a:ext cx="805543" cy="4555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9525</xdr:colOff>
      <xdr:row>14</xdr:row>
      <xdr:rowOff>0</xdr:rowOff>
    </xdr:from>
    <xdr:to>
      <xdr:col>5</xdr:col>
      <xdr:colOff>85725</xdr:colOff>
      <xdr:row>14</xdr:row>
      <xdr:rowOff>180975</xdr:rowOff>
    </xdr:to>
    <xdr:pic>
      <xdr:nvPicPr>
        <xdr:cNvPr id="8" name="Picture 7">
          <a:extLst>
            <a:ext uri="{FF2B5EF4-FFF2-40B4-BE49-F238E27FC236}">
              <a16:creationId xmlns:a16="http://schemas.microsoft.com/office/drawing/2014/main" id="{1E4424B6-3A57-4774-9028-FFBE94E86D51}"/>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28125" y="2901950"/>
          <a:ext cx="762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9525</xdr:colOff>
      <xdr:row>15</xdr:row>
      <xdr:rowOff>0</xdr:rowOff>
    </xdr:from>
    <xdr:to>
      <xdr:col>5</xdr:col>
      <xdr:colOff>133350</xdr:colOff>
      <xdr:row>15</xdr:row>
      <xdr:rowOff>180975</xdr:rowOff>
    </xdr:to>
    <xdr:pic>
      <xdr:nvPicPr>
        <xdr:cNvPr id="9" name="Picture 8">
          <a:extLst>
            <a:ext uri="{FF2B5EF4-FFF2-40B4-BE49-F238E27FC236}">
              <a16:creationId xmlns:a16="http://schemas.microsoft.com/office/drawing/2014/main" id="{3F5F372E-11DB-49E1-A25D-90D522FA85C1}"/>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28125" y="3086100"/>
          <a:ext cx="12382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9525</xdr:colOff>
      <xdr:row>16</xdr:row>
      <xdr:rowOff>0</xdr:rowOff>
    </xdr:from>
    <xdr:to>
      <xdr:col>5</xdr:col>
      <xdr:colOff>123825</xdr:colOff>
      <xdr:row>16</xdr:row>
      <xdr:rowOff>180975</xdr:rowOff>
    </xdr:to>
    <xdr:pic>
      <xdr:nvPicPr>
        <xdr:cNvPr id="10" name="Picture 9">
          <a:extLst>
            <a:ext uri="{FF2B5EF4-FFF2-40B4-BE49-F238E27FC236}">
              <a16:creationId xmlns:a16="http://schemas.microsoft.com/office/drawing/2014/main" id="{C0E6A19C-CA55-46E6-AEFC-7490331314D3}"/>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28125" y="3270250"/>
          <a:ext cx="1143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9525</xdr:colOff>
      <xdr:row>17</xdr:row>
      <xdr:rowOff>0</xdr:rowOff>
    </xdr:from>
    <xdr:to>
      <xdr:col>5</xdr:col>
      <xdr:colOff>114300</xdr:colOff>
      <xdr:row>17</xdr:row>
      <xdr:rowOff>180975</xdr:rowOff>
    </xdr:to>
    <xdr:pic>
      <xdr:nvPicPr>
        <xdr:cNvPr id="11" name="Picture 10">
          <a:extLst>
            <a:ext uri="{FF2B5EF4-FFF2-40B4-BE49-F238E27FC236}">
              <a16:creationId xmlns:a16="http://schemas.microsoft.com/office/drawing/2014/main" id="{FCA276A4-D7F5-4ED1-9A77-C1F12418B557}"/>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28125" y="3454400"/>
          <a:ext cx="1047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123825</xdr:colOff>
      <xdr:row>29</xdr:row>
      <xdr:rowOff>104775</xdr:rowOff>
    </xdr:from>
    <xdr:to>
      <xdr:col>5</xdr:col>
      <xdr:colOff>495300</xdr:colOff>
      <xdr:row>29</xdr:row>
      <xdr:rowOff>285750</xdr:rowOff>
    </xdr:to>
    <xdr:pic>
      <xdr:nvPicPr>
        <xdr:cNvPr id="12" name="Picture 11">
          <a:extLst>
            <a:ext uri="{FF2B5EF4-FFF2-40B4-BE49-F238E27FC236}">
              <a16:creationId xmlns:a16="http://schemas.microsoft.com/office/drawing/2014/main" id="{33A2EF1F-9DD0-4EFB-93B8-2AC55D0C62AB}"/>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242425" y="6391275"/>
          <a:ext cx="3714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85726</xdr:colOff>
      <xdr:row>31</xdr:row>
      <xdr:rowOff>76200</xdr:rowOff>
    </xdr:from>
    <xdr:to>
      <xdr:col>5</xdr:col>
      <xdr:colOff>533400</xdr:colOff>
      <xdr:row>31</xdr:row>
      <xdr:rowOff>457200</xdr:rowOff>
    </xdr:to>
    <xdr:pic>
      <xdr:nvPicPr>
        <xdr:cNvPr id="13" name="Picture 12">
          <a:extLst>
            <a:ext uri="{FF2B5EF4-FFF2-40B4-BE49-F238E27FC236}">
              <a16:creationId xmlns:a16="http://schemas.microsoft.com/office/drawing/2014/main" id="{C50F11E8-9F61-4223-87D9-BA915310DF12}"/>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204326" y="7099300"/>
          <a:ext cx="447674"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133350</xdr:colOff>
      <xdr:row>32</xdr:row>
      <xdr:rowOff>47625</xdr:rowOff>
    </xdr:from>
    <xdr:to>
      <xdr:col>5</xdr:col>
      <xdr:colOff>466725</xdr:colOff>
      <xdr:row>32</xdr:row>
      <xdr:rowOff>400051</xdr:rowOff>
    </xdr:to>
    <xdr:pic>
      <xdr:nvPicPr>
        <xdr:cNvPr id="14" name="Picture 13">
          <a:extLst>
            <a:ext uri="{FF2B5EF4-FFF2-40B4-BE49-F238E27FC236}">
              <a16:creationId xmlns:a16="http://schemas.microsoft.com/office/drawing/2014/main" id="{FDE772BA-EC27-443A-9DD4-42A2B5A90CA2}"/>
            </a:ext>
          </a:extLst>
        </xdr:cNvPr>
        <xdr:cNvPicPr>
          <a:picLocks noChangeAspect="1" noChangeArrowheads="1"/>
        </xdr:cNvPicPr>
      </xdr:nvPicPr>
      <xdr:blipFill>
        <a:blip xmlns:r="http://schemas.openxmlformats.org/officeDocument/2006/relationships" r:embed="rId1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251950" y="7604125"/>
          <a:ext cx="333375" cy="352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77107</xdr:colOff>
      <xdr:row>33</xdr:row>
      <xdr:rowOff>179613</xdr:rowOff>
    </xdr:from>
    <xdr:to>
      <xdr:col>5</xdr:col>
      <xdr:colOff>658132</xdr:colOff>
      <xdr:row>33</xdr:row>
      <xdr:rowOff>360588</xdr:rowOff>
    </xdr:to>
    <xdr:pic>
      <xdr:nvPicPr>
        <xdr:cNvPr id="15" name="Picture 14">
          <a:extLst>
            <a:ext uri="{FF2B5EF4-FFF2-40B4-BE49-F238E27FC236}">
              <a16:creationId xmlns:a16="http://schemas.microsoft.com/office/drawing/2014/main" id="{F5D78163-18D3-41B1-B426-005A853BFC9A}"/>
            </a:ext>
          </a:extLst>
        </xdr:cNvPr>
        <xdr:cNvPicPr>
          <a:picLocks noChangeAspect="1" noChangeArrowheads="1"/>
        </xdr:cNvPicPr>
      </xdr:nvPicPr>
      <xdr:blipFill>
        <a:blip xmlns:r="http://schemas.openxmlformats.org/officeDocument/2006/relationships" r:embed="rId1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195707" y="8136163"/>
          <a:ext cx="58102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123825</xdr:colOff>
      <xdr:row>30</xdr:row>
      <xdr:rowOff>104775</xdr:rowOff>
    </xdr:from>
    <xdr:to>
      <xdr:col>5</xdr:col>
      <xdr:colOff>495300</xdr:colOff>
      <xdr:row>30</xdr:row>
      <xdr:rowOff>285750</xdr:rowOff>
    </xdr:to>
    <xdr:pic>
      <xdr:nvPicPr>
        <xdr:cNvPr id="16" name="Picture 15">
          <a:extLst>
            <a:ext uri="{FF2B5EF4-FFF2-40B4-BE49-F238E27FC236}">
              <a16:creationId xmlns:a16="http://schemas.microsoft.com/office/drawing/2014/main" id="{C2EAA86C-4561-4F57-8CD8-5D4FD59F51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242425" y="6759575"/>
          <a:ext cx="3714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57150</xdr:colOff>
      <xdr:row>35</xdr:row>
      <xdr:rowOff>28792</xdr:rowOff>
    </xdr:from>
    <xdr:to>
      <xdr:col>5</xdr:col>
      <xdr:colOff>631738</xdr:colOff>
      <xdr:row>35</xdr:row>
      <xdr:rowOff>428563</xdr:rowOff>
    </xdr:to>
    <xdr:pic>
      <xdr:nvPicPr>
        <xdr:cNvPr id="17" name="Picture 16">
          <a:extLst>
            <a:ext uri="{FF2B5EF4-FFF2-40B4-BE49-F238E27FC236}">
              <a16:creationId xmlns:a16="http://schemas.microsoft.com/office/drawing/2014/main" id="{7C1E4BBB-622F-4D60-8A9B-3B409F8BB091}"/>
            </a:ext>
          </a:extLst>
        </xdr:cNvPr>
        <xdr:cNvPicPr>
          <a:picLocks noChangeAspect="1"/>
        </xdr:cNvPicPr>
      </xdr:nvPicPr>
      <xdr:blipFill>
        <a:blip xmlns:r="http://schemas.openxmlformats.org/officeDocument/2006/relationships" r:embed="rId15"/>
        <a:stretch>
          <a:fillRect/>
        </a:stretch>
      </xdr:blipFill>
      <xdr:spPr>
        <a:xfrm>
          <a:off x="9175750" y="9096592"/>
          <a:ext cx="574588" cy="409296"/>
        </a:xfrm>
        <a:prstGeom prst="rect">
          <a:avLst/>
        </a:prstGeom>
      </xdr:spPr>
    </xdr:pic>
    <xdr:clientData/>
  </xdr:twoCellAnchor>
  <xdr:twoCellAnchor editAs="oneCell">
    <xdr:from>
      <xdr:col>5</xdr:col>
      <xdr:colOff>19050</xdr:colOff>
      <xdr:row>37</xdr:row>
      <xdr:rowOff>66675</xdr:rowOff>
    </xdr:from>
    <xdr:to>
      <xdr:col>5</xdr:col>
      <xdr:colOff>819050</xdr:colOff>
      <xdr:row>37</xdr:row>
      <xdr:rowOff>542864</xdr:rowOff>
    </xdr:to>
    <xdr:pic>
      <xdr:nvPicPr>
        <xdr:cNvPr id="18" name="Picture 17">
          <a:extLst>
            <a:ext uri="{FF2B5EF4-FFF2-40B4-BE49-F238E27FC236}">
              <a16:creationId xmlns:a16="http://schemas.microsoft.com/office/drawing/2014/main" id="{3789F9F7-D3FE-419A-A899-CD8A3A7EBEB1}"/>
            </a:ext>
          </a:extLst>
        </xdr:cNvPr>
        <xdr:cNvPicPr>
          <a:picLocks noChangeAspect="1"/>
        </xdr:cNvPicPr>
      </xdr:nvPicPr>
      <xdr:blipFill>
        <a:blip xmlns:r="http://schemas.openxmlformats.org/officeDocument/2006/relationships" r:embed="rId16"/>
        <a:stretch>
          <a:fillRect/>
        </a:stretch>
      </xdr:blipFill>
      <xdr:spPr>
        <a:xfrm>
          <a:off x="9137650" y="10372725"/>
          <a:ext cx="800000" cy="485714"/>
        </a:xfrm>
        <a:prstGeom prst="rect">
          <a:avLst/>
        </a:prstGeom>
      </xdr:spPr>
    </xdr:pic>
    <xdr:clientData/>
  </xdr:twoCellAnchor>
  <xdr:twoCellAnchor editAs="oneCell">
    <xdr:from>
      <xdr:col>5</xdr:col>
      <xdr:colOff>47625</xdr:colOff>
      <xdr:row>36</xdr:row>
      <xdr:rowOff>123825</xdr:rowOff>
    </xdr:from>
    <xdr:to>
      <xdr:col>5</xdr:col>
      <xdr:colOff>1022229</xdr:colOff>
      <xdr:row>36</xdr:row>
      <xdr:rowOff>657157</xdr:rowOff>
    </xdr:to>
    <xdr:pic>
      <xdr:nvPicPr>
        <xdr:cNvPr id="19" name="Picture 18">
          <a:extLst>
            <a:ext uri="{FF2B5EF4-FFF2-40B4-BE49-F238E27FC236}">
              <a16:creationId xmlns:a16="http://schemas.microsoft.com/office/drawing/2014/main" id="{44D8E116-C91C-437A-BD6A-9C135C4127B5}"/>
            </a:ext>
          </a:extLst>
        </xdr:cNvPr>
        <xdr:cNvPicPr>
          <a:picLocks noChangeAspect="1"/>
        </xdr:cNvPicPr>
      </xdr:nvPicPr>
      <xdr:blipFill>
        <a:blip xmlns:r="http://schemas.openxmlformats.org/officeDocument/2006/relationships" r:embed="rId17"/>
        <a:stretch>
          <a:fillRect/>
        </a:stretch>
      </xdr:blipFill>
      <xdr:spPr>
        <a:xfrm>
          <a:off x="9166225" y="9693275"/>
          <a:ext cx="971429" cy="542857"/>
        </a:xfrm>
        <a:prstGeom prst="rect">
          <a:avLst/>
        </a:prstGeom>
      </xdr:spPr>
    </xdr:pic>
    <xdr:clientData/>
  </xdr:twoCellAnchor>
  <xdr:twoCellAnchor editAs="oneCell">
    <xdr:from>
      <xdr:col>5</xdr:col>
      <xdr:colOff>19050</xdr:colOff>
      <xdr:row>34</xdr:row>
      <xdr:rowOff>142875</xdr:rowOff>
    </xdr:from>
    <xdr:to>
      <xdr:col>5</xdr:col>
      <xdr:colOff>920750</xdr:colOff>
      <xdr:row>34</xdr:row>
      <xdr:rowOff>544420</xdr:rowOff>
    </xdr:to>
    <xdr:pic>
      <xdr:nvPicPr>
        <xdr:cNvPr id="20" name="Picture 19">
          <a:extLst>
            <a:ext uri="{FF2B5EF4-FFF2-40B4-BE49-F238E27FC236}">
              <a16:creationId xmlns:a16="http://schemas.microsoft.com/office/drawing/2014/main" id="{09276111-51B8-426B-9296-48F5782690C4}"/>
            </a:ext>
          </a:extLst>
        </xdr:cNvPr>
        <xdr:cNvPicPr>
          <a:picLocks noChangeAspect="1"/>
        </xdr:cNvPicPr>
      </xdr:nvPicPr>
      <xdr:blipFill>
        <a:blip xmlns:r="http://schemas.openxmlformats.org/officeDocument/2006/relationships" r:embed="rId18"/>
        <a:stretch>
          <a:fillRect/>
        </a:stretch>
      </xdr:blipFill>
      <xdr:spPr>
        <a:xfrm>
          <a:off x="9137650" y="8601075"/>
          <a:ext cx="908050" cy="398370"/>
        </a:xfrm>
        <a:prstGeom prst="rect">
          <a:avLst/>
        </a:prstGeom>
      </xdr:spPr>
    </xdr:pic>
    <xdr:clientData/>
  </xdr:twoCellAnchor>
  <xdr:twoCellAnchor editAs="oneCell">
    <xdr:from>
      <xdr:col>5</xdr:col>
      <xdr:colOff>57150</xdr:colOff>
      <xdr:row>10</xdr:row>
      <xdr:rowOff>76200</xdr:rowOff>
    </xdr:from>
    <xdr:to>
      <xdr:col>5</xdr:col>
      <xdr:colOff>1952388</xdr:colOff>
      <xdr:row>11</xdr:row>
      <xdr:rowOff>279345</xdr:rowOff>
    </xdr:to>
    <xdr:pic>
      <xdr:nvPicPr>
        <xdr:cNvPr id="21" name="Picture 20">
          <a:extLst>
            <a:ext uri="{FF2B5EF4-FFF2-40B4-BE49-F238E27FC236}">
              <a16:creationId xmlns:a16="http://schemas.microsoft.com/office/drawing/2014/main" id="{CCE1C995-F6B5-4C12-ACF3-2DE34419B6C0}"/>
            </a:ext>
          </a:extLst>
        </xdr:cNvPr>
        <xdr:cNvPicPr>
          <a:picLocks noChangeAspect="1"/>
        </xdr:cNvPicPr>
      </xdr:nvPicPr>
      <xdr:blipFill>
        <a:blip xmlns:r="http://schemas.openxmlformats.org/officeDocument/2006/relationships" r:embed="rId19"/>
        <a:stretch>
          <a:fillRect/>
        </a:stretch>
      </xdr:blipFill>
      <xdr:spPr>
        <a:xfrm>
          <a:off x="9175750" y="1651000"/>
          <a:ext cx="1895238" cy="43492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ura Aston" refreshedDate="43652.706334143521" createdVersion="6" refreshedVersion="6" minRefreshableVersion="3" recordCount="591" xr:uid="{9FCF0816-8771-4A29-98AB-DB6631548D1D}">
  <cacheSource type="worksheet">
    <worksheetSource name="Table1"/>
  </cacheSource>
  <cacheFields count="111">
    <cacheField name="Study_ID" numFmtId="0">
      <sharedItems containsSemiMixedTypes="0" containsString="0" containsNumber="1" containsInteger="1" minValue="1" maxValue="145" count="78">
        <n v="57"/>
        <n v="22"/>
        <n v="55"/>
        <n v="100"/>
        <n v="25"/>
        <n v="33"/>
        <n v="34"/>
        <n v="51"/>
        <n v="127"/>
        <n v="107"/>
        <n v="38"/>
        <n v="16"/>
        <n v="32"/>
        <n v="29"/>
        <n v="73"/>
        <n v="30"/>
        <n v="94"/>
        <n v="69"/>
        <n v="131"/>
        <n v="97"/>
        <n v="3"/>
        <n v="108"/>
        <n v="37"/>
        <n v="67"/>
        <n v="47"/>
        <n v="60"/>
        <n v="23"/>
        <n v="102"/>
        <n v="11"/>
        <n v="103"/>
        <n v="111"/>
        <n v="15"/>
        <n v="31"/>
        <n v="93"/>
        <n v="14"/>
        <n v="70"/>
        <n v="113"/>
        <n v="86"/>
        <n v="8"/>
        <n v="115"/>
        <n v="129"/>
        <n v="45"/>
        <n v="128"/>
        <n v="52"/>
        <n v="65"/>
        <n v="91"/>
        <n v="1"/>
        <n v="2"/>
        <n v="36"/>
        <n v="50"/>
        <n v="72"/>
        <n v="62"/>
        <n v="39"/>
        <n v="54"/>
        <n v="64"/>
        <n v="80"/>
        <n v="21"/>
        <n v="104"/>
        <n v="9"/>
        <n v="76"/>
        <n v="59"/>
        <n v="117"/>
        <n v="58"/>
        <n v="44"/>
        <n v="89"/>
        <n v="106"/>
        <n v="7"/>
        <n v="19"/>
        <n v="88"/>
        <n v="71"/>
        <n v="98"/>
        <n v="110"/>
        <n v="17"/>
        <n v="143"/>
        <n v="13"/>
        <n v="145"/>
        <n v="66"/>
        <n v="139"/>
      </sharedItems>
    </cacheField>
    <cacheField name="Citation" numFmtId="0">
      <sharedItems/>
    </cacheField>
    <cacheField name="Model_ID" numFmtId="0">
      <sharedItems containsMixedTypes="1" containsNumber="1" minValue="1.1000000000000001" maxValue="145.1"/>
    </cacheField>
    <cacheField name="DP_ID" numFmtId="0">
      <sharedItems count="591">
        <s v="57.1.2"/>
        <s v="57.1.1"/>
        <s v="22.1.1"/>
        <s v="22.2.1"/>
        <s v="55.1.18"/>
        <s v="22.2.2"/>
        <s v="22.1.2"/>
        <s v="22.2.7"/>
        <s v="100.1.1"/>
        <s v="25.3.3"/>
        <s v="33.3.2"/>
        <s v="34.2.1"/>
        <s v="51.1.7"/>
        <s v="127.4.1"/>
        <s v="107.9.1"/>
        <s v="34.2.3"/>
        <s v="34.1.1"/>
        <s v="38.1.9"/>
        <s v="16.2.3"/>
        <s v="32.1.3"/>
        <s v="29.1.1"/>
        <s v="73.15.4"/>
        <s v="22.1.10"/>
        <s v="30.1.5"/>
        <s v="94.1.4"/>
        <s v="94.1.2"/>
        <s v="94.1.6"/>
        <s v="69.1.2"/>
        <s v="94.2.9"/>
        <s v="30.2.5"/>
        <s v="131.4.1"/>
        <s v="94.2.7"/>
        <s v="94.2.5"/>
        <s v="97.1.2"/>
        <s v="38.3.9"/>
        <s v="100.1.2"/>
        <s v="30.2.3"/>
        <s v="3.1.3"/>
        <s v="30.2.8"/>
        <s v="38.1.18"/>
        <s v="38.5.18"/>
        <s v="69.1.1"/>
        <s v="108.1.7"/>
        <s v="30.1.3"/>
        <s v="37.1.3"/>
        <s v="67.1.1"/>
        <s v="30.1.8"/>
        <s v="38.2.12"/>
        <s v="33.4.1"/>
        <s v="30.1.4"/>
        <s v="30.2.4"/>
        <s v="47.2.2"/>
        <s v="47.4.2"/>
        <s v="38.4.3"/>
        <s v="38.6.18"/>
        <s v="33.3.1"/>
        <s v="38.6.3"/>
        <s v="3.1.1"/>
        <s v="38.6.12"/>
        <s v="60.1.1"/>
        <s v="38.4.12"/>
        <s v="23.2.1"/>
        <s v="67.2.1"/>
        <s v="102.1.1"/>
        <s v="11.1.3"/>
        <s v="103.1.2"/>
        <s v="33.1.1"/>
        <s v="111.3.2"/>
        <s v="111.2.2"/>
        <s v="15.4.1"/>
        <s v="3.1.4"/>
        <s v="111.2.1"/>
        <s v="25.5.3"/>
        <s v="31.1.5"/>
        <s v="29.1.4"/>
        <s v="93.1.7"/>
        <s v="14.2.1"/>
        <s v="103.1.8"/>
        <s v="15.2.1"/>
        <s v="70.10.1"/>
        <s v="15.3.1"/>
        <s v="15.1.1"/>
        <s v="113.1.12"/>
        <s v="131.3.2"/>
        <s v="32.1.1"/>
        <s v="86.4.11"/>
        <s v="113.2.12"/>
        <s v="103.1.1"/>
        <s v="25.1.3"/>
        <s v="25.2.3"/>
        <s v="25.4.3"/>
        <s v="38.5.12"/>
        <s v="15.13.1"/>
        <s v="8.1.2"/>
        <s v="15.12.1"/>
        <s v="31.2.5"/>
        <s v="70.9.1"/>
        <s v="115.4.1"/>
        <s v="15.11.1"/>
        <s v="131.2.6"/>
        <s v="115.4.2"/>
        <s v="3.1.5"/>
        <s v="129.1.8"/>
        <s v="38.4.11"/>
        <s v="70.3.1"/>
        <s v="70.8.1"/>
        <s v="15.14.1"/>
        <s v="51.1.1"/>
        <s v="70.2.1"/>
        <s v="30.2.6"/>
        <s v="38.6.11"/>
        <s v="70.4.1"/>
        <s v="15.5.1"/>
        <s v="31.2.2"/>
        <s v="38.2.2"/>
        <s v="38.4.2"/>
        <s v="45.1.5"/>
        <s v="128.1.7"/>
        <s v="129.1.7"/>
        <s v="52.1.14"/>
        <s v="65.7.7"/>
        <s v="70.7.1"/>
        <s v="11.1.1"/>
        <s v="65.4.5"/>
        <s v="65.9.5"/>
        <s v="65.5.5"/>
        <s v="65.7.5"/>
        <s v="11.2.1"/>
        <s v="65.10.8"/>
        <s v="3.1.2"/>
        <s v="65.1.8"/>
        <s v="30.1.6"/>
        <s v="65.3.8"/>
        <s v="31.1.3"/>
        <s v="65.7.8"/>
        <s v="65.9.7"/>
        <s v="65.6.8"/>
        <s v="91.1.3"/>
        <s v="1.2.2"/>
        <s v="65.10.5"/>
        <s v="65.2.7"/>
        <s v="131.2.3"/>
        <s v="65.1.7"/>
        <s v="31.2.3"/>
        <s v="65.6.7"/>
        <s v="65.4.8"/>
        <s v="65.2.5"/>
        <s v="2.3.1"/>
        <s v="36.2.2"/>
        <s v="93.1.4"/>
        <s v="31.2.4"/>
        <s v="97.3.1"/>
        <s v="97.1.3"/>
        <s v="50.1.3"/>
        <s v="97.2.2"/>
        <s v="111.1.3"/>
        <s v="111.1.1"/>
        <s v="111.3.1"/>
        <s v="37.1.4"/>
        <s v="37.2.5"/>
        <s v="37.1.5"/>
        <s v="72.3.1"/>
        <s v="91.1.2"/>
        <s v="70.1.1"/>
        <s v="37.1.6"/>
        <s v="127.2.1"/>
        <s v="91.1.1"/>
        <s v="62.1.1"/>
        <s v="39.1.1"/>
        <s v="54.3.1"/>
        <s v="32.1.2"/>
        <s v="64.1.2"/>
        <s v="54.1.1"/>
        <s v="50.1.1"/>
        <s v="54.2.1"/>
        <s v="55.1.9"/>
        <s v="55.1.10"/>
        <s v="55.1.16"/>
        <s v="131.1.1"/>
        <s v="80.1.2"/>
        <s v="127.1.1"/>
        <s v="65.8.7"/>
        <s v="65.8.8"/>
        <s v="65.5.8"/>
        <s v="65.10.7"/>
        <s v="11.2.2"/>
        <s v="127.3.1"/>
        <s v="65.3.7"/>
        <s v="65.8.5"/>
        <s v="65.9.8"/>
        <s v="65.6.5"/>
        <s v="111.1.2"/>
        <s v="8.1.1"/>
        <s v="65.3.5"/>
        <s v="65.5.6"/>
        <s v="65.1.5"/>
        <s v="65.2.8"/>
        <s v="21.1.2"/>
        <s v="52.1.18"/>
        <s v="65.2.3"/>
        <s v="2.4.1"/>
        <s v="104.1.2"/>
        <s v="31.1.4"/>
        <s v="131.4.2"/>
        <s v="65.7.3"/>
        <s v="52.1.8"/>
        <s v="65.6.3"/>
        <s v="65.10.3"/>
        <s v="65.9.3"/>
        <s v="55.1.8"/>
        <s v="72.2.1"/>
        <s v="65.8.3"/>
        <s v="65.3.3"/>
        <s v="65.1.3"/>
        <s v="65.4.3"/>
        <s v="86.2.10"/>
        <s v="131.1.4"/>
        <s v="65.5.3"/>
        <s v="38.3.10"/>
        <s v="38.1.10"/>
        <s v="38.6.1"/>
        <s v="52.1.10"/>
        <s v="33.2.1"/>
        <s v="115.4.3"/>
        <s v="9.1.1"/>
        <s v="21.1.1"/>
        <s v="23.1.1"/>
        <s v="38.1.16"/>
        <s v="72.4.2"/>
        <s v="14.1.1"/>
        <s v="38.1.7"/>
        <s v="38.3.7"/>
        <s v="38.5.7"/>
        <s v="131.3.1"/>
        <s v="38.5.16"/>
        <s v="76.1.1"/>
        <s v="38.3.16"/>
        <s v="59.1.6"/>
        <s v="1.5.2"/>
        <s v="59.6.7"/>
        <s v="65.1.4"/>
        <s v="65.2.4"/>
        <s v="31.1.1"/>
        <s v="65.8.4"/>
        <s v="65.6.4"/>
        <s v="65.3.4"/>
        <s v="34.2.2"/>
        <s v="65.7.4"/>
        <s v="65.9.4"/>
        <s v="65.10.4"/>
        <s v="65.5.4"/>
        <s v="31.2.1"/>
        <s v="65.4.4"/>
        <s v="70.13.2"/>
        <s v="117.1.2"/>
        <s v="128.1.2"/>
        <s v="128.1.4"/>
        <s v="131.1.3"/>
        <s v="129.1.2"/>
        <s v="129.1.4"/>
        <s v="59.2.7"/>
        <s v="128.1.6"/>
        <s v="129.1.6"/>
        <s v="65.1.6"/>
        <s v="65.6.6"/>
        <s v="58.1.4"/>
        <s v="44.3.1"/>
        <s v="65.3.6"/>
        <s v="15.18.4"/>
        <s v="65.8.6"/>
        <s v="47.2.3"/>
        <s v="65.9.6"/>
        <s v="58.1.3"/>
        <s v="65.2.6"/>
        <s v="15.18.6"/>
        <s v="33.1.4"/>
        <s v="65.7.6"/>
        <s v="15.16.4"/>
        <s v="65.4.6"/>
        <s v="65.10.6"/>
        <s v="65.3.9"/>
        <s v="15.19.2"/>
        <s v="72.2.2"/>
        <s v="73.15.1"/>
        <s v="65.8.9"/>
        <s v="15.17.4"/>
        <s v="65.2.9"/>
        <s v="65.6.9"/>
        <s v="65.1.9"/>
        <s v="2.4.2"/>
        <s v="33.2.2"/>
        <s v="65.7.9"/>
        <s v="65.10.9"/>
        <s v="44.2.1"/>
        <s v="15.16.6"/>
        <s v="89.2.2"/>
        <s v="104.1.1"/>
        <s v="1.4.2"/>
        <s v="47.4.3"/>
        <s v="65.5.9"/>
        <s v="65.9.9"/>
        <s v="65.4.9"/>
        <s v="2.2.1"/>
        <s v="107.2.3"/>
        <s v="15.19.3"/>
        <s v="106.1.5"/>
        <s v="15.20.1"/>
        <s v="33.2.4"/>
        <s v="9.1.2"/>
        <s v="21.2.1"/>
        <s v="33.1.2"/>
        <s v="15.17.6"/>
        <s v="21.1.3"/>
        <s v="15.16.5"/>
        <s v="15.17.5"/>
        <s v="38.6.6"/>
        <s v="38.3.15"/>
        <s v="45.1.3"/>
        <s v="1.6.2"/>
        <s v="15.16.2"/>
        <s v="52.1.2"/>
        <s v="72.1.1"/>
        <s v="65.2.2"/>
        <s v="65.8.1"/>
        <s v="65.7.1"/>
        <s v="65.7.2"/>
        <s v="15.17.2"/>
        <s v="65.1.2"/>
        <s v="65.2.1"/>
        <s v="131.2.4"/>
        <s v="15.19.4"/>
        <s v="15.20.4"/>
        <s v="50.1.2"/>
        <s v="15.19.1"/>
        <s v="108.1.6"/>
        <s v="65.3.1"/>
        <s v="86.1.8"/>
        <s v="106.1.2"/>
        <s v="86.3.8"/>
        <s v="86.2.8"/>
        <s v="102.1.3"/>
        <s v="2.3.2"/>
        <s v="15.17.8"/>
        <s v="102.1.4"/>
        <s v="65.6.2"/>
        <s v="65.6.1"/>
        <s v="15.20.2"/>
        <s v="103.1.5"/>
        <s v="47.1.2"/>
        <s v="113.1.15"/>
        <s v="67.1.3"/>
        <s v="15.19.6"/>
        <s v="15.16.8"/>
        <s v="15.16.1"/>
        <s v="15.17.1"/>
        <s v="67.2.3"/>
        <s v="131.1.2"/>
        <s v="94.2.8"/>
        <s v="106.1.3"/>
        <s v="94.2.6"/>
        <s v="15.18.13"/>
        <s v="15.18.5"/>
        <s v="94.1.3"/>
        <s v="94.1.5"/>
        <s v="15.18.8"/>
        <s v="15.18.2"/>
        <s v="7.3.2"/>
        <s v="7.3.6"/>
        <s v="7.3.4"/>
        <s v="15.17.13"/>
        <s v="15.16.13"/>
        <s v="7.1.2"/>
        <s v="7.2.2"/>
        <s v="131.1.6"/>
        <s v="19.1.2"/>
        <s v="88.1.5"/>
        <s v="88.1.4"/>
        <s v="15.18.1"/>
        <s v="71.3.2"/>
        <s v="58.1.2"/>
        <s v="71.2.2"/>
        <s v="71.1.2"/>
        <s v="86.2.2"/>
        <s v="15.16.3"/>
        <s v="15.17.3"/>
        <s v="11.1.2"/>
        <s v="86.4.2"/>
        <s v="117.1.3"/>
        <s v="88.1.2"/>
        <s v="98.1.1"/>
        <s v="107.6.3"/>
        <s v="107.5.3"/>
        <s v="107.1.3"/>
        <s v="108.1.4"/>
        <s v="72.1.2"/>
        <s v="110.1.2"/>
        <s v="110.4.2"/>
        <s v="15.20.11"/>
        <s v="110.2.2"/>
        <s v="94.1.1"/>
        <s v="108.1.2"/>
        <s v="15.16.14"/>
        <s v="15.18.3"/>
        <s v="108.1.3"/>
        <s v="94.2.4"/>
        <s v="110.3.2"/>
        <s v="15.16.16"/>
        <s v="15.19.7"/>
        <s v="15.20.12"/>
        <s v="104.2.1"/>
        <s v="15.20.10"/>
        <s v="15.17.16"/>
        <s v="131.2.5"/>
        <s v="15.17.17"/>
        <s v="47.3.2"/>
        <s v="15.16.17"/>
        <s v="15.20.3"/>
        <s v="2.1.1"/>
        <s v="17.1.1"/>
        <s v="143.1.2"/>
        <s v="86.4.13"/>
        <s v="13.1.1"/>
        <s v="103.1.7"/>
        <s v="15.17.14"/>
        <s v="108.1.5"/>
        <s v="110.1.4"/>
        <s v="15.20.9"/>
        <s v="15.20.7"/>
        <s v="31.1.6"/>
        <s v="31.2.6"/>
        <s v="15.19.5"/>
        <s v="110.3.4"/>
        <s v="15.16.15"/>
        <s v="15.19.11"/>
        <s v="106.1.4"/>
        <s v="110.4.3"/>
        <s v="19.1.3"/>
        <s v="110.3.3"/>
        <s v="106.1.1"/>
        <s v="15.17.15"/>
        <s v="110.2.4"/>
        <s v="15.17.18"/>
        <s v="15.18.15"/>
        <s v="131.2.2"/>
        <s v="15.18.9"/>
        <s v="15.16.9"/>
        <s v="15.17.9"/>
        <s v="15.18.14"/>
        <s v="30.1.2"/>
        <s v="15.20.5"/>
        <s v="29.1.3"/>
        <s v="15.16.18"/>
        <s v="36.1.22"/>
        <s v="69.1.3"/>
        <s v="15.19.13"/>
        <s v="44.1.1"/>
        <s v="15.19.12"/>
        <s v="37.1.1"/>
        <s v="15.17.10"/>
        <s v="15.20.13"/>
        <s v="33.2.3"/>
        <s v="110.4.4"/>
        <s v="15.17.19"/>
        <s v="15.16.10"/>
        <s v="15.18.16"/>
        <s v="15.16.19"/>
        <s v="117.1.1"/>
        <s v="110.1.3"/>
        <s v="54.3.4"/>
        <s v="15.18.10"/>
        <s v="54.2.2"/>
        <s v="54.1.2"/>
        <s v="15.17.12"/>
        <s v="54.3.2"/>
        <s v="15.16.12"/>
        <s v="15.17.7"/>
        <s v="145.1.1"/>
        <s v="15.18.12"/>
        <s v="15.16.7"/>
        <s v="54.1.4"/>
        <s v="15.19.14"/>
        <s v="54.2.4"/>
        <s v="54.2.3"/>
        <s v="54.3.3"/>
        <s v="54.1.3"/>
        <s v="80.1.1"/>
        <s v="88.1.3"/>
        <s v="72.3.2"/>
        <s v="113.1.3"/>
        <s v="15.19.8"/>
        <s v="131.1.5"/>
        <s v="113.2.8"/>
        <s v="15.18.7"/>
        <s v="15.19.9"/>
        <s v="7.3.3"/>
        <s v="1.4.1"/>
        <s v="15.18.11"/>
        <s v="15.19.10"/>
        <s v="72.4.1"/>
        <s v="7.3.5"/>
        <s v="34.2.4"/>
        <s v="15.17.11"/>
        <s v="15.16.11"/>
        <s v="15.20.6"/>
        <s v="7.3.1"/>
        <s v="7.2.1"/>
        <s v="30.2.2"/>
        <s v="131.2.1"/>
        <s v="73.15.6"/>
        <s v="1.5.1"/>
        <s v="19.1.1"/>
        <s v="37.2.2"/>
        <s v="76.1.2"/>
        <s v="37.3.2"/>
        <s v="1.1.2"/>
        <s v="1.3.1"/>
        <s v="37.1.2"/>
        <s v="66.1.1"/>
        <s v="71.1.1"/>
        <s v="88.1.1"/>
        <s v="15.20.8"/>
        <s v="93.1.2"/>
        <s v="1.3.2"/>
        <s v="97.1.1"/>
        <s v="97.2.1"/>
        <s v="98.2.1"/>
        <s v="107.6.1"/>
        <s v="1.1.1"/>
        <s v="47.3.3"/>
        <s v="107.1.1"/>
        <s v="107.5.1"/>
        <s v="139.4.1"/>
        <s v="1.6.1"/>
        <s v="139.2.1"/>
        <s v="55.1.17"/>
        <s v="65.9.1"/>
        <s v="86.2.1"/>
        <s v="65.1.1"/>
        <s v="47.1.3"/>
        <s v="65.4.1"/>
        <s v="65.10.1"/>
        <s v="65.3.2"/>
        <s v="65.8.2"/>
        <s v="33.1.3"/>
        <s v="73.15.2"/>
        <s v="107.10.1"/>
        <s v="107.2.1"/>
        <s v="65.9.2"/>
        <s v="65.4.2"/>
        <s v="65.5.1"/>
        <s v="30.1.1"/>
        <s v="30.2.1"/>
        <s v="100.1.5"/>
        <s v="65.5.2"/>
        <s v="65.10.2"/>
        <s v="70.13.1"/>
        <s v="11.3.1"/>
        <s v="30.1.7"/>
        <s v="30.2.7"/>
        <s v="128.1.1"/>
        <s v="128.1.3"/>
        <s v="100.1.3"/>
        <s v="129.1.1"/>
        <s v="69.1.4"/>
        <s v="73.15.5"/>
        <s v="129.1.3"/>
        <s v="69.1.5"/>
        <s v="139.1.1"/>
        <s v="55.1.12"/>
        <s v="33.3.3"/>
        <s v="1.2.1"/>
        <s v="22.1.8"/>
        <s v="55.1.13"/>
        <s v="55.1.14"/>
        <s v="22.2.10"/>
        <s v="23.1.2"/>
        <s v="55.1.15"/>
        <s v="22.2.3"/>
        <s v="22.2.8"/>
        <s v="22.1.3"/>
        <s v="73.15.3"/>
        <s v="22.2.6"/>
        <s v="108.1.1"/>
        <s v="100.1.4"/>
        <s v="16.1.2"/>
        <s v="23.2.2"/>
        <s v="22.2.5"/>
        <s v="22.1.5"/>
        <s v="22.1.6"/>
        <s v="22.1.7"/>
        <s v="57.1.3"/>
      </sharedItems>
    </cacheField>
    <cacheField name="2 - Meta_Analysis screen" numFmtId="0">
      <sharedItems count="2">
        <s v="exclude - no RA"/>
        <s v=""/>
      </sharedItems>
    </cacheField>
    <cacheField name="Step 3 - manual outlier screen" numFmtId="0">
      <sharedItems count="3">
        <s v="exclude - &gt;1"/>
        <s v=""/>
        <s v="exclude &lt;-1"/>
      </sharedItems>
    </cacheField>
    <cacheField name="4 - IQR outlier screen" numFmtId="0">
      <sharedItems count="3">
        <s v="high"/>
        <s v=""/>
        <s v="low"/>
      </sharedItems>
    </cacheField>
    <cacheField name="5 - Impute_SE" numFmtId="0">
      <sharedItems containsMixedTypes="1" containsNumber="1" minValue="0" maxValue="1.5483870967741935" count="329">
        <n v="8.1678742695926662E-2"/>
        <n v="5.2155174262047875E-2"/>
        <n v="8.0327039057698876E-2"/>
        <n v="0.10812325179121343"/>
        <n v="1.2060667870036101"/>
        <n v="1.21818"/>
        <n v="4.067176213173259E-2"/>
        <n v="0.43606557377049188"/>
        <n v="2.0737327188940089E-2"/>
        <n v="0.50128095644748072"/>
        <n v="6.5206307597043878E-2"/>
        <n v="0.21501014198782964"/>
        <n v="0.19117647058823528"/>
        <n v="5.4669703872437359E-2"/>
        <n v="0.11214358002166598"/>
        <n v="0.10868778151941597"/>
        <n v="0.50958053008281146"/>
        <n v="0.38279999999999997"/>
        <n v="0.2010178117048346"/>
        <n v="0.34826484018264836"/>
        <n v="0.57804938628158842"/>
        <n v="0.16660000000000003"/>
        <n v="0.23018693887590705"/>
        <n v="0.17039999999999997"/>
        <n v="0.15267175572519082"/>
        <n v="0.1666"/>
        <n v="4.0709033181144709E-2"/>
        <n v="4.2394822006472495E-2"/>
        <n v="0.15620000000000001"/>
        <n v="0.16100000000000003"/>
        <n v="0.17710000000000001"/>
        <n v="5.3646529837006018E-4"/>
        <n v="5.4425956077995313E-4"/>
        <n v="1.1914507772020725E-2"/>
        <n v="0.11550411280846065"/>
        <n v="0.7567567567567568"/>
        <n v="4.2481203007518793E-2"/>
        <n v="2.1978021978021976E-2"/>
        <n v="5.5982085732565579E-2"/>
        <n v="3.292877906976744E-2"/>
        <n v="0.24978104259295059"/>
        <n v="4.8120000000000003E-2"/>
        <n v="1.5030311000793314E-2"/>
        <n v="0.22972178581468936"/>
        <n v="1.3006765463539002E-2"/>
        <n v="8.4857351865398695E-2"/>
        <n v="1.4377150722642808E-2"/>
        <n v="9.6625235229886391E-2"/>
        <n v="2.0450272142503709E-2"/>
        <n v="1.0725890985324948E-2"/>
        <n v="6.2889289191820838E-2"/>
        <n v="9.3150684931506855E-2"/>
        <n v="8.9811958026009553E-2"/>
        <e v="#N/A"/>
        <n v="5.3991750687442712E-2"/>
        <n v="0.21624649859943978"/>
        <n v="0.29144500000000001"/>
        <n v="0.71242499999999997"/>
        <n v="0.45731699999999997"/>
        <n v="7.8952535059412493E-2"/>
        <n v="6.9770556478405327E-2"/>
        <n v="0.19229397074562971"/>
        <n v="0.16854000000000002"/>
        <n v="4.3741588156123827E-2"/>
        <n v="0.31385322271857052"/>
        <n v="8.2204627648393579E-4"/>
        <n v="9.0548314331017815E-2"/>
        <n v="6.5261764065138061E-2"/>
        <n v="3.9507320474087846E-3"/>
        <n v="6.8193791258575318E-2"/>
        <n v="0.29039999999999994"/>
        <n v="0.10385725359911406"/>
        <n v="3.6766826923076923E-2"/>
        <n v="0.18749999999999997"/>
        <n v="0.17244755244755247"/>
        <n v="0.13652099946378107"/>
        <n v="9.6091907094901091E-3"/>
        <n v="7.2019779016757601E-2"/>
        <n v="4.2483690280065892E-2"/>
        <n v="6.5943130740668363E-2"/>
        <n v="0.14835821619001455"/>
        <n v="9.2709727626459154E-2"/>
        <n v="7.9687499999999994E-2"/>
        <n v="8.9399999999999993E-2"/>
        <n v="8.4648648648648656E-2"/>
        <n v="0.10797628458498024"/>
        <n v="0.12049612403100773"/>
        <n v="4.126363636363637E-2"/>
        <n v="0.26619999999999999"/>
        <n v="5.1176470588235289E-2"/>
        <n v="6.6666666666666666E-2"/>
        <n v="2.9177777777777778E-2"/>
        <n v="5.0820000000000004E-2"/>
        <n v="3.3814285714285706E-2"/>
        <n v="1.174573929064947E-2"/>
        <n v="2.5401252463026297E-2"/>
        <n v="8.355555555555555E-2"/>
        <n v="1.7634042553191492E-2"/>
        <n v="5.5377574370709379E-2"/>
        <n v="2.2195588235294116E-2"/>
        <n v="0.15"/>
        <n v="4.7418181818181825E-2"/>
        <n v="7.5843333333333332E-2"/>
        <n v="0.106488"/>
        <n v="6.3076860911148364E-2"/>
        <n v="0.13529411764705884"/>
        <n v="0.14526459969932454"/>
        <n v="1.1194029850746268E-2"/>
        <n v="3.4387203231752414E-2"/>
        <n v="8.0974842767295593E-2"/>
        <n v="1.1212255772646538E-2"/>
        <n v="3.8405759702725015E-2"/>
        <n v="9.1999999999999998E-2"/>
        <n v="2.0315119604762753E-2"/>
        <n v="6.2554952233216887E-2"/>
        <n v="1.0325443093044812E-2"/>
        <n v="7.8909351620947629E-3"/>
        <n v="5.771587875417131E-3"/>
        <n v="7.2741935483870965E-2"/>
        <n v="5.3532500000000004E-2"/>
        <n v="4.9189337730145645E-2"/>
        <n v="2.3108E-2"/>
        <n v="3.7514285714285708E-2"/>
        <n v="0.13747499999999999"/>
        <n v="0.10960384615384615"/>
        <n v="6.6745655608214854E-2"/>
        <n v="3.4643452380952379E-2"/>
        <n v="8.6099999999999996E-2"/>
        <n v="6.0101449275362324E-2"/>
        <n v="7.5879310344827589E-2"/>
        <n v="0.11308263473053892"/>
        <n v="0.16082644628099174"/>
        <n v="9.9003174603174593E-2"/>
        <n v="3.4474999999999999E-2"/>
        <n v="4.9829870753134364E-9"/>
        <n v="2.6562500000000003E-2"/>
        <n v="9.5517241379310339E-3"/>
        <n v="1.4376595527417544E-2"/>
        <n v="7.7777777777777779E-2"/>
        <n v="0.10381679389312976"/>
        <n v="9.2879256965944269E-3"/>
        <n v="0.55430000000000001"/>
        <n v="9.1772020725388592E-3"/>
        <n v="7.0643478260869579E-3"/>
        <n v="1.0218181818181817E-2"/>
        <n v="8.8303341176470582E-2"/>
        <n v="3.2161159794204051E-2"/>
        <n v="9.7159999999999989E-3"/>
        <n v="9.4975609756097583E-3"/>
        <n v="1.0851428571428571E-2"/>
        <n v="6.9800000000000001E-3"/>
        <n v="4.1326530612244901E-2"/>
        <n v="8.3799999999999986E-3"/>
        <n v="9.4795794392523364E-2"/>
        <n v="0.17435158501440923"/>
        <n v="3.507240887132191E-2"/>
        <n v="3.9358273784503295E-2"/>
        <n v="0.68761061946902668"/>
        <n v="3.4187648600865699E-2"/>
        <n v="0.19127272727272726"/>
        <n v="2.5924228998389812E-2"/>
        <n v="0.14492753623188406"/>
        <n v="0.11406844106463879"/>
        <n v="2.4579245283018872E-2"/>
        <n v="2.1901079136690649E-2"/>
        <n v="3.7499999999999999E-2"/>
        <n v="1.8416494845360825E-2"/>
        <n v="1.9616157205240174E-2"/>
        <n v="1.8853333333333333E-2"/>
        <n v="0.20232558139534881"/>
        <n v="1.8147846889952156E-2"/>
        <n v="1.6048E-2"/>
        <n v="1.3663157894736841E-2"/>
        <n v="8.2242424242424238E-3"/>
        <n v="7.2727272727272724E-2"/>
        <n v="2.2285714285714287E-2"/>
        <n v="5.1030927835051552E-2"/>
        <n v="0.17690025108422736"/>
        <n v="3.4439017243834052E-2"/>
        <n v="1.5181376427462782E-4"/>
        <n v="3.615023474178404E-2"/>
        <n v="4.5169113181222163E-3"/>
        <n v="5.9291718277595397E-4"/>
        <n v="0.16"/>
        <n v="1.2129181861111369E-2"/>
        <n v="2.4813226212152498E-6"/>
        <n v="9.1439936102236427E-2"/>
        <n v="7.0807999999999996E-2"/>
        <n v="9.1214876538965012E-2"/>
        <n v="0.118491921005386"/>
        <n v="0.12597"/>
        <n v="7.4228947368421047E-2"/>
        <n v="3.6755844781875146E-4"/>
        <n v="7.85E-2"/>
        <n v="2.826394538989067E-2"/>
        <n v="9.6678260869565213E-2"/>
        <n v="7.2499999999999995E-2"/>
        <n v="0.10783469387755101"/>
        <n v="0.10297405063291139"/>
        <n v="0.12141666666666666"/>
        <n v="1.2348825587206395E-2"/>
        <n v="3.6100723041562928E-2"/>
        <n v="9.6463709677419351E-2"/>
        <n v="0.13734285714285716"/>
        <n v="8.7499999999999994E-2"/>
        <n v="0.11250909090909089"/>
        <n v="9.0219636336000192E-2"/>
        <n v="0.11194594594594597"/>
        <n v="0.11149411764705881"/>
        <n v="0.1076923076923077"/>
        <n v="0.15118196811434853"/>
        <n v="1.4746376811594204E-2"/>
        <n v="3.7065196730659572E-4"/>
        <n v="0.13869655172413795"/>
        <n v="9.889908256880732E-2"/>
        <n v="0.11705454545454545"/>
        <n v="4.6932524201704955E-2"/>
        <n v="2.6526526526526529E-2"/>
        <n v="3.9038128249566727E-2"/>
        <n v="0.33489510489510493"/>
        <n v="5.4350000000000002E-2"/>
        <n v="1.4633995165389142E-2"/>
        <n v="5.8728486055776893E-2"/>
        <n v="4.9771103327495618E-2"/>
        <n v="5.4016015624999997E-2"/>
        <n v="4.4792586490939042E-2"/>
        <n v="4.5708865248226961E-2"/>
        <n v="7.2423323615160351E-2"/>
        <n v="7.9411764705882348E-2"/>
        <n v="6.1961002785515321E-2"/>
        <n v="4.6808510638297871E-2"/>
        <n v="1.5748031496062995E-2"/>
        <n v="3.4512750455373407E-2"/>
        <n v="4.1897297297297284E-2"/>
        <n v="4.4400592007893432E-2"/>
        <n v="9.2670157068062836E-3"/>
        <n v="6.7926762940735186E-2"/>
        <n v="2.6104477611940301E-2"/>
        <n v="2.4698027314112293E-2"/>
        <n v="0.02"/>
        <n v="6.6174137092853677E-2"/>
        <n v="4.430577083581734E-2"/>
        <n v="4.6323073919833424E-2"/>
        <n v="7.504076738609114E-2"/>
        <n v="7.1158509006004012E-2"/>
        <n v="0.11115"/>
        <n v="0"/>
        <n v="7.639096609288433E-2"/>
        <n v="1.9778878258022964E-2"/>
        <n v="4.4708591900305676E-2"/>
        <n v="7.1735874240982878E-2"/>
        <n v="2.4229339090800045E-4"/>
        <n v="0.12663333333333332"/>
        <n v="8.6956521739130436E-3"/>
        <n v="1.4364089775561098E-3"/>
        <n v="5.7971014492753631E-2"/>
        <n v="3.3412887828162289E-3"/>
        <n v="4.6661031276415896E-2"/>
        <n v="4.6555416234905493E-2"/>
        <n v="1.2987012987012987E-3"/>
        <n v="2.3809523809523807E-3"/>
        <n v="4.3978604725881665E-2"/>
        <n v="1.2521961465975258E-2"/>
        <n v="3.453900589968345E-2"/>
        <n v="2.960109065147035E-2"/>
        <n v="6.9259259259259257E-2"/>
        <n v="0.35200000000000004"/>
        <n v="7.1857402652973898E-2"/>
        <n v="0.11666666666666667"/>
        <n v="7.2139303482587069E-2"/>
        <n v="1.0036138706752309E-2"/>
        <n v="4.6614541754089703E-2"/>
        <n v="4.8777320926206448E-4"/>
        <n v="3.8144732508351757E-2"/>
        <n v="1.8708913010243081E-2"/>
        <n v="9.1068055555555541E-2"/>
        <n v="2.033601841196778E-2"/>
        <n v="8.4747657713928809E-2"/>
        <n v="6.9014893026915811E-2"/>
        <n v="8.0089053803339499E-2"/>
        <n v="0.22162162162162163"/>
        <n v="8.7111538461538435E-2"/>
        <n v="8.5705714285714274E-2"/>
        <n v="0.37399999999999994"/>
        <n v="0.10999999999999999"/>
        <n v="7.3891791163889428E-2"/>
        <n v="5.4050156871044787E-2"/>
        <n v="0.13900000000000001"/>
        <n v="9.9850796115331736E-2"/>
        <n v="1.4195348837209304E-2"/>
        <n v="0.13469999999999999"/>
        <n v="0.1188"/>
        <n v="2.729376E-2"/>
        <n v="4.2832281553398056E-2"/>
        <n v="5.7085714285714288E-2"/>
        <n v="1.4582357533177204E-2"/>
        <n v="5.0904494382022471E-2"/>
        <n v="4.5050802139037428E-2"/>
        <n v="4.7301818181818188E-2"/>
        <n v="3.8117676767676759E-2"/>
        <n v="7.4985997398378593E-2"/>
        <n v="3.1050399999999995E-2"/>
        <n v="3.8204444444444444E-2"/>
        <n v="3.7551724137931029E-2"/>
        <n v="0.32299999999999995"/>
        <n v="1.5154460649819494"/>
        <n v="2.5392857142857141E-2"/>
        <n v="2.7941176470588233E-2"/>
        <n v="4.0616740088105729E-2"/>
        <n v="0.15749999999999997"/>
        <n v="0.17500000000000002"/>
        <n v="7.1637324008172798E-2"/>
        <n v="1.6617760984839614E-4"/>
        <n v="0.43246062000000002"/>
        <n v="0.10671491150309889"/>
        <n v="0.10900473933649291"/>
        <n v="0.32794081666894476"/>
        <n v="1.7189784164569101E-3"/>
        <n v="0.14454976303317535"/>
        <n v="8.5199999999999998E-2"/>
        <n v="3.0705434844948757E-2"/>
        <n v="3.9310596E-3"/>
        <n v="6.6813276727132383E-3"/>
        <n v="0.67954911433172305"/>
        <n v="5.1934054744559336E-3"/>
        <n v="0.66554463392164009"/>
        <n v="0.53425393501805052"/>
        <n v="1.5483870967741935"/>
        <n v="0.61441213653603033"/>
      </sharedItems>
    </cacheField>
    <cacheField name="6 - Assign weight" numFmtId="0">
      <sharedItems containsBlank="1" containsMixedTypes="1" containsNumber="1" minValue="3.4482758620689655E-2" maxValue="1" count="12">
        <m/>
        <s v="exclude - fewer than 2 studies"/>
        <n v="1"/>
        <n v="0.16666666666666666"/>
        <n v="0.5"/>
        <n v="3.4482758620689655E-2"/>
        <n v="0.33333333333333331"/>
        <n v="0.25"/>
        <n v="0.1"/>
        <n v="0.05"/>
        <n v="0.2"/>
        <n v="0.14285714285714285"/>
      </sharedItems>
    </cacheField>
    <cacheField name="7 - 1_SE" numFmtId="0">
      <sharedItems containsMixedTypes="1" containsNumber="1" minValue="0.64583333333333337" maxValue="200682840.40995604"/>
    </cacheField>
    <cacheField name="8 - Total weight" numFmtId="0">
      <sharedItems containsMixedTypes="1" containsNumber="1" minValue="0" maxValue="403010.8747044917"/>
    </cacheField>
    <cacheField name="9 - E_weighted" numFmtId="0">
      <sharedItems containsMixedTypes="1" containsNumber="1" minValue="-10.380716349138648" maxValue="46.210000000000008"/>
    </cacheField>
    <cacheField name="Page_ref" numFmtId="0">
      <sharedItems/>
    </cacheField>
    <cacheField name="Corr_type" numFmtId="0">
      <sharedItems containsMixedTypes="1" containsNumber="1" containsInteger="1" minValue="2" maxValue="5"/>
    </cacheField>
    <cacheField name="Sig" numFmtId="0">
      <sharedItems/>
    </cacheField>
    <cacheField name="Direction " numFmtId="0">
      <sharedItems/>
    </cacheField>
    <cacheField name="Theoretical_consistency" numFmtId="0">
      <sharedItems count="3">
        <s v="Y"/>
        <s v="insignificant"/>
        <s v="N"/>
      </sharedItems>
    </cacheField>
    <cacheField name="DV" numFmtId="0">
      <sharedItems/>
    </cacheField>
    <cacheField name="DV_unit" numFmtId="0">
      <sharedItems containsBlank="1"/>
    </cacheField>
    <cacheField name="DV_scale" numFmtId="0">
      <sharedItems/>
    </cacheField>
    <cacheField name="DV_aggregation" numFmtId="0">
      <sharedItems/>
    </cacheField>
    <cacheField name="DV_agg_unit" numFmtId="0">
      <sharedItems containsBlank="1"/>
    </cacheField>
    <cacheField name="DV_data" numFmtId="0">
      <sharedItems/>
    </cacheField>
    <cacheField name="DV_source" numFmtId="0">
      <sharedItems/>
    </cacheField>
    <cacheField name="Transit" numFmtId="0">
      <sharedItems containsSemiMixedTypes="0" containsString="0" containsNumber="1" containsInteger="1" minValue="0" maxValue="1"/>
    </cacheField>
    <cacheField name="PNR" numFmtId="0">
      <sharedItems containsSemiMixedTypes="0" containsString="0" containsNumber="1" containsInteger="1" minValue="0" maxValue="1"/>
    </cacheField>
    <cacheField name="Bus" numFmtId="0">
      <sharedItems containsSemiMixedTypes="0" containsString="0" containsNumber="1" containsInteger="1" minValue="0" maxValue="1"/>
    </cacheField>
    <cacheField name="BRT" numFmtId="0">
      <sharedItems containsSemiMixedTypes="0" containsString="0" containsNumber="1" containsInteger="1" minValue="0" maxValue="1"/>
    </cacheField>
    <cacheField name="Sch_bus" numFmtId="0">
      <sharedItems containsSemiMixedTypes="0" containsString="0" containsNumber="1" containsInteger="1" minValue="0" maxValue="0"/>
    </cacheField>
    <cacheField name="LRT" numFmtId="0">
      <sharedItems containsSemiMixedTypes="0" containsString="0" containsNumber="1" containsInteger="1" minValue="0" maxValue="1"/>
    </cacheField>
    <cacheField name="HR" numFmtId="0">
      <sharedItems containsSemiMixedTypes="0" containsString="0" containsNumber="1" containsInteger="1" minValue="0" maxValue="1"/>
    </cacheField>
    <cacheField name="Shared" numFmtId="0">
      <sharedItems containsSemiMixedTypes="0" containsString="0" containsNumber="1" containsInteger="1" minValue="0" maxValue="0"/>
    </cacheField>
    <cacheField name="Aged" numFmtId="0">
      <sharedItems containsSemiMixedTypes="0" containsString="0" containsNumber="1" containsInteger="1" minValue="0" maxValue="1"/>
    </cacheField>
    <cacheField name="Adult" numFmtId="0">
      <sharedItems containsSemiMixedTypes="0" containsString="0" containsNumber="1" containsInteger="1" minValue="0" maxValue="1"/>
    </cacheField>
    <cacheField name="Child" numFmtId="0">
      <sharedItems containsSemiMixedTypes="0" containsString="0" containsNumber="1" containsInteger="1" minValue="0" maxValue="1"/>
    </cacheField>
    <cacheField name="Worker" numFmtId="0">
      <sharedItems containsSemiMixedTypes="0" containsString="0" containsNumber="1" containsInteger="1" minValue="0" maxValue="1"/>
    </cacheField>
    <cacheField name="Transit_user" numFmtId="0">
      <sharedItems containsSemiMixedTypes="0" containsString="0" containsNumber="1" containsInteger="1" minValue="0" maxValue="1"/>
    </cacheField>
    <cacheField name="High_transit" numFmtId="0">
      <sharedItems containsSemiMixedTypes="0" containsString="0" containsNumber="1" containsInteger="1" minValue="0" maxValue="1"/>
    </cacheField>
    <cacheField name="Low_transit" numFmtId="0">
      <sharedItems containsSemiMixedTypes="0" containsString="0" containsNumber="1" containsInteger="1" minValue="0" maxValue="1"/>
    </cacheField>
    <cacheField name="High_inc" numFmtId="0">
      <sharedItems containsSemiMixedTypes="0" containsString="0" containsNumber="1" containsInteger="1" minValue="0" maxValue="0"/>
    </cacheField>
    <cacheField name="Low_inc" numFmtId="0">
      <sharedItems containsSemiMixedTypes="0" containsString="0" containsNumber="1" containsInteger="1" minValue="0" maxValue="0"/>
    </cacheField>
    <cacheField name="TOD" numFmtId="0">
      <sharedItems containsSemiMixedTypes="0" containsString="0" containsNumber="1" containsInteger="1" minValue="0" maxValue="1"/>
    </cacheField>
    <cacheField name="non_TOD" numFmtId="0">
      <sharedItems containsSemiMixedTypes="0" containsString="0" containsNumber="1" containsInteger="1" minValue="0" maxValue="0"/>
    </cacheField>
    <cacheField name="General" numFmtId="0">
      <sharedItems containsSemiMixedTypes="0" containsString="0" containsNumber="1" containsInteger="1" minValue="0" maxValue="1"/>
    </cacheField>
    <cacheField name="Other" numFmtId="0">
      <sharedItems containsMixedTypes="1" containsNumber="1" containsInteger="1" minValue="0" maxValue="0"/>
    </cacheField>
    <cacheField name="Trip" numFmtId="0">
      <sharedItems/>
    </cacheField>
    <cacheField name="Country" numFmtId="0">
      <sharedItems count="15">
        <s v="Canada"/>
        <s v="USA"/>
        <s v="India"/>
        <s v="South Korea"/>
        <s v="Australia"/>
        <s v="Hong Kong"/>
        <s v="Netherlands"/>
        <s v="European countries"/>
        <s v="China"/>
        <s v="United Kingdom"/>
        <s v="varies"/>
        <s v="Global"/>
        <s v="Australia, North America, Europe"/>
        <s v="USA, Canada"/>
        <s v="Latin America"/>
      </sharedItems>
    </cacheField>
    <cacheField name="City" numFmtId="0">
      <sharedItems/>
    </cacheField>
    <cacheField name="Year of data collection" numFmtId="0">
      <sharedItems containsMixedTypes="1" containsNumber="1" containsInteger="1" minValue="1990" maxValue="2013"/>
    </cacheField>
    <cacheField name="sampling_period" numFmtId="0">
      <sharedItems/>
    </cacheField>
    <cacheField name="sample_size" numFmtId="0">
      <sharedItems containsMixedTypes="1" containsNumber="1" containsInteger="1" minValue="15" maxValue="92784"/>
    </cacheField>
    <cacheField name="time_periods" numFmtId="0">
      <sharedItems containsMixedTypes="1" containsNumber="1" containsInteger="1" minValue="1" maxValue="108"/>
    </cacheField>
    <cacheField name="Study_type" numFmtId="0">
      <sharedItems/>
    </cacheField>
    <cacheField name="Covary" numFmtId="0">
      <sharedItems/>
    </cacheField>
    <cacheField name="LOS" numFmtId="0">
      <sharedItems containsSemiMixedTypes="0" containsString="0" containsNumber="1" containsInteger="1" minValue="0" maxValue="1"/>
    </cacheField>
    <cacheField name="Trip_char" numFmtId="0">
      <sharedItems containsSemiMixedTypes="0" containsString="0" containsNumber="1" containsInteger="1" minValue="0" maxValue="1"/>
    </cacheField>
    <cacheField name="Direct_cost" numFmtId="0">
      <sharedItems containsSemiMixedTypes="0" containsString="0" containsNumber="1" containsInteger="1" minValue="0" maxValue="1"/>
    </cacheField>
    <cacheField name="DM" numFmtId="0">
      <sharedItems containsSemiMixedTypes="0" containsString="0" containsNumber="1" containsInteger="1" minValue="0" maxValue="1"/>
    </cacheField>
    <cacheField name="Regional_accessibility" numFmtId="0">
      <sharedItems containsSemiMixedTypes="0" containsString="0" containsNumber="1" containsInteger="1" minValue="0" maxValue="1" count="2">
        <n v="0"/>
        <n v="1"/>
      </sharedItems>
    </cacheField>
    <cacheField name="Attitude_SS" numFmtId="0">
      <sharedItems containsSemiMixedTypes="0" containsString="0" containsNumber="1" containsInteger="1" minValue="0" maxValue="1" count="2">
        <n v="1"/>
        <n v="0"/>
      </sharedItems>
    </cacheField>
    <cacheField name="Demography_SS" numFmtId="0">
      <sharedItems containsSemiMixedTypes="0" containsString="0" containsNumber="1" containsInteger="1" minValue="0" maxValue="1" count="2">
        <n v="1"/>
        <n v="0"/>
      </sharedItems>
    </cacheField>
    <cacheField name="Demography_general" numFmtId="0">
      <sharedItems containsSemiMixedTypes="0" containsString="0" containsNumber="1" containsInteger="1" minValue="0" maxValue="1"/>
    </cacheField>
    <cacheField name="1. Any_SS" numFmtId="0">
      <sharedItems containsSemiMixedTypes="0" containsString="0" containsNumber="1" containsInteger="1" minValue="0" maxValue="2" count="3">
        <n v="2"/>
        <n v="0"/>
        <n v="1"/>
      </sharedItems>
    </cacheField>
    <cacheField name="Dist_transit" numFmtId="0">
      <sharedItems containsSemiMixedTypes="0" containsString="0" containsNumber="1" containsInteger="1" minValue="0" maxValue="1"/>
    </cacheField>
    <cacheField name="Vehicle" numFmtId="0">
      <sharedItems containsSemiMixedTypes="0" containsString="0" containsNumber="1" containsInteger="1" minValue="0" maxValue="1"/>
    </cacheField>
    <cacheField name="Other3" numFmtId="0">
      <sharedItems containsMixedTypes="1" containsNumber="1" containsInteger="1" minValue="0" maxValue="1"/>
    </cacheField>
    <cacheField name="IV" numFmtId="0">
      <sharedItems count="7">
        <s v="PT-Access"/>
        <s v="PT-design"/>
        <s v="Diversity"/>
        <s v="Density"/>
        <s v="Auto-Access"/>
        <s v="Auto-design"/>
        <s v="Balance" u="1"/>
      </sharedItems>
    </cacheField>
    <cacheField name="IV_Indicator" numFmtId="0">
      <sharedItems/>
    </cacheField>
    <cacheField name="Categorical" numFmtId="0">
      <sharedItems containsString="0" containsBlank="1" containsNumber="1" containsInteger="1" minValue="1" maxValue="1"/>
    </cacheField>
    <cacheField name="IV_Standardised" numFmtId="0">
      <sharedItems count="18">
        <s v="Access_Cat"/>
        <s v="Connectivity"/>
        <s v="Mix_Land"/>
        <s v="Central"/>
        <s v="Balance"/>
        <s v="Emp_Den"/>
        <s v="Act_Den"/>
        <s v="Pop_Den"/>
        <s v="Amenity"/>
        <s v="Comm_Den"/>
        <s v="Design_Cat"/>
        <s v="Local_Access"/>
        <s v="Decentral"/>
        <s v="Auto_Connect"/>
        <s v="Mix_House"/>
        <s v="Inaccessible"/>
        <s v="Disamenity"/>
        <s v="Safety"/>
      </sharedItems>
    </cacheField>
    <cacheField name="Leg" numFmtId="0">
      <sharedItems/>
    </cacheField>
    <cacheField name="Buffer_Type" numFmtId="0">
      <sharedItems/>
    </cacheField>
    <cacheField name="Buffer_size" numFmtId="0">
      <sharedItems/>
    </cacheField>
    <cacheField name="Estimation_method" numFmtId="0">
      <sharedItems/>
    </cacheField>
    <cacheField name="DV_ref" numFmtId="0">
      <sharedItems containsBlank="1"/>
    </cacheField>
    <cacheField name="IV_ref" numFmtId="0">
      <sharedItems containsBlank="1"/>
    </cacheField>
    <cacheField name="Calculation_notes" numFmtId="0">
      <sharedItems containsBlank="1" containsMixedTypes="1" containsNumber="1" containsInteger="1" minValue="5" maxValue="5"/>
    </cacheField>
    <cacheField name="E_mag" numFmtId="0">
      <sharedItems containsSemiMixedTypes="0" containsString="0" containsNumber="1" minValue="-22" maxValue="14"/>
    </cacheField>
    <cacheField name="E_Source" numFmtId="0">
      <sharedItems/>
    </cacheField>
    <cacheField name="b_mag_LOR" numFmtId="0">
      <sharedItems containsBlank="1" containsMixedTypes="1" containsNumber="1" minValue="-4993.5839999999998" maxValue="5879.8"/>
    </cacheField>
    <cacheField name="OR" numFmtId="0">
      <sharedItems containsString="0" containsBlank="1" containsNumber="1" minValue="5.5917201159042043E-21" maxValue="2304765380512.0889"/>
    </cacheField>
    <cacheField name="RRR" numFmtId="0">
      <sharedItems containsString="0" containsBlank="1" containsNumber="1" minValue="3.110147603471098E-2" maxValue="172.2591450135512"/>
    </cacheField>
    <cacheField name="Ratio_Source" numFmtId="0">
      <sharedItems containsBlank="1"/>
    </cacheField>
    <cacheField name="other_est" numFmtId="0">
      <sharedItems containsBlank="1" containsMixedTypes="1" containsNumber="1" minValue="-1.92" maxValue="23.99"/>
    </cacheField>
    <cacheField name="other_est_source" numFmtId="0">
      <sharedItems containsBlank="1"/>
    </cacheField>
    <cacheField name="T_stat" numFmtId="0">
      <sharedItems containsBlank="1" containsMixedTypes="1" containsNumber="1" minValue="-22.666699999999999" maxValue="1031.94"/>
    </cacheField>
    <cacheField name="T_stat_source" numFmtId="0">
      <sharedItems containsBlank="1"/>
    </cacheField>
    <cacheField name="z_stat" numFmtId="0">
      <sharedItems containsBlank="1" containsMixedTypes="1" containsNumber="1" minValue="-1.8" maxValue="4.12"/>
    </cacheField>
    <cacheField name="other_test_stat" numFmtId="0">
      <sharedItems containsBlank="1" containsMixedTypes="1" containsNumber="1" minValue="0" maxValue="1215.8"/>
    </cacheField>
    <cacheField name="other_test_stat_source" numFmtId="0">
      <sharedItems containsBlank="1"/>
    </cacheField>
    <cacheField name="CI" numFmtId="0">
      <sharedItems containsBlank="1"/>
    </cacheField>
    <cacheField name="p_sig" numFmtId="0">
      <sharedItems containsBlank="1" containsMixedTypes="1" containsNumber="1" minValue="0" maxValue="0.95"/>
    </cacheField>
    <cacheField name="SE_B_mag" numFmtId="0">
      <sharedItems containsBlank="1" containsMixedTypes="1" containsNumber="1" minValue="0" maxValue="150.751"/>
    </cacheField>
    <cacheField name="SE_B_Source" numFmtId="0">
      <sharedItems containsBlank="1"/>
    </cacheField>
    <cacheField name="SE_E_mag" numFmtId="0">
      <sharedItems containsString="0" containsBlank="1" containsNumber="1" minValue="0" maxValue="1.5483870967741935"/>
    </cacheField>
    <cacheField name="SE_E_Source" numFmtId="0">
      <sharedItems containsBlank="1"/>
    </cacheField>
    <cacheField name="Fit" numFmtId="0">
      <sharedItems containsMixedTypes="1" containsNumber="1" minValue="1.17E-2" maxValue="222"/>
    </cacheField>
    <cacheField name="Fit_Type" numFmtId="0">
      <sharedItems containsBlank="1" containsMixedTypes="1" containsNumber="1" containsInteger="1" minValue="0" maxValue="0"/>
    </cacheField>
    <cacheField name="Log-likelihood" numFmtId="0">
      <sharedItems containsBlank="1" containsMixedTypes="1" containsNumber="1" minValue="-40092.103000000003" maxValue="152821.01999999999"/>
    </cacheField>
    <cacheField name="p_model" numFmtId="0">
      <sharedItems containsBlank="1" containsMixedTypes="1" containsNumber="1" containsInteger="1" minValue="0" maxValue="0"/>
    </cacheField>
    <cacheField name="other_fit" numFmtId="0">
      <sharedItems containsBlank="1" containsMixedTypes="1" containsNumber="1" minValue="-3457.86" maxValue="54490000"/>
    </cacheField>
    <cacheField name="other_fit_specify" numFmtId="0">
      <sharedItems containsBlank="1"/>
    </cacheField>
    <cacheField name="n_DV" numFmtId="0">
      <sharedItems containsString="0" containsBlank="1" containsNumber="1" containsInteger="1" minValue="0" maxValue="5"/>
    </cacheField>
    <cacheField name="n_IV" numFmtId="0">
      <sharedItems containsString="0" containsBlank="1" containsNumber="1" containsInteger="1" minValue="0" maxValue="43"/>
    </cacheField>
    <cacheField name="n_K" numFmtId="0">
      <sharedItems containsString="0" containsBlank="1" containsNumber="1" containsInteger="1" minValue="0" maxValue="1"/>
    </cacheField>
    <cacheField name="df" numFmtId="0">
      <sharedItems containsBlank="1" containsMixedTypes="1" containsNumber="1" containsInteger="1" minValue="11" maxValue="92753"/>
    </cacheField>
    <cacheField name="DV_mean" numFmtId="0">
      <sharedItems containsBlank="1" containsMixedTypes="1" containsNumber="1" minValue="0.03" maxValue="582411.36842105258"/>
    </cacheField>
    <cacheField name="IV_mean" numFmtId="0">
      <sharedItems containsBlank="1" containsMixedTypes="1" containsNumber="1" minValue="-11.4" maxValue="574022"/>
    </cacheField>
    <cacheField name="Elasticity_derived" numFmtId="0">
      <sharedItems containsBlank="1" containsMixedTypes="1" containsNumber="1" minValue="-3.0018909856693008" maxValue="4.705557948"/>
    </cacheField>
    <cacheField name="Std_y" numFmtId="0">
      <sharedItems containsString="0" containsBlank="1" containsNumber="1" minValue="18.917000000000002" maxValue="18.917000000000002"/>
    </cacheField>
    <cacheField name="Std_X" numFmtId="0">
      <sharedItems containsString="0" containsBlank="1" containsNumber="1" minValue="0.12" maxValue="7379.467999999999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ura Aston" refreshedDate="43652.84935798611" createdVersion="6" refreshedVersion="6" minRefreshableVersion="3" recordCount="505" xr:uid="{1C9DAE7E-E997-41F6-92D2-0F4BA5219394}">
  <cacheSource type="worksheet">
    <worksheetSource name="Table1"/>
  </cacheSource>
  <cacheFields count="47">
    <cacheField name="Study_ID" numFmtId="0">
      <sharedItems containsSemiMixedTypes="0" containsString="0" containsNumber="1" containsInteger="1" minValue="1" maxValue="145" count="78">
        <n v="33"/>
        <n v="51"/>
        <n v="107"/>
        <n v="32"/>
        <n v="22"/>
        <n v="69"/>
        <n v="131"/>
        <n v="100"/>
        <n v="16"/>
        <n v="29"/>
        <n v="38"/>
        <n v="3"/>
        <n v="60"/>
        <n v="94"/>
        <n v="11"/>
        <n v="111"/>
        <n v="15"/>
        <n v="97"/>
        <n v="31"/>
        <n v="14"/>
        <n v="70"/>
        <n v="2"/>
        <n v="108"/>
        <n v="37"/>
        <n v="67"/>
        <n v="102"/>
        <n v="103"/>
        <n v="72"/>
        <n v="62"/>
        <n v="39"/>
        <n v="64"/>
        <n v="50"/>
        <n v="8"/>
        <n v="129"/>
        <n v="52"/>
        <n v="65"/>
        <n v="117"/>
        <n v="59"/>
        <n v="89"/>
        <n v="104"/>
        <n v="21"/>
        <n v="106"/>
        <n v="115"/>
        <n v="25"/>
        <n v="93"/>
        <n v="113"/>
        <n v="36"/>
        <n v="54"/>
        <n v="19"/>
        <n v="145"/>
        <n v="55"/>
        <n v="80"/>
        <n v="86"/>
        <n v="7"/>
        <n v="9"/>
        <n v="127"/>
        <n v="71"/>
        <n v="128"/>
        <n v="34"/>
        <n v="58"/>
        <n v="73"/>
        <n v="45"/>
        <n v="30"/>
        <n v="88"/>
        <n v="98"/>
        <n v="110"/>
        <n v="143"/>
        <n v="57"/>
        <n v="47"/>
        <n v="91"/>
        <n v="44"/>
        <n v="1"/>
        <n v="66"/>
        <n v="76"/>
        <n v="139"/>
        <n v="17"/>
        <n v="13" u="1"/>
        <n v="23" u="1"/>
      </sharedItems>
    </cacheField>
    <cacheField name="Citation" numFmtId="0">
      <sharedItems/>
    </cacheField>
    <cacheField name="Model_ID" numFmtId="0">
      <sharedItems containsMixedTypes="1" containsNumber="1" minValue="1.1000000000000001" maxValue="145.1"/>
    </cacheField>
    <cacheField name="DP_ID" numFmtId="0">
      <sharedItems/>
    </cacheField>
    <cacheField name="Page_ref" numFmtId="0">
      <sharedItems/>
    </cacheField>
    <cacheField name="2 - Meta_Analysis screen" numFmtId="0">
      <sharedItems count="2">
        <s v="exclude - no RA"/>
        <s v=""/>
      </sharedItems>
    </cacheField>
    <cacheField name=" 3 - manual outlier screen" numFmtId="0">
      <sharedItems count="3">
        <s v="exclude - &gt;1"/>
        <s v=""/>
        <s v="exclude &lt;-1"/>
      </sharedItems>
    </cacheField>
    <cacheField name="4 - IQR outlier screen" numFmtId="0">
      <sharedItems count="3">
        <s v="high"/>
        <s v=""/>
        <s v="low"/>
      </sharedItems>
    </cacheField>
    <cacheField name="5 - Impute_SE" numFmtId="0">
      <sharedItems containsSemiMixedTypes="0" containsString="0" containsNumber="1" minValue="0" maxValue="1.5483870967741935"/>
    </cacheField>
    <cacheField name="6 - Assign weight" numFmtId="0">
      <sharedItems containsBlank="1" containsMixedTypes="1" containsNumber="1" minValue="3.4482758620689655E-2" maxValue="2" count="15">
        <m/>
        <n v="1"/>
        <s v="exclude - fewer than 2 studies"/>
        <n v="0.2"/>
        <n v="0.25"/>
        <n v="0.5"/>
        <n v="3.4482758620689655E-2"/>
        <n v="0.1"/>
        <n v="0.33333333333333331"/>
        <n v="0.16666666666666666"/>
        <n v="0.05"/>
        <n v="0.14285714285714285"/>
        <n v="0.1111111111111111" u="1"/>
        <n v="2" u="1"/>
        <n v="8.3333333333333329E-2" u="1"/>
      </sharedItems>
    </cacheField>
    <cacheField name="7 - 1_SE" numFmtId="0">
      <sharedItems containsMixedTypes="1" containsNumber="1" minValue="0.64583333333333337" maxValue="200682840.40995604"/>
    </cacheField>
    <cacheField name="8 - Total weight" numFmtId="0">
      <sharedItems containsMixedTypes="1" containsNumber="1" minValue="0" maxValue="403010.8747044917"/>
    </cacheField>
    <cacheField name="9 - E_weighted" numFmtId="0">
      <sharedItems containsMixedTypes="1" containsNumber="1" minValue="-10.380716349138648" maxValue="46.210000000000008"/>
    </cacheField>
    <cacheField name="Calculation_notes" numFmtId="0">
      <sharedItems containsBlank="1" containsMixedTypes="1" containsNumber="1" containsInteger="1" minValue="5" maxValue="5"/>
    </cacheField>
    <cacheField name="E_mag" numFmtId="0">
      <sharedItems containsSemiMixedTypes="0" containsString="0" containsNumber="1" minValue="-22" maxValue="14"/>
    </cacheField>
    <cacheField name="E_Source" numFmtId="0">
      <sharedItems/>
    </cacheField>
    <cacheField name="SE_E_mag" numFmtId="0">
      <sharedItems containsString="0" containsBlank="1" containsNumber="1" minValue="0" maxValue="1.5483870967741935"/>
    </cacheField>
    <cacheField name="SE_E_Source" numFmtId="0">
      <sharedItems containsBlank="1"/>
    </cacheField>
    <cacheField name="Sig" numFmtId="0">
      <sharedItems/>
    </cacheField>
    <cacheField name="Direction " numFmtId="0">
      <sharedItems/>
    </cacheField>
    <cacheField name="Theoretical_consistency" numFmtId="0">
      <sharedItems/>
    </cacheField>
    <cacheField name="DV" numFmtId="0">
      <sharedItems/>
    </cacheField>
    <cacheField name="DV_unit" numFmtId="0">
      <sharedItems containsBlank="1"/>
    </cacheField>
    <cacheField name="DV_scale" numFmtId="0">
      <sharedItems/>
    </cacheField>
    <cacheField name="DV_aggregation" numFmtId="0">
      <sharedItems/>
    </cacheField>
    <cacheField name="Trip" numFmtId="0">
      <sharedItems/>
    </cacheField>
    <cacheField name="Country" numFmtId="0">
      <sharedItems/>
    </cacheField>
    <cacheField name="City" numFmtId="0">
      <sharedItems/>
    </cacheField>
    <cacheField name="Year of data collection" numFmtId="0">
      <sharedItems containsMixedTypes="1" containsNumber="1" containsInteger="1" minValue="1990" maxValue="2013"/>
    </cacheField>
    <cacheField name="sampling_period" numFmtId="0">
      <sharedItems/>
    </cacheField>
    <cacheField name="sample_size" numFmtId="0">
      <sharedItems containsMixedTypes="1" containsNumber="1" containsInteger="1" minValue="15" maxValue="92784"/>
    </cacheField>
    <cacheField name="Regional_accessibility" numFmtId="0">
      <sharedItems containsSemiMixedTypes="0" containsString="0" containsNumber="1" containsInteger="1" minValue="0" maxValue="1"/>
    </cacheField>
    <cacheField name="Attitude_SS" numFmtId="0">
      <sharedItems containsSemiMixedTypes="0" containsString="0" containsNumber="1" containsInteger="1" minValue="0" maxValue="1"/>
    </cacheField>
    <cacheField name="Demography_SS" numFmtId="0">
      <sharedItems containsSemiMixedTypes="0" containsString="0" containsNumber="1" containsInteger="1" minValue="0" maxValue="1"/>
    </cacheField>
    <cacheField name="1. Any_SS" numFmtId="0">
      <sharedItems containsSemiMixedTypes="0" containsString="0" containsNumber="1" containsInteger="1" minValue="0" maxValue="2" count="3">
        <n v="0"/>
        <n v="1"/>
        <n v="2"/>
      </sharedItems>
    </cacheField>
    <cacheField name="IV" numFmtId="0">
      <sharedItems count="6">
        <s v="Density"/>
        <s v="PT-Access"/>
        <s v="PT-design"/>
        <s v="Diversity"/>
        <s v="Auto-design" u="1"/>
        <s v="Auto-Access" u="1"/>
      </sharedItems>
    </cacheField>
    <cacheField name="IV_Indicator" numFmtId="0">
      <sharedItems/>
    </cacheField>
    <cacheField name="Categorical" numFmtId="0">
      <sharedItems containsString="0" containsBlank="1" containsNumber="1" containsInteger="1" minValue="1" maxValue="1"/>
    </cacheField>
    <cacheField name="IV_Standardised" numFmtId="0">
      <sharedItems count="18">
        <s v="Emp_Den"/>
        <s v="Act_Den"/>
        <s v="Pop_Den"/>
        <s v="Comm_Den"/>
        <s v="Access_Cat"/>
        <s v="Amenity"/>
        <s v="Balance"/>
        <s v="Central"/>
        <s v="Connectivity"/>
        <s v="Design_Cat"/>
        <s v="Mix_Land"/>
        <s v="Local_access"/>
        <s v="Mix_House"/>
        <s v="Safety"/>
        <s v="Inaccessible" u="1"/>
        <s v="Disamenity" u="1"/>
        <s v="Decentral" u="1"/>
        <s v="Auto_Connect" u="1"/>
      </sharedItems>
    </cacheField>
    <cacheField name="Estimation_method" numFmtId="0">
      <sharedItems/>
    </cacheField>
    <cacheField name="DV_ref" numFmtId="0">
      <sharedItems containsBlank="1"/>
    </cacheField>
    <cacheField name="b_mag_LOR" numFmtId="0">
      <sharedItems containsBlank="1" containsMixedTypes="1" containsNumber="1" minValue="-4993.5839999999998" maxValue="5879.8"/>
    </cacheField>
    <cacheField name="OR" numFmtId="0">
      <sharedItems containsString="0" containsBlank="1" containsNumber="1" minValue="5.5917201159042043E-21" maxValue="2304765380512.0889"/>
    </cacheField>
    <cacheField name="RRR" numFmtId="0">
      <sharedItems containsString="0" containsBlank="1" containsNumber="1" minValue="4.7311589138320786E-2" maxValue="172.2591450135512"/>
    </cacheField>
    <cacheField name="Ratio_Source" numFmtId="0">
      <sharedItems containsBlank="1"/>
    </cacheField>
    <cacheField name="T_stat" numFmtId="0">
      <sharedItems containsBlank="1" containsMixedTypes="1" containsNumber="1" minValue="-10.802899999999999" maxValue="1031.94"/>
    </cacheField>
    <cacheField name="T_stat_sourc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1">
  <r>
    <x v="0"/>
    <s v="Zahabi et al. 2012"/>
    <n v="57.1"/>
    <x v="0"/>
    <x v="0"/>
    <x v="0"/>
    <x v="0"/>
    <x v="0"/>
    <x v="0"/>
    <n v="12.243087576932918"/>
    <n v="0"/>
    <n v="0"/>
    <s v="Table 4 p. 115"/>
    <n v="3"/>
    <s v="Y"/>
    <s v="Pos"/>
    <x v="0"/>
    <s v="mode choice (probability)"/>
    <s v="trip mode choice"/>
    <s v="binary"/>
    <s v="Disaggregate"/>
    <m/>
    <s v="Revealed preference"/>
    <s v="Secondary - travel or household survey"/>
    <n v="1"/>
    <n v="0"/>
    <n v="0"/>
    <n v="0"/>
    <n v="0"/>
    <n v="0"/>
    <n v="0"/>
    <n v="0"/>
    <n v="0"/>
    <n v="0"/>
    <n v="0"/>
    <n v="1"/>
    <n v="0"/>
    <n v="1"/>
    <n v="0"/>
    <n v="0"/>
    <n v="0"/>
    <n v="0"/>
    <n v="0"/>
    <n v="0"/>
    <n v="0"/>
    <s v="Work"/>
    <x v="0"/>
    <s v="Montreal"/>
    <n v="2003"/>
    <s v="Pre-2010"/>
    <n v="3710"/>
    <n v="1"/>
    <s v="O"/>
    <s v="Y"/>
    <n v="0"/>
    <n v="1"/>
    <n v="1"/>
    <n v="0"/>
    <x v="0"/>
    <x v="0"/>
    <x v="0"/>
    <n v="1"/>
    <x v="0"/>
    <n v="0"/>
    <n v="0"/>
    <n v="0"/>
    <x v="0"/>
    <s v="Cluster 2: somewhat higher PT access,  somewhat higher density,  somewhat higher diversity"/>
    <n v="1"/>
    <x v="0"/>
    <s v="Origin/residence"/>
    <s v="other"/>
    <s v="400 &lt; x &lt; 800m"/>
    <s v="Simultaneous logistic model"/>
    <s v="not choosing transit"/>
    <s v="Cluster 4: periphery (less transit-oriented)"/>
    <s v="4a"/>
    <n v="14"/>
    <s v="Source"/>
    <n v="6.0010000000000003"/>
    <n v="403.83242406787969"/>
    <m/>
    <s v="Derived (4a)"/>
    <m/>
    <m/>
    <s v=""/>
    <m/>
    <s v=""/>
    <s v=""/>
    <s v=""/>
    <s v=""/>
    <n v="2.8000000000000001E-2"/>
    <s v=""/>
    <m/>
    <m/>
    <m/>
    <s v="not stated"/>
    <s v=""/>
    <s v=""/>
    <s v=""/>
    <s v=""/>
    <s v=""/>
    <m/>
    <m/>
    <m/>
    <s v=""/>
    <s v=""/>
    <s v=""/>
    <s v=""/>
    <m/>
    <m/>
  </r>
  <r>
    <x v="0"/>
    <s v="Zahabi et al. 2012"/>
    <n v="57.1"/>
    <x v="1"/>
    <x v="0"/>
    <x v="0"/>
    <x v="0"/>
    <x v="0"/>
    <x v="0"/>
    <n v="12.243087576932918"/>
    <n v="0"/>
    <n v="0"/>
    <s v="Table 4 p. 115"/>
    <n v="3"/>
    <s v="Y"/>
    <s v="Pos"/>
    <x v="0"/>
    <s v="mode choice (probability)"/>
    <s v="trip mode choice"/>
    <s v="binary"/>
    <s v="Disaggregate"/>
    <m/>
    <s v="Revealed preference"/>
    <s v="Secondary - travel or household survey"/>
    <n v="1"/>
    <n v="0"/>
    <n v="0"/>
    <n v="0"/>
    <n v="0"/>
    <n v="0"/>
    <n v="0"/>
    <n v="0"/>
    <n v="0"/>
    <n v="0"/>
    <n v="0"/>
    <n v="1"/>
    <n v="0"/>
    <n v="1"/>
    <n v="0"/>
    <n v="0"/>
    <n v="0"/>
    <n v="0"/>
    <n v="0"/>
    <n v="0"/>
    <n v="0"/>
    <s v="Work"/>
    <x v="0"/>
    <s v="Montreal"/>
    <n v="2003"/>
    <s v="Pre-2010"/>
    <n v="3710"/>
    <n v="1"/>
    <s v="O"/>
    <s v="Y"/>
    <n v="0"/>
    <n v="1"/>
    <n v="1"/>
    <n v="0"/>
    <x v="0"/>
    <x v="0"/>
    <x v="0"/>
    <n v="1"/>
    <x v="0"/>
    <n v="0"/>
    <n v="0"/>
    <n v="0"/>
    <x v="0"/>
    <s v="Cluster 1: high PT access, high density, high diversity"/>
    <n v="1"/>
    <x v="0"/>
    <s v="Origin/residence"/>
    <s v="other"/>
    <s v="400 &lt; x &lt; 800m"/>
    <s v="Simultaneous logistic model"/>
    <s v="not choosing transit"/>
    <s v="Cluster 4: periphery (less transit-oriented)"/>
    <s v="4a"/>
    <n v="13"/>
    <s v="Source"/>
    <n v="2.77"/>
    <n v="15.958634009794029"/>
    <m/>
    <s v="Derived (4a)"/>
    <m/>
    <m/>
    <s v=""/>
    <m/>
    <s v=""/>
    <s v=""/>
    <s v=""/>
    <s v=""/>
    <n v="8.1000000000000003E-2"/>
    <s v=""/>
    <m/>
    <m/>
    <m/>
    <s v="not stated"/>
    <s v=""/>
    <s v=""/>
    <s v=""/>
    <s v=""/>
    <s v=""/>
    <m/>
    <m/>
    <m/>
    <s v=""/>
    <s v=""/>
    <s v=""/>
    <s v=""/>
    <m/>
    <m/>
  </r>
  <r>
    <x v="1"/>
    <s v="Bento et al. 2005"/>
    <n v="22.1"/>
    <x v="2"/>
    <x v="0"/>
    <x v="0"/>
    <x v="0"/>
    <x v="1"/>
    <x v="0"/>
    <n v="19.173553039543329"/>
    <n v="0"/>
    <n v="0"/>
    <s v="Table 2p. 471"/>
    <n v="2"/>
    <s v="Y"/>
    <s v="Pos"/>
    <x v="0"/>
    <s v="mode choice (probability)"/>
    <s v="trip"/>
    <s v="categorical"/>
    <s v="Disaggregate"/>
    <m/>
    <s v="Revealed preference"/>
    <s v="Secondary - travel or household survey"/>
    <n v="0"/>
    <n v="0"/>
    <n v="1"/>
    <n v="0"/>
    <n v="0"/>
    <n v="0"/>
    <n v="0"/>
    <n v="0"/>
    <n v="0"/>
    <n v="0"/>
    <n v="0"/>
    <n v="1"/>
    <n v="0"/>
    <n v="0"/>
    <n v="0"/>
    <n v="0"/>
    <n v="0"/>
    <n v="0"/>
    <n v="0"/>
    <n v="0"/>
    <n v="0"/>
    <s v="Work"/>
    <x v="1"/>
    <s v="various"/>
    <n v="1990"/>
    <s v="Pre-2010"/>
    <n v="6476"/>
    <n v="1"/>
    <s v="O"/>
    <s v="N"/>
    <n v="1"/>
    <n v="0"/>
    <n v="1"/>
    <n v="0"/>
    <x v="0"/>
    <x v="1"/>
    <x v="0"/>
    <n v="1"/>
    <x v="0"/>
    <n v="0"/>
    <n v="1"/>
    <n v="1"/>
    <x v="1"/>
    <s v="Road density"/>
    <m/>
    <x v="1"/>
    <s v="Origin/residence"/>
    <s v="other"/>
    <s v=" city or metropolitan area"/>
    <s v="Multinomial logistic"/>
    <s v="automobile"/>
    <m/>
    <s v="5, 4a"/>
    <n v="5.08"/>
    <s v="Source"/>
    <n v="0.40600000000000003"/>
    <n v="1.50080255245802"/>
    <m/>
    <s v="Derived (4a)"/>
    <s v=""/>
    <s v=""/>
    <s v=""/>
    <m/>
    <n v="1.8"/>
    <s v=""/>
    <s v=""/>
    <s v=""/>
    <n v="0.1"/>
    <s v=""/>
    <m/>
    <m/>
    <m/>
    <s v="not stated"/>
    <s v=""/>
    <s v=""/>
    <s v=""/>
    <s v=""/>
    <s v=""/>
    <m/>
    <m/>
    <m/>
    <s v=""/>
    <s v=""/>
    <s v=""/>
    <s v=""/>
    <m/>
    <m/>
  </r>
  <r>
    <x v="1"/>
    <s v="Bento et al. 2005"/>
    <n v="22.2"/>
    <x v="3"/>
    <x v="0"/>
    <x v="0"/>
    <x v="0"/>
    <x v="1"/>
    <x v="0"/>
    <n v="19.173553039543329"/>
    <n v="0"/>
    <n v="0"/>
    <s v="Table 2p. 471"/>
    <n v="2"/>
    <s v="Y"/>
    <s v="Pos"/>
    <x v="0"/>
    <s v="mode choice (probability)"/>
    <s v="trip"/>
    <s v="categorical"/>
    <s v="Disaggregate"/>
    <m/>
    <s v="Revealed preference"/>
    <s v="Secondary - travel or household survey"/>
    <n v="0"/>
    <n v="0"/>
    <n v="1"/>
    <n v="0"/>
    <n v="0"/>
    <n v="0"/>
    <n v="0"/>
    <n v="0"/>
    <n v="0"/>
    <n v="0"/>
    <n v="0"/>
    <n v="1"/>
    <n v="0"/>
    <n v="0"/>
    <n v="0"/>
    <n v="0"/>
    <n v="0"/>
    <n v="0"/>
    <n v="0"/>
    <n v="0"/>
    <n v="0"/>
    <s v="Work"/>
    <x v="1"/>
    <s v="various"/>
    <n v="1990"/>
    <s v="Pre-2010"/>
    <n v="4468"/>
    <n v="1"/>
    <s v="O"/>
    <s v="N"/>
    <n v="1"/>
    <n v="0"/>
    <n v="1"/>
    <n v="0"/>
    <x v="0"/>
    <x v="1"/>
    <x v="0"/>
    <n v="1"/>
    <x v="0"/>
    <n v="0"/>
    <n v="1"/>
    <n v="1"/>
    <x v="1"/>
    <s v="Road density"/>
    <m/>
    <x v="1"/>
    <s v="Origin/residence"/>
    <s v="other"/>
    <s v=" city or metropolitan area"/>
    <s v="Multinomial logistic"/>
    <s v="automobile"/>
    <m/>
    <s v="5, 4a"/>
    <n v="5"/>
    <s v="Source"/>
    <n v="0.52900000000000003"/>
    <n v="1.697234225493002"/>
    <m/>
    <s v="Derived (4a)"/>
    <s v=""/>
    <s v=""/>
    <s v=""/>
    <m/>
    <n v="1.84"/>
    <s v=""/>
    <s v=""/>
    <s v=""/>
    <n v="0.1"/>
    <s v=""/>
    <m/>
    <m/>
    <m/>
    <s v="not stated"/>
    <s v=""/>
    <s v=""/>
    <s v=""/>
    <s v=""/>
    <s v=""/>
    <m/>
    <m/>
    <m/>
    <s v=""/>
    <s v=""/>
    <s v=""/>
    <s v=""/>
    <m/>
    <m/>
  </r>
  <r>
    <x v="2"/>
    <s v="Marshall and Garrick 2010"/>
    <n v="55.1"/>
    <x v="4"/>
    <x v="1"/>
    <x v="0"/>
    <x v="0"/>
    <x v="2"/>
    <x v="0"/>
    <n v="12.449108192344802"/>
    <n v="0"/>
    <n v="0"/>
    <s v="Table 2 p. 110"/>
    <n v="3"/>
    <s v="Y"/>
    <s v="Pos"/>
    <x v="0"/>
    <s v="mode choice (probability)"/>
    <s v="trip"/>
    <s v="categorical"/>
    <s v="Aggregate"/>
    <s v="census block group/ tract"/>
    <s v="Revealed preference"/>
    <s v="Secondary - Census"/>
    <n v="1"/>
    <n v="0"/>
    <n v="0"/>
    <n v="0"/>
    <n v="0"/>
    <n v="0"/>
    <n v="0"/>
    <n v="0"/>
    <n v="0"/>
    <n v="0"/>
    <n v="0"/>
    <n v="0"/>
    <n v="0"/>
    <n v="0"/>
    <n v="0"/>
    <n v="0"/>
    <n v="0"/>
    <n v="0"/>
    <n v="0"/>
    <n v="1"/>
    <n v="0"/>
    <s v="General"/>
    <x v="1"/>
    <s v="varies"/>
    <s v="pre-2010"/>
    <s v="2010 - 2017"/>
    <n v="1000"/>
    <n v="1"/>
    <s v="O"/>
    <s v="Y"/>
    <n v="1"/>
    <n v="0"/>
    <n v="0"/>
    <n v="0"/>
    <x v="1"/>
    <x v="1"/>
    <x v="0"/>
    <n v="1"/>
    <x v="0"/>
    <n v="0"/>
    <n v="0"/>
    <n v="0"/>
    <x v="2"/>
    <s v="Mixed Use:ratio of the two land uses"/>
    <m/>
    <x v="2"/>
    <s v="Origin/residence"/>
    <s v="neighbourhood"/>
    <s v=" not stated"/>
    <s v="Multinomial logistic"/>
    <s v="automobile"/>
    <s v="Not mixed use"/>
    <s v="4a, 7a, 8a"/>
    <n v="4.705557948"/>
    <s v="derived (7a)"/>
    <n v="12.4131"/>
    <n v="246003.24355241624"/>
    <m/>
    <s v="Derived (4a)"/>
    <s v=""/>
    <m/>
    <n v="58.58"/>
    <m/>
    <s v=""/>
    <s v=""/>
    <s v=""/>
    <s v=""/>
    <s v=""/>
    <n v="0.21190000000000001"/>
    <m/>
    <n v="8.0327039057698876E-2"/>
    <s v="Derived (8a)"/>
    <s v="not stated"/>
    <s v=""/>
    <n v="62198.92"/>
    <s v=""/>
    <s v=""/>
    <s v=""/>
    <m/>
    <m/>
    <m/>
    <n v="159"/>
    <n v="5.2299999999999999E-2"/>
    <n v="0.4"/>
    <n v="4.705557948"/>
    <m/>
    <m/>
  </r>
  <r>
    <x v="1"/>
    <s v="Bento et al. 2005"/>
    <n v="22.2"/>
    <x v="5"/>
    <x v="0"/>
    <x v="0"/>
    <x v="0"/>
    <x v="3"/>
    <x v="0"/>
    <n v="9.2487044500937259"/>
    <n v="0"/>
    <n v="0"/>
    <s v="Table 2p. 471"/>
    <n v="2"/>
    <s v="Y"/>
    <s v="Pos"/>
    <x v="0"/>
    <s v="mode choice (probability)"/>
    <s v="trip"/>
    <s v="categorical"/>
    <s v="Disaggregate"/>
    <m/>
    <s v="Revealed preference"/>
    <s v="Secondary - travel or household survey"/>
    <n v="0"/>
    <n v="0"/>
    <n v="1"/>
    <n v="0"/>
    <n v="0"/>
    <n v="0"/>
    <n v="0"/>
    <n v="0"/>
    <n v="0"/>
    <n v="0"/>
    <n v="0"/>
    <n v="1"/>
    <n v="0"/>
    <n v="0"/>
    <n v="0"/>
    <n v="0"/>
    <n v="0"/>
    <n v="0"/>
    <n v="0"/>
    <n v="0"/>
    <n v="0"/>
    <s v="Work"/>
    <x v="1"/>
    <s v="various"/>
    <n v="1990"/>
    <s v="Pre-2010"/>
    <n v="4468"/>
    <n v="1"/>
    <s v="O"/>
    <s v="N"/>
    <n v="1"/>
    <n v="0"/>
    <n v="1"/>
    <n v="0"/>
    <x v="0"/>
    <x v="1"/>
    <x v="0"/>
    <n v="1"/>
    <x v="0"/>
    <n v="0"/>
    <n v="1"/>
    <n v="1"/>
    <x v="0"/>
    <s v="Population centrality"/>
    <m/>
    <x v="3"/>
    <s v="Origin/residence"/>
    <s v="other"/>
    <s v=" city or metropolitan area"/>
    <s v="Multinomial logistic"/>
    <s v="automobile"/>
    <m/>
    <s v="5, 4a"/>
    <n v="4.26"/>
    <s v="Source"/>
    <n v="28.466000000000001"/>
    <n v="2304765380512.0889"/>
    <m/>
    <s v="Derived (4a)"/>
    <s v=""/>
    <m/>
    <s v=""/>
    <m/>
    <n v="2.0699999999999998"/>
    <s v=""/>
    <s v=""/>
    <s v=""/>
    <n v="0.05"/>
    <s v=""/>
    <m/>
    <m/>
    <m/>
    <s v="not stated"/>
    <s v=""/>
    <s v=""/>
    <s v=""/>
    <s v=""/>
    <s v=""/>
    <m/>
    <m/>
    <m/>
    <s v=""/>
    <s v=""/>
    <s v=""/>
    <s v=""/>
    <m/>
    <m/>
  </r>
  <r>
    <x v="1"/>
    <s v="Bento et al. 2005"/>
    <n v="22.1"/>
    <x v="6"/>
    <x v="0"/>
    <x v="0"/>
    <x v="0"/>
    <x v="3"/>
    <x v="0"/>
    <n v="9.2487044500937259"/>
    <n v="0"/>
    <n v="0"/>
    <s v="Table 2p. 471"/>
    <n v="2"/>
    <s v="Y"/>
    <s v="Pos"/>
    <x v="0"/>
    <s v="mode choice (probability)"/>
    <s v="trip"/>
    <s v="categorical"/>
    <s v="Disaggregate"/>
    <m/>
    <s v="Revealed preference"/>
    <s v="Secondary - travel or household survey"/>
    <n v="0"/>
    <n v="0"/>
    <n v="1"/>
    <n v="0"/>
    <n v="0"/>
    <n v="0"/>
    <n v="0"/>
    <n v="0"/>
    <n v="0"/>
    <n v="0"/>
    <n v="0"/>
    <n v="1"/>
    <n v="0"/>
    <n v="0"/>
    <n v="0"/>
    <n v="0"/>
    <n v="0"/>
    <n v="0"/>
    <n v="0"/>
    <n v="0"/>
    <n v="0"/>
    <s v="Work"/>
    <x v="1"/>
    <s v="various"/>
    <n v="1990"/>
    <s v="Pre-2010"/>
    <n v="6476"/>
    <n v="1"/>
    <s v="O"/>
    <s v="N"/>
    <n v="1"/>
    <n v="0"/>
    <n v="1"/>
    <n v="0"/>
    <x v="0"/>
    <x v="1"/>
    <x v="0"/>
    <n v="1"/>
    <x v="0"/>
    <n v="0"/>
    <n v="1"/>
    <n v="1"/>
    <x v="0"/>
    <s v="Population centrality"/>
    <m/>
    <x v="3"/>
    <s v="Origin/residence"/>
    <s v="other"/>
    <s v=" city or metropolitan area"/>
    <s v="Multinomial logistic"/>
    <s v="automobile"/>
    <m/>
    <s v="5, 4a"/>
    <n v="4.13"/>
    <s v="Source"/>
    <n v="18.837"/>
    <n v="151636990.18628478"/>
    <m/>
    <s v="Derived (4a)"/>
    <s v=""/>
    <m/>
    <s v=""/>
    <m/>
    <n v="2.02"/>
    <s v=""/>
    <s v=""/>
    <s v=""/>
    <n v="0.05"/>
    <s v=""/>
    <m/>
    <m/>
    <m/>
    <s v="not stated"/>
    <s v=""/>
    <s v=""/>
    <s v=""/>
    <s v=""/>
    <s v=""/>
    <m/>
    <m/>
    <m/>
    <s v=""/>
    <s v=""/>
    <s v=""/>
    <s v=""/>
    <m/>
    <m/>
  </r>
  <r>
    <x v="1"/>
    <s v="Bento et al. 2005"/>
    <n v="22.2"/>
    <x v="7"/>
    <x v="0"/>
    <x v="0"/>
    <x v="0"/>
    <x v="3"/>
    <x v="0"/>
    <n v="9.2487044500937259"/>
    <n v="0"/>
    <n v="0"/>
    <s v="Table 2p. 471"/>
    <n v="2"/>
    <s v="N"/>
    <s v="Pos"/>
    <x v="1"/>
    <s v="mode choice (probability)"/>
    <s v="trip"/>
    <s v="categorical"/>
    <s v="Disaggregate"/>
    <m/>
    <s v="Revealed preference"/>
    <s v="Secondary - travel or household survey"/>
    <n v="0"/>
    <n v="0"/>
    <n v="0"/>
    <n v="0"/>
    <n v="0"/>
    <n v="0"/>
    <n v="1"/>
    <n v="0"/>
    <n v="0"/>
    <n v="0"/>
    <n v="0"/>
    <n v="1"/>
    <n v="0"/>
    <n v="0"/>
    <n v="0"/>
    <n v="0"/>
    <n v="0"/>
    <n v="0"/>
    <n v="0"/>
    <n v="0"/>
    <n v="0"/>
    <s v="Work"/>
    <x v="1"/>
    <s v="various"/>
    <n v="1990"/>
    <s v="Pre-2010"/>
    <n v="4468"/>
    <n v="1"/>
    <s v="O"/>
    <s v="N"/>
    <n v="1"/>
    <n v="0"/>
    <n v="1"/>
    <n v="0"/>
    <x v="0"/>
    <x v="1"/>
    <x v="0"/>
    <n v="1"/>
    <x v="0"/>
    <n v="0"/>
    <n v="1"/>
    <n v="1"/>
    <x v="0"/>
    <s v="Population centrality"/>
    <m/>
    <x v="3"/>
    <s v="Origin/residence"/>
    <s v="other"/>
    <s v=" city or metropolitan area"/>
    <s v="Multinomial logistic"/>
    <s v="automobile"/>
    <m/>
    <s v="4a"/>
    <n v="3.75"/>
    <s v="Source"/>
    <n v="27.036000000000001"/>
    <n v="551550919235.06494"/>
    <m/>
    <s v="Derived (4a)"/>
    <s v=""/>
    <m/>
    <s v=""/>
    <m/>
    <n v="0.14000000000000001"/>
    <s v=""/>
    <s v=""/>
    <s v=""/>
    <s v=""/>
    <s v=""/>
    <m/>
    <m/>
    <m/>
    <s v="not stated"/>
    <s v=""/>
    <s v=""/>
    <s v=""/>
    <s v=""/>
    <s v=""/>
    <m/>
    <m/>
    <m/>
    <s v=""/>
    <s v=""/>
    <s v=""/>
    <s v=""/>
    <m/>
    <m/>
  </r>
  <r>
    <x v="3"/>
    <s v="Spears 2013"/>
    <n v="100.1"/>
    <x v="8"/>
    <x v="0"/>
    <x v="0"/>
    <x v="0"/>
    <x v="4"/>
    <x v="0"/>
    <n v="0.82914147937398319"/>
    <n v="0"/>
    <n v="0"/>
    <s v="Table 4.5 p. 52 (Model 1)"/>
    <n v="3"/>
    <s v="Y"/>
    <s v="Pos"/>
    <x v="0"/>
    <s v="Transit use (probability)"/>
    <s v="individual"/>
    <s v="ordered categorical"/>
    <s v="Disaggregate"/>
    <m/>
    <s v="Revealed preference"/>
    <s v="Primary survey"/>
    <n v="0"/>
    <n v="0"/>
    <n v="0"/>
    <n v="0"/>
    <n v="0"/>
    <n v="1"/>
    <n v="0"/>
    <n v="0"/>
    <n v="0"/>
    <n v="0"/>
    <n v="0"/>
    <n v="0"/>
    <n v="0"/>
    <n v="0"/>
    <n v="0"/>
    <n v="0"/>
    <n v="0"/>
    <n v="0"/>
    <n v="0"/>
    <n v="1"/>
    <n v="0"/>
    <s v="General"/>
    <x v="1"/>
    <s v="South Los Angeles"/>
    <n v="2011"/>
    <s v="2010 - 2017"/>
    <n v="284"/>
    <n v="1"/>
    <s v="O"/>
    <s v="Y"/>
    <n v="1"/>
    <n v="0"/>
    <n v="0"/>
    <n v="0"/>
    <x v="0"/>
    <x v="0"/>
    <x v="0"/>
    <n v="1"/>
    <x v="0"/>
    <n v="1"/>
    <n v="1"/>
    <n v="1"/>
    <x v="1"/>
    <s v="Intersection density"/>
    <m/>
    <x v="1"/>
    <s v="Origin/residence"/>
    <s v="radial"/>
    <s v=" 800m"/>
    <s v="Binary logistic"/>
    <s v="no transit trip"/>
    <m/>
    <s v="5, 7a, 8a, 8b"/>
    <n v="2.1338104693140796"/>
    <s v="derived (7a)"/>
    <n v="2.3E-2"/>
    <n v="1.02"/>
    <m/>
    <s v="Source"/>
    <s v=""/>
    <s v=""/>
    <n v="1.7692307692307694"/>
    <s v="Derived (8b)"/>
    <s v=""/>
    <s v=""/>
    <s v=""/>
    <s v=""/>
    <n v="0.1"/>
    <n v="1.2999999999999999E-2"/>
    <s v="Source"/>
    <n v="1.2060667870036101"/>
    <s v="Derived (8a)"/>
    <s v=""/>
    <s v=""/>
    <s v=""/>
    <s v=""/>
    <s v=""/>
    <s v=""/>
    <m/>
    <m/>
    <m/>
    <s v=""/>
    <n v="0.2563176895306859"/>
    <n v="124.75"/>
    <n v="2.1338104693140796"/>
    <m/>
    <m/>
  </r>
  <r>
    <x v="4"/>
    <s v="Sung 2005"/>
    <n v="25.3"/>
    <x v="9"/>
    <x v="1"/>
    <x v="0"/>
    <x v="0"/>
    <x v="5"/>
    <x v="0"/>
    <n v="0.82089674760708597"/>
    <n v="0"/>
    <n v="0"/>
    <s v="Table V-5, Model A, p. 116"/>
    <n v="3"/>
    <s v="Y"/>
    <s v="Pos"/>
    <x v="0"/>
    <s v="ridership"/>
    <s v="trip"/>
    <s v="Count"/>
    <s v="Aggregate"/>
    <s v="census block group/ tract"/>
    <s v="Revealed preference"/>
    <s v="Secondary - Census"/>
    <n v="0"/>
    <n v="0"/>
    <n v="0"/>
    <n v="0"/>
    <n v="0"/>
    <n v="0"/>
    <n v="1"/>
    <n v="0"/>
    <n v="0"/>
    <n v="0"/>
    <n v="0"/>
    <n v="1"/>
    <n v="0"/>
    <n v="0"/>
    <n v="0"/>
    <n v="0"/>
    <n v="0"/>
    <n v="0"/>
    <n v="0"/>
    <n v="0"/>
    <n v="0"/>
    <s v="Work"/>
    <x v="1"/>
    <s v="Santa Clara"/>
    <n v="2000"/>
    <s v="Pre-2010"/>
    <n v="587"/>
    <n v="1"/>
    <s v="Q"/>
    <s v="N"/>
    <n v="0"/>
    <n v="0"/>
    <n v="0"/>
    <n v="0"/>
    <x v="1"/>
    <x v="0"/>
    <x v="0"/>
    <n v="1"/>
    <x v="0"/>
    <n v="1"/>
    <n v="1"/>
    <n v="1"/>
    <x v="2"/>
    <s v="jobs-housing balance:Appears to be an absolute value - ratio of the two land uses"/>
    <m/>
    <x v="4"/>
    <s v="Origin/residence"/>
    <s v="census geography"/>
    <s v="block or tract"/>
    <s v="Negative binomial regression"/>
    <m/>
    <m/>
    <s v="3, 7b,5, 8a, 8b"/>
    <n v="2.033855"/>
    <s v="derived (7b)"/>
    <n v="5.149"/>
    <m/>
    <n v="172.2591450135512"/>
    <s v="Derived (4b)"/>
    <s v=""/>
    <m/>
    <n v="1.6695849546044099"/>
    <s v="Derived (8b)"/>
    <s v=""/>
    <s v=""/>
    <s v=""/>
    <s v=""/>
    <n v="0.1"/>
    <n v="3.0840000000000001"/>
    <m/>
    <n v="1.21818"/>
    <s v="Derived (8a)"/>
    <n v="3.1520000000000001"/>
    <s v="Dispersion parameter"/>
    <s v=""/>
    <s v="&lt;0.01"/>
    <s v=""/>
    <s v=""/>
    <m/>
    <m/>
    <m/>
    <s v=""/>
    <n v="3"/>
    <n v="0.39500000000000002"/>
    <n v="2.033855"/>
    <m/>
    <m/>
  </r>
  <r>
    <x v="5"/>
    <s v="Ramos-Santiago and Brown 2016"/>
    <n v="33.299999999999997"/>
    <x v="10"/>
    <x v="0"/>
    <x v="0"/>
    <x v="0"/>
    <x v="6"/>
    <x v="0"/>
    <n v="24.587083214173997"/>
    <n v="0"/>
    <n v="0"/>
    <s v="(Modern Streetcar) Table 4, p. 931"/>
    <n v="3"/>
    <s v="Y"/>
    <s v="Pos"/>
    <x v="0"/>
    <s v="ridership"/>
    <s v="boarding"/>
    <s v="Count"/>
    <s v="Aggregate"/>
    <s v="Transit stop ridership"/>
    <s v="Revealed preference"/>
    <s v="Secondary - patronage"/>
    <n v="0"/>
    <n v="0"/>
    <n v="0"/>
    <n v="0"/>
    <n v="0"/>
    <n v="1"/>
    <n v="0"/>
    <n v="0"/>
    <n v="0"/>
    <n v="0"/>
    <n v="0"/>
    <n v="0"/>
    <n v="1"/>
    <n v="0"/>
    <n v="0"/>
    <n v="0"/>
    <n v="0"/>
    <n v="0"/>
    <n v="0"/>
    <n v="0"/>
    <n v="0"/>
    <s v="General"/>
    <x v="1"/>
    <s v="varies"/>
    <n v="2012"/>
    <s v="2010 - 2017"/>
    <n v="125"/>
    <n v="1"/>
    <s v="O"/>
    <s v="Y"/>
    <n v="1"/>
    <n v="0"/>
    <n v="0"/>
    <n v="0"/>
    <x v="0"/>
    <x v="1"/>
    <x v="1"/>
    <n v="0"/>
    <x v="1"/>
    <n v="0"/>
    <n v="0"/>
    <n v="0"/>
    <x v="3"/>
    <s v="Employment density"/>
    <m/>
    <x v="5"/>
    <s v="Origin/residence"/>
    <s v="radial"/>
    <s v=" 400m"/>
    <s v="Negative binomial regression"/>
    <m/>
    <m/>
    <s v="4b"/>
    <n v="1.405"/>
    <s v="Source"/>
    <n v="2E-3"/>
    <m/>
    <n v="1.0020020013340003"/>
    <s v="Derived (4b)"/>
    <s v=""/>
    <s v=""/>
    <s v=""/>
    <m/>
    <s v=""/>
    <s v=""/>
    <s v=""/>
    <s v=""/>
    <n v="0"/>
    <s v=""/>
    <m/>
    <m/>
    <m/>
    <n v="0.48699999999999999"/>
    <s v="Cragg and Uhler's pseudo R2"/>
    <s v=""/>
    <n v="0"/>
    <s v=""/>
    <s v=""/>
    <m/>
    <m/>
    <m/>
    <s v=""/>
    <s v=""/>
    <s v="not stated"/>
    <s v=""/>
    <m/>
    <m/>
  </r>
  <r>
    <x v="6"/>
    <s v="Hamidi and Ewing 2014"/>
    <n v="34.200000000000003"/>
    <x v="11"/>
    <x v="0"/>
    <x v="0"/>
    <x v="0"/>
    <x v="7"/>
    <x v="0"/>
    <n v="2.2932330827067666"/>
    <n v="0"/>
    <n v="0"/>
    <s v="Tabe 7 p. 80"/>
    <n v="4"/>
    <s v="Y"/>
    <s v="Pos"/>
    <x v="0"/>
    <s v="Mode share"/>
    <s v="activity"/>
    <s v="continuous (fraction)"/>
    <s v="Aggregate"/>
    <s v="census block group/ tract"/>
    <s v="Revealed preference"/>
    <s v="Secondary - travel or household survey"/>
    <n v="1"/>
    <n v="0"/>
    <n v="0"/>
    <n v="0"/>
    <n v="0"/>
    <n v="0"/>
    <n v="0"/>
    <n v="0"/>
    <n v="0"/>
    <n v="0"/>
    <n v="0"/>
    <n v="1"/>
    <n v="0"/>
    <n v="0"/>
    <n v="0"/>
    <n v="0"/>
    <n v="0"/>
    <n v="0"/>
    <n v="0"/>
    <n v="0"/>
    <n v="0"/>
    <s v="Work"/>
    <x v="1"/>
    <s v="varies"/>
    <s v="2007 - 2011"/>
    <s v="Pre-2010"/>
    <n v="451"/>
    <n v="1"/>
    <s v="O"/>
    <s v="Y"/>
    <n v="0"/>
    <n v="0"/>
    <n v="1"/>
    <n v="0"/>
    <x v="0"/>
    <x v="1"/>
    <x v="0"/>
    <n v="1"/>
    <x v="0"/>
    <n v="0"/>
    <n v="0"/>
    <n v="0"/>
    <x v="0"/>
    <s v="Density factor"/>
    <m/>
    <x v="3"/>
    <s v="Both"/>
    <s v="other"/>
    <s v=" city or metropolitan area"/>
    <s v="OLS"/>
    <m/>
    <m/>
    <s v="6a, 8a"/>
    <n v="1.33"/>
    <s v="Source (6a)"/>
    <n v="1.33"/>
    <m/>
    <m/>
    <s v=""/>
    <s v=""/>
    <s v=""/>
    <n v="3.05"/>
    <m/>
    <s v=""/>
    <s v=""/>
    <s v=""/>
    <s v=""/>
    <n v="0.01"/>
    <m/>
    <m/>
    <n v="0.43606557377049188"/>
    <s v="Derived (8a)"/>
    <n v="0.66"/>
    <s v="R2"/>
    <s v=""/>
    <s v=""/>
    <s v=""/>
    <s v=""/>
    <n v="1"/>
    <n v="11"/>
    <n v="1"/>
    <n v="440"/>
    <s v=""/>
    <s v=""/>
    <s v=""/>
    <m/>
    <m/>
  </r>
  <r>
    <x v="7"/>
    <s v="Cervero et al. 2010"/>
    <n v="51.1"/>
    <x v="12"/>
    <x v="0"/>
    <x v="0"/>
    <x v="0"/>
    <x v="8"/>
    <x v="0"/>
    <n v="48.222222222222229"/>
    <n v="0"/>
    <n v="0"/>
    <s v="Table 3 p. 7"/>
    <n v="4"/>
    <s v="Y"/>
    <s v="Pos"/>
    <x v="0"/>
    <s v="ridership"/>
    <s v="average daily boarding"/>
    <s v="continuous"/>
    <s v="Aggregate"/>
    <s v="Transit stop ridership"/>
    <s v="Revealed preference"/>
    <s v="Secondary - patronage"/>
    <n v="0"/>
    <n v="0"/>
    <n v="0"/>
    <n v="1"/>
    <n v="0"/>
    <n v="0"/>
    <n v="0"/>
    <n v="0"/>
    <n v="0"/>
    <n v="0"/>
    <n v="0"/>
    <n v="0"/>
    <n v="1"/>
    <n v="0"/>
    <n v="0"/>
    <n v="0"/>
    <n v="0"/>
    <n v="0"/>
    <n v="0"/>
    <n v="0"/>
    <n v="0"/>
    <s v="General"/>
    <x v="1"/>
    <s v="Los Angeles"/>
    <n v="2008"/>
    <s v="Pre-2010"/>
    <n v="69"/>
    <n v="1"/>
    <s v="O"/>
    <s v="Y"/>
    <n v="1"/>
    <n v="0"/>
    <n v="0"/>
    <n v="1"/>
    <x v="0"/>
    <x v="1"/>
    <x v="1"/>
    <n v="0"/>
    <x v="1"/>
    <n v="1"/>
    <n v="0"/>
    <n v="0"/>
    <x v="3"/>
    <s v="Total density (employment and population)"/>
    <m/>
    <x v="6"/>
    <s v="Origin/residence"/>
    <s v="radial"/>
    <s v=" 800m"/>
    <s v="OLS"/>
    <m/>
    <m/>
    <s v="6c, 8a"/>
    <n v="1.1975770936953891"/>
    <s v="derived (6c)"/>
    <n v="3.5999999999999997E-2"/>
    <m/>
    <m/>
    <s v=""/>
    <n v="0.185"/>
    <s v="Standardised beta coefficient"/>
    <n v="1.736"/>
    <m/>
    <s v=""/>
    <m/>
    <m/>
    <s v=""/>
    <n v="8.7999999999999995E-2"/>
    <n v="150.751"/>
    <m/>
    <n v="2.0737327188940089E-2"/>
    <s v="Derived (8a)"/>
    <n v="0.95199999999999996"/>
    <s v="R2"/>
    <s v=""/>
    <n v="0"/>
    <n v="129.011"/>
    <s v="Fisher's distribution"/>
    <n v="1"/>
    <n v="9"/>
    <n v="1"/>
    <n v="59"/>
    <n v="743.9"/>
    <n v="24746.6"/>
    <n v="1.1975770936953891"/>
    <m/>
    <m/>
  </r>
  <r>
    <x v="8"/>
    <s v="Bordoloi et al. 2013"/>
    <n v="127.4"/>
    <x v="13"/>
    <x v="0"/>
    <x v="0"/>
    <x v="0"/>
    <x v="9"/>
    <x v="0"/>
    <n v="1.9948892674616698"/>
    <n v="0"/>
    <n v="0"/>
    <s v="Table 4 p. 571"/>
    <n v="4"/>
    <s v="Y"/>
    <s v="Pos"/>
    <x v="0"/>
    <s v="ridership"/>
    <m/>
    <s v="Count"/>
    <s v="Disaggregate"/>
    <s v="household"/>
    <s v="Revealed preference"/>
    <s v="Secondary - travel or household survey"/>
    <n v="1"/>
    <n v="0"/>
    <n v="0"/>
    <n v="0"/>
    <n v="0"/>
    <n v="0"/>
    <n v="0"/>
    <n v="0"/>
    <n v="0"/>
    <n v="0"/>
    <n v="0"/>
    <n v="0"/>
    <n v="0"/>
    <n v="0"/>
    <n v="0"/>
    <n v="0"/>
    <n v="0"/>
    <n v="0"/>
    <n v="0"/>
    <n v="1"/>
    <n v="0"/>
    <s v="General"/>
    <x v="2"/>
    <s v="Agartala"/>
    <n v="2012"/>
    <s v="2010 - 2017"/>
    <n v="816"/>
    <n v="1"/>
    <s v="O"/>
    <s v="Y"/>
    <n v="0"/>
    <n v="1"/>
    <n v="0"/>
    <n v="0"/>
    <x v="0"/>
    <x v="1"/>
    <x v="1"/>
    <n v="0"/>
    <x v="1"/>
    <n v="0"/>
    <n v="0"/>
    <n v="0"/>
    <x v="2"/>
    <s v="Mix Type Index: alternative to dissimilarity index"/>
    <m/>
    <x v="2"/>
    <s v="Origin/residence"/>
    <s v="radial"/>
    <s v="400 &lt; x &lt; 800m"/>
    <s v="OLS"/>
    <m/>
    <m/>
    <s v="8a, SS calculated as: population/average household size *1% (stated sample size)"/>
    <n v="1.1739999999999999"/>
    <s v="Source"/>
    <n v="0.28799999999999998"/>
    <m/>
    <m/>
    <m/>
    <m/>
    <m/>
    <n v="2.3420000000000001"/>
    <m/>
    <m/>
    <m/>
    <m/>
    <m/>
    <m/>
    <m/>
    <m/>
    <n v="0.50128095644748072"/>
    <s v="Derived (8a)"/>
    <n v="0.30380000000000001"/>
    <s v="R2"/>
    <m/>
    <m/>
    <m/>
    <m/>
    <n v="1"/>
    <n v="3"/>
    <n v="1"/>
    <n v="812"/>
    <m/>
    <m/>
    <m/>
    <m/>
    <m/>
  </r>
  <r>
    <x v="9"/>
    <s v="Brownet al. 2014"/>
    <n v="107.9"/>
    <x v="14"/>
    <x v="1"/>
    <x v="0"/>
    <x v="0"/>
    <x v="10"/>
    <x v="0"/>
    <n v="15.33593967902171"/>
    <n v="0"/>
    <n v="0"/>
    <s v="Table 2 p. 952 (rail to regional centres)"/>
    <n v="3"/>
    <s v="Y"/>
    <s v="Pos"/>
    <x v="0"/>
    <s v="ridership"/>
    <s v="trip"/>
    <s v="Count"/>
    <s v="Aggregate"/>
    <s v="TAZ"/>
    <s v="Revealed preference"/>
    <s v="Secondary - Census"/>
    <n v="0"/>
    <n v="0"/>
    <n v="0"/>
    <n v="0"/>
    <n v="0"/>
    <n v="1"/>
    <n v="0"/>
    <n v="0"/>
    <n v="0"/>
    <n v="0"/>
    <n v="0"/>
    <n v="1"/>
    <n v="0"/>
    <n v="0"/>
    <n v="0"/>
    <n v="0"/>
    <n v="0"/>
    <n v="0"/>
    <n v="0"/>
    <n v="0"/>
    <n v="0"/>
    <s v="Work"/>
    <x v="1"/>
    <s v="Atlanta"/>
    <n v="2000"/>
    <s v="Pre-2010"/>
    <n v="25269"/>
    <n v="1"/>
    <s v="O"/>
    <s v="Y"/>
    <n v="0"/>
    <n v="1"/>
    <n v="0"/>
    <n v="0"/>
    <x v="1"/>
    <x v="1"/>
    <x v="0"/>
    <n v="1"/>
    <x v="0"/>
    <n v="0"/>
    <n v="1"/>
    <n v="0"/>
    <x v="3"/>
    <s v="Population density"/>
    <m/>
    <x v="7"/>
    <s v="Origin/residence"/>
    <s v="other"/>
    <s v=" TAZ"/>
    <s v="Negative binomial regression"/>
    <m/>
    <m/>
    <s v="4b"/>
    <n v="1.081"/>
    <s v="Source"/>
    <n v="0.22270000000000001"/>
    <m/>
    <n v="1.2494456838001653"/>
    <s v="Derived (4b)"/>
    <s v=""/>
    <s v=""/>
    <s v=""/>
    <m/>
    <s v=""/>
    <s v=""/>
    <s v=""/>
    <s v=""/>
    <n v="0"/>
    <s v=""/>
    <m/>
    <m/>
    <m/>
    <n v="0.10299999999999999"/>
    <s v="pseudo R2"/>
    <s v="–1,220.135"/>
    <n v="0"/>
    <n v="281.33999999999997"/>
    <s v="χ2"/>
    <m/>
    <m/>
    <m/>
    <s v=""/>
    <s v="not stated"/>
    <s v="not stated"/>
    <s v=""/>
    <m/>
    <m/>
  </r>
  <r>
    <x v="6"/>
    <s v="Hamidi and Ewing 2014"/>
    <n v="34.200000000000003"/>
    <x v="15"/>
    <x v="0"/>
    <x v="0"/>
    <x v="0"/>
    <x v="11"/>
    <x v="0"/>
    <n v="4.6509433962264142"/>
    <n v="0"/>
    <n v="0"/>
    <s v="Tabe 7 p. 80"/>
    <n v="4"/>
    <s v="Y"/>
    <s v="Pos"/>
    <x v="0"/>
    <s v="Mode share"/>
    <s v="activity"/>
    <s v="continuous (fraction)"/>
    <s v="Aggregate"/>
    <s v="census block group/ tract"/>
    <s v="Revealed preference"/>
    <s v="Secondary - travel or household survey"/>
    <n v="1"/>
    <n v="0"/>
    <n v="0"/>
    <n v="0"/>
    <n v="0"/>
    <n v="0"/>
    <n v="0"/>
    <n v="0"/>
    <n v="0"/>
    <n v="0"/>
    <n v="0"/>
    <n v="1"/>
    <n v="0"/>
    <n v="0"/>
    <n v="0"/>
    <n v="0"/>
    <n v="0"/>
    <n v="0"/>
    <n v="0"/>
    <n v="0"/>
    <n v="0"/>
    <s v="Work"/>
    <x v="1"/>
    <s v="varies"/>
    <s v="2007 - 2011"/>
    <s v="Pre-2010"/>
    <n v="451"/>
    <n v="1"/>
    <s v="O"/>
    <s v="Y"/>
    <n v="0"/>
    <n v="0"/>
    <n v="1"/>
    <n v="0"/>
    <x v="0"/>
    <x v="1"/>
    <x v="0"/>
    <n v="1"/>
    <x v="0"/>
    <n v="0"/>
    <n v="0"/>
    <n v="0"/>
    <x v="0"/>
    <s v="Centering factor"/>
    <m/>
    <x v="3"/>
    <s v="Both"/>
    <s v="other"/>
    <s v=" city or metropolitan area"/>
    <s v="OLS"/>
    <m/>
    <m/>
    <s v="6a, 8a"/>
    <n v="1.06"/>
    <s v="Source (6a)"/>
    <n v="1.06"/>
    <m/>
    <m/>
    <s v=""/>
    <s v=""/>
    <s v=""/>
    <n v="4.93"/>
    <m/>
    <s v=""/>
    <s v=""/>
    <s v=""/>
    <s v=""/>
    <n v="0.01"/>
    <m/>
    <m/>
    <n v="0.21501014198782964"/>
    <s v="Derived (8a)"/>
    <n v="0.66"/>
    <s v="R2"/>
    <s v=""/>
    <s v=""/>
    <s v=""/>
    <s v=""/>
    <n v="1"/>
    <n v="11"/>
    <n v="1"/>
    <n v="440"/>
    <s v=""/>
    <s v=""/>
    <s v=""/>
    <m/>
    <m/>
  </r>
  <r>
    <x v="6"/>
    <s v="Hamidi and Ewing 2014"/>
    <n v="34.1"/>
    <x v="16"/>
    <x v="0"/>
    <x v="0"/>
    <x v="0"/>
    <x v="12"/>
    <x v="0"/>
    <n v="5.2307692307692308"/>
    <n v="0"/>
    <n v="0"/>
    <s v="Table 6 p. 79"/>
    <n v="4"/>
    <s v="Y"/>
    <s v="Pos"/>
    <x v="0"/>
    <s v="Mode share"/>
    <s v="activity"/>
    <s v="continuous (fraction)"/>
    <s v="Aggregate"/>
    <s v="census block group/ tract"/>
    <s v="Revealed preference"/>
    <s v="Secondary - travel or household survey"/>
    <n v="1"/>
    <n v="0"/>
    <n v="0"/>
    <n v="0"/>
    <n v="0"/>
    <n v="0"/>
    <n v="0"/>
    <n v="0"/>
    <n v="0"/>
    <n v="0"/>
    <n v="0"/>
    <n v="1"/>
    <n v="0"/>
    <n v="0"/>
    <n v="0"/>
    <n v="0"/>
    <n v="0"/>
    <n v="0"/>
    <n v="0"/>
    <n v="0"/>
    <n v="0"/>
    <s v="Work"/>
    <x v="1"/>
    <s v="varies"/>
    <s v="2007 - 2011"/>
    <s v="Pre-2010"/>
    <n v="451"/>
    <n v="1"/>
    <s v="O"/>
    <s v="Y"/>
    <n v="0"/>
    <n v="0"/>
    <n v="1"/>
    <n v="0"/>
    <x v="0"/>
    <x v="1"/>
    <x v="0"/>
    <n v="1"/>
    <x v="0"/>
    <n v="0"/>
    <n v="0"/>
    <n v="0"/>
    <x v="0"/>
    <s v="Compactness index"/>
    <m/>
    <x v="3"/>
    <s v="Both"/>
    <s v="other"/>
    <s v=" city or metropolitan area"/>
    <s v="OLS"/>
    <m/>
    <m/>
    <s v="6a, 8a"/>
    <n v="1.04"/>
    <s v="Source (6a)"/>
    <n v="1.04"/>
    <m/>
    <m/>
    <s v=""/>
    <s v=""/>
    <s v=""/>
    <n v="5.44"/>
    <m/>
    <s v=""/>
    <s v=""/>
    <s v=""/>
    <s v=""/>
    <n v="0.01"/>
    <m/>
    <m/>
    <n v="0.19117647058823528"/>
    <s v="Derived (8a)"/>
    <n v="0.62"/>
    <s v="R2"/>
    <s v=""/>
    <s v=""/>
    <s v=""/>
    <s v=""/>
    <n v="1"/>
    <n v="8"/>
    <n v="1"/>
    <n v="443"/>
    <s v=""/>
    <s v=""/>
    <s v=""/>
    <m/>
    <m/>
  </r>
  <r>
    <x v="10"/>
    <s v="Choi et al. 2012"/>
    <n v="38.1"/>
    <x v="17"/>
    <x v="1"/>
    <x v="1"/>
    <x v="1"/>
    <x v="0"/>
    <x v="1"/>
    <n v="12.243087576932918"/>
    <e v="#VALUE!"/>
    <e v="#VALUE!"/>
    <s v="Table 2 p. 715 (multiplicative model)"/>
    <n v="5"/>
    <s v="Y"/>
    <s v="Pos"/>
    <x v="0"/>
    <s v="ridership"/>
    <s v="trip"/>
    <s v="continuous"/>
    <s v="Aggregate"/>
    <s v="Transit stop ridership"/>
    <s v="Revealed preference"/>
    <s v="Secondary - patronage"/>
    <n v="0"/>
    <n v="0"/>
    <n v="0"/>
    <n v="0"/>
    <n v="0"/>
    <n v="0"/>
    <n v="1"/>
    <n v="0"/>
    <n v="0"/>
    <n v="0"/>
    <n v="0"/>
    <n v="0"/>
    <n v="1"/>
    <n v="0"/>
    <n v="0"/>
    <n v="0"/>
    <n v="0"/>
    <n v="0"/>
    <n v="0"/>
    <n v="0"/>
    <n v="0"/>
    <s v="Peak"/>
    <x v="3"/>
    <s v="Seoul"/>
    <n v="2010"/>
    <s v="2010 - 2017"/>
    <n v="2000"/>
    <n v="1"/>
    <s v="O"/>
    <s v="Y"/>
    <n v="0"/>
    <n v="0"/>
    <n v="0"/>
    <n v="0"/>
    <x v="1"/>
    <x v="1"/>
    <x v="1"/>
    <n v="0"/>
    <x v="1"/>
    <n v="0"/>
    <n v="0"/>
    <n v="0"/>
    <x v="0"/>
    <s v="Located in CBD"/>
    <n v="1"/>
    <x v="0"/>
    <s v="Origin/residence"/>
    <s v="radial"/>
    <s v="400 &lt; x &lt; 800m"/>
    <s v="Multiplicative"/>
    <m/>
    <m/>
    <s v="6b, 5"/>
    <n v="0.49199999999999999"/>
    <s v="Source (6b)"/>
    <n v="0.49199999999999999"/>
    <m/>
    <m/>
    <m/>
    <m/>
    <m/>
    <m/>
    <m/>
    <m/>
    <m/>
    <m/>
    <m/>
    <n v="1E-3"/>
    <m/>
    <m/>
    <m/>
    <m/>
    <n v="0.76900000000000002"/>
    <s v="R2"/>
    <m/>
    <m/>
    <m/>
    <m/>
    <m/>
    <m/>
    <m/>
    <m/>
    <m/>
    <m/>
    <m/>
    <m/>
    <m/>
  </r>
  <r>
    <x v="11"/>
    <s v="Siddiqui 2000"/>
    <n v="16.2"/>
    <x v="18"/>
    <x v="1"/>
    <x v="1"/>
    <x v="1"/>
    <x v="13"/>
    <x v="2"/>
    <n v="18.291666666666668"/>
    <n v="18.291666666666668"/>
    <n v="4.3899999999999997"/>
    <s v="Table 6.4 p. 115"/>
    <n v="4"/>
    <s v="Y"/>
    <s v="Pos"/>
    <x v="0"/>
    <s v="mode choice (probability)"/>
    <s v="trip"/>
    <s v="binary"/>
    <s v="Disaggregate"/>
    <m/>
    <s v="Revealed preference"/>
    <s v="Secondary - travel or household survey"/>
    <n v="1"/>
    <n v="0"/>
    <n v="0"/>
    <n v="0"/>
    <n v="0"/>
    <n v="0"/>
    <n v="0"/>
    <n v="0"/>
    <n v="0"/>
    <n v="0"/>
    <n v="0"/>
    <n v="0"/>
    <n v="0"/>
    <n v="0"/>
    <n v="0"/>
    <n v="0"/>
    <n v="0"/>
    <n v="0"/>
    <n v="0"/>
    <n v="1"/>
    <n v="0"/>
    <s v="Other"/>
    <x v="0"/>
    <s v="national capital region"/>
    <n v="1995"/>
    <s v="Pre-2010"/>
    <n v="7016"/>
    <n v="1"/>
    <s v="O"/>
    <s v="Y"/>
    <n v="0"/>
    <n v="1"/>
    <n v="1"/>
    <n v="0"/>
    <x v="1"/>
    <x v="1"/>
    <x v="0"/>
    <n v="1"/>
    <x v="0"/>
    <n v="0"/>
    <n v="1"/>
    <n v="0"/>
    <x v="0"/>
    <s v="CBD Dummy"/>
    <n v="1"/>
    <x v="0"/>
    <s v="Both"/>
    <s v="not stated"/>
    <s v=" not stated"/>
    <s v="logistic"/>
    <s v="not choosing transit"/>
    <s v="Not CBD"/>
    <s v="4a, 8a"/>
    <n v="0.24"/>
    <s v="Source"/>
    <n v="0.86860000000000004"/>
    <n v="2.3835715164107474"/>
    <m/>
    <s v="Derived (4a)"/>
    <n v="0.24"/>
    <s v="Marginal effect"/>
    <n v="4.3899999999999997"/>
    <m/>
    <m/>
    <m/>
    <m/>
    <m/>
    <m/>
    <m/>
    <m/>
    <n v="5.4669703872437359E-2"/>
    <s v="Derived (8a)"/>
    <n v="0.41289999999999999"/>
    <s v="Adjusted (pseudo) R2"/>
    <m/>
    <m/>
    <m/>
    <m/>
    <m/>
    <m/>
    <m/>
    <m/>
    <m/>
    <m/>
    <m/>
    <m/>
    <m/>
  </r>
  <r>
    <x v="12"/>
    <s v="Chakraborty and Mishra 2012"/>
    <n v="32.1"/>
    <x v="19"/>
    <x v="0"/>
    <x v="1"/>
    <x v="0"/>
    <x v="14"/>
    <x v="0"/>
    <n v="8.9171399718717854"/>
    <n v="0"/>
    <n v="0"/>
    <s v="Table 4 - Model I p. 10"/>
    <s v="4b"/>
    <s v="Y"/>
    <s v="Pos"/>
    <x v="0"/>
    <s v="ridership"/>
    <s v="boarding + alighting"/>
    <s v="continuous"/>
    <s v="Aggregate"/>
    <s v="SMZ"/>
    <s v="Revealed preference"/>
    <s v="Secondary - patronage"/>
    <n v="1"/>
    <n v="0"/>
    <n v="0"/>
    <n v="0"/>
    <n v="0"/>
    <n v="0"/>
    <n v="0"/>
    <n v="0"/>
    <n v="0"/>
    <n v="0"/>
    <n v="0"/>
    <n v="0"/>
    <n v="1"/>
    <n v="0"/>
    <n v="0"/>
    <n v="0"/>
    <n v="0"/>
    <n v="0"/>
    <n v="0"/>
    <n v="0"/>
    <n v="0"/>
    <s v="General"/>
    <x v="1"/>
    <s v="Maryland"/>
    <n v="2000"/>
    <s v="Pre-2010"/>
    <s v="not stated"/>
    <n v="1"/>
    <s v="O"/>
    <s v="N"/>
    <n v="0"/>
    <n v="1"/>
    <n v="0"/>
    <n v="0"/>
    <x v="0"/>
    <x v="1"/>
    <x v="0"/>
    <n v="1"/>
    <x v="0"/>
    <n v="1"/>
    <n v="1"/>
    <n v="0"/>
    <x v="3"/>
    <s v="residential density (household workers))"/>
    <m/>
    <x v="7"/>
    <s v="Origin/residence"/>
    <s v="census geography"/>
    <s v=" other"/>
    <s v="OLS"/>
    <m/>
    <m/>
    <s v="6c, 8a, 5"/>
    <n v="0.91284874137636118"/>
    <s v="derived (6c)"/>
    <n v="3.4188000000000001"/>
    <m/>
    <m/>
    <s v=""/>
    <m/>
    <m/>
    <n v="8.14"/>
    <m/>
    <m/>
    <m/>
    <m/>
    <m/>
    <n v="0.01"/>
    <m/>
    <m/>
    <n v="0.11214358002166598"/>
    <s v="Derived (8a)"/>
    <n v="0.73829999999999996"/>
    <s v="R2"/>
    <m/>
    <m/>
    <m/>
    <m/>
    <n v="1"/>
    <n v="11"/>
    <n v="1"/>
    <n v="1139"/>
    <n v="5612.48"/>
    <n v="1498.58"/>
    <n v="0.91284874137636118"/>
    <m/>
    <m/>
  </r>
  <r>
    <x v="13"/>
    <s v="Blumenberg and Smart 2009"/>
    <n v="29.1"/>
    <x v="20"/>
    <x v="1"/>
    <x v="1"/>
    <x v="1"/>
    <x v="15"/>
    <x v="2"/>
    <n v="9.2006662204376681"/>
    <n v="9.2006662204376681"/>
    <n v="0.24999999999999997"/>
    <s v="Table 3 p. 11"/>
    <n v="4"/>
    <s v="N"/>
    <s v="Pos"/>
    <x v="1"/>
    <s v="Mode share"/>
    <s v="trip"/>
    <s v="continuous (fraction)"/>
    <s v="Aggregate"/>
    <s v="census block group/ tract"/>
    <s v="Revealed preference"/>
    <s v="Secondary - Census"/>
    <n v="1"/>
    <n v="0"/>
    <n v="0"/>
    <n v="0"/>
    <n v="0"/>
    <n v="0"/>
    <n v="0"/>
    <n v="0"/>
    <n v="0"/>
    <n v="0"/>
    <n v="0"/>
    <n v="1"/>
    <n v="0"/>
    <n v="0"/>
    <n v="0"/>
    <n v="0"/>
    <n v="0"/>
    <n v="0"/>
    <n v="0"/>
    <n v="0"/>
    <n v="0"/>
    <s v="Work"/>
    <x v="1"/>
    <s v="Los Angeles"/>
    <n v="2000"/>
    <s v="Pre-2010"/>
    <n v="3394"/>
    <n v="1"/>
    <s v="O"/>
    <s v="N"/>
    <n v="0"/>
    <n v="0"/>
    <n v="0"/>
    <n v="0"/>
    <x v="1"/>
    <x v="0"/>
    <x v="1"/>
    <n v="1"/>
    <x v="2"/>
    <n v="1"/>
    <n v="0"/>
    <n v="1"/>
    <x v="0"/>
    <s v="Urban cluster"/>
    <n v="1"/>
    <x v="0"/>
    <s v="Origin/residence"/>
    <s v="census geography"/>
    <s v="block or tract"/>
    <s v="OLS"/>
    <m/>
    <s v="non urban"/>
    <s v="6c, 8a"/>
    <n v="2.7171945379853991E-2"/>
    <s v="derived (6c)"/>
    <n v="6.0000000000000001E-3"/>
    <m/>
    <m/>
    <m/>
    <m/>
    <m/>
    <n v="0.25"/>
    <m/>
    <m/>
    <m/>
    <m/>
    <m/>
    <m/>
    <m/>
    <m/>
    <n v="0.10868778151941597"/>
    <s v="Derived (8a)"/>
    <n v="0.68"/>
    <s v="R2"/>
    <m/>
    <m/>
    <m/>
    <m/>
    <n v="1"/>
    <n v="14"/>
    <n v="0"/>
    <n v="3380"/>
    <n v="4.9364957465178605E-2"/>
    <n v="0.2235569879871081"/>
    <n v="2.7171945379853991E-2"/>
    <m/>
    <m/>
  </r>
  <r>
    <x v="14"/>
    <s v="Mangan 2013"/>
    <n v="73.150000000000006"/>
    <x v="21"/>
    <x v="0"/>
    <x v="1"/>
    <x v="0"/>
    <x v="16"/>
    <x v="0"/>
    <n v="1.9623983668243583"/>
    <n v="0"/>
    <n v="0"/>
    <s v="Table 7 p. 53"/>
    <n v="4"/>
    <s v="Y"/>
    <s v="Pos"/>
    <x v="0"/>
    <s v="ridership"/>
    <s v="stop usage"/>
    <s v="continuous"/>
    <s v="Aggregate"/>
    <s v="Transit stop ridership"/>
    <s v="Revealed preference"/>
    <s v="Secondary - patronage"/>
    <n v="0"/>
    <n v="0"/>
    <n v="0"/>
    <n v="0"/>
    <n v="0"/>
    <n v="1"/>
    <n v="0"/>
    <n v="0"/>
    <n v="0"/>
    <n v="0"/>
    <n v="0"/>
    <n v="0"/>
    <n v="1"/>
    <n v="0"/>
    <n v="0"/>
    <n v="0"/>
    <n v="0"/>
    <n v="0"/>
    <n v="0"/>
    <n v="0"/>
    <n v="0"/>
    <s v="Weekday"/>
    <x v="1"/>
    <s v="San Diego"/>
    <n v="2011"/>
    <s v="2010 - 2017"/>
    <n v="53"/>
    <n v="1"/>
    <s v="O"/>
    <s v="Y"/>
    <n v="1"/>
    <n v="0"/>
    <n v="0"/>
    <n v="1"/>
    <x v="0"/>
    <x v="1"/>
    <x v="0"/>
    <n v="1"/>
    <x v="0"/>
    <n v="0"/>
    <n v="1"/>
    <n v="1"/>
    <x v="1"/>
    <s v="Intersections per catchment"/>
    <m/>
    <x v="1"/>
    <s v="not stated"/>
    <s v="radial street"/>
    <s v=" 800m"/>
    <s v="OLS"/>
    <m/>
    <m/>
    <s v="6c, 8a"/>
    <n v="0.8989000550660794"/>
    <s v="derived (6c)"/>
    <n v="47.201999999999998"/>
    <m/>
    <m/>
    <s v=""/>
    <n v="0.42199999999999999"/>
    <s v="Standardised beta coefficient"/>
    <n v="1.764"/>
    <m/>
    <s v=""/>
    <s v=""/>
    <s v=""/>
    <s v=""/>
    <n v="8.5999999999999993E-2"/>
    <m/>
    <m/>
    <n v="0.50958053008281146"/>
    <s v="Derived (8a)"/>
    <n v="0.85499999999999998"/>
    <s v="R2"/>
    <s v=""/>
    <s v=""/>
    <s v=""/>
    <s v=""/>
    <n v="1"/>
    <n v="16"/>
    <n v="1"/>
    <n v="36"/>
    <n v="4358.3999999999996"/>
    <n v="83"/>
    <n v="0.8989000550660794"/>
    <m/>
    <m/>
  </r>
  <r>
    <x v="1"/>
    <s v="Bento et al. 2005"/>
    <n v="22.1"/>
    <x v="22"/>
    <x v="0"/>
    <x v="1"/>
    <x v="0"/>
    <x v="10"/>
    <x v="0"/>
    <n v="15.33593967902171"/>
    <n v="0"/>
    <n v="0"/>
    <s v="Table 2p. 471"/>
    <n v="2"/>
    <s v="N"/>
    <s v="Pos"/>
    <x v="1"/>
    <s v="mode choice (probability)"/>
    <s v="trip"/>
    <s v="categorical"/>
    <s v="Disaggregate"/>
    <m/>
    <s v="Revealed preference"/>
    <s v="Secondary - travel or household survey"/>
    <n v="0"/>
    <n v="0"/>
    <n v="0"/>
    <n v="0"/>
    <n v="0"/>
    <n v="0"/>
    <n v="1"/>
    <n v="0"/>
    <n v="0"/>
    <n v="0"/>
    <n v="0"/>
    <n v="1"/>
    <n v="0"/>
    <n v="0"/>
    <n v="0"/>
    <n v="0"/>
    <n v="0"/>
    <n v="0"/>
    <n v="0"/>
    <n v="0"/>
    <n v="0"/>
    <s v="Work"/>
    <x v="1"/>
    <s v="various"/>
    <n v="1990"/>
    <s v="Pre-2010"/>
    <n v="6476"/>
    <n v="1"/>
    <s v="O"/>
    <s v="N"/>
    <n v="1"/>
    <n v="0"/>
    <n v="1"/>
    <n v="0"/>
    <x v="0"/>
    <x v="1"/>
    <x v="0"/>
    <n v="1"/>
    <x v="0"/>
    <n v="0"/>
    <n v="1"/>
    <n v="1"/>
    <x v="3"/>
    <s v="Population density"/>
    <m/>
    <x v="7"/>
    <s v="Origin/residence"/>
    <s v="other"/>
    <s v=" city or metropolitan area"/>
    <s v="Multinomial logistic"/>
    <s v="automobile"/>
    <m/>
    <s v="5, 4a"/>
    <n v="0.89"/>
    <s v="Source"/>
    <n v="0.3"/>
    <n v="1.3498588075760032"/>
    <m/>
    <s v="Derived (4a)"/>
    <s v=""/>
    <s v=""/>
    <s v=""/>
    <m/>
    <n v="0.21"/>
    <s v=""/>
    <s v=""/>
    <s v=""/>
    <m/>
    <s v=""/>
    <m/>
    <m/>
    <m/>
    <s v="not stated"/>
    <s v=""/>
    <s v=""/>
    <s v=""/>
    <s v=""/>
    <s v=""/>
    <m/>
    <m/>
    <m/>
    <s v=""/>
    <s v=""/>
    <s v=""/>
    <s v=""/>
    <m/>
    <m/>
  </r>
  <r>
    <x v="15"/>
    <s v="Brown et al. 2006"/>
    <n v="30.1"/>
    <x v="23"/>
    <x v="0"/>
    <x v="1"/>
    <x v="0"/>
    <x v="17"/>
    <x v="0"/>
    <n v="2.6123301985370952"/>
    <n v="0"/>
    <n v="0"/>
    <s v="Table 5.3 p. 32 (Final model)"/>
    <n v="3"/>
    <s v="Y"/>
    <s v="Pos"/>
    <x v="0"/>
    <s v="ridership"/>
    <s v="trip start + trip end"/>
    <s v="Count"/>
    <s v="Aggregate"/>
    <s v="Transit stop ridership"/>
    <s v="Revealed preference"/>
    <s v="Secondary - patronage"/>
    <n v="0"/>
    <n v="0"/>
    <n v="1"/>
    <n v="0"/>
    <n v="0"/>
    <n v="0"/>
    <n v="0"/>
    <n v="0"/>
    <n v="0"/>
    <n v="0"/>
    <n v="0"/>
    <n v="0"/>
    <n v="0"/>
    <n v="0"/>
    <n v="0"/>
    <n v="0"/>
    <n v="0"/>
    <n v="0"/>
    <n v="0"/>
    <n v="1"/>
    <n v="0"/>
    <s v="General"/>
    <x v="1"/>
    <s v="Raleigh, Durham and Chapel Hill, ('The Triangle',North Carolina)"/>
    <n v="2005"/>
    <s v="Pre-2010"/>
    <n v="148"/>
    <n v="1"/>
    <s v="O"/>
    <s v="Y"/>
    <n v="0"/>
    <n v="0"/>
    <n v="0"/>
    <n v="0"/>
    <x v="0"/>
    <x v="1"/>
    <x v="1"/>
    <n v="0"/>
    <x v="1"/>
    <n v="0"/>
    <n v="0"/>
    <n v="0"/>
    <x v="1"/>
    <s v="Quality of pedestrian and bicycle amenity at stop"/>
    <m/>
    <x v="8"/>
    <s v="Both"/>
    <s v="radial"/>
    <s v=" 400m"/>
    <s v="Negative binomial regression"/>
    <m/>
    <m/>
    <s v="4b, 7b,  8a, 8b"/>
    <n v="0.87"/>
    <s v="derived (7b)"/>
    <n v="0.25"/>
    <m/>
    <n v="1.2840254166877414"/>
    <s v="Derived (4b)"/>
    <n v="0.28350000000000003"/>
    <s v="semi-elasticity"/>
    <n v="2.2727272727272729"/>
    <s v="Derived (8b)"/>
    <s v=""/>
    <s v=""/>
    <s v=""/>
    <s v=""/>
    <n v="0.02"/>
    <n v="0.11"/>
    <m/>
    <n v="0.38279999999999997"/>
    <s v="Derived (8a)"/>
    <n v="0.16"/>
    <s v="pseudo R2"/>
    <n v="-392"/>
    <n v="0"/>
    <n v="1034.95"/>
    <s v="χ2"/>
    <m/>
    <m/>
    <m/>
    <s v=""/>
    <n v="13.86"/>
    <n v="3.48"/>
    <n v="0.87"/>
    <m/>
    <m/>
  </r>
  <r>
    <x v="16"/>
    <s v="Voulgaris et al. 2017"/>
    <n v="94.1"/>
    <x v="24"/>
    <x v="1"/>
    <x v="1"/>
    <x v="1"/>
    <x v="0"/>
    <x v="3"/>
    <n v="12.243087576932918"/>
    <n v="2.0405145961554862"/>
    <n v="0.30770960110024731"/>
    <s v="Table 8 p. 456 (Model A - neighbourhood type)"/>
    <n v="3"/>
    <s v="Y"/>
    <s v="Pos"/>
    <x v="0"/>
    <s v="ridership"/>
    <s v="trip"/>
    <s v="Count"/>
    <s v="Aggregate"/>
    <s v="census block group/ tract"/>
    <s v="Revealed preference"/>
    <s v="Secondary - travel or household survey"/>
    <n v="1"/>
    <n v="0"/>
    <n v="0"/>
    <n v="0"/>
    <n v="0"/>
    <n v="0"/>
    <n v="0"/>
    <n v="0"/>
    <n v="0"/>
    <n v="0"/>
    <n v="0"/>
    <n v="0"/>
    <n v="0"/>
    <n v="0"/>
    <n v="0"/>
    <n v="0"/>
    <n v="0"/>
    <n v="0"/>
    <n v="0"/>
    <n v="1"/>
    <n v="0"/>
    <s v="General"/>
    <x v="1"/>
    <s v="all cities"/>
    <n v="2009"/>
    <s v="Pre-2010"/>
    <n v="72183"/>
    <n v="1"/>
    <s v="O"/>
    <s v="Y"/>
    <n v="0"/>
    <n v="0"/>
    <n v="0"/>
    <n v="0"/>
    <x v="1"/>
    <x v="1"/>
    <x v="1"/>
    <n v="1"/>
    <x v="2"/>
    <n v="0"/>
    <n v="0"/>
    <n v="0"/>
    <x v="0"/>
    <s v="moderate density &quot;urban residential&quot; neighbourhood"/>
    <n v="1"/>
    <x v="0"/>
    <s v="not stated"/>
    <s v="census geography"/>
    <s v="block or tract"/>
    <s v="Negative binomial regression"/>
    <m/>
    <s v="&quot;rural&quot; neighbourhood type"/>
    <s v="4b, 3, 5, 7b"/>
    <n v="0.15079999999999999"/>
    <s v="derived (7b)"/>
    <n v="1.1599999999999999"/>
    <m/>
    <n v="3.1899332761161845"/>
    <s v="Derived (4b)"/>
    <m/>
    <m/>
    <m/>
    <m/>
    <m/>
    <m/>
    <m/>
    <m/>
    <n v="1E-3"/>
    <m/>
    <m/>
    <m/>
    <m/>
    <n v="8.6400000000000005E-2"/>
    <s v="pseudo R2"/>
    <m/>
    <m/>
    <m/>
    <m/>
    <m/>
    <m/>
    <m/>
    <m/>
    <n v="0.03"/>
    <n v="0.13"/>
    <n v="0.15079999999999999"/>
    <m/>
    <m/>
  </r>
  <r>
    <x v="16"/>
    <s v="Voulgaris et al. 2017"/>
    <n v="94.1"/>
    <x v="25"/>
    <x v="1"/>
    <x v="1"/>
    <x v="1"/>
    <x v="0"/>
    <x v="3"/>
    <n v="12.243087576932918"/>
    <n v="2.0405145961554862"/>
    <n v="0.23139435520403215"/>
    <s v="Table 8 p. 456 (Model A - neighbourhood type)"/>
    <n v="3"/>
    <s v="Y"/>
    <s v="Pos"/>
    <x v="0"/>
    <s v="ridership"/>
    <s v="trip"/>
    <s v="Count"/>
    <s v="Aggregate"/>
    <s v="census block group/ tract"/>
    <s v="Revealed preference"/>
    <s v="Secondary - travel or household survey"/>
    <n v="1"/>
    <n v="0"/>
    <n v="0"/>
    <n v="0"/>
    <n v="0"/>
    <n v="0"/>
    <n v="0"/>
    <n v="0"/>
    <n v="0"/>
    <n v="0"/>
    <n v="0"/>
    <n v="0"/>
    <n v="0"/>
    <n v="0"/>
    <n v="0"/>
    <n v="0"/>
    <n v="0"/>
    <n v="0"/>
    <n v="0"/>
    <n v="1"/>
    <n v="0"/>
    <s v="General"/>
    <x v="1"/>
    <s v="all cities"/>
    <n v="2009"/>
    <s v="Pre-2010"/>
    <n v="72183"/>
    <n v="1"/>
    <s v="O"/>
    <s v="Y"/>
    <n v="0"/>
    <n v="0"/>
    <n v="0"/>
    <n v="0"/>
    <x v="1"/>
    <x v="1"/>
    <x v="0"/>
    <n v="1"/>
    <x v="0"/>
    <n v="0"/>
    <n v="0"/>
    <n v="0"/>
    <x v="0"/>
    <s v="Neighbourhoods with high jobs-housing balance"/>
    <n v="1"/>
    <x v="0"/>
    <s v="not stated"/>
    <s v="census geography"/>
    <s v="block or tract"/>
    <s v="Negative binomial regression"/>
    <m/>
    <s v="&quot;rural&quot; neighbourhood type"/>
    <s v="4b, 3, 5, 7b"/>
    <n v="0.1134"/>
    <s v="derived (7b)"/>
    <n v="0.63"/>
    <m/>
    <n v="1.8776105792643432"/>
    <s v="Derived (4b)"/>
    <s v=""/>
    <s v=""/>
    <s v=""/>
    <m/>
    <s v=""/>
    <s v=""/>
    <s v=""/>
    <s v=""/>
    <n v="1E-3"/>
    <s v=""/>
    <m/>
    <m/>
    <m/>
    <n v="8.6400000000000005E-2"/>
    <s v="pseudo R2"/>
    <s v=""/>
    <s v=""/>
    <s v=""/>
    <s v=""/>
    <m/>
    <m/>
    <m/>
    <s v=""/>
    <n v="0.03"/>
    <n v="0.18"/>
    <n v="0.1134"/>
    <m/>
    <m/>
  </r>
  <r>
    <x v="16"/>
    <s v="Voulgaris et al. 2017"/>
    <n v="94.1"/>
    <x v="26"/>
    <x v="1"/>
    <x v="1"/>
    <x v="1"/>
    <x v="0"/>
    <x v="3"/>
    <n v="12.243087576932918"/>
    <n v="2.0405145961554862"/>
    <n v="0.10610675900008529"/>
    <s v="Table 8 p. 456 (Model A - neighbourhood type)"/>
    <n v="3"/>
    <s v="Y"/>
    <s v="Pos"/>
    <x v="0"/>
    <s v="ridership"/>
    <s v="trip"/>
    <s v="Count"/>
    <s v="Aggregate"/>
    <s v="census block group/ tract"/>
    <s v="Revealed preference"/>
    <s v="Secondary - travel or household survey"/>
    <n v="1"/>
    <n v="0"/>
    <n v="0"/>
    <n v="0"/>
    <n v="0"/>
    <n v="0"/>
    <n v="0"/>
    <n v="0"/>
    <n v="0"/>
    <n v="0"/>
    <n v="0"/>
    <n v="0"/>
    <n v="0"/>
    <n v="0"/>
    <n v="0"/>
    <n v="0"/>
    <n v="0"/>
    <n v="0"/>
    <n v="0"/>
    <n v="1"/>
    <n v="0"/>
    <s v="General"/>
    <x v="1"/>
    <s v="all cities"/>
    <n v="2009"/>
    <s v="Pre-2010"/>
    <n v="72183"/>
    <n v="1"/>
    <s v="O"/>
    <s v="Y"/>
    <n v="0"/>
    <n v="0"/>
    <n v="0"/>
    <n v="0"/>
    <x v="1"/>
    <x v="1"/>
    <x v="0"/>
    <n v="1"/>
    <x v="0"/>
    <n v="0"/>
    <n v="0"/>
    <n v="0"/>
    <x v="0"/>
    <s v="Mixed Use"/>
    <n v="1"/>
    <x v="0"/>
    <s v="not stated"/>
    <s v="census geography"/>
    <s v="block or tract"/>
    <s v="Negative binomial regression"/>
    <m/>
    <s v="&quot;rural&quot; neighbourhood type"/>
    <s v="4b, 3, 5, 7b"/>
    <n v="5.2000000000000005E-2"/>
    <s v="derived (7b)"/>
    <n v="1.3"/>
    <m/>
    <n v="3.6692966676192444"/>
    <s v="Derived (4b)"/>
    <s v=""/>
    <s v=""/>
    <s v=""/>
    <m/>
    <s v=""/>
    <s v=""/>
    <s v=""/>
    <s v=""/>
    <n v="1E-3"/>
    <s v=""/>
    <m/>
    <m/>
    <m/>
    <n v="8.6400000000000005E-2"/>
    <s v="pseudo R2"/>
    <s v=""/>
    <s v=""/>
    <s v=""/>
    <s v=""/>
    <m/>
    <m/>
    <m/>
    <s v=""/>
    <n v="0.03"/>
    <n v="0.04"/>
    <n v="5.2000000000000005E-2"/>
    <m/>
    <m/>
  </r>
  <r>
    <x v="17"/>
    <s v="Tsai et al. 2014"/>
    <n v="69.099999999999994"/>
    <x v="27"/>
    <x v="0"/>
    <x v="1"/>
    <x v="0"/>
    <x v="18"/>
    <x v="0"/>
    <n v="4.9746835443037973"/>
    <n v="0"/>
    <n v="0"/>
    <s v="Table 6, p. 61 (derived from table 5 and equation 7)"/>
    <n v="4"/>
    <s v="Y"/>
    <s v="Pos"/>
    <x v="0"/>
    <s v="ridership"/>
    <s v="per capita trip"/>
    <s v="continuous"/>
    <s v="Aggregate"/>
    <s v="cohort (home location and year)"/>
    <s v="Revealed preference"/>
    <s v="Secondary - travel or household survey"/>
    <n v="0"/>
    <n v="0"/>
    <n v="1"/>
    <n v="0"/>
    <n v="0"/>
    <n v="0"/>
    <n v="1"/>
    <n v="0"/>
    <n v="0"/>
    <n v="0"/>
    <n v="0"/>
    <n v="0"/>
    <n v="0"/>
    <n v="0"/>
    <n v="0"/>
    <n v="0"/>
    <n v="0"/>
    <n v="0"/>
    <n v="0"/>
    <n v="1"/>
    <n v="0"/>
    <s v="General"/>
    <x v="4"/>
    <s v="Sydney"/>
    <n v="2009"/>
    <s v="Pre-2010"/>
    <n v="236"/>
    <n v="13"/>
    <s v="Q"/>
    <s v="Y"/>
    <n v="1"/>
    <n v="0"/>
    <n v="1"/>
    <n v="0"/>
    <x v="0"/>
    <x v="1"/>
    <x v="0"/>
    <n v="1"/>
    <x v="0"/>
    <n v="1"/>
    <n v="0"/>
    <n v="1"/>
    <x v="3"/>
    <s v="Population density"/>
    <m/>
    <x v="7"/>
    <s v="not stated"/>
    <s v="radial"/>
    <s v=" 800m"/>
    <s v="OLS"/>
    <m/>
    <m/>
    <s v="8a"/>
    <n v="0.79"/>
    <s v="Source"/>
    <n v="0.59599999999999997"/>
    <m/>
    <m/>
    <s v=""/>
    <s v=""/>
    <s v=""/>
    <n v="3.93"/>
    <m/>
    <s v=""/>
    <s v=""/>
    <s v=""/>
    <s v="0.297, 0.895"/>
    <s v=""/>
    <m/>
    <m/>
    <n v="0.2010178117048346"/>
    <s v="Derived (8a)"/>
    <n v="0.877"/>
    <s v="R2"/>
    <s v=""/>
    <s v=""/>
    <s v=""/>
    <s v=""/>
    <n v="1"/>
    <n v="10"/>
    <n v="1"/>
    <n v="225"/>
    <s v=""/>
    <s v=""/>
    <s v=""/>
    <m/>
    <m/>
  </r>
  <r>
    <x v="16"/>
    <s v="Voulgaris et al. 2017"/>
    <n v="94.2"/>
    <x v="28"/>
    <x v="1"/>
    <x v="1"/>
    <x v="1"/>
    <x v="0"/>
    <x v="3"/>
    <n v="12.243087576932918"/>
    <n v="2.0405145961554862"/>
    <n v="-3.0199616023101197E-2"/>
    <s v="Table 8 p. 456 (Model B - synergistic effect of built environment)"/>
    <n v="3"/>
    <s v="Y"/>
    <s v="Neg"/>
    <x v="2"/>
    <s v="ridership"/>
    <s v="trip"/>
    <s v="Count"/>
    <s v="Aggregate"/>
    <s v="census block group/ tract"/>
    <s v="Revealed preference"/>
    <s v="Secondary - travel or household survey"/>
    <n v="1"/>
    <n v="0"/>
    <n v="0"/>
    <n v="0"/>
    <n v="0"/>
    <n v="0"/>
    <n v="0"/>
    <n v="0"/>
    <n v="0"/>
    <n v="0"/>
    <n v="0"/>
    <n v="0"/>
    <n v="0"/>
    <n v="0"/>
    <n v="0"/>
    <n v="0"/>
    <n v="0"/>
    <n v="0"/>
    <n v="0"/>
    <n v="1"/>
    <n v="0"/>
    <s v="General"/>
    <x v="1"/>
    <s v="all cities"/>
    <n v="2009"/>
    <s v="Pre-2010"/>
    <n v="72183"/>
    <n v="1"/>
    <s v="O"/>
    <s v="Y"/>
    <n v="0"/>
    <n v="0"/>
    <n v="0"/>
    <n v="0"/>
    <x v="1"/>
    <x v="1"/>
    <x v="0"/>
    <n v="1"/>
    <x v="0"/>
    <n v="0"/>
    <n v="0"/>
    <n v="0"/>
    <x v="0"/>
    <s v="Mixed Use"/>
    <n v="1"/>
    <x v="0"/>
    <s v="not stated"/>
    <s v="census geography"/>
    <s v="block or tract"/>
    <s v="Negative binomial regression"/>
    <m/>
    <s v="&quot;rural&quot; neighbourhood type"/>
    <s v="4b, 3, 5, 7b"/>
    <n v="-1.4800000000000001E-2"/>
    <s v="derived (7b)"/>
    <n v="-0.37"/>
    <m/>
    <n v="0.69073433063735468"/>
    <s v="Derived (4b)"/>
    <s v=""/>
    <s v=""/>
    <s v=""/>
    <m/>
    <s v=""/>
    <s v=""/>
    <s v=""/>
    <s v=""/>
    <n v="5.0000000000000001E-3"/>
    <s v=""/>
    <m/>
    <m/>
    <m/>
    <n v="0.1232"/>
    <s v="pseudo R2"/>
    <s v=""/>
    <s v=""/>
    <s v=""/>
    <s v=""/>
    <m/>
    <m/>
    <m/>
    <s v=""/>
    <n v="0.03"/>
    <n v="0.04"/>
    <n v="-1.4800000000000001E-2"/>
    <m/>
    <m/>
  </r>
  <r>
    <x v="15"/>
    <s v="Brown et al. 2006"/>
    <n v="30.2"/>
    <x v="29"/>
    <x v="0"/>
    <x v="1"/>
    <x v="0"/>
    <x v="17"/>
    <x v="0"/>
    <n v="2.6123301985370952"/>
    <n v="0"/>
    <n v="0"/>
    <s v="Table 5.4 p. 40 (Final model)"/>
    <n v="3"/>
    <s v="Y"/>
    <s v="Pos"/>
    <x v="0"/>
    <s v="ridership"/>
    <s v="trip start + trip end"/>
    <s v="Count"/>
    <s v="Aggregate"/>
    <s v="Transit stop ridership"/>
    <s v="Revealed preference"/>
    <s v="Secondary - patronage"/>
    <n v="0"/>
    <n v="0"/>
    <n v="1"/>
    <n v="0"/>
    <n v="0"/>
    <n v="0"/>
    <n v="0"/>
    <n v="0"/>
    <n v="0"/>
    <n v="0"/>
    <n v="0"/>
    <n v="0"/>
    <n v="0"/>
    <n v="0"/>
    <n v="0"/>
    <n v="0"/>
    <n v="0"/>
    <n v="0"/>
    <n v="0"/>
    <n v="0"/>
    <s v="all non RTP stops"/>
    <s v="General"/>
    <x v="1"/>
    <s v="Raleigh, Durham and Chapel Hill, ('The Triangle',North Carolina)"/>
    <n v="2005"/>
    <s v="Pre-2010"/>
    <n v="141"/>
    <n v="1"/>
    <s v="O"/>
    <s v="Y"/>
    <n v="0"/>
    <n v="0"/>
    <n v="0"/>
    <n v="0"/>
    <x v="0"/>
    <x v="1"/>
    <x v="1"/>
    <n v="0"/>
    <x v="1"/>
    <n v="0"/>
    <n v="0"/>
    <n v="0"/>
    <x v="1"/>
    <s v="Quality of pedestrian and bicycle amenity at stop"/>
    <m/>
    <x v="8"/>
    <s v="Both"/>
    <s v="radial"/>
    <s v=" 400m"/>
    <s v="Negative binomial regression"/>
    <m/>
    <m/>
    <s v="4b, 7b,  8a, 8b"/>
    <n v="0.76559999999999995"/>
    <s v="derived (7b)"/>
    <n v="0.22"/>
    <m/>
    <n v="1.2460767305873808"/>
    <s v="Derived (4b)"/>
    <n v="23.99"/>
    <s v="semi-elasticity"/>
    <n v="2"/>
    <s v="Derived (8b)"/>
    <s v=""/>
    <s v=""/>
    <s v=""/>
    <s v=""/>
    <n v="0.05"/>
    <n v="0.11"/>
    <m/>
    <n v="0.38279999999999997"/>
    <s v="Derived (8a)"/>
    <n v="0.15"/>
    <s v="pseudo R2"/>
    <n v="-376.39"/>
    <n v="0"/>
    <n v="1371.01"/>
    <s v="χ2"/>
    <m/>
    <m/>
    <m/>
    <s v=""/>
    <s v="not stated"/>
    <n v="3.48"/>
    <n v="0.76559999999999995"/>
    <m/>
    <m/>
  </r>
  <r>
    <x v="18"/>
    <s v="Zhang 2004"/>
    <n v="131.4"/>
    <x v="30"/>
    <x v="0"/>
    <x v="1"/>
    <x v="0"/>
    <x v="19"/>
    <x v="0"/>
    <n v="2.8713779992133213"/>
    <n v="0"/>
    <n v="0"/>
    <s v="Table 4 (Hong Kong - non-work trip, expanded)"/>
    <n v="4"/>
    <s v="Y"/>
    <s v="Pos"/>
    <x v="0"/>
    <s v="mode choice (probability)"/>
    <s v="trip"/>
    <s v="discrete"/>
    <s v="Disaggregate"/>
    <m/>
    <s v="Revealed preference"/>
    <s v="Secondary - travel or household survey"/>
    <n v="0"/>
    <n v="0"/>
    <n v="1"/>
    <n v="0"/>
    <n v="0"/>
    <n v="0"/>
    <n v="1"/>
    <n v="0"/>
    <n v="0"/>
    <n v="0"/>
    <n v="0"/>
    <n v="0"/>
    <n v="0"/>
    <n v="0"/>
    <n v="0"/>
    <n v="0"/>
    <n v="0"/>
    <n v="0"/>
    <n v="0"/>
    <n v="1"/>
    <n v="0"/>
    <s v="Non-work"/>
    <x v="5"/>
    <s v="Hong Kong"/>
    <n v="1991"/>
    <s v="Pre-2010"/>
    <n v="15281"/>
    <n v="1"/>
    <s v="O"/>
    <s v="N"/>
    <n v="1"/>
    <n v="1"/>
    <n v="1"/>
    <n v="0"/>
    <x v="0"/>
    <x v="1"/>
    <x v="0"/>
    <n v="1"/>
    <x v="0"/>
    <n v="1"/>
    <n v="1"/>
    <n v="1"/>
    <x v="3"/>
    <s v="population density (origin)"/>
    <m/>
    <x v="7"/>
    <s v="Origin/residence"/>
    <s v="other"/>
    <s v=" TAZ"/>
    <s v="logistic (nested)"/>
    <s v="drive alone or active modes"/>
    <m/>
    <s v="7a, 8a"/>
    <n v="0.76269999999999993"/>
    <s v="derived (7a)"/>
    <n v="2.8999999999999998E-3"/>
    <m/>
    <m/>
    <m/>
    <m/>
    <m/>
    <n v="2.19"/>
    <m/>
    <m/>
    <m/>
    <m/>
    <m/>
    <n v="0.05"/>
    <m/>
    <m/>
    <n v="0.34826484018264836"/>
    <s v="Derived (8a)"/>
    <n v="0.4279"/>
    <s v="Adjusted ρ2"/>
    <m/>
    <m/>
    <m/>
    <m/>
    <m/>
    <m/>
    <m/>
    <m/>
    <n v="0.89600000000000002"/>
    <n v="263"/>
    <n v="7.9320799999999983E-2"/>
    <m/>
    <m/>
  </r>
  <r>
    <x v="16"/>
    <s v="Voulgaris et al. 2017"/>
    <n v="94.2"/>
    <x v="31"/>
    <x v="1"/>
    <x v="1"/>
    <x v="1"/>
    <x v="0"/>
    <x v="3"/>
    <n v="12.243087576932918"/>
    <n v="2.0405145961554862"/>
    <n v="-0.11937010387509596"/>
    <s v="Table 8 p. 456 (Model B - synergistic effect of built environment)"/>
    <n v="3"/>
    <s v="Y"/>
    <s v="Neg"/>
    <x v="2"/>
    <s v="ridership"/>
    <s v="trip"/>
    <s v="Count"/>
    <s v="Aggregate"/>
    <s v="census block group/ tract"/>
    <s v="Revealed preference"/>
    <s v="Secondary - travel or household survey"/>
    <n v="1"/>
    <n v="0"/>
    <n v="0"/>
    <n v="0"/>
    <n v="0"/>
    <n v="0"/>
    <n v="0"/>
    <n v="0"/>
    <n v="0"/>
    <n v="0"/>
    <n v="0"/>
    <n v="0"/>
    <n v="0"/>
    <n v="0"/>
    <n v="0"/>
    <n v="0"/>
    <n v="0"/>
    <n v="0"/>
    <n v="0"/>
    <n v="1"/>
    <n v="0"/>
    <s v="General"/>
    <x v="1"/>
    <s v="all cities"/>
    <n v="2009"/>
    <s v="Pre-2010"/>
    <n v="72183"/>
    <n v="1"/>
    <s v="O"/>
    <s v="Y"/>
    <n v="0"/>
    <n v="0"/>
    <n v="0"/>
    <n v="0"/>
    <x v="1"/>
    <x v="1"/>
    <x v="1"/>
    <n v="1"/>
    <x v="2"/>
    <n v="0"/>
    <n v="0"/>
    <n v="0"/>
    <x v="0"/>
    <s v="moderate density &quot;urban residential&quot; neighbourhood"/>
    <n v="1"/>
    <x v="0"/>
    <s v="not stated"/>
    <s v="census geography"/>
    <s v="block or tract"/>
    <s v="Negative binomial regression"/>
    <m/>
    <s v="&quot;rural&quot; neighbourhood type"/>
    <s v="4b, 3, 5, 7b"/>
    <n v="-5.8500000000000003E-2"/>
    <s v="derived (7b)"/>
    <n v="-0.45"/>
    <m/>
    <n v="0.63762815162177333"/>
    <s v="Derived (4b)"/>
    <m/>
    <m/>
    <m/>
    <m/>
    <m/>
    <m/>
    <m/>
    <m/>
    <n v="1E-3"/>
    <m/>
    <m/>
    <m/>
    <m/>
    <n v="0.1232"/>
    <s v="pseudo R2"/>
    <m/>
    <m/>
    <m/>
    <m/>
    <m/>
    <m/>
    <m/>
    <m/>
    <n v="0.03"/>
    <n v="0.13"/>
    <n v="-5.8500000000000003E-2"/>
    <m/>
    <m/>
  </r>
  <r>
    <x v="16"/>
    <s v="Voulgaris et al. 2017"/>
    <n v="94.2"/>
    <x v="32"/>
    <x v="1"/>
    <x v="1"/>
    <x v="1"/>
    <x v="0"/>
    <x v="3"/>
    <n v="12.243087576932918"/>
    <n v="2.0405145961554862"/>
    <n v="-0.16528168228859438"/>
    <s v="Table 8 p. 456 (Model B - synergistic effect of built environment)"/>
    <n v="3"/>
    <s v="Y"/>
    <s v="Neg"/>
    <x v="2"/>
    <s v="ridership"/>
    <s v="trip"/>
    <s v="Count"/>
    <s v="Aggregate"/>
    <s v="census block group/ tract"/>
    <s v="Revealed preference"/>
    <s v="Secondary - travel or household survey"/>
    <n v="1"/>
    <n v="0"/>
    <n v="0"/>
    <n v="0"/>
    <n v="0"/>
    <n v="0"/>
    <n v="0"/>
    <n v="0"/>
    <n v="0"/>
    <n v="0"/>
    <n v="0"/>
    <n v="0"/>
    <n v="0"/>
    <n v="0"/>
    <n v="0"/>
    <n v="0"/>
    <n v="0"/>
    <n v="0"/>
    <n v="0"/>
    <n v="1"/>
    <n v="0"/>
    <s v="General"/>
    <x v="1"/>
    <s v="all cities"/>
    <n v="2009"/>
    <s v="Pre-2010"/>
    <n v="72183"/>
    <n v="1"/>
    <s v="O"/>
    <s v="Y"/>
    <n v="0"/>
    <n v="0"/>
    <n v="0"/>
    <n v="0"/>
    <x v="1"/>
    <x v="1"/>
    <x v="0"/>
    <n v="1"/>
    <x v="0"/>
    <n v="0"/>
    <n v="0"/>
    <n v="0"/>
    <x v="0"/>
    <s v="Neighbourhoods with high jobs-housing balance"/>
    <n v="1"/>
    <x v="0"/>
    <s v="not stated"/>
    <s v="census geography"/>
    <s v="block or tract"/>
    <s v="Negative binomial regression"/>
    <m/>
    <m/>
    <s v="4b, 3, 5, 7b"/>
    <n v="-8.1000000000000003E-2"/>
    <s v="derived (7b)"/>
    <n v="-0.45"/>
    <m/>
    <n v="0.63762815162177333"/>
    <s v="Derived (4b)"/>
    <s v=""/>
    <s v=""/>
    <s v=""/>
    <m/>
    <s v=""/>
    <s v=""/>
    <s v=""/>
    <s v=""/>
    <n v="1E-3"/>
    <s v=""/>
    <m/>
    <m/>
    <m/>
    <n v="0.1232"/>
    <s v="pseudo R2"/>
    <s v=""/>
    <s v=""/>
    <s v=""/>
    <s v=""/>
    <m/>
    <m/>
    <m/>
    <s v=""/>
    <n v="0.03"/>
    <n v="0.18"/>
    <n v="-8.1000000000000003E-2"/>
    <m/>
    <m/>
  </r>
  <r>
    <x v="19"/>
    <s v="Concas and DeSalvo 2014"/>
    <n v="97.1"/>
    <x v="33"/>
    <x v="1"/>
    <x v="1"/>
    <x v="1"/>
    <x v="0"/>
    <x v="2"/>
    <n v="12.243087576932918"/>
    <n v="12.243087576932918"/>
    <n v="2.522076040848181"/>
    <s v="Model I (RL exogensous) Table 3 p. 26"/>
    <n v="5"/>
    <s v="Y"/>
    <s v="Pos"/>
    <x v="0"/>
    <s v="ridership"/>
    <s v="trip"/>
    <s v="continuous"/>
    <s v="Disaggregate"/>
    <m/>
    <s v="Revealed preference"/>
    <s v="Secondary - travel or household survey"/>
    <n v="1"/>
    <n v="0"/>
    <n v="0"/>
    <n v="0"/>
    <n v="0"/>
    <n v="0"/>
    <n v="0"/>
    <n v="0"/>
    <n v="0"/>
    <n v="0"/>
    <n v="0"/>
    <n v="0"/>
    <n v="0"/>
    <n v="0"/>
    <n v="0"/>
    <n v="0"/>
    <n v="0"/>
    <n v="0"/>
    <n v="0"/>
    <n v="1"/>
    <n v="0"/>
    <s v="General"/>
    <x v="1"/>
    <s v="San Francisco"/>
    <n v="2000"/>
    <s v="Pre-2010"/>
    <n v="8229"/>
    <n v="1"/>
    <s v="O"/>
    <s v="Y"/>
    <n v="0"/>
    <n v="0"/>
    <n v="0"/>
    <n v="1"/>
    <x v="1"/>
    <x v="0"/>
    <x v="0"/>
    <n v="1"/>
    <x v="0"/>
    <n v="1"/>
    <n v="1"/>
    <n v="1"/>
    <x v="0"/>
    <s v="TOD"/>
    <n v="1"/>
    <x v="0"/>
    <s v="Origin/residence"/>
    <s v="radial"/>
    <s v=" 800m"/>
    <s v="3SLS"/>
    <m/>
    <m/>
    <m/>
    <n v="0.20599999999999999"/>
    <s v="Source"/>
    <s v=""/>
    <m/>
    <m/>
    <s v=""/>
    <m/>
    <m/>
    <s v=""/>
    <m/>
    <s v=""/>
    <s v=""/>
    <s v=""/>
    <s v=""/>
    <n v="0.06"/>
    <s v=""/>
    <m/>
    <m/>
    <m/>
    <s v=""/>
    <s v=""/>
    <s v=""/>
    <s v=""/>
    <n v="1845"/>
    <s v="χ2"/>
    <m/>
    <m/>
    <m/>
    <s v=""/>
    <s v=""/>
    <s v=""/>
    <s v=""/>
    <m/>
    <m/>
  </r>
  <r>
    <x v="10"/>
    <s v="Choi et al. 2012"/>
    <n v="38.299999999999997"/>
    <x v="34"/>
    <x v="1"/>
    <x v="1"/>
    <x v="1"/>
    <x v="0"/>
    <x v="1"/>
    <n v="12.243087576932918"/>
    <e v="#VALUE!"/>
    <e v="#VALUE!"/>
    <s v="Table 2 p. 716 (multiplicative)"/>
    <n v="5"/>
    <s v="Y"/>
    <s v="Pos"/>
    <x v="0"/>
    <s v="ridership"/>
    <s v="trip"/>
    <s v="continuous"/>
    <s v="Aggregate"/>
    <s v="Transit stop ridership"/>
    <s v="Revealed preference"/>
    <s v="Secondary - patronage"/>
    <n v="0"/>
    <n v="0"/>
    <n v="0"/>
    <n v="0"/>
    <n v="0"/>
    <n v="0"/>
    <n v="1"/>
    <n v="0"/>
    <n v="0"/>
    <n v="0"/>
    <n v="0"/>
    <n v="0"/>
    <n v="1"/>
    <n v="0"/>
    <n v="0"/>
    <n v="0"/>
    <n v="0"/>
    <n v="0"/>
    <n v="0"/>
    <n v="0"/>
    <n v="0"/>
    <s v="Peak"/>
    <x v="3"/>
    <s v="Seoul"/>
    <n v="2010"/>
    <s v="2010 - 2017"/>
    <n v="1000"/>
    <n v="1"/>
    <s v="O"/>
    <s v="Y"/>
    <n v="1"/>
    <n v="0"/>
    <n v="0"/>
    <n v="0"/>
    <x v="1"/>
    <x v="1"/>
    <x v="1"/>
    <n v="0"/>
    <x v="1"/>
    <n v="0"/>
    <n v="0"/>
    <n v="0"/>
    <x v="0"/>
    <s v="Located in CBD"/>
    <n v="1"/>
    <x v="0"/>
    <s v="Origin/residence"/>
    <s v="radial"/>
    <s v="400 &lt; x &lt; 800m"/>
    <s v="Multiplicative"/>
    <m/>
    <m/>
    <s v="6b, 5"/>
    <n v="0.49199999999999999"/>
    <s v="Source (6b)"/>
    <n v="0.49199999999999999"/>
    <m/>
    <m/>
    <m/>
    <m/>
    <m/>
    <m/>
    <m/>
    <m/>
    <m/>
    <m/>
    <m/>
    <n v="1E-3"/>
    <m/>
    <m/>
    <m/>
    <m/>
    <n v="0.79300000000000004"/>
    <s v="R2"/>
    <m/>
    <m/>
    <m/>
    <m/>
    <m/>
    <m/>
    <m/>
    <m/>
    <m/>
    <m/>
    <m/>
    <m/>
    <m/>
  </r>
  <r>
    <x v="3"/>
    <s v="Spears 2013"/>
    <n v="100.1"/>
    <x v="35"/>
    <x v="0"/>
    <x v="1"/>
    <x v="0"/>
    <x v="20"/>
    <x v="0"/>
    <n v="1.7299559929172978"/>
    <n v="0"/>
    <n v="0"/>
    <s v="Table 4.5 p. 52 (Model 1)"/>
    <n v="3"/>
    <s v="N"/>
    <s v="Pos"/>
    <x v="1"/>
    <s v="Transit use (probability)"/>
    <s v="individual"/>
    <s v="ordered categorical"/>
    <s v="Disaggregate"/>
    <m/>
    <s v="Revealed preference"/>
    <s v="Primary survey"/>
    <n v="0"/>
    <n v="0"/>
    <n v="0"/>
    <n v="0"/>
    <n v="0"/>
    <n v="1"/>
    <n v="0"/>
    <n v="0"/>
    <n v="0"/>
    <n v="0"/>
    <n v="0"/>
    <n v="0"/>
    <n v="0"/>
    <n v="0"/>
    <n v="0"/>
    <n v="0"/>
    <n v="0"/>
    <n v="0"/>
    <n v="0"/>
    <n v="1"/>
    <n v="0"/>
    <s v="General"/>
    <x v="1"/>
    <s v="South Los Angeles"/>
    <n v="2011"/>
    <s v="2010 - 2017"/>
    <n v="284"/>
    <n v="1"/>
    <s v="O"/>
    <s v="Y"/>
    <n v="1"/>
    <n v="0"/>
    <n v="0"/>
    <n v="0"/>
    <x v="0"/>
    <x v="0"/>
    <x v="0"/>
    <n v="1"/>
    <x v="0"/>
    <n v="1"/>
    <n v="1"/>
    <n v="1"/>
    <x v="3"/>
    <s v="Commercial density"/>
    <m/>
    <x v="9"/>
    <s v="Origin/residence"/>
    <s v="radial"/>
    <s v=" 800m"/>
    <s v="Binary logistic"/>
    <s v="no transit trip"/>
    <m/>
    <s v="7a, 8a, 8b"/>
    <n v="0.65030555956678693"/>
    <s v="derived (7a)"/>
    <n v="1.7999999999999999E-2"/>
    <n v="1.02"/>
    <m/>
    <s v="Source"/>
    <s v=""/>
    <s v=""/>
    <n v="1.125"/>
    <s v="Derived (8b)"/>
    <s v=""/>
    <s v=""/>
    <s v=""/>
    <s v=""/>
    <s v=""/>
    <n v="1.6E-2"/>
    <s v="Source"/>
    <n v="0.57804938628158842"/>
    <s v="Derived (8a)"/>
    <s v=""/>
    <s v=""/>
    <s v=""/>
    <s v=""/>
    <s v=""/>
    <s v=""/>
    <m/>
    <m/>
    <m/>
    <s v=""/>
    <n v="0.2563176895306859"/>
    <n v="48.58"/>
    <n v="0.65030555956678693"/>
    <m/>
    <m/>
  </r>
  <r>
    <x v="15"/>
    <s v="Brown et al. 2006"/>
    <n v="30.2"/>
    <x v="36"/>
    <x v="0"/>
    <x v="1"/>
    <x v="0"/>
    <x v="21"/>
    <x v="0"/>
    <n v="6.0024009603841524"/>
    <n v="0"/>
    <n v="0"/>
    <s v="Table 5.4 p. 40 (Final model)"/>
    <n v="3"/>
    <s v="Y"/>
    <s v="Pos"/>
    <x v="0"/>
    <s v="ridership"/>
    <s v="trip start + trip end"/>
    <s v="Count"/>
    <s v="Aggregate"/>
    <s v="Transit stop ridership"/>
    <s v="Revealed preference"/>
    <s v="Secondary - patronage"/>
    <n v="0"/>
    <n v="0"/>
    <n v="1"/>
    <n v="0"/>
    <n v="0"/>
    <n v="0"/>
    <n v="0"/>
    <n v="0"/>
    <n v="0"/>
    <n v="0"/>
    <n v="0"/>
    <n v="0"/>
    <n v="0"/>
    <n v="0"/>
    <n v="0"/>
    <n v="0"/>
    <n v="0"/>
    <n v="0"/>
    <n v="0"/>
    <n v="0"/>
    <s v="all non RTP stops"/>
    <s v="General"/>
    <x v="1"/>
    <s v="Raleigh, Durham and Chapel Hill, ('The Triangle',North Carolina)"/>
    <n v="2005"/>
    <s v="Pre-2010"/>
    <n v="141"/>
    <n v="1"/>
    <s v="O"/>
    <s v="Y"/>
    <n v="0"/>
    <n v="0"/>
    <n v="0"/>
    <n v="0"/>
    <x v="0"/>
    <x v="1"/>
    <x v="1"/>
    <n v="0"/>
    <x v="1"/>
    <n v="0"/>
    <n v="0"/>
    <n v="0"/>
    <x v="1"/>
    <s v="Pedestrian amenity at bus stop"/>
    <m/>
    <x v="8"/>
    <s v="Both"/>
    <s v="radial"/>
    <s v=" 400m"/>
    <s v="Negative binomial regression"/>
    <m/>
    <m/>
    <s v="4b, 7b,  8a, 8b"/>
    <n v="0.64260000000000006"/>
    <s v="derived (7b)"/>
    <n v="0.27"/>
    <m/>
    <n v="1.3099644507332473"/>
    <s v="Derived (4b)"/>
    <n v="0.31140000000000001"/>
    <s v="semi-elasticity"/>
    <n v="3.8571428571428572"/>
    <s v="Derived (8b)"/>
    <s v=""/>
    <s v=""/>
    <s v=""/>
    <s v=""/>
    <n v="0"/>
    <n v="7.0000000000000007E-2"/>
    <m/>
    <n v="0.16660000000000003"/>
    <s v="Derived (8a)"/>
    <n v="0.15"/>
    <s v="pseudo R2"/>
    <n v="-376.39"/>
    <n v="0"/>
    <n v="1371.01"/>
    <s v="χ2"/>
    <m/>
    <m/>
    <m/>
    <s v=""/>
    <s v="not stated"/>
    <n v="2.38"/>
    <n v="0.64260000000000006"/>
    <m/>
    <m/>
  </r>
  <r>
    <x v="20"/>
    <s v="Cervero. 2002"/>
    <n v="3.1"/>
    <x v="37"/>
    <x v="0"/>
    <x v="1"/>
    <x v="0"/>
    <x v="22"/>
    <x v="0"/>
    <n v="4.3442951406512966"/>
    <n v="0"/>
    <n v="0"/>
    <s v="Table 2 p. 275, Table 4 p. 281"/>
    <n v="3"/>
    <s v="Y"/>
    <s v="Pos"/>
    <x v="0"/>
    <s v="mode choice (probability)"/>
    <s v="trip"/>
    <s v="binary"/>
    <s v="Disaggregate"/>
    <m/>
    <s v="Revealed preference"/>
    <s v="Secondary - travel or household survey"/>
    <n v="1"/>
    <n v="0"/>
    <n v="0"/>
    <n v="0"/>
    <n v="0"/>
    <n v="0"/>
    <n v="0"/>
    <n v="0"/>
    <n v="0"/>
    <n v="0"/>
    <n v="0"/>
    <n v="0"/>
    <n v="0"/>
    <n v="0"/>
    <n v="0"/>
    <n v="0"/>
    <n v="0"/>
    <n v="0"/>
    <n v="0"/>
    <n v="1"/>
    <n v="0"/>
    <s v="General"/>
    <x v="1"/>
    <s v="Montgomery County"/>
    <n v="1994"/>
    <s v="Pre-2010"/>
    <n v="1960"/>
    <n v="1"/>
    <s v="O"/>
    <s v="N"/>
    <n v="0"/>
    <n v="1"/>
    <n v="1"/>
    <n v="0"/>
    <x v="0"/>
    <x v="1"/>
    <x v="0"/>
    <n v="1"/>
    <x v="0"/>
    <n v="0"/>
    <n v="1"/>
    <n v="0"/>
    <x v="2"/>
    <s v="Population to retail employment continuous (fraction) (relative):Entropy: maximises eveness --&gt; 1"/>
    <m/>
    <x v="4"/>
    <s v="Origin/residence"/>
    <s v="other"/>
    <s v=" TAZ"/>
    <s v="Binary logistic"/>
    <s v="automobile"/>
    <m/>
    <s v="8a, 8b"/>
    <n v="0.61499999999999999"/>
    <s v="Source"/>
    <n v="2.4392999999999998"/>
    <n v="11.465012424514097"/>
    <m/>
    <s v="Derived (4a)"/>
    <s v=""/>
    <m/>
    <n v="2.6717415115005472"/>
    <s v="Derived (8b)"/>
    <s v=""/>
    <s v=""/>
    <s v=""/>
    <s v=""/>
    <n v="7.4999999999999997E-3"/>
    <n v="0.91300000000000003"/>
    <m/>
    <n v="0.23018693887590705"/>
    <s v="Derived (8a)"/>
    <n v="0.30480000000000002"/>
    <s v="Adjusted McFadden R2"/>
    <n v="168.357"/>
    <n v="0"/>
    <n v="109.071"/>
    <s v="χ2"/>
    <m/>
    <m/>
    <m/>
    <s v=""/>
    <s v=""/>
    <s v=""/>
    <s v=""/>
    <m/>
    <m/>
  </r>
  <r>
    <x v="15"/>
    <s v="Brown et al. 2006"/>
    <n v="30.2"/>
    <x v="38"/>
    <x v="0"/>
    <x v="1"/>
    <x v="0"/>
    <x v="23"/>
    <x v="0"/>
    <n v="5.8685446009389679"/>
    <n v="0"/>
    <n v="0"/>
    <s v="Table 5.4 p. 40 (Final model)"/>
    <n v="3"/>
    <s v="Y"/>
    <s v="Pos"/>
    <x v="0"/>
    <s v="ridership"/>
    <s v="trip start + trip end"/>
    <s v="Count"/>
    <s v="Aggregate"/>
    <s v="Transit stop ridership"/>
    <s v="Revealed preference"/>
    <s v="Secondary - patronage"/>
    <n v="0"/>
    <n v="0"/>
    <n v="1"/>
    <n v="0"/>
    <n v="0"/>
    <n v="0"/>
    <n v="0"/>
    <n v="0"/>
    <n v="0"/>
    <n v="0"/>
    <n v="0"/>
    <n v="0"/>
    <n v="0"/>
    <n v="0"/>
    <n v="0"/>
    <n v="0"/>
    <n v="0"/>
    <n v="0"/>
    <n v="0"/>
    <n v="0"/>
    <s v="all non RTP stops"/>
    <s v="General"/>
    <x v="1"/>
    <s v="Raleigh, Durham and Chapel Hill, ('The Triangle',North Carolina)"/>
    <n v="2005"/>
    <s v="Pre-2010"/>
    <n v="141"/>
    <n v="1"/>
    <s v="O"/>
    <s v="Y"/>
    <n v="0"/>
    <n v="0"/>
    <n v="0"/>
    <n v="0"/>
    <x v="0"/>
    <x v="1"/>
    <x v="1"/>
    <n v="0"/>
    <x v="1"/>
    <n v="0"/>
    <n v="0"/>
    <n v="0"/>
    <x v="1"/>
    <s v="Architectural quality: architecture includes building height controlled, setbacks, window coverage to increase safety, human scale"/>
    <n v="1"/>
    <x v="10"/>
    <s v="Both"/>
    <s v="radial"/>
    <s v=" 400m"/>
    <s v="Negative binomial regression"/>
    <m/>
    <m/>
    <s v="4b, 7b,  8a, 8b"/>
    <n v="0.61059999999999992"/>
    <s v="derived (7b)"/>
    <n v="0.43"/>
    <m/>
    <n v="1.5372575235482815"/>
    <s v="Derived (4b)"/>
    <n v="0.54020000000000001"/>
    <s v="semi-elasticity"/>
    <n v="3.5833333333333335"/>
    <s v="Derived (8b)"/>
    <s v=""/>
    <s v=""/>
    <s v=""/>
    <s v=""/>
    <n v="0"/>
    <n v="0.12"/>
    <m/>
    <n v="0.17039999999999997"/>
    <s v="Derived (8a)"/>
    <n v="0.15"/>
    <s v="pseudo R2"/>
    <n v="-376.39"/>
    <n v="0"/>
    <n v="1371.01"/>
    <s v="χ2"/>
    <m/>
    <m/>
    <m/>
    <s v=""/>
    <s v="not stated"/>
    <n v="1.42"/>
    <n v="0.61059999999999992"/>
    <m/>
    <m/>
  </r>
  <r>
    <x v="10"/>
    <s v="Choi et al. 2012"/>
    <n v="38.1"/>
    <x v="39"/>
    <x v="1"/>
    <x v="1"/>
    <x v="1"/>
    <x v="0"/>
    <x v="1"/>
    <n v="12.243087576932918"/>
    <e v="#VALUE!"/>
    <e v="#VALUE!"/>
    <s v="Table 2 p. 715 (multiplicative model)"/>
    <n v="5"/>
    <s v="Y"/>
    <s v="Pos"/>
    <x v="0"/>
    <s v="ridership"/>
    <s v="trip"/>
    <s v="continuous"/>
    <s v="Aggregate"/>
    <s v="Transit stop ridership"/>
    <s v="Revealed preference"/>
    <s v="Secondary - patronage"/>
    <n v="0"/>
    <n v="0"/>
    <n v="0"/>
    <n v="0"/>
    <n v="0"/>
    <n v="0"/>
    <n v="1"/>
    <n v="0"/>
    <n v="0"/>
    <n v="0"/>
    <n v="0"/>
    <n v="0"/>
    <n v="1"/>
    <n v="0"/>
    <n v="0"/>
    <n v="0"/>
    <n v="0"/>
    <n v="0"/>
    <n v="0"/>
    <n v="0"/>
    <n v="0"/>
    <s v="Peak"/>
    <x v="3"/>
    <s v="Seoul"/>
    <n v="2010"/>
    <s v="2010 - 2017"/>
    <n v="2000"/>
    <n v="1"/>
    <s v="O"/>
    <s v="Y"/>
    <n v="0"/>
    <n v="0"/>
    <n v="0"/>
    <n v="0"/>
    <x v="1"/>
    <x v="1"/>
    <x v="1"/>
    <n v="0"/>
    <x v="1"/>
    <n v="0"/>
    <n v="0"/>
    <n v="0"/>
    <x v="0"/>
    <s v="Located in CBD"/>
    <n v="1"/>
    <x v="0"/>
    <s v="Destination/workplace"/>
    <s v="radial"/>
    <s v="400 &lt; x &lt; 800m"/>
    <s v="Multiplicative"/>
    <m/>
    <m/>
    <s v="6b, 5"/>
    <n v="0.42899999999999999"/>
    <s v="Source (6b)"/>
    <n v="0.42899999999999999"/>
    <m/>
    <m/>
    <m/>
    <m/>
    <m/>
    <m/>
    <m/>
    <m/>
    <m/>
    <m/>
    <m/>
    <n v="1E-3"/>
    <m/>
    <m/>
    <m/>
    <m/>
    <n v="0.76900000000000002"/>
    <s v="R2"/>
    <m/>
    <m/>
    <m/>
    <m/>
    <m/>
    <m/>
    <m/>
    <m/>
    <m/>
    <m/>
    <m/>
    <m/>
    <m/>
  </r>
  <r>
    <x v="10"/>
    <s v="Choi et al. 2012"/>
    <n v="38.5"/>
    <x v="40"/>
    <x v="1"/>
    <x v="1"/>
    <x v="1"/>
    <x v="0"/>
    <x v="1"/>
    <n v="12.243087576932918"/>
    <e v="#VALUE!"/>
    <e v="#VALUE!"/>
    <s v="Table 2 p. 717 (multiplicative)"/>
    <n v="5"/>
    <s v="Y"/>
    <s v="Pos"/>
    <x v="0"/>
    <s v="ridership"/>
    <s v="trip"/>
    <s v="continuous"/>
    <s v="Aggregate"/>
    <s v="Transit stop ridership"/>
    <s v="Revealed preference"/>
    <s v="Secondary - patronage"/>
    <n v="0"/>
    <n v="0"/>
    <n v="0"/>
    <n v="0"/>
    <n v="0"/>
    <n v="0"/>
    <n v="1"/>
    <n v="0"/>
    <n v="0"/>
    <n v="0"/>
    <n v="0"/>
    <n v="0"/>
    <n v="1"/>
    <n v="0"/>
    <n v="0"/>
    <n v="0"/>
    <n v="0"/>
    <n v="0"/>
    <n v="0"/>
    <n v="0"/>
    <n v="0"/>
    <s v="Off-peak"/>
    <x v="3"/>
    <s v="Seoul"/>
    <n v="2010"/>
    <s v="2010 - 2017"/>
    <n v="1000"/>
    <n v="1"/>
    <s v="O"/>
    <s v="Y"/>
    <n v="0"/>
    <n v="0"/>
    <n v="0"/>
    <n v="0"/>
    <x v="1"/>
    <x v="1"/>
    <x v="1"/>
    <n v="0"/>
    <x v="1"/>
    <n v="0"/>
    <n v="0"/>
    <n v="0"/>
    <x v="0"/>
    <s v="Located in CBD"/>
    <n v="1"/>
    <x v="0"/>
    <s v="Destination/workplace"/>
    <s v="radial"/>
    <s v="400 &lt; x &lt; 800m"/>
    <s v="Multiplicative"/>
    <m/>
    <m/>
    <s v="6b"/>
    <n v="0.23799999999999999"/>
    <s v="Source (6b)"/>
    <n v="0.23799999999999999"/>
    <m/>
    <m/>
    <m/>
    <m/>
    <m/>
    <m/>
    <m/>
    <m/>
    <m/>
    <m/>
    <m/>
    <n v="2E-3"/>
    <m/>
    <m/>
    <m/>
    <m/>
    <n v="0.77200000000000002"/>
    <s v="R2"/>
    <m/>
    <m/>
    <m/>
    <m/>
    <m/>
    <m/>
    <m/>
    <m/>
    <m/>
    <m/>
    <m/>
    <m/>
    <m/>
  </r>
  <r>
    <x v="17"/>
    <s v="Tsai et al. 2014"/>
    <n v="69.099999999999994"/>
    <x v="41"/>
    <x v="0"/>
    <x v="1"/>
    <x v="0"/>
    <x v="24"/>
    <x v="0"/>
    <n v="6.5500000000000007"/>
    <n v="0"/>
    <n v="0"/>
    <s v="Table 6, p. 61 (derived from table 5 and equation 7)"/>
    <n v="4"/>
    <s v="Y"/>
    <s v="Pos"/>
    <x v="0"/>
    <s v="ridership"/>
    <s v="per capita trip"/>
    <s v="continuous"/>
    <s v="Aggregate"/>
    <s v="cohort (home location and year)"/>
    <s v="Revealed preference"/>
    <s v="Secondary - travel or household survey"/>
    <n v="0"/>
    <n v="0"/>
    <n v="1"/>
    <n v="0"/>
    <n v="0"/>
    <n v="0"/>
    <n v="1"/>
    <n v="0"/>
    <n v="0"/>
    <n v="0"/>
    <n v="0"/>
    <n v="0"/>
    <n v="0"/>
    <n v="0"/>
    <n v="0"/>
    <n v="0"/>
    <n v="0"/>
    <n v="0"/>
    <n v="0"/>
    <n v="1"/>
    <n v="0"/>
    <s v="General"/>
    <x v="4"/>
    <s v="Sydney"/>
    <n v="2009"/>
    <s v="Pre-2010"/>
    <n v="236"/>
    <n v="13"/>
    <s v="Q"/>
    <s v="Y"/>
    <n v="1"/>
    <n v="0"/>
    <n v="1"/>
    <n v="0"/>
    <x v="0"/>
    <x v="1"/>
    <x v="0"/>
    <n v="1"/>
    <x v="0"/>
    <n v="1"/>
    <n v="0"/>
    <n v="1"/>
    <x v="3"/>
    <s v="Population density"/>
    <m/>
    <x v="7"/>
    <s v="not stated"/>
    <s v="radial"/>
    <s v=" 800m"/>
    <s v="OLS"/>
    <m/>
    <m/>
    <s v="8a"/>
    <n v="0.6"/>
    <s v="Source"/>
    <n v="0.59599999999999997"/>
    <m/>
    <m/>
    <s v=""/>
    <s v=""/>
    <s v=""/>
    <n v="3.93"/>
    <m/>
    <s v=""/>
    <s v=""/>
    <s v=""/>
    <s v="0.297, 0.895"/>
    <s v=""/>
    <m/>
    <m/>
    <n v="0.15267175572519082"/>
    <s v="Derived (8a)"/>
    <n v="0.872"/>
    <s v="Adjusted R2"/>
    <s v=""/>
    <s v=""/>
    <n v="7.1999999999999995E-2"/>
    <s v="prob&gt;F"/>
    <n v="1"/>
    <n v="10"/>
    <n v="1"/>
    <n v="225"/>
    <s v=""/>
    <s v=""/>
    <s v=""/>
    <m/>
    <m/>
  </r>
  <r>
    <x v="21"/>
    <s v="Thompson et al. 2011"/>
    <n v="108.1"/>
    <x v="42"/>
    <x v="1"/>
    <x v="1"/>
    <x v="1"/>
    <x v="0"/>
    <x v="2"/>
    <n v="12.243087576932918"/>
    <n v="12.243087576932918"/>
    <n v="5.7909804238892697"/>
    <s v="Table 3 p. 3340"/>
    <n v="3"/>
    <s v="Y"/>
    <s v="Neg"/>
    <x v="2"/>
    <s v="ridership"/>
    <s v="trip"/>
    <s v="Count"/>
    <s v="Aggregate"/>
    <s v="TAZ"/>
    <s v="Revealed preference"/>
    <s v="Secondary - Census"/>
    <n v="1"/>
    <n v="0"/>
    <n v="0"/>
    <n v="0"/>
    <n v="0"/>
    <n v="0"/>
    <n v="0"/>
    <n v="0"/>
    <n v="0"/>
    <n v="0"/>
    <n v="0"/>
    <n v="1"/>
    <n v="0"/>
    <n v="0"/>
    <n v="0"/>
    <n v="0"/>
    <n v="0"/>
    <n v="0"/>
    <n v="0"/>
    <n v="0"/>
    <n v="0"/>
    <s v="Work"/>
    <x v="1"/>
    <s v="Florida"/>
    <n v="2000"/>
    <s v="Pre-2010"/>
    <n v="40436"/>
    <n v="1"/>
    <s v="O"/>
    <s v="Y"/>
    <n v="1"/>
    <n v="1"/>
    <n v="0"/>
    <n v="1"/>
    <x v="1"/>
    <x v="1"/>
    <x v="0"/>
    <n v="1"/>
    <x v="0"/>
    <n v="0"/>
    <n v="1"/>
    <n v="0"/>
    <x v="0"/>
    <s v="CBD"/>
    <n v="1"/>
    <x v="0"/>
    <s v="Destination/workplace"/>
    <s v="other"/>
    <s v=" TAZ"/>
    <s v="Negative binomial regression"/>
    <m/>
    <m/>
    <s v="4b"/>
    <n v="0.47299999999999998"/>
    <s v="Source"/>
    <n v="-3.0510000000000002"/>
    <m/>
    <n v="4.7311589138320786E-2"/>
    <s v="Derived (4b)"/>
    <m/>
    <m/>
    <m/>
    <m/>
    <m/>
    <m/>
    <m/>
    <m/>
    <n v="2E-3"/>
    <m/>
    <m/>
    <m/>
    <m/>
    <n v="6.2E-2"/>
    <s v="pseudo R2"/>
    <s v="21 402.554"/>
    <n v="0"/>
    <n v="185.98"/>
    <s v="χ2"/>
    <m/>
    <m/>
    <m/>
    <m/>
    <m/>
    <m/>
    <m/>
    <m/>
    <m/>
  </r>
  <r>
    <x v="15"/>
    <s v="Brown et al. 2006"/>
    <n v="30.1"/>
    <x v="43"/>
    <x v="0"/>
    <x v="1"/>
    <x v="0"/>
    <x v="25"/>
    <x v="0"/>
    <n v="6.0024009603841542"/>
    <n v="0"/>
    <n v="0"/>
    <s v="Table 5.3 p. 32 (Final model)"/>
    <n v="3"/>
    <s v="Y"/>
    <s v="Pos"/>
    <x v="0"/>
    <s v="ridership"/>
    <s v="trip start + trip end"/>
    <s v="Count"/>
    <s v="Aggregate"/>
    <s v="Transit stop ridership"/>
    <s v="Revealed preference"/>
    <s v="Secondary - patronage"/>
    <n v="0"/>
    <n v="0"/>
    <n v="1"/>
    <n v="0"/>
    <n v="0"/>
    <n v="0"/>
    <n v="0"/>
    <n v="0"/>
    <n v="0"/>
    <n v="0"/>
    <n v="0"/>
    <n v="0"/>
    <n v="0"/>
    <n v="0"/>
    <n v="0"/>
    <n v="0"/>
    <n v="0"/>
    <n v="0"/>
    <n v="0"/>
    <n v="1"/>
    <n v="0"/>
    <s v="General"/>
    <x v="1"/>
    <s v="Raleigh, Durham and Chapel Hill, ('The Triangle',North Carolina)"/>
    <n v="2005"/>
    <s v="Pre-2010"/>
    <n v="148"/>
    <n v="1"/>
    <s v="O"/>
    <s v="Y"/>
    <n v="0"/>
    <n v="0"/>
    <n v="0"/>
    <n v="0"/>
    <x v="0"/>
    <x v="1"/>
    <x v="1"/>
    <n v="0"/>
    <x v="1"/>
    <n v="0"/>
    <n v="0"/>
    <n v="0"/>
    <x v="1"/>
    <s v="Pedestrian amenity at bus stop"/>
    <m/>
    <x v="8"/>
    <s v="Both"/>
    <s v="radial"/>
    <s v=" 400m"/>
    <s v="Negative binomial regression"/>
    <m/>
    <m/>
    <s v="4b, 7b,  8a, 8b"/>
    <n v="0.59499999999999997"/>
    <s v="derived (7b)"/>
    <n v="0.25"/>
    <m/>
    <n v="1.2840254166877414"/>
    <s v="Derived (4b)"/>
    <n v="0.28070000000000001"/>
    <s v="semi-elasticity"/>
    <n v="3.5714285714285712"/>
    <s v="Derived (8b)"/>
    <s v=""/>
    <s v=""/>
    <s v=""/>
    <s v=""/>
    <n v="0"/>
    <n v="7.0000000000000007E-2"/>
    <m/>
    <n v="0.1666"/>
    <s v="Derived (8a)"/>
    <n v="0.16"/>
    <s v="pseudo R2"/>
    <n v="-392"/>
    <n v="0"/>
    <n v="1034.95"/>
    <s v="χ2"/>
    <m/>
    <m/>
    <m/>
    <s v=""/>
    <n v="13.86"/>
    <n v="2.38"/>
    <n v="0.59499999999999997"/>
    <m/>
    <m/>
  </r>
  <r>
    <x v="22"/>
    <s v="Moniruzzaman and Paez 2012"/>
    <n v="37.1"/>
    <x v="44"/>
    <x v="1"/>
    <x v="1"/>
    <x v="1"/>
    <x v="26"/>
    <x v="2"/>
    <n v="24.564572574108002"/>
    <n v="24.564572574108002"/>
    <n v="1.51633691041798"/>
    <s v="Table 2 (1), p. 203"/>
    <n v="3"/>
    <s v="Y"/>
    <s v="Pos"/>
    <x v="0"/>
    <s v="Transit use (probability)"/>
    <s v="individual"/>
    <s v="binary"/>
    <s v="Aggregate"/>
    <s v="census block group/ tract"/>
    <s v="Revealed preference"/>
    <s v="Secondary - Census"/>
    <n v="0"/>
    <n v="0"/>
    <n v="1"/>
    <n v="0"/>
    <n v="0"/>
    <n v="0"/>
    <n v="0"/>
    <n v="0"/>
    <n v="0"/>
    <n v="0"/>
    <n v="0"/>
    <n v="1"/>
    <n v="0"/>
    <n v="0"/>
    <n v="0"/>
    <n v="0"/>
    <n v="0"/>
    <n v="0"/>
    <n v="0"/>
    <n v="0"/>
    <n v="0"/>
    <s v="Work"/>
    <x v="0"/>
    <s v="GTHA"/>
    <n v="2006"/>
    <s v="Pre-2010"/>
    <n v="761"/>
    <n v="1"/>
    <s v="O"/>
    <s v="Y"/>
    <n v="1"/>
    <n v="0"/>
    <n v="0"/>
    <n v="1"/>
    <x v="1"/>
    <x v="1"/>
    <x v="0"/>
    <n v="1"/>
    <x v="0"/>
    <n v="0"/>
    <n v="1"/>
    <n v="0"/>
    <x v="3"/>
    <s v="Building density"/>
    <m/>
    <x v="6"/>
    <s v="Origin/residence"/>
    <s v="census geography"/>
    <s v="block or tract"/>
    <s v="Binary logistic"/>
    <s v="not choosing transit"/>
    <m/>
    <s v="4a, 7a"/>
    <n v="6.1728609600000005E-2"/>
    <s v="derived (7a)"/>
    <n v="0.22681000000000001"/>
    <n v="1.2545914729136154"/>
    <m/>
    <s v="Derived (4a)"/>
    <s v=""/>
    <s v=""/>
    <s v=""/>
    <m/>
    <s v=""/>
    <s v=""/>
    <s v=""/>
    <s v=""/>
    <n v="3.2099999999999997E-2"/>
    <s v=""/>
    <m/>
    <m/>
    <m/>
    <n v="0.307"/>
    <s v="pseudo R2"/>
    <s v=""/>
    <s v=""/>
    <n v="6.2249999999999996"/>
    <s v="Moran's I"/>
    <m/>
    <m/>
    <m/>
    <s v=""/>
    <n v="9.2799999999999994E-2"/>
    <n v="0.3"/>
    <n v="6.1728609600000005E-2"/>
    <m/>
    <m/>
  </r>
  <r>
    <x v="23"/>
    <s v="Kerkman et al. 2015"/>
    <n v="67.099999999999994"/>
    <x v="45"/>
    <x v="1"/>
    <x v="1"/>
    <x v="1"/>
    <x v="27"/>
    <x v="4"/>
    <n v="23.587786259541982"/>
    <n v="11.793893129770991"/>
    <n v="1.5449999999999999"/>
    <s v="Table 6 p. 29 (2012)"/>
    <n v="4"/>
    <s v="Y"/>
    <s v="Pos"/>
    <x v="0"/>
    <s v="ridership"/>
    <s v="stop entrance + stop exit"/>
    <s v="continuous"/>
    <s v="Aggregate"/>
    <s v="1/4 mile radial stop catchment"/>
    <s v="Revealed preference"/>
    <s v="Secondary - patronage"/>
    <n v="0"/>
    <n v="0"/>
    <n v="1"/>
    <n v="0"/>
    <n v="0"/>
    <n v="0"/>
    <n v="0"/>
    <n v="0"/>
    <n v="0"/>
    <n v="0"/>
    <n v="0"/>
    <n v="0"/>
    <n v="1"/>
    <n v="0"/>
    <n v="0"/>
    <n v="0"/>
    <n v="0"/>
    <n v="0"/>
    <n v="0"/>
    <n v="0"/>
    <n v="0"/>
    <s v="General"/>
    <x v="6"/>
    <s v="Arnhem- Nijmegen"/>
    <n v="2012"/>
    <s v="2010 - 2017"/>
    <n v="1232"/>
    <n v="1"/>
    <s v="O"/>
    <s v="N"/>
    <n v="1"/>
    <n v="0"/>
    <n v="0"/>
    <n v="1"/>
    <x v="1"/>
    <x v="1"/>
    <x v="0"/>
    <n v="1"/>
    <x v="0"/>
    <n v="1"/>
    <n v="0"/>
    <n v="1"/>
    <x v="3"/>
    <s v="Sum of number of inhabitants, employees, students,_x000a_and train travelers within service area)"/>
    <m/>
    <x v="6"/>
    <s v="not stated"/>
    <s v="radial"/>
    <s v=" 400m"/>
    <s v="OLS"/>
    <m/>
    <m/>
    <s v="6a, 5, 8a"/>
    <n v="0.13100000000000001"/>
    <s v="Source (6a)"/>
    <n v="0.13100000000000001"/>
    <m/>
    <m/>
    <s v=""/>
    <n v="9.0999999999999998E-2"/>
    <s v="Standardised beta coefficient"/>
    <n v="3.09"/>
    <m/>
    <s v=""/>
    <s v=""/>
    <s v=""/>
    <s v=""/>
    <n v="0.01"/>
    <n v="4.2000000000000003E-2"/>
    <m/>
    <n v="4.2394822006472495E-2"/>
    <s v="Derived (8a)"/>
    <n v="0.77200000000000002"/>
    <s v="Adjusted R2"/>
    <s v=""/>
    <s v=""/>
    <s v=""/>
    <s v=""/>
    <n v="1"/>
    <n v="18"/>
    <n v="0"/>
    <n v="1214"/>
    <s v=""/>
    <s v=""/>
    <s v=""/>
    <m/>
    <m/>
  </r>
  <r>
    <x v="15"/>
    <s v="Brown et al. 2006"/>
    <n v="30.1"/>
    <x v="46"/>
    <x v="0"/>
    <x v="1"/>
    <x v="0"/>
    <x v="28"/>
    <x v="0"/>
    <n v="6.4020486555697822"/>
    <n v="0"/>
    <n v="0"/>
    <s v="Table 5.3 p. 32 (Final model)"/>
    <n v="3"/>
    <s v="Y"/>
    <s v="Pos"/>
    <x v="0"/>
    <s v="ridership"/>
    <s v="trip start + trip end"/>
    <s v="Count"/>
    <s v="Aggregate"/>
    <s v="Transit stop ridership"/>
    <s v="Revealed preference"/>
    <s v="Secondary - patronage"/>
    <n v="0"/>
    <n v="0"/>
    <n v="1"/>
    <n v="0"/>
    <n v="0"/>
    <n v="0"/>
    <n v="0"/>
    <n v="0"/>
    <n v="0"/>
    <n v="0"/>
    <n v="0"/>
    <n v="0"/>
    <n v="0"/>
    <n v="0"/>
    <n v="0"/>
    <n v="0"/>
    <n v="0"/>
    <n v="0"/>
    <n v="0"/>
    <n v="1"/>
    <n v="0"/>
    <s v="General"/>
    <x v="1"/>
    <s v="Raleigh, Durham and Chapel Hill, ('The Triangle',North Carolina)"/>
    <n v="2005"/>
    <s v="Pre-2010"/>
    <n v="148"/>
    <n v="1"/>
    <s v="O"/>
    <s v="Y"/>
    <n v="0"/>
    <n v="0"/>
    <n v="0"/>
    <n v="0"/>
    <x v="0"/>
    <x v="1"/>
    <x v="1"/>
    <n v="0"/>
    <x v="1"/>
    <n v="0"/>
    <n v="0"/>
    <n v="0"/>
    <x v="1"/>
    <s v="Architectural quality: architecture includes building height controlled, setbacks, window coverage to increase safety, human scale"/>
    <n v="1"/>
    <x v="10"/>
    <s v="Both"/>
    <s v="radial"/>
    <s v=" 400m"/>
    <s v="Negative binomial regression"/>
    <m/>
    <m/>
    <s v="4b, 7b,  8a, 8b"/>
    <n v="0.58219999999999994"/>
    <s v="derived (7b)"/>
    <n v="0.41"/>
    <m/>
    <n v="1.5068177851128535"/>
    <s v="Derived (4b)"/>
    <n v="0.50340000000000007"/>
    <s v="semi-elasticity"/>
    <n v="3.7272727272727271"/>
    <s v="Derived (8b)"/>
    <s v=""/>
    <s v=""/>
    <s v=""/>
    <s v=""/>
    <n v="0"/>
    <n v="0.11"/>
    <m/>
    <n v="0.15620000000000001"/>
    <s v="Derived (8a)"/>
    <n v="0.16"/>
    <s v="pseudo R2"/>
    <n v="-392"/>
    <n v="0"/>
    <n v="1034.95"/>
    <s v="χ2"/>
    <m/>
    <m/>
    <m/>
    <s v=""/>
    <n v="13.86"/>
    <n v="1.42"/>
    <n v="0.58219999999999994"/>
    <m/>
    <m/>
  </r>
  <r>
    <x v="10"/>
    <s v="Choi et al. 2012"/>
    <n v="38.200000000000003"/>
    <x v="47"/>
    <x v="1"/>
    <x v="1"/>
    <x v="0"/>
    <x v="26"/>
    <x v="1"/>
    <n v="24.564572574108002"/>
    <e v="#VALUE!"/>
    <e v="#VALUE!"/>
    <s v="Table 2 p. 715 (poisson model)"/>
    <n v="3"/>
    <s v="Y"/>
    <s v="Pos"/>
    <x v="0"/>
    <s v="ridership"/>
    <s v="trip"/>
    <s v="Count"/>
    <s v="Aggregate"/>
    <s v="Transit stop ridership"/>
    <s v="Revealed preference"/>
    <s v="Secondary - patronage"/>
    <n v="0"/>
    <n v="0"/>
    <n v="0"/>
    <n v="0"/>
    <n v="0"/>
    <n v="0"/>
    <n v="1"/>
    <n v="0"/>
    <n v="0"/>
    <n v="0"/>
    <n v="0"/>
    <n v="0"/>
    <n v="1"/>
    <n v="0"/>
    <n v="0"/>
    <n v="0"/>
    <n v="0"/>
    <n v="0"/>
    <n v="0"/>
    <n v="0"/>
    <n v="0"/>
    <s v="Peak"/>
    <x v="3"/>
    <s v="Seoul"/>
    <n v="2010"/>
    <s v="2010 - 2017"/>
    <n v="1000"/>
    <n v="1"/>
    <s v="O"/>
    <s v="Y"/>
    <n v="1"/>
    <n v="0"/>
    <n v="0"/>
    <n v="0"/>
    <x v="1"/>
    <x v="1"/>
    <x v="1"/>
    <n v="0"/>
    <x v="1"/>
    <n v="0"/>
    <n v="0"/>
    <n v="0"/>
    <x v="3"/>
    <s v="commercial density (common catchment area)"/>
    <m/>
    <x v="6"/>
    <s v="Destination/workplace"/>
    <s v="radial"/>
    <s v="400 &lt; x &lt; 800m"/>
    <s v="Poisson regression"/>
    <m/>
    <m/>
    <m/>
    <n v="0.60699999999999998"/>
    <s v="Source"/>
    <n v="1.9999999999999999E-6"/>
    <m/>
    <n v="1.000002000002"/>
    <s v="Derived (4b)"/>
    <s v=""/>
    <s v=""/>
    <s v=""/>
    <m/>
    <s v=""/>
    <m/>
    <m/>
    <s v=""/>
    <n v="0"/>
    <s v=""/>
    <m/>
    <m/>
    <m/>
    <n v="0.73799999999999999"/>
    <s v="Adjusted (pseudo) R2"/>
    <s v=""/>
    <s v=""/>
    <n v="305.65699999999998"/>
    <s v="Fisher's distribution"/>
    <m/>
    <m/>
    <m/>
    <s v=""/>
    <s v=""/>
    <s v=""/>
    <s v=""/>
    <m/>
    <m/>
  </r>
  <r>
    <x v="5"/>
    <s v="Ramos-Santiago and Brown 2016"/>
    <n v="33.4"/>
    <x v="48"/>
    <x v="0"/>
    <x v="1"/>
    <x v="0"/>
    <x v="10"/>
    <x v="0"/>
    <n v="15.33593967902171"/>
    <n v="0"/>
    <n v="0"/>
    <s v="(Legacy Streetcar) Table 4, p. 931"/>
    <n v="3"/>
    <s v="Y"/>
    <s v="Pos"/>
    <x v="0"/>
    <s v="ridership"/>
    <s v="boarding"/>
    <s v="Count"/>
    <s v="Aggregate"/>
    <s v="Transit stop ridership"/>
    <s v="Revealed preference"/>
    <s v="Secondary - patronage"/>
    <n v="0"/>
    <n v="0"/>
    <n v="0"/>
    <n v="0"/>
    <n v="0"/>
    <n v="1"/>
    <n v="0"/>
    <n v="0"/>
    <n v="0"/>
    <n v="0"/>
    <n v="0"/>
    <n v="0"/>
    <n v="1"/>
    <n v="0"/>
    <n v="0"/>
    <n v="0"/>
    <n v="0"/>
    <n v="0"/>
    <n v="0"/>
    <n v="0"/>
    <n v="0"/>
    <s v="General"/>
    <x v="1"/>
    <s v="varies"/>
    <n v="2012"/>
    <s v="2010 - 2017"/>
    <n v="350"/>
    <n v="1"/>
    <s v="O"/>
    <s v="Y"/>
    <n v="1"/>
    <n v="0"/>
    <n v="0"/>
    <n v="0"/>
    <x v="0"/>
    <x v="1"/>
    <x v="1"/>
    <n v="0"/>
    <x v="1"/>
    <n v="0"/>
    <n v="0"/>
    <n v="0"/>
    <x v="3"/>
    <s v="Population density"/>
    <m/>
    <x v="7"/>
    <s v="Origin/residence"/>
    <s v="radial"/>
    <s v=" 400m"/>
    <s v="Negative binomial regression"/>
    <m/>
    <m/>
    <s v="4b"/>
    <n v="0.56599999999999995"/>
    <s v="Source"/>
    <n v="2.0000000000000001E-4"/>
    <m/>
    <n v="1.0002000200013335"/>
    <s v="Derived (4b)"/>
    <s v=""/>
    <s v=""/>
    <s v=""/>
    <m/>
    <s v=""/>
    <s v=""/>
    <s v=""/>
    <s v=""/>
    <n v="2E-3"/>
    <s v=""/>
    <m/>
    <m/>
    <m/>
    <n v="0.41399999999999998"/>
    <s v="Cragg and Uhler's pseudo R2"/>
    <s v=""/>
    <n v="0"/>
    <s v=""/>
    <s v=""/>
    <m/>
    <m/>
    <m/>
    <s v=""/>
    <s v=""/>
    <s v="not stated"/>
    <s v=""/>
    <m/>
    <m/>
  </r>
  <r>
    <x v="15"/>
    <s v="Brown et al. 2006"/>
    <n v="30.1"/>
    <x v="49"/>
    <x v="0"/>
    <x v="1"/>
    <x v="0"/>
    <x v="29"/>
    <x v="0"/>
    <n v="6.2111801242236009"/>
    <n v="0"/>
    <n v="0"/>
    <s v="Table 5.3 p. 32 (Final model)"/>
    <n v="3"/>
    <s v="Y"/>
    <s v="Pos"/>
    <x v="0"/>
    <s v="ridership"/>
    <s v="trip start + trip end"/>
    <s v="Count"/>
    <s v="Aggregate"/>
    <s v="Transit stop ridership"/>
    <s v="Revealed preference"/>
    <s v="Secondary - patronage"/>
    <n v="0"/>
    <n v="0"/>
    <n v="1"/>
    <n v="0"/>
    <n v="0"/>
    <n v="0"/>
    <n v="0"/>
    <n v="0"/>
    <n v="0"/>
    <n v="0"/>
    <n v="0"/>
    <n v="0"/>
    <n v="0"/>
    <n v="0"/>
    <n v="0"/>
    <n v="0"/>
    <n v="0"/>
    <n v="0"/>
    <n v="0"/>
    <n v="1"/>
    <n v="0"/>
    <s v="General"/>
    <x v="1"/>
    <s v="Raleigh, Durham and Chapel Hill, ('The Triangle',North Carolina)"/>
    <n v="2005"/>
    <s v="Pre-2010"/>
    <n v="148"/>
    <n v="1"/>
    <s v="O"/>
    <s v="Y"/>
    <n v="0"/>
    <n v="0"/>
    <n v="0"/>
    <n v="0"/>
    <x v="0"/>
    <x v="1"/>
    <x v="1"/>
    <n v="0"/>
    <x v="1"/>
    <n v="0"/>
    <n v="0"/>
    <n v="0"/>
    <x v="0"/>
    <s v="Destination Index- intensity and diversity of land uses"/>
    <m/>
    <x v="11"/>
    <s v="Both"/>
    <s v="radial"/>
    <s v=" 400m"/>
    <s v="Negative binomial regression"/>
    <m/>
    <m/>
    <s v="4b, 6e,  8a, 8b"/>
    <n v="0.5635"/>
    <s v="derived (6e)"/>
    <n v="0.35"/>
    <m/>
    <n v="1.4190675485932571"/>
    <s v="Derived (4b)"/>
    <n v="0.41350000000000003"/>
    <s v="semi-elasticity"/>
    <n v="3.4999999999999996"/>
    <s v="Derived (8b)"/>
    <s v=""/>
    <s v=""/>
    <s v=""/>
    <s v=""/>
    <n v="0"/>
    <n v="0.1"/>
    <m/>
    <n v="0.16100000000000003"/>
    <s v="Derived (8a)"/>
    <n v="0.16"/>
    <s v="pseudo R2"/>
    <n v="-392"/>
    <n v="0"/>
    <n v="1034.95"/>
    <s v="χ2"/>
    <m/>
    <m/>
    <m/>
    <s v=""/>
    <n v="13.86"/>
    <n v="1.61"/>
    <n v="0.5635"/>
    <m/>
    <m/>
  </r>
  <r>
    <x v="15"/>
    <s v="Brown et al. 2006"/>
    <n v="30.2"/>
    <x v="50"/>
    <x v="0"/>
    <x v="1"/>
    <x v="0"/>
    <x v="30"/>
    <x v="0"/>
    <n v="5.6465273856578202"/>
    <n v="0"/>
    <n v="0"/>
    <s v="Table 5.4 p. 40 (Final model)"/>
    <n v="3"/>
    <s v="Y"/>
    <s v="Pos"/>
    <x v="0"/>
    <s v="ridership"/>
    <s v="trip start + trip end"/>
    <s v="Count"/>
    <s v="Aggregate"/>
    <s v="Transit stop ridership"/>
    <s v="Revealed preference"/>
    <s v="Secondary - patronage"/>
    <n v="0"/>
    <n v="0"/>
    <n v="1"/>
    <n v="0"/>
    <n v="0"/>
    <n v="0"/>
    <n v="0"/>
    <n v="0"/>
    <n v="0"/>
    <n v="0"/>
    <n v="0"/>
    <n v="0"/>
    <n v="0"/>
    <n v="0"/>
    <n v="0"/>
    <n v="0"/>
    <n v="0"/>
    <n v="0"/>
    <n v="0"/>
    <n v="0"/>
    <s v="all non RTP stops"/>
    <s v="General"/>
    <x v="1"/>
    <s v="Raleigh, Durham and Chapel Hill, ('The Triangle',North Carolina)"/>
    <n v="2005"/>
    <s v="Pre-2010"/>
    <n v="141"/>
    <n v="1"/>
    <s v="O"/>
    <s v="Y"/>
    <n v="0"/>
    <n v="0"/>
    <n v="0"/>
    <n v="0"/>
    <x v="0"/>
    <x v="1"/>
    <x v="1"/>
    <n v="0"/>
    <x v="1"/>
    <n v="0"/>
    <n v="0"/>
    <n v="0"/>
    <x v="0"/>
    <s v="Destination Index- intensity and diversity of land uses"/>
    <m/>
    <x v="11"/>
    <s v="Both"/>
    <s v="radial"/>
    <s v=" 400m"/>
    <s v="Negative binomial regression"/>
    <m/>
    <m/>
    <s v="4b, 6e,  8a, 8b"/>
    <n v="0.5635"/>
    <s v="derived (6e)"/>
    <n v="0.35"/>
    <m/>
    <n v="1.4190675485932571"/>
    <s v="Derived (4b)"/>
    <n v="0.42399999999999999"/>
    <s v="semi-elasticity"/>
    <n v="3.1818181818181817"/>
    <s v="Derived (8b)"/>
    <s v=""/>
    <s v=""/>
    <s v=""/>
    <s v=""/>
    <n v="0"/>
    <n v="0.11"/>
    <m/>
    <n v="0.17710000000000001"/>
    <s v="Derived (8a)"/>
    <n v="0.15"/>
    <s v="pseudo R2"/>
    <n v="-376.39"/>
    <n v="0"/>
    <n v="1371.01"/>
    <s v="χ2"/>
    <m/>
    <m/>
    <m/>
    <s v=""/>
    <s v="not stated"/>
    <n v="1.61"/>
    <n v="0.5635"/>
    <m/>
    <m/>
  </r>
  <r>
    <x v="24"/>
    <s v="Lee and Lee 2013"/>
    <n v="47.1"/>
    <x v="51"/>
    <x v="0"/>
    <x v="1"/>
    <x v="0"/>
    <x v="31"/>
    <x v="0"/>
    <n v="1864.0534682080929"/>
    <n v="0"/>
    <n v="0"/>
    <s v="A-3 p. 327, Random effects, Model 4"/>
    <n v="4"/>
    <s v="Y"/>
    <s v="Pos"/>
    <x v="0"/>
    <s v="ridership"/>
    <s v="unlinked trip"/>
    <s v="continuous"/>
    <s v="Disaggregate"/>
    <m/>
    <s v="Revealed preference"/>
    <s v="Secondary - patronage"/>
    <n v="1"/>
    <n v="0"/>
    <n v="0"/>
    <n v="0"/>
    <n v="0"/>
    <n v="0"/>
    <n v="0"/>
    <n v="0"/>
    <n v="0"/>
    <n v="0"/>
    <n v="0"/>
    <n v="0"/>
    <n v="0"/>
    <n v="0"/>
    <n v="0"/>
    <n v="0"/>
    <n v="0"/>
    <n v="0"/>
    <n v="0"/>
    <n v="1"/>
    <n v="0"/>
    <s v="General"/>
    <x v="1"/>
    <s v="varies"/>
    <s v="2002 - 2010"/>
    <s v="2010 - 2017"/>
    <n v="6369"/>
    <n v="108"/>
    <s v="Q"/>
    <s v="Y"/>
    <n v="0"/>
    <n v="0"/>
    <n v="1"/>
    <n v="1"/>
    <x v="0"/>
    <x v="1"/>
    <x v="0"/>
    <n v="1"/>
    <x v="0"/>
    <n v="0"/>
    <n v="0"/>
    <n v="1"/>
    <x v="0"/>
    <s v="Compactness index"/>
    <m/>
    <x v="3"/>
    <s v="not stated"/>
    <s v="other"/>
    <s v=" city or metropolitan area"/>
    <s v="2SLS"/>
    <m/>
    <m/>
    <s v="6a, 8a, 5"/>
    <n v="0.55359999999999998"/>
    <s v="Source (6a)"/>
    <n v="0.55359999999999998"/>
    <m/>
    <m/>
    <s v=""/>
    <s v=""/>
    <s v=""/>
    <n v="1031.94"/>
    <m/>
    <s v=""/>
    <s v=""/>
    <s v=""/>
    <s v=""/>
    <n v="0.01"/>
    <m/>
    <m/>
    <n v="5.3646529837006018E-4"/>
    <s v="Derived (8a)"/>
    <n v="0.22"/>
    <s v="R2"/>
    <s v=""/>
    <s v=""/>
    <s v=""/>
    <s v=""/>
    <n v="1"/>
    <n v="21"/>
    <n v="1"/>
    <n v="6347"/>
    <s v=""/>
    <s v=""/>
    <s v=""/>
    <m/>
    <m/>
  </r>
  <r>
    <x v="24"/>
    <s v="Lee and Lee 2013"/>
    <n v="47.8"/>
    <x v="52"/>
    <x v="0"/>
    <x v="1"/>
    <x v="0"/>
    <x v="32"/>
    <x v="0"/>
    <n v="1837.3586282378694"/>
    <n v="0"/>
    <n v="0"/>
    <s v="A-4 p. 328 random effect model 8"/>
    <n v="4"/>
    <s v="Y"/>
    <s v="Pos"/>
    <x v="0"/>
    <s v="ridership"/>
    <s v="unlinked trip"/>
    <s v="continuous"/>
    <s v="Disaggregate"/>
    <m/>
    <s v="Revealed preference"/>
    <s v="Secondary - patronage"/>
    <n v="1"/>
    <n v="0"/>
    <n v="0"/>
    <n v="0"/>
    <n v="0"/>
    <n v="0"/>
    <n v="0"/>
    <n v="0"/>
    <n v="0"/>
    <n v="0"/>
    <n v="0"/>
    <n v="0"/>
    <n v="0"/>
    <n v="0"/>
    <n v="0"/>
    <n v="0"/>
    <n v="0"/>
    <n v="0"/>
    <n v="0"/>
    <n v="1"/>
    <n v="0"/>
    <s v="General"/>
    <x v="1"/>
    <s v="varies"/>
    <s v="2002 - 2010"/>
    <s v="2010 - 2017"/>
    <n v="6369"/>
    <n v="108"/>
    <s v="Q"/>
    <s v="Y"/>
    <n v="0"/>
    <n v="0"/>
    <n v="1"/>
    <n v="1"/>
    <x v="0"/>
    <x v="1"/>
    <x v="0"/>
    <n v="1"/>
    <x v="0"/>
    <n v="0"/>
    <n v="0"/>
    <n v="1"/>
    <x v="0"/>
    <s v="Compactness index"/>
    <m/>
    <x v="3"/>
    <s v="not stated"/>
    <s v="other"/>
    <s v=" city or metropolitan area"/>
    <s v="2SLS"/>
    <m/>
    <m/>
    <s v="6a, 8a, 5"/>
    <n v="0.54820000000000002"/>
    <s v="Source (6a)"/>
    <n v="0.54820000000000002"/>
    <m/>
    <m/>
    <s v=""/>
    <s v=""/>
    <s v=""/>
    <n v="1007.24"/>
    <m/>
    <s v=""/>
    <s v=""/>
    <s v=""/>
    <s v=""/>
    <n v="0.01"/>
    <m/>
    <m/>
    <n v="5.4425956077995313E-4"/>
    <s v="Derived (8a)"/>
    <n v="0.2175"/>
    <s v="R2"/>
    <s v=""/>
    <s v=""/>
    <s v=""/>
    <s v=""/>
    <n v="1"/>
    <n v="24"/>
    <n v="1"/>
    <n v="6344"/>
    <s v=""/>
    <s v=""/>
    <s v=""/>
    <m/>
    <m/>
  </r>
  <r>
    <x v="10"/>
    <s v="Choi et al. 2012"/>
    <n v="38.4"/>
    <x v="53"/>
    <x v="1"/>
    <x v="1"/>
    <x v="0"/>
    <x v="26"/>
    <x v="1"/>
    <n v="24.564572574108002"/>
    <e v="#VALUE!"/>
    <e v="#VALUE!"/>
    <s v="Table 2 p. 716 (poisson)"/>
    <n v="3"/>
    <s v="Y"/>
    <s v="Pos"/>
    <x v="0"/>
    <s v="ridership"/>
    <s v="trip"/>
    <s v="Count"/>
    <s v="Aggregate"/>
    <s v="Transit stop ridership"/>
    <s v="Revealed preference"/>
    <s v="Secondary - patronage"/>
    <n v="0"/>
    <n v="0"/>
    <n v="0"/>
    <n v="0"/>
    <n v="0"/>
    <n v="0"/>
    <n v="1"/>
    <n v="0"/>
    <n v="0"/>
    <n v="0"/>
    <n v="0"/>
    <n v="0"/>
    <n v="1"/>
    <n v="0"/>
    <n v="0"/>
    <n v="0"/>
    <n v="0"/>
    <n v="0"/>
    <n v="0"/>
    <n v="0"/>
    <n v="0"/>
    <s v="Peak"/>
    <x v="3"/>
    <s v="Seoul"/>
    <n v="2010"/>
    <s v="2010 - 2017"/>
    <n v="1000"/>
    <n v="1"/>
    <s v="O"/>
    <s v="Y"/>
    <n v="0"/>
    <n v="0"/>
    <n v="0"/>
    <n v="0"/>
    <x v="1"/>
    <x v="1"/>
    <x v="1"/>
    <n v="0"/>
    <x v="1"/>
    <n v="0"/>
    <n v="0"/>
    <n v="0"/>
    <x v="3"/>
    <s v="commercial density (common catchment area)"/>
    <m/>
    <x v="6"/>
    <s v="Origin/residence"/>
    <s v="radial"/>
    <s v="400 &lt; x &lt; 800m"/>
    <s v="Poisson regression"/>
    <m/>
    <m/>
    <m/>
    <n v="0.59699999999999998"/>
    <s v="Source"/>
    <n v="1.9999999999999999E-6"/>
    <m/>
    <n v="1.000002000002"/>
    <s v="Derived (4b)"/>
    <s v=""/>
    <s v=""/>
    <s v=""/>
    <m/>
    <s v=""/>
    <m/>
    <m/>
    <s v=""/>
    <n v="0"/>
    <s v=""/>
    <m/>
    <m/>
    <m/>
    <n v="0.59199999999999997"/>
    <s v="Adjusted (pseudo) R2"/>
    <s v=""/>
    <s v=""/>
    <n v="242.71799999999999"/>
    <s v="Fisher's distribution"/>
    <m/>
    <m/>
    <m/>
    <s v=""/>
    <s v=""/>
    <s v=""/>
    <s v=""/>
    <m/>
    <m/>
  </r>
  <r>
    <x v="10"/>
    <s v="Choi et al. 2012"/>
    <n v="38.6"/>
    <x v="54"/>
    <x v="1"/>
    <x v="1"/>
    <x v="1"/>
    <x v="0"/>
    <x v="1"/>
    <n v="12.243087576932918"/>
    <e v="#VALUE!"/>
    <e v="#VALUE!"/>
    <s v="Table 2 p. 717 (poisson)"/>
    <n v="3"/>
    <s v="Y"/>
    <s v="Pos"/>
    <x v="0"/>
    <s v="ridership"/>
    <s v="trip"/>
    <s v="Count"/>
    <s v="Aggregate"/>
    <s v="Transit stop ridership"/>
    <s v="Revealed preference"/>
    <s v="Secondary - patronage"/>
    <n v="0"/>
    <n v="0"/>
    <n v="0"/>
    <n v="0"/>
    <n v="0"/>
    <n v="0"/>
    <n v="1"/>
    <n v="0"/>
    <n v="0"/>
    <n v="0"/>
    <n v="0"/>
    <n v="0"/>
    <n v="1"/>
    <n v="0"/>
    <n v="0"/>
    <n v="0"/>
    <n v="0"/>
    <n v="0"/>
    <n v="0"/>
    <n v="0"/>
    <n v="0"/>
    <s v="Off-peak"/>
    <x v="3"/>
    <s v="Seoul"/>
    <n v="2010"/>
    <s v="2010 - 2017"/>
    <n v="1000"/>
    <n v="1"/>
    <s v="O"/>
    <s v="N"/>
    <n v="0"/>
    <n v="0"/>
    <n v="0"/>
    <n v="0"/>
    <x v="1"/>
    <x v="1"/>
    <x v="1"/>
    <n v="0"/>
    <x v="1"/>
    <n v="0"/>
    <n v="0"/>
    <n v="0"/>
    <x v="0"/>
    <s v="Located in CBD"/>
    <n v="1"/>
    <x v="0"/>
    <s v="Destination/workplace"/>
    <s v="radial"/>
    <s v="400 &lt; x &lt; 800m"/>
    <s v="Poisson regression"/>
    <m/>
    <m/>
    <m/>
    <n v="2.4E-2"/>
    <s v="Source"/>
    <n v="0.26"/>
    <m/>
    <n v="1.2969300866657718"/>
    <s v="Derived (4b)"/>
    <m/>
    <m/>
    <m/>
    <m/>
    <m/>
    <m/>
    <m/>
    <m/>
    <n v="3.0000000000000001E-3"/>
    <m/>
    <m/>
    <m/>
    <m/>
    <n v="0.78"/>
    <s v="pseudo R2"/>
    <m/>
    <m/>
    <m/>
    <m/>
    <m/>
    <m/>
    <m/>
    <m/>
    <m/>
    <m/>
    <m/>
    <m/>
    <m/>
  </r>
  <r>
    <x v="5"/>
    <s v="Ramos-Santiago and Brown 2016"/>
    <n v="33.299999999999997"/>
    <x v="55"/>
    <x v="0"/>
    <x v="1"/>
    <x v="1"/>
    <x v="10"/>
    <x v="0"/>
    <n v="15.33593967902171"/>
    <n v="0"/>
    <n v="0"/>
    <s v="(Modern Streetcar) Table 4, p. 931"/>
    <n v="3"/>
    <s v="Y"/>
    <s v="Pos"/>
    <x v="0"/>
    <s v="ridership"/>
    <s v="boarding"/>
    <s v="Count"/>
    <s v="Aggregate"/>
    <s v="Transit stop ridership"/>
    <s v="Revealed preference"/>
    <s v="Secondary - patronage"/>
    <n v="0"/>
    <n v="0"/>
    <n v="0"/>
    <n v="0"/>
    <n v="0"/>
    <n v="1"/>
    <n v="0"/>
    <n v="0"/>
    <n v="0"/>
    <n v="0"/>
    <n v="0"/>
    <n v="0"/>
    <n v="1"/>
    <n v="0"/>
    <n v="0"/>
    <n v="0"/>
    <n v="0"/>
    <n v="0"/>
    <n v="0"/>
    <n v="0"/>
    <n v="0"/>
    <s v="General"/>
    <x v="1"/>
    <s v="varies"/>
    <n v="2012"/>
    <s v="2010 - 2017"/>
    <n v="125"/>
    <n v="1"/>
    <s v="O"/>
    <s v="Y"/>
    <n v="1"/>
    <n v="0"/>
    <n v="0"/>
    <n v="0"/>
    <x v="0"/>
    <x v="1"/>
    <x v="1"/>
    <n v="0"/>
    <x v="1"/>
    <n v="0"/>
    <n v="0"/>
    <n v="0"/>
    <x v="3"/>
    <s v="Population density"/>
    <m/>
    <x v="7"/>
    <s v="Origin/residence"/>
    <s v="radial"/>
    <s v=" 400m"/>
    <s v="Negative binomial regression"/>
    <m/>
    <m/>
    <s v="4b"/>
    <n v="0.52500000000000002"/>
    <s v="Source"/>
    <n v="2.9999999999999997E-4"/>
    <m/>
    <n v="1.0003000450045003"/>
    <s v="Derived (4b)"/>
    <s v=""/>
    <s v=""/>
    <s v=""/>
    <m/>
    <s v=""/>
    <s v=""/>
    <s v=""/>
    <s v=""/>
    <n v="0"/>
    <s v=""/>
    <m/>
    <m/>
    <m/>
    <n v="0.48699999999999999"/>
    <s v="Cragg and Uhler's pseudo R2"/>
    <s v=""/>
    <n v="0"/>
    <s v=""/>
    <s v=""/>
    <m/>
    <m/>
    <m/>
    <s v=""/>
    <s v=""/>
    <s v="not stated"/>
    <s v=""/>
    <m/>
    <m/>
  </r>
  <r>
    <x v="10"/>
    <s v="Choi et al. 2012"/>
    <n v="38.6"/>
    <x v="56"/>
    <x v="1"/>
    <x v="1"/>
    <x v="1"/>
    <x v="26"/>
    <x v="1"/>
    <n v="24.564572574108002"/>
    <e v="#VALUE!"/>
    <e v="#VALUE!"/>
    <s v="Table 2 p. 717 (poisson)"/>
    <n v="3"/>
    <s v="Y"/>
    <s v="Pos"/>
    <x v="0"/>
    <s v="ridership"/>
    <s v="trip"/>
    <s v="Count"/>
    <s v="Aggregate"/>
    <s v="Transit stop ridership"/>
    <s v="Revealed preference"/>
    <s v="Secondary - patronage"/>
    <n v="0"/>
    <n v="0"/>
    <n v="0"/>
    <n v="0"/>
    <n v="0"/>
    <n v="0"/>
    <n v="1"/>
    <n v="0"/>
    <n v="0"/>
    <n v="0"/>
    <n v="0"/>
    <n v="0"/>
    <n v="1"/>
    <n v="0"/>
    <n v="0"/>
    <n v="0"/>
    <n v="0"/>
    <n v="0"/>
    <n v="0"/>
    <n v="0"/>
    <n v="0"/>
    <s v="Off-peak"/>
    <x v="3"/>
    <s v="Seoul"/>
    <n v="2010"/>
    <s v="2010 - 2017"/>
    <n v="1000"/>
    <n v="1"/>
    <s v="O"/>
    <s v="Y"/>
    <n v="0"/>
    <n v="0"/>
    <n v="0"/>
    <n v="0"/>
    <x v="1"/>
    <x v="1"/>
    <x v="1"/>
    <n v="0"/>
    <x v="1"/>
    <n v="0"/>
    <n v="0"/>
    <n v="0"/>
    <x v="3"/>
    <s v="commercial density (common catchment area)"/>
    <m/>
    <x v="6"/>
    <s v="Origin/residence"/>
    <s v="radial"/>
    <s v="400 &lt; x &lt; 800m"/>
    <s v="Poisson regression"/>
    <m/>
    <m/>
    <m/>
    <n v="0.46700000000000003"/>
    <s v="Source"/>
    <n v="1.9999999999999999E-6"/>
    <m/>
    <n v="1.000002000002"/>
    <s v="Derived (4b)"/>
    <s v=""/>
    <s v=""/>
    <s v=""/>
    <m/>
    <s v=""/>
    <m/>
    <m/>
    <s v=""/>
    <n v="0"/>
    <s v=""/>
    <m/>
    <m/>
    <m/>
    <n v="0.77700000000000002"/>
    <s v="Adjusted (pseudo) R2"/>
    <s v=""/>
    <s v=""/>
    <n v="336.06400000000002"/>
    <s v="Fisher's distribution"/>
    <m/>
    <m/>
    <m/>
    <s v=""/>
    <s v=""/>
    <s v=""/>
    <s v=""/>
    <m/>
    <m/>
  </r>
  <r>
    <x v="20"/>
    <s v="Cervero. 2002"/>
    <n v="3.1"/>
    <x v="57"/>
    <x v="0"/>
    <x v="1"/>
    <x v="1"/>
    <x v="33"/>
    <x v="0"/>
    <n v="83.931289410741471"/>
    <n v="0"/>
    <n v="0"/>
    <s v="Table 2 p. 275, Table 4 p. 281"/>
    <n v="3"/>
    <s v="Y"/>
    <s v="Pos"/>
    <x v="0"/>
    <s v="mode choice (probability)"/>
    <s v="trip"/>
    <s v="binary"/>
    <s v="Disaggregate"/>
    <m/>
    <s v="Revealed preference"/>
    <s v="Secondary - travel or household survey"/>
    <n v="1"/>
    <n v="0"/>
    <n v="0"/>
    <n v="0"/>
    <n v="0"/>
    <n v="0"/>
    <n v="0"/>
    <n v="0"/>
    <n v="0"/>
    <n v="0"/>
    <n v="0"/>
    <n v="0"/>
    <n v="0"/>
    <n v="0"/>
    <n v="0"/>
    <n v="0"/>
    <n v="0"/>
    <n v="0"/>
    <n v="0"/>
    <n v="1"/>
    <n v="0"/>
    <s v="General"/>
    <x v="1"/>
    <s v="Montgomery County"/>
    <n v="1994"/>
    <s v="Pre-2010"/>
    <n v="1960"/>
    <n v="1"/>
    <s v="O"/>
    <s v="N"/>
    <n v="0"/>
    <n v="1"/>
    <n v="1"/>
    <n v="0"/>
    <x v="0"/>
    <x v="1"/>
    <x v="0"/>
    <n v="1"/>
    <x v="0"/>
    <n v="0"/>
    <n v="1"/>
    <n v="0"/>
    <x v="3"/>
    <s v="Total density (employment and population)"/>
    <m/>
    <x v="6"/>
    <s v="Origin/residence"/>
    <s v="other"/>
    <s v=" TAZ"/>
    <s v="Binary logistic"/>
    <s v="automobile"/>
    <m/>
    <s v="8a, 8b"/>
    <n v="0.51100000000000001"/>
    <s v="Source"/>
    <n v="3.8600000000000002E-2"/>
    <n v="1.0393546586272466"/>
    <m/>
    <s v="Derived (4a)"/>
    <s v=""/>
    <s v=""/>
    <n v="42.888888888888893"/>
    <s v="Derived (8b)"/>
    <s v=""/>
    <s v=""/>
    <s v=""/>
    <s v=""/>
    <n v="0"/>
    <n v="8.9999999999999998E-4"/>
    <s v="Source"/>
    <n v="1.1914507772020725E-2"/>
    <s v="Derived (8a)"/>
    <n v="0.30480000000000002"/>
    <s v="Adjusted McFadden R2"/>
    <n v="168.357"/>
    <n v="0"/>
    <n v="109.071"/>
    <s v="χ2"/>
    <m/>
    <m/>
    <m/>
    <s v=""/>
    <s v=""/>
    <s v=""/>
    <s v=""/>
    <m/>
    <m/>
  </r>
  <r>
    <x v="10"/>
    <s v="Choi et al. 2012"/>
    <n v="38.6"/>
    <x v="58"/>
    <x v="1"/>
    <x v="1"/>
    <x v="1"/>
    <x v="26"/>
    <x v="1"/>
    <n v="24.564572574108002"/>
    <e v="#VALUE!"/>
    <e v="#VALUE!"/>
    <s v="Table 2 p. 717 (poisson)"/>
    <n v="3"/>
    <s v="N"/>
    <s v="Pos"/>
    <x v="1"/>
    <s v="ridership"/>
    <s v="trip"/>
    <s v="Count"/>
    <s v="Aggregate"/>
    <s v="Transit stop ridership"/>
    <s v="Revealed preference"/>
    <s v="Secondary - patronage"/>
    <n v="0"/>
    <n v="0"/>
    <n v="0"/>
    <n v="0"/>
    <n v="0"/>
    <n v="0"/>
    <n v="1"/>
    <n v="0"/>
    <n v="0"/>
    <n v="0"/>
    <n v="0"/>
    <n v="0"/>
    <n v="1"/>
    <n v="0"/>
    <n v="0"/>
    <n v="0"/>
    <n v="0"/>
    <n v="0"/>
    <n v="0"/>
    <n v="0"/>
    <n v="0"/>
    <s v="Off-peak"/>
    <x v="3"/>
    <s v="Seoul"/>
    <n v="2010"/>
    <s v="2010 - 2017"/>
    <n v="1000"/>
    <n v="1"/>
    <s v="O"/>
    <s v="Y"/>
    <n v="1"/>
    <n v="0"/>
    <n v="0"/>
    <n v="0"/>
    <x v="1"/>
    <x v="1"/>
    <x v="1"/>
    <n v="0"/>
    <x v="1"/>
    <n v="0"/>
    <n v="0"/>
    <n v="0"/>
    <x v="3"/>
    <s v="commercial density (common catchment area)"/>
    <m/>
    <x v="6"/>
    <s v="Destination/workplace"/>
    <s v="radial"/>
    <s v="400 &lt; x &lt; 800m"/>
    <s v="Poisson regression"/>
    <m/>
    <m/>
    <m/>
    <n v="0.42799999999999999"/>
    <s v="Source"/>
    <n v="9.9999999999999995E-7"/>
    <m/>
    <n v="1.0000010000005"/>
    <s v="Derived (4b)"/>
    <s v=""/>
    <s v=""/>
    <s v=""/>
    <m/>
    <s v=""/>
    <m/>
    <m/>
    <s v=""/>
    <s v=""/>
    <s v=""/>
    <m/>
    <m/>
    <m/>
    <n v="0.77700000000000002"/>
    <s v="Adjusted (pseudo) R2"/>
    <s v=""/>
    <s v=""/>
    <n v="336.06400000000002"/>
    <s v="Fisher's distribution"/>
    <m/>
    <m/>
    <m/>
    <s v=""/>
    <s v=""/>
    <s v=""/>
    <s v=""/>
    <m/>
    <m/>
  </r>
  <r>
    <x v="25"/>
    <s v="Imam and Tarawneh 2012"/>
    <n v="60.1"/>
    <x v="59"/>
    <x v="0"/>
    <x v="1"/>
    <x v="1"/>
    <x v="34"/>
    <x v="0"/>
    <n v="8.6577003682829048"/>
    <n v="0"/>
    <n v="0"/>
    <s v="Table 5a p.238 (Model 2)"/>
    <n v="4"/>
    <s v="Y"/>
    <s v="Pos"/>
    <x v="0"/>
    <s v="ridership"/>
    <s v="trip"/>
    <s v="continuous"/>
    <s v="Aggregate"/>
    <s v="route/ network buffer"/>
    <s v="Revealed preference"/>
    <s v="Secondary - patronage"/>
    <n v="0"/>
    <n v="0"/>
    <n v="0"/>
    <n v="1"/>
    <n v="0"/>
    <n v="0"/>
    <n v="0"/>
    <n v="0"/>
    <n v="0"/>
    <n v="0"/>
    <n v="0"/>
    <n v="0"/>
    <n v="0"/>
    <n v="0"/>
    <n v="0"/>
    <n v="0"/>
    <n v="0"/>
    <n v="0"/>
    <n v="0"/>
    <n v="1"/>
    <n v="0"/>
    <s v="General"/>
    <x v="7"/>
    <s v="varies"/>
    <s v="prior to 2012"/>
    <s v="2010 - 2017"/>
    <n v="32"/>
    <n v="1"/>
    <s v="O"/>
    <s v="Y"/>
    <n v="1"/>
    <n v="1"/>
    <n v="0"/>
    <n v="0"/>
    <x v="0"/>
    <x v="1"/>
    <x v="1"/>
    <n v="0"/>
    <x v="1"/>
    <n v="0"/>
    <n v="0"/>
    <n v="0"/>
    <x v="3"/>
    <s v="Population density"/>
    <m/>
    <x v="7"/>
    <s v="Both"/>
    <s v="route"/>
    <s v=" not stated"/>
    <s v="OLS"/>
    <m/>
    <m/>
    <s v="6c, 8a, 8b"/>
    <n v="0.50250528789659232"/>
    <s v="derived (6c)"/>
    <n v="3.6240000000000001"/>
    <m/>
    <m/>
    <s v=""/>
    <n v="0.501"/>
    <s v="Standardised beta coefficient"/>
    <n v="4.3505402160864346"/>
    <s v="Derived (8b)"/>
    <s v=""/>
    <m/>
    <m/>
    <s v=""/>
    <n v="0"/>
    <n v="0.83299999999999996"/>
    <m/>
    <n v="0.11550411280846065"/>
    <s v="Derived (8a)"/>
    <n v="0.63200000000000001"/>
    <s v="Adjusted R2"/>
    <s v=""/>
    <s v=""/>
    <n v="18.756"/>
    <s v="Fisher's distribution"/>
    <n v="1"/>
    <n v="3"/>
    <n v="1"/>
    <n v="31"/>
    <n v="17020"/>
    <n v="2360"/>
    <n v="0.50250528789659232"/>
    <m/>
    <m/>
  </r>
  <r>
    <x v="10"/>
    <s v="Choi et al. 2012"/>
    <n v="38.4"/>
    <x v="60"/>
    <x v="1"/>
    <x v="1"/>
    <x v="1"/>
    <x v="26"/>
    <x v="1"/>
    <n v="24.564572574108002"/>
    <e v="#VALUE!"/>
    <e v="#VALUE!"/>
    <s v="Table 2 p. 716 (poisson)"/>
    <n v="3"/>
    <s v="Y"/>
    <s v="Pos"/>
    <x v="0"/>
    <s v="ridership"/>
    <s v="trip"/>
    <s v="Count"/>
    <s v="Aggregate"/>
    <s v="Transit stop ridership"/>
    <s v="Revealed preference"/>
    <s v="Secondary - patronage"/>
    <n v="0"/>
    <n v="0"/>
    <n v="0"/>
    <n v="0"/>
    <n v="0"/>
    <n v="0"/>
    <n v="1"/>
    <n v="0"/>
    <n v="0"/>
    <n v="0"/>
    <n v="0"/>
    <n v="0"/>
    <n v="1"/>
    <n v="0"/>
    <n v="0"/>
    <n v="0"/>
    <n v="0"/>
    <n v="0"/>
    <n v="0"/>
    <n v="0"/>
    <n v="0"/>
    <s v="Peak"/>
    <x v="3"/>
    <s v="Seoul"/>
    <n v="2010"/>
    <s v="2010 - 2017"/>
    <n v="1000"/>
    <n v="1"/>
    <s v="O"/>
    <s v="Y"/>
    <n v="1"/>
    <n v="0"/>
    <n v="0"/>
    <n v="0"/>
    <x v="1"/>
    <x v="1"/>
    <x v="1"/>
    <n v="0"/>
    <x v="1"/>
    <n v="0"/>
    <n v="0"/>
    <n v="0"/>
    <x v="3"/>
    <s v="commercial density (common catchment area)"/>
    <m/>
    <x v="6"/>
    <s v="Destination/workplace"/>
    <s v="radial"/>
    <s v="400 &lt; x &lt; 800m"/>
    <s v="Poisson regression"/>
    <m/>
    <m/>
    <m/>
    <n v="0.16500000000000001"/>
    <s v="Source"/>
    <n v="9.9999999999999995E-7"/>
    <m/>
    <n v="1.0000010000005"/>
    <s v="Derived (4b)"/>
    <s v=""/>
    <s v=""/>
    <s v=""/>
    <m/>
    <s v=""/>
    <m/>
    <m/>
    <s v=""/>
    <n v="1E-3"/>
    <s v=""/>
    <m/>
    <m/>
    <m/>
    <n v="0.59199999999999997"/>
    <s v="Adjusted (pseudo) R2"/>
    <s v=""/>
    <s v=""/>
    <n v="242.71799999999999"/>
    <s v="Fisher's distribution"/>
    <m/>
    <m/>
    <m/>
    <s v=""/>
    <s v=""/>
    <s v=""/>
    <s v=""/>
    <m/>
    <m/>
  </r>
  <r>
    <x v="26"/>
    <s v="Brown and Thompson 2008"/>
    <n v="23.2"/>
    <x v="61"/>
    <x v="1"/>
    <x v="1"/>
    <x v="1"/>
    <x v="35"/>
    <x v="0"/>
    <n v="1.3214285714285714"/>
    <n v="0"/>
    <n v="0"/>
    <s v="Table 4, Model 2 (without trend variable)"/>
    <n v="4"/>
    <s v="N"/>
    <s v="Pos"/>
    <x v="1"/>
    <s v="ridership"/>
    <s v="per capita increase in linked passenger trip"/>
    <s v="continuous"/>
    <s v="Aggregate"/>
    <s v="MSA/ city/ municipality"/>
    <s v="Revealed preference"/>
    <s v="Secondary - patronage"/>
    <n v="0"/>
    <n v="0"/>
    <n v="1"/>
    <n v="0"/>
    <n v="0"/>
    <n v="0"/>
    <n v="1"/>
    <n v="0"/>
    <n v="0"/>
    <n v="0"/>
    <n v="0"/>
    <n v="0"/>
    <n v="1"/>
    <n v="0"/>
    <n v="0"/>
    <n v="0"/>
    <n v="0"/>
    <n v="0"/>
    <n v="0"/>
    <n v="0"/>
    <n v="0"/>
    <s v="General"/>
    <x v="1"/>
    <s v="Atlanta"/>
    <s v="1978 - 2003"/>
    <s v="Pre-2010"/>
    <n v="26"/>
    <n v="26"/>
    <s v="E"/>
    <s v="N"/>
    <n v="1"/>
    <n v="0"/>
    <n v="1"/>
    <n v="0"/>
    <x v="1"/>
    <x v="1"/>
    <x v="0"/>
    <n v="1"/>
    <x v="0"/>
    <n v="0"/>
    <n v="0"/>
    <n v="1"/>
    <x v="4"/>
    <s v="Difference in decentralisation: continuous (fraction) of population outside service area to poulation inside service area "/>
    <m/>
    <x v="12"/>
    <s v="Origin/residence"/>
    <s v="other"/>
    <s v=" city or metropolitan area"/>
    <s v="OLS"/>
    <m/>
    <m/>
    <s v="6a, 8a"/>
    <n v="0.16800000000000001"/>
    <s v="Source (6a)"/>
    <n v="0.16800000000000001"/>
    <m/>
    <m/>
    <s v=""/>
    <s v=""/>
    <s v=""/>
    <n v="0.222"/>
    <m/>
    <s v=""/>
    <s v=""/>
    <s v=""/>
    <s v=""/>
    <n v="0.82799999999999996"/>
    <n v="0.76"/>
    <m/>
    <n v="0.7567567567567568"/>
    <s v="Derived (8a)"/>
    <n v="0.90400000000000003"/>
    <s v="Adjusted R2"/>
    <s v=""/>
    <s v=""/>
    <s v=""/>
    <s v=""/>
    <n v="1"/>
    <n v="9"/>
    <n v="0"/>
    <n v="17"/>
    <s v=""/>
    <s v=""/>
    <s v=""/>
    <m/>
    <m/>
  </r>
  <r>
    <x v="23"/>
    <s v="Kerkman et al. 2015"/>
    <n v="67.2"/>
    <x v="62"/>
    <x v="1"/>
    <x v="1"/>
    <x v="1"/>
    <x v="36"/>
    <x v="4"/>
    <n v="23.539823008849559"/>
    <n v="11.76991150442478"/>
    <n v="1.33"/>
    <s v="Table 6 p. 29 (2013)"/>
    <n v="4"/>
    <s v="Y"/>
    <s v="Pos"/>
    <x v="0"/>
    <s v="ridership"/>
    <s v="stop entrance + stop exit"/>
    <s v="continuous"/>
    <s v="Aggregate"/>
    <s v="1/4 mile radial stop catchment"/>
    <s v="Revealed preference"/>
    <s v="Secondary - patronage"/>
    <n v="0"/>
    <n v="0"/>
    <n v="1"/>
    <n v="0"/>
    <n v="0"/>
    <n v="0"/>
    <n v="0"/>
    <n v="0"/>
    <n v="0"/>
    <n v="0"/>
    <n v="0"/>
    <n v="0"/>
    <n v="1"/>
    <n v="0"/>
    <n v="0"/>
    <n v="0"/>
    <n v="0"/>
    <n v="0"/>
    <n v="0"/>
    <n v="0"/>
    <n v="0"/>
    <s v="General"/>
    <x v="6"/>
    <s v="Arnhem- Nijmegen"/>
    <n v="2013"/>
    <s v="2010 - 2017"/>
    <n v="1284"/>
    <n v="1"/>
    <s v="O"/>
    <s v="N"/>
    <n v="1"/>
    <n v="0"/>
    <n v="0"/>
    <n v="1"/>
    <x v="1"/>
    <x v="1"/>
    <x v="0"/>
    <n v="1"/>
    <x v="0"/>
    <n v="1"/>
    <n v="0"/>
    <n v="1"/>
    <x v="3"/>
    <s v="Sum of number of inhabitants, employees, students,_x000a_and train travelers within service area)"/>
    <m/>
    <x v="6"/>
    <s v="not stated"/>
    <s v="radial"/>
    <s v=" 400m"/>
    <s v="OLS"/>
    <m/>
    <m/>
    <s v="6a, 5, 8a"/>
    <n v="0.113"/>
    <s v="Source (6a)"/>
    <n v="0.113"/>
    <m/>
    <m/>
    <s v=""/>
    <n v="7.8E-2"/>
    <s v="Standardised beta coefficient"/>
    <n v="2.66"/>
    <m/>
    <s v=""/>
    <s v=""/>
    <s v=""/>
    <s v=""/>
    <n v="0.01"/>
    <n v="4.2999999999999997E-2"/>
    <m/>
    <n v="4.2481203007518793E-2"/>
    <s v="Derived (8a)"/>
    <n v="0.76200000000000001"/>
    <s v="Adjusted R2"/>
    <s v=""/>
    <s v=""/>
    <s v=""/>
    <s v=""/>
    <n v="1"/>
    <n v="18"/>
    <n v="0"/>
    <n v="1266"/>
    <s v=""/>
    <s v=""/>
    <s v=""/>
    <m/>
    <m/>
  </r>
  <r>
    <x v="27"/>
    <s v="Tsa et al. 2012"/>
    <n v="102.1"/>
    <x v="63"/>
    <x v="1"/>
    <x v="1"/>
    <x v="1"/>
    <x v="37"/>
    <x v="2"/>
    <n v="45.500000000000007"/>
    <n v="45.500000000000007"/>
    <n v="3.6400000000000006"/>
    <s v="Table 2 p. 68"/>
    <n v="4"/>
    <s v="Y"/>
    <s v="Pos"/>
    <x v="0"/>
    <s v="ridership"/>
    <s v="per capita trip"/>
    <s v="continuous"/>
    <s v="Aggregate"/>
    <s v="TAZ"/>
    <s v="Revealed preference"/>
    <s v="Secondary - travel or household survey"/>
    <n v="1"/>
    <n v="0"/>
    <n v="0"/>
    <n v="0"/>
    <n v="0"/>
    <n v="0"/>
    <n v="0"/>
    <n v="0"/>
    <n v="0"/>
    <n v="0"/>
    <n v="0"/>
    <n v="0"/>
    <n v="0"/>
    <n v="0"/>
    <n v="0"/>
    <n v="0"/>
    <n v="0"/>
    <n v="0"/>
    <n v="0"/>
    <n v="1"/>
    <n v="0"/>
    <s v="General"/>
    <x v="4"/>
    <s v="Sydney"/>
    <s v="1997 - 2010"/>
    <s v="2010 - 2017"/>
    <n v="1824"/>
    <s v="pooled"/>
    <s v="O"/>
    <s v="N"/>
    <n v="0"/>
    <n v="0"/>
    <n v="1"/>
    <n v="0"/>
    <x v="1"/>
    <x v="1"/>
    <x v="0"/>
    <n v="1"/>
    <x v="0"/>
    <n v="0"/>
    <n v="0"/>
    <n v="0"/>
    <x v="3"/>
    <s v="Population and employment density"/>
    <m/>
    <x v="6"/>
    <s v="Origin/residence"/>
    <s v="radial"/>
    <s v=" 800m"/>
    <s v="Global regression "/>
    <m/>
    <m/>
    <s v="8a"/>
    <n v="0.08"/>
    <s v="Source"/>
    <n v="2E-3"/>
    <m/>
    <m/>
    <s v=""/>
    <s v=""/>
    <s v=""/>
    <n v="3.64"/>
    <m/>
    <s v=""/>
    <s v=""/>
    <s v=""/>
    <s v=""/>
    <s v=""/>
    <n v="0"/>
    <s v="Source"/>
    <n v="2.1978021978021976E-2"/>
    <s v="Derived (8a)"/>
    <n v="0.26"/>
    <s v="Adjusted R2"/>
    <s v=""/>
    <n v="0"/>
    <n v="459.71"/>
    <s v="AIC"/>
    <n v="1"/>
    <n v="8"/>
    <n v="1"/>
    <n v="1815"/>
    <s v=""/>
    <s v=""/>
    <s v=""/>
    <m/>
    <m/>
  </r>
  <r>
    <x v="28"/>
    <s v="Concas and DeSalvo 2008"/>
    <n v="11.1"/>
    <x v="64"/>
    <x v="0"/>
    <x v="1"/>
    <x v="1"/>
    <x v="10"/>
    <x v="0"/>
    <n v="15.33593967902171"/>
    <n v="0"/>
    <n v="0"/>
    <s v="Table 4.8 and 4.9, Model I: Exogenous Residential Location and Population Density"/>
    <s v="insufficient information"/>
    <s v="unspecified"/>
    <s v="Pos"/>
    <x v="0"/>
    <s v="ridership"/>
    <s v="trip"/>
    <s v="continuous"/>
    <s v="Disaggregate"/>
    <m/>
    <s v="Revealed preference"/>
    <s v="Secondary - travel or household survey"/>
    <n v="1"/>
    <n v="0"/>
    <n v="0"/>
    <n v="0"/>
    <n v="0"/>
    <n v="0"/>
    <n v="0"/>
    <n v="0"/>
    <n v="0"/>
    <n v="0"/>
    <n v="0"/>
    <n v="0"/>
    <n v="1"/>
    <n v="0"/>
    <n v="0"/>
    <n v="0"/>
    <n v="0"/>
    <n v="0"/>
    <n v="0"/>
    <n v="0"/>
    <n v="0"/>
    <s v="General"/>
    <x v="1"/>
    <s v="San Francisco"/>
    <n v="2000"/>
    <s v="Pre-2010"/>
    <n v="8299"/>
    <n v="1"/>
    <s v="O"/>
    <s v="Y"/>
    <n v="1"/>
    <n v="1"/>
    <n v="0"/>
    <n v="0"/>
    <x v="0"/>
    <x v="0"/>
    <x v="0"/>
    <n v="1"/>
    <x v="0"/>
    <n v="1"/>
    <n v="1"/>
    <n v="1"/>
    <x v="3"/>
    <s v="Population density (gross)"/>
    <m/>
    <x v="7"/>
    <s v="Origin/residence"/>
    <s v="radial"/>
    <s v=" 800m"/>
    <s v="2SLS"/>
    <m/>
    <m/>
    <m/>
    <n v="0.47499999999999998"/>
    <s v="Source"/>
    <n v="0.47499999999999998"/>
    <m/>
    <m/>
    <s v=""/>
    <s v=""/>
    <s v=""/>
    <s v=""/>
    <m/>
    <s v=""/>
    <m/>
    <m/>
    <s v=""/>
    <s v=""/>
    <s v=""/>
    <m/>
    <m/>
    <m/>
    <s v=""/>
    <s v=""/>
    <s v=""/>
    <s v=""/>
    <n v="122.1"/>
    <s v="Fisher's distribution"/>
    <m/>
    <m/>
    <m/>
    <s v=""/>
    <n v="0.39"/>
    <n v="9144.4"/>
    <s v=""/>
    <m/>
    <m/>
  </r>
  <r>
    <x v="29"/>
    <s v="Renneet al. 2016"/>
    <n v="103.1"/>
    <x v="65"/>
    <x v="1"/>
    <x v="1"/>
    <x v="1"/>
    <x v="38"/>
    <x v="2"/>
    <n v="17.862857142857145"/>
    <n v="17.862857142857145"/>
    <n v="3.1260000000000003"/>
    <s v="Table 3 p. 40"/>
    <n v="4"/>
    <s v="Y"/>
    <s v="Pos"/>
    <x v="0"/>
    <s v="Mode share"/>
    <s v="proportion using transit"/>
    <s v="continuous (fraction)"/>
    <s v="Aggregate"/>
    <s v="census block group/ tract"/>
    <s v="Revealed preference"/>
    <s v="Secondary - Census"/>
    <n v="1"/>
    <n v="0"/>
    <n v="0"/>
    <n v="0"/>
    <n v="0"/>
    <n v="0"/>
    <n v="0"/>
    <n v="0"/>
    <n v="0"/>
    <n v="0"/>
    <n v="0"/>
    <n v="1"/>
    <n v="0"/>
    <n v="0"/>
    <n v="0"/>
    <n v="0"/>
    <n v="0"/>
    <n v="0"/>
    <n v="0"/>
    <n v="0"/>
    <n v="0"/>
    <s v="Work"/>
    <x v="1"/>
    <s v="varies"/>
    <n v="2010"/>
    <s v="2010 - 2017"/>
    <n v="4399"/>
    <n v="1"/>
    <s v="O"/>
    <s v="Y"/>
    <n v="1"/>
    <n v="0"/>
    <n v="0"/>
    <n v="0"/>
    <x v="1"/>
    <x v="1"/>
    <x v="0"/>
    <n v="1"/>
    <x v="0"/>
    <n v="1"/>
    <n v="1"/>
    <n v="0"/>
    <x v="3"/>
    <s v="Population and job density within retail precinct"/>
    <m/>
    <x v="6"/>
    <s v="Origin/residence"/>
    <s v="neighbourhood"/>
    <s v=" not stated"/>
    <s v="multi-level model"/>
    <m/>
    <m/>
    <s v="6a, 8a"/>
    <n v="0.17499999999999999"/>
    <s v="derived (6a)"/>
    <n v="0.17499999999999999"/>
    <m/>
    <m/>
    <s v=""/>
    <s v=""/>
    <s v=""/>
    <n v="3.1259999999999999"/>
    <m/>
    <s v=""/>
    <s v=""/>
    <s v=""/>
    <s v=""/>
    <n v="2E-3"/>
    <n v="5.6000000000000001E-2"/>
    <m/>
    <n v="5.5982085732565579E-2"/>
    <s v="Derived (8a)"/>
    <n v="0.59699999999999998"/>
    <s v="McFadden pseudo R2"/>
    <s v=""/>
    <s v=""/>
    <s v=""/>
    <s v=""/>
    <n v="1"/>
    <n v="10"/>
    <n v="1"/>
    <n v="4388"/>
    <s v=""/>
    <s v=""/>
    <s v=""/>
    <m/>
    <m/>
  </r>
  <r>
    <x v="5"/>
    <s v="Ramos-Santiago and Brown 2016"/>
    <n v="33.1"/>
    <x v="66"/>
    <x v="0"/>
    <x v="1"/>
    <x v="1"/>
    <x v="10"/>
    <x v="0"/>
    <n v="15.33593967902171"/>
    <n v="0"/>
    <n v="0"/>
    <s v="(Streetcar) Table 3 p. 929"/>
    <n v="3"/>
    <s v="Y"/>
    <s v="Pos"/>
    <x v="0"/>
    <s v="ridership"/>
    <s v="boarding"/>
    <s v="Count"/>
    <s v="Aggregate"/>
    <s v="Transit stop ridership"/>
    <s v="Revealed preference"/>
    <s v="Secondary - patronage"/>
    <n v="0"/>
    <n v="0"/>
    <n v="0"/>
    <n v="0"/>
    <n v="0"/>
    <n v="1"/>
    <n v="0"/>
    <n v="0"/>
    <n v="0"/>
    <n v="0"/>
    <n v="0"/>
    <n v="0"/>
    <n v="1"/>
    <n v="0"/>
    <n v="0"/>
    <n v="0"/>
    <n v="0"/>
    <n v="0"/>
    <n v="0"/>
    <n v="0"/>
    <n v="0"/>
    <s v="General"/>
    <x v="1"/>
    <s v="varies"/>
    <n v="2012"/>
    <s v="2010 - 2017"/>
    <n v="475"/>
    <n v="1"/>
    <s v="O"/>
    <s v="Y"/>
    <n v="1"/>
    <n v="0"/>
    <n v="1"/>
    <n v="1"/>
    <x v="0"/>
    <x v="1"/>
    <x v="0"/>
    <n v="1"/>
    <x v="0"/>
    <n v="1"/>
    <n v="1"/>
    <n v="0"/>
    <x v="3"/>
    <s v="Population density"/>
    <m/>
    <x v="7"/>
    <s v="Origin/residence"/>
    <s v="radial"/>
    <s v=" 400m"/>
    <s v="Negative binomial regression"/>
    <m/>
    <m/>
    <s v="4b"/>
    <n v="0.47099999999999997"/>
    <s v="Source"/>
    <n v="1.9000000000000001E-4"/>
    <m/>
    <n v="1.0001900180511432"/>
    <s v="Derived (4b)"/>
    <s v=""/>
    <s v=""/>
    <s v=""/>
    <m/>
    <s v=""/>
    <s v=""/>
    <s v=""/>
    <s v=""/>
    <n v="0"/>
    <s v=""/>
    <m/>
    <m/>
    <m/>
    <n v="0.38200000000000001"/>
    <s v="Cragg and Uhler's pseudo R2"/>
    <s v=""/>
    <n v="0"/>
    <s v=""/>
    <s v=""/>
    <m/>
    <m/>
    <m/>
    <s v=""/>
    <s v=""/>
    <n v="2544.67"/>
    <n v="0.48348730000000006"/>
    <m/>
    <m/>
  </r>
  <r>
    <x v="30"/>
    <s v="Chatman 2008"/>
    <n v="111.3"/>
    <x v="67"/>
    <x v="1"/>
    <x v="1"/>
    <x v="0"/>
    <x v="26"/>
    <x v="4"/>
    <n v="24.564572574108002"/>
    <n v="12.282286287054001"/>
    <n v="8.9800707959166619"/>
    <s v="Table 5 p. 1020 (col. 4 combined Density)"/>
    <n v="2"/>
    <s v="Y"/>
    <s v="Pos"/>
    <x v="0"/>
    <s v="ridership"/>
    <s v="trip"/>
    <s v="Count"/>
    <s v="Disaggregate"/>
    <m/>
    <s v="Revealed preference"/>
    <s v="Primary survey"/>
    <n v="1"/>
    <n v="0"/>
    <n v="0"/>
    <n v="0"/>
    <n v="0"/>
    <n v="0"/>
    <n v="0"/>
    <n v="0"/>
    <n v="0"/>
    <n v="1"/>
    <n v="0"/>
    <n v="0"/>
    <n v="0"/>
    <n v="0"/>
    <n v="0"/>
    <n v="0"/>
    <n v="0"/>
    <n v="0"/>
    <n v="0"/>
    <n v="0"/>
    <n v="0"/>
    <s v="Non-work"/>
    <x v="1"/>
    <s v="San Francisco"/>
    <s v="2003/2004"/>
    <s v="Pre-2010"/>
    <n v="1000"/>
    <n v="1"/>
    <s v="O"/>
    <s v="Y"/>
    <n v="1"/>
    <n v="0"/>
    <n v="0"/>
    <n v="0"/>
    <x v="1"/>
    <x v="1"/>
    <x v="0"/>
    <n v="1"/>
    <x v="0"/>
    <n v="0"/>
    <n v="0"/>
    <n v="1"/>
    <x v="3"/>
    <s v="Building density"/>
    <m/>
    <x v="6"/>
    <s v="not stated"/>
    <s v="ring"/>
    <s v="400 &lt; x &lt; 800m"/>
    <s v="Negative binomial regression"/>
    <m/>
    <m/>
    <s v="4b, 7b"/>
    <n v="0.73114000000000001"/>
    <s v="derived (7b)"/>
    <n v="1.052"/>
    <m/>
    <n v="2.8633721394136336"/>
    <s v="Derived (4b)"/>
    <s v=""/>
    <s v=""/>
    <s v=""/>
    <m/>
    <n v="2.48"/>
    <s v=""/>
    <s v=""/>
    <s v=""/>
    <n v="0.05"/>
    <s v=""/>
    <m/>
    <m/>
    <m/>
    <n v="0.19"/>
    <s v="pseudo R2"/>
    <s v=""/>
    <s v=""/>
    <s v=""/>
    <s v=""/>
    <m/>
    <m/>
    <m/>
    <s v=""/>
    <s v=""/>
    <n v="695"/>
    <n v="0.73114000000000001"/>
    <m/>
    <m/>
  </r>
  <r>
    <x v="30"/>
    <s v="Chatman 2008"/>
    <n v="111.2"/>
    <x v="68"/>
    <x v="1"/>
    <x v="1"/>
    <x v="1"/>
    <x v="26"/>
    <x v="4"/>
    <n v="24.564572574108002"/>
    <n v="12.282286287054001"/>
    <n v="0.34751500820590592"/>
    <s v="Table 5 p. 1020 (col. 3 Built form)"/>
    <n v="2"/>
    <s v="N"/>
    <s v="Pos"/>
    <x v="1"/>
    <s v="ridership"/>
    <s v="trip"/>
    <s v="Count"/>
    <s v="Disaggregate"/>
    <m/>
    <s v="Revealed preference"/>
    <s v="Primary survey"/>
    <n v="1"/>
    <n v="0"/>
    <n v="0"/>
    <n v="0"/>
    <n v="0"/>
    <n v="0"/>
    <n v="0"/>
    <n v="0"/>
    <n v="0"/>
    <n v="1"/>
    <n v="0"/>
    <n v="0"/>
    <n v="0"/>
    <n v="0"/>
    <n v="0"/>
    <n v="0"/>
    <n v="0"/>
    <n v="0"/>
    <n v="0"/>
    <n v="0"/>
    <n v="0"/>
    <s v="Non-work"/>
    <x v="1"/>
    <s v="San Francisco"/>
    <s v="2003/2004"/>
    <s v="Pre-2010"/>
    <n v="1000"/>
    <n v="1"/>
    <s v="O"/>
    <s v="Y"/>
    <n v="0"/>
    <n v="0"/>
    <n v="0"/>
    <n v="0"/>
    <x v="1"/>
    <x v="1"/>
    <x v="0"/>
    <n v="1"/>
    <x v="0"/>
    <n v="0"/>
    <n v="0"/>
    <n v="1"/>
    <x v="3"/>
    <s v="Building density"/>
    <m/>
    <x v="6"/>
    <s v="not stated"/>
    <s v="ring"/>
    <s v="400 &lt; x &lt; 800m"/>
    <s v="Negative binomial regression"/>
    <m/>
    <m/>
    <s v="4b, 7b"/>
    <n v="2.8294E-2"/>
    <s v="derived (7b)"/>
    <n v="0.60199999999999998"/>
    <m/>
    <n v="1.8257666846595977"/>
    <s v="Derived (4b)"/>
    <s v=""/>
    <s v=""/>
    <s v=""/>
    <m/>
    <n v="1.24"/>
    <s v=""/>
    <s v=""/>
    <s v=""/>
    <s v=""/>
    <s v=""/>
    <m/>
    <m/>
    <m/>
    <n v="0.15"/>
    <s v="pseudo R2"/>
    <s v=""/>
    <s v=""/>
    <s v=""/>
    <s v=""/>
    <m/>
    <m/>
    <m/>
    <s v=""/>
    <s v=""/>
    <n v="47"/>
    <n v="2.8294E-2"/>
    <m/>
    <m/>
  </r>
  <r>
    <x v="31"/>
    <s v="Gordon 2004"/>
    <n v="15.4"/>
    <x v="69"/>
    <x v="0"/>
    <x v="1"/>
    <x v="1"/>
    <x v="39"/>
    <x v="0"/>
    <n v="30.368572059148093"/>
    <n v="0"/>
    <n v="0"/>
    <s v="Model 1-b p. 21 (SD) (log-log)"/>
    <n v="4"/>
    <s v="Y"/>
    <s v="Pos"/>
    <x v="0"/>
    <s v="ridership"/>
    <s v="trip"/>
    <s v="continuous"/>
    <s v="Disaggregate"/>
    <m/>
    <s v="Revealed preference"/>
    <s v="Secondary - Census"/>
    <n v="1"/>
    <n v="0"/>
    <n v="0"/>
    <n v="0"/>
    <n v="0"/>
    <n v="0"/>
    <n v="0"/>
    <n v="0"/>
    <n v="0"/>
    <n v="0"/>
    <n v="0"/>
    <n v="1"/>
    <n v="0"/>
    <n v="0"/>
    <n v="0"/>
    <n v="0"/>
    <n v="0"/>
    <n v="0"/>
    <n v="0"/>
    <n v="0"/>
    <n v="0"/>
    <s v="Work"/>
    <x v="1"/>
    <s v="San Diego"/>
    <n v="2000"/>
    <s v="Pre-2010"/>
    <n v="593"/>
    <n v="1"/>
    <s v="O"/>
    <s v="N"/>
    <n v="0"/>
    <n v="0"/>
    <n v="0"/>
    <n v="0"/>
    <x v="0"/>
    <x v="1"/>
    <x v="0"/>
    <n v="1"/>
    <x v="0"/>
    <n v="0"/>
    <n v="0"/>
    <n v="0"/>
    <x v="3"/>
    <s v="Population density"/>
    <m/>
    <x v="7"/>
    <s v="Origin/residence"/>
    <s v="census geography"/>
    <s v=" STF3"/>
    <s v="OLS"/>
    <m/>
    <m/>
    <s v="6a, 8a, 5"/>
    <n v="0.4531"/>
    <s v="Source (6a)"/>
    <n v="0.4531"/>
    <m/>
    <m/>
    <s v=""/>
    <s v=""/>
    <s v=""/>
    <n v="13.76"/>
    <m/>
    <s v=""/>
    <s v=""/>
    <s v=""/>
    <s v=""/>
    <n v="0.1"/>
    <m/>
    <m/>
    <n v="3.292877906976744E-2"/>
    <s v="Derived (8a)"/>
    <n v="0.52600000000000002"/>
    <s v="Adjusted R2"/>
    <s v=""/>
    <s v=""/>
    <s v=""/>
    <s v=""/>
    <n v="1"/>
    <n v="3"/>
    <n v="1"/>
    <n v="589"/>
    <s v=""/>
    <s v=""/>
    <s v=""/>
    <m/>
    <m/>
  </r>
  <r>
    <x v="20"/>
    <s v="Cervero. 2002"/>
    <n v="3.1"/>
    <x v="70"/>
    <x v="0"/>
    <x v="1"/>
    <x v="1"/>
    <x v="40"/>
    <x v="0"/>
    <n v="4.0035063895126139"/>
    <n v="0"/>
    <n v="0"/>
    <s v="Table 2 p. 275, Table 4 p. 281"/>
    <n v="3"/>
    <s v="Y"/>
    <s v="Pos"/>
    <x v="0"/>
    <s v="mode choice (probability)"/>
    <s v="trip"/>
    <s v="binary"/>
    <s v="Disaggregate"/>
    <m/>
    <s v="Revealed preference"/>
    <s v="Secondary - travel or household survey"/>
    <n v="1"/>
    <n v="0"/>
    <n v="0"/>
    <n v="0"/>
    <n v="0"/>
    <n v="0"/>
    <n v="0"/>
    <n v="0"/>
    <n v="0"/>
    <n v="0"/>
    <n v="0"/>
    <n v="0"/>
    <n v="0"/>
    <n v="0"/>
    <n v="0"/>
    <n v="0"/>
    <n v="0"/>
    <n v="0"/>
    <n v="0"/>
    <n v="1"/>
    <n v="0"/>
    <s v="General"/>
    <x v="1"/>
    <s v="Montgomery County"/>
    <n v="1994"/>
    <s v="Pre-2010"/>
    <n v="1960"/>
    <n v="1"/>
    <s v="O"/>
    <s v="N"/>
    <n v="0"/>
    <n v="1"/>
    <n v="1"/>
    <n v="0"/>
    <x v="0"/>
    <x v="1"/>
    <x v="0"/>
    <n v="1"/>
    <x v="0"/>
    <n v="0"/>
    <n v="1"/>
    <n v="0"/>
    <x v="2"/>
    <s v="Population to retail employment continuous (fraction) (relative):Entropy: maximises eveness --&gt; 1"/>
    <m/>
    <x v="4"/>
    <s v="Destination/workplace"/>
    <s v="other"/>
    <s v=" TAZ"/>
    <s v="Binary logistic"/>
    <s v="automobile"/>
    <m/>
    <s v="8a, 8b"/>
    <n v="0.45200000000000001"/>
    <s v="Source"/>
    <n v="1.5519000000000001"/>
    <n v="4.7204304855298984"/>
    <m/>
    <s v="Derived (4a)"/>
    <s v=""/>
    <m/>
    <n v="1.8095848880597014"/>
    <s v="Derived (8b)"/>
    <s v=""/>
    <s v=""/>
    <s v=""/>
    <s v=""/>
    <n v="7.0400000000000004E-2"/>
    <n v="0.85760000000000003"/>
    <m/>
    <n v="0.24978104259295059"/>
    <s v="Derived (8a)"/>
    <n v="0.30480000000000002"/>
    <s v="Adjusted McFadden R2"/>
    <n v="168.357"/>
    <n v="0"/>
    <n v="109.071"/>
    <s v="χ2"/>
    <m/>
    <m/>
    <m/>
    <s v=""/>
    <s v=""/>
    <s v=""/>
    <s v=""/>
    <m/>
    <m/>
  </r>
  <r>
    <x v="30"/>
    <s v="Chatman 2008"/>
    <n v="111.2"/>
    <x v="71"/>
    <x v="1"/>
    <x v="1"/>
    <x v="1"/>
    <x v="26"/>
    <x v="4"/>
    <n v="24.564572574108002"/>
    <n v="12.282286287054001"/>
    <n v="-0.20339466091361424"/>
    <s v="Table 5 p. 1020 (col. 3 Built form)"/>
    <n v="2"/>
    <s v="N"/>
    <s v="Neg"/>
    <x v="1"/>
    <s v="ridership"/>
    <s v="trip"/>
    <s v="Count"/>
    <s v="Disaggregate"/>
    <m/>
    <s v="Revealed preference"/>
    <s v="Primary survey"/>
    <n v="1"/>
    <n v="0"/>
    <n v="0"/>
    <n v="0"/>
    <n v="0"/>
    <n v="0"/>
    <n v="0"/>
    <n v="0"/>
    <n v="0"/>
    <n v="1"/>
    <n v="0"/>
    <n v="0"/>
    <n v="0"/>
    <n v="0"/>
    <n v="0"/>
    <n v="0"/>
    <n v="0"/>
    <n v="0"/>
    <n v="0"/>
    <n v="0"/>
    <n v="0"/>
    <s v="Non-work"/>
    <x v="1"/>
    <s v="San Francisco"/>
    <s v="2003/2004"/>
    <s v="Pre-2010"/>
    <n v="1000"/>
    <n v="1"/>
    <s v="O"/>
    <s v="Y"/>
    <n v="0"/>
    <n v="0"/>
    <n v="0"/>
    <n v="0"/>
    <x v="1"/>
    <x v="1"/>
    <x v="0"/>
    <n v="1"/>
    <x v="0"/>
    <n v="0"/>
    <n v="0"/>
    <n v="1"/>
    <x v="3"/>
    <s v="Building density"/>
    <m/>
    <x v="6"/>
    <s v="not stated"/>
    <s v="radial"/>
    <s v=" 400m"/>
    <s v="Negative binomial regression"/>
    <m/>
    <m/>
    <s v="4b, 7b"/>
    <n v="-1.6559999999999998E-2"/>
    <s v="derived (7b)"/>
    <n v="-0.34499999999999997"/>
    <m/>
    <n v="0.70822035346779999"/>
    <s v="Derived (4b)"/>
    <s v=""/>
    <s v=""/>
    <s v=""/>
    <m/>
    <n v="0.88"/>
    <s v=""/>
    <s v=""/>
    <s v=""/>
    <s v=""/>
    <s v=""/>
    <m/>
    <m/>
    <m/>
    <n v="0.15"/>
    <s v="pseudo R2"/>
    <s v=""/>
    <s v=""/>
    <s v=""/>
    <s v=""/>
    <m/>
    <m/>
    <m/>
    <s v=""/>
    <s v=""/>
    <n v="48"/>
    <n v="-1.6559999999999998E-2"/>
    <m/>
    <m/>
  </r>
  <r>
    <x v="4"/>
    <s v="Sung 2005"/>
    <n v="25.5"/>
    <x v="72"/>
    <x v="1"/>
    <x v="1"/>
    <x v="1"/>
    <x v="41"/>
    <x v="2"/>
    <n v="20.781379883624272"/>
    <n v="20.781379883624272"/>
    <n v="0.8"/>
    <s v="Table V-7 Model A, p. 120"/>
    <n v="3"/>
    <s v="N"/>
    <s v="Pos"/>
    <x v="1"/>
    <s v="ridership"/>
    <s v="trip"/>
    <s v="Count"/>
    <s v="Aggregate"/>
    <s v="census block group/ tract"/>
    <s v="Revealed preference"/>
    <s v="Secondary - Census"/>
    <n v="0"/>
    <n v="0"/>
    <n v="0"/>
    <n v="0"/>
    <n v="0"/>
    <n v="0"/>
    <n v="1"/>
    <n v="0"/>
    <n v="0"/>
    <n v="0"/>
    <n v="0"/>
    <n v="1"/>
    <n v="0"/>
    <n v="0"/>
    <n v="0"/>
    <n v="0"/>
    <n v="0"/>
    <n v="0"/>
    <n v="0"/>
    <n v="0"/>
    <n v="0"/>
    <s v="Work"/>
    <x v="1"/>
    <s v="San Francisco"/>
    <n v="2000"/>
    <s v="Pre-2010"/>
    <n v="1887"/>
    <n v="1"/>
    <s v="Q"/>
    <s v="Y"/>
    <n v="0"/>
    <n v="0"/>
    <n v="0"/>
    <n v="0"/>
    <x v="1"/>
    <x v="0"/>
    <x v="0"/>
    <n v="1"/>
    <x v="0"/>
    <n v="1"/>
    <n v="1"/>
    <n v="1"/>
    <x v="2"/>
    <s v="jobs-housing balance:Appears to be an absolute value - ratio of the two land uses"/>
    <m/>
    <x v="4"/>
    <s v="Origin/residence"/>
    <s v="census geography"/>
    <s v="block or tract"/>
    <s v="Negative binomial regression"/>
    <m/>
    <m/>
    <s v="3, 7b, 8a, 8b"/>
    <n v="3.8496000000000002E-2"/>
    <s v="derived (7b)"/>
    <n v="9.6000000000000002E-2"/>
    <m/>
    <n v="1.1007590639939788"/>
    <s v="Derived (4b)"/>
    <s v=""/>
    <s v=""/>
    <n v="0.8"/>
    <s v="Derived (8b)"/>
    <s v=""/>
    <s v=""/>
    <s v=""/>
    <s v=""/>
    <s v=""/>
    <n v="0.12"/>
    <m/>
    <n v="4.8120000000000003E-2"/>
    <s v="Derived (8a)"/>
    <n v="0.436"/>
    <s v="Dispersion parameter"/>
    <s v=""/>
    <s v="&lt;0.01"/>
    <s v=""/>
    <s v=""/>
    <m/>
    <m/>
    <m/>
    <s v=""/>
    <n v="50.73"/>
    <n v="0.40100000000000002"/>
    <n v="3.8496000000000002E-2"/>
    <m/>
    <m/>
  </r>
  <r>
    <x v="32"/>
    <s v="Frank et al. 2008"/>
    <n v="31.1"/>
    <x v="73"/>
    <x v="0"/>
    <x v="1"/>
    <x v="1"/>
    <x v="42"/>
    <x v="0"/>
    <n v="66.532222782829905"/>
    <n v="0"/>
    <n v="0"/>
    <s v="Table 4 p. 48 (significance from table 3 p. 46)"/>
    <n v="4"/>
    <s v="N"/>
    <s v="Pos"/>
    <x v="1"/>
    <s v="mode choice (probability)"/>
    <s v="tour"/>
    <s v="binary"/>
    <s v="Disaggregate"/>
    <m/>
    <s v="Revealed preference"/>
    <s v="Secondary - travel or household survey"/>
    <n v="0"/>
    <n v="0"/>
    <n v="1"/>
    <n v="0"/>
    <n v="0"/>
    <n v="0"/>
    <n v="0"/>
    <n v="0"/>
    <n v="0"/>
    <n v="0"/>
    <n v="0"/>
    <n v="1"/>
    <n v="0"/>
    <n v="0"/>
    <n v="0"/>
    <n v="0"/>
    <n v="0"/>
    <n v="0"/>
    <n v="0"/>
    <n v="0"/>
    <n v="0"/>
    <s v="Work"/>
    <x v="1"/>
    <s v="Puget Sound"/>
    <n v="1999"/>
    <s v="Pre-2010"/>
    <n v="8707"/>
    <n v="1"/>
    <s v="O"/>
    <s v="Y"/>
    <n v="0"/>
    <n v="0"/>
    <n v="0"/>
    <n v="0"/>
    <x v="0"/>
    <x v="1"/>
    <x v="1"/>
    <n v="0"/>
    <x v="1"/>
    <n v="0"/>
    <n v="0"/>
    <n v="0"/>
    <x v="3"/>
    <s v="Retail floor area continuous (fraction)"/>
    <m/>
    <x v="9"/>
    <s v="Origin/residence"/>
    <s v="other"/>
    <s v=" TAZ"/>
    <s v="Multinomial logistic (nested)"/>
    <s v="not choosing transit"/>
    <m/>
    <m/>
    <n v="0.43"/>
    <s v="Source"/>
    <s v="not stated"/>
    <m/>
    <m/>
    <m/>
    <s v=""/>
    <s v=""/>
    <m/>
    <m/>
    <s v=""/>
    <s v=""/>
    <s v=""/>
    <s v=""/>
    <s v=""/>
    <m/>
    <m/>
    <m/>
    <m/>
    <n v="0.63900000000000001"/>
    <s v="pseudo R2"/>
    <n v="-3990.1"/>
    <s v=""/>
    <s v=""/>
    <s v=""/>
    <n v="1"/>
    <n v="38"/>
    <n v="1"/>
    <n v="8669"/>
    <s v=""/>
    <s v=""/>
    <s v=""/>
    <m/>
    <m/>
  </r>
  <r>
    <x v="13"/>
    <s v="Blumenberg and Smart 2009"/>
    <n v="29.1"/>
    <x v="74"/>
    <x v="1"/>
    <x v="1"/>
    <x v="1"/>
    <x v="43"/>
    <x v="2"/>
    <n v="4.3530917037475678"/>
    <n v="4.3530917037475678"/>
    <n v="0.96999999999999986"/>
    <s v="Table 3 p. 11"/>
    <n v="4"/>
    <s v="N"/>
    <s v="Pos"/>
    <x v="1"/>
    <s v="Mode share"/>
    <s v="trip"/>
    <s v="continuous (fraction)"/>
    <s v="Aggregate"/>
    <s v="census block group/ tract"/>
    <s v="Revealed preference"/>
    <s v="Secondary - Census"/>
    <n v="1"/>
    <n v="0"/>
    <n v="0"/>
    <n v="0"/>
    <n v="0"/>
    <n v="0"/>
    <n v="0"/>
    <n v="0"/>
    <n v="0"/>
    <n v="0"/>
    <n v="0"/>
    <n v="1"/>
    <n v="0"/>
    <n v="0"/>
    <n v="0"/>
    <n v="0"/>
    <n v="0"/>
    <n v="0"/>
    <n v="0"/>
    <n v="0"/>
    <n v="0"/>
    <s v="Work"/>
    <x v="1"/>
    <s v="Los Angeles"/>
    <n v="2000"/>
    <s v="Pre-2010"/>
    <n v="3394"/>
    <n v="1"/>
    <s v="O"/>
    <s v="Y"/>
    <n v="0"/>
    <n v="0"/>
    <n v="0"/>
    <n v="0"/>
    <x v="1"/>
    <x v="1"/>
    <x v="0"/>
    <n v="1"/>
    <x v="0"/>
    <n v="1"/>
    <n v="0"/>
    <n v="1"/>
    <x v="2"/>
    <s v="jobs to workers (distance decay function:ratio of the two land uses"/>
    <m/>
    <x v="4"/>
    <s v="Origin/residence"/>
    <s v="census geography"/>
    <s v="block or tract"/>
    <s v="OLS"/>
    <m/>
    <m/>
    <s v="6d, 8a"/>
    <n v="0.22283013224024867"/>
    <s v="derived (6d)"/>
    <n v="1.0999999999999999E-2"/>
    <m/>
    <m/>
    <s v=""/>
    <s v=""/>
    <s v=""/>
    <n v="0.97"/>
    <m/>
    <s v=""/>
    <s v=""/>
    <s v=""/>
    <s v=""/>
    <s v=""/>
    <m/>
    <m/>
    <n v="0.22972178581468936"/>
    <s v="Derived (8a)"/>
    <n v="0.68"/>
    <s v="R2"/>
    <s v=""/>
    <s v=""/>
    <s v=""/>
    <s v=""/>
    <n v="1"/>
    <n v="14"/>
    <n v="0"/>
    <n v="3380"/>
    <n v="4.9364957465178605E-2"/>
    <s v=""/>
    <n v="0.22283013224024867"/>
    <m/>
    <m/>
  </r>
  <r>
    <x v="33"/>
    <s v="Kim et al. 2016"/>
    <n v="93.1"/>
    <x v="75"/>
    <x v="1"/>
    <x v="1"/>
    <x v="1"/>
    <x v="44"/>
    <x v="2"/>
    <n v="76.883065417242534"/>
    <n v="76.883065417242534"/>
    <n v="2.8000000000000003"/>
    <s v="Table 3 p. 9 (model 5)"/>
    <n v="4"/>
    <s v="Y"/>
    <s v="Neg"/>
    <x v="2"/>
    <s v="ridership"/>
    <s v="trip"/>
    <s v="continuous"/>
    <s v="Aggregate"/>
    <s v="Transit stop ridership"/>
    <s v="Revealed preference"/>
    <s v="Secondary - patronage"/>
    <n v="0"/>
    <n v="0"/>
    <n v="0"/>
    <n v="0"/>
    <n v="0"/>
    <n v="1"/>
    <n v="0"/>
    <n v="0"/>
    <n v="0"/>
    <n v="0"/>
    <n v="0"/>
    <n v="0"/>
    <n v="0"/>
    <n v="0"/>
    <n v="0"/>
    <n v="0"/>
    <n v="0"/>
    <n v="0"/>
    <n v="0"/>
    <n v="1"/>
    <n v="0"/>
    <s v="General"/>
    <x v="1"/>
    <s v="Los Angeles"/>
    <s v="2000 - 2010"/>
    <s v="2010 - 2017"/>
    <n v="50"/>
    <n v="10"/>
    <s v="E"/>
    <s v="Y"/>
    <n v="1"/>
    <n v="0"/>
    <n v="0"/>
    <n v="0"/>
    <x v="1"/>
    <x v="1"/>
    <x v="0"/>
    <n v="1"/>
    <x v="0"/>
    <n v="0"/>
    <n v="1"/>
    <n v="0"/>
    <x v="2"/>
    <s v="Change in job and population balance:Perfect balancing when index = 1"/>
    <m/>
    <x v="4"/>
    <s v="Both"/>
    <s v="radial"/>
    <s v=" 800m"/>
    <s v="OLS"/>
    <m/>
    <m/>
    <s v="6c, 8a, 5"/>
    <n v="3.6418943297909206E-2"/>
    <s v="derived (6c)"/>
    <n v="-1786.76"/>
    <m/>
    <m/>
    <s v=""/>
    <n v="0.16300000000000001"/>
    <s v="Standardised beta coefficient"/>
    <n v="-2.8"/>
    <m/>
    <s v=""/>
    <s v=""/>
    <s v=""/>
    <s v=""/>
    <n v="0.05"/>
    <m/>
    <m/>
    <n v="1.3006765463539002E-2"/>
    <s v="Derived (8a)"/>
    <n v="0.73519999999999996"/>
    <s v="Adjusted R2"/>
    <s v=""/>
    <s v=""/>
    <s v=""/>
    <s v=""/>
    <n v="1"/>
    <n v="12"/>
    <n v="1"/>
    <n v="37"/>
    <n v="559298.6"/>
    <n v="-11.4"/>
    <n v="3.6418943297909206E-2"/>
    <m/>
    <m/>
  </r>
  <r>
    <x v="34"/>
    <s v="Taylor et al. 2009"/>
    <n v="14.2"/>
    <x v="76"/>
    <x v="0"/>
    <x v="1"/>
    <x v="1"/>
    <x v="10"/>
    <x v="0"/>
    <n v="15.33593967902171"/>
    <n v="0"/>
    <n v="0"/>
    <s v="Table 7 , p 71"/>
    <n v="5"/>
    <s v="Y"/>
    <s v="Pos"/>
    <x v="0"/>
    <s v="ridership"/>
    <s v="boarding"/>
    <s v="continuous"/>
    <s v="Aggregate"/>
    <s v="UZA"/>
    <s v="Revealed preference"/>
    <s v="Secondary - patronage"/>
    <n v="1"/>
    <n v="0"/>
    <n v="0"/>
    <n v="0"/>
    <n v="0"/>
    <n v="0"/>
    <n v="0"/>
    <n v="0"/>
    <n v="0"/>
    <n v="0"/>
    <n v="0"/>
    <n v="0"/>
    <n v="1"/>
    <n v="0"/>
    <n v="0"/>
    <n v="0"/>
    <n v="0"/>
    <n v="1"/>
    <n v="0"/>
    <n v="0"/>
    <n v="0"/>
    <s v="Other"/>
    <x v="1"/>
    <s v="varies"/>
    <n v="2000"/>
    <s v="Pre-2010"/>
    <n v="265"/>
    <n v="1"/>
    <s v="O"/>
    <s v="N"/>
    <n v="1"/>
    <n v="1"/>
    <n v="1"/>
    <n v="1"/>
    <x v="0"/>
    <x v="1"/>
    <x v="0"/>
    <n v="1"/>
    <x v="0"/>
    <n v="0"/>
    <n v="0"/>
    <n v="1"/>
    <x v="3"/>
    <s v="Population density"/>
    <m/>
    <x v="7"/>
    <s v="Origin/residence"/>
    <s v="other"/>
    <s v=" city or metropolitan area"/>
    <s v="2SLS"/>
    <m/>
    <m/>
    <s v="6aa"/>
    <n v="0.42365000000000003"/>
    <s v="Source (6a)"/>
    <n v="0.42365000000000003"/>
    <m/>
    <m/>
    <s v=""/>
    <n v="7.4349999999999999E-2"/>
    <s v="Standardised beta coefficient"/>
    <s v=""/>
    <m/>
    <s v=""/>
    <s v=""/>
    <s v=""/>
    <s v=""/>
    <n v="8.6E-3"/>
    <s v=""/>
    <m/>
    <m/>
    <m/>
    <n v="0.91249999999999998"/>
    <s v="R2"/>
    <s v=""/>
    <s v=""/>
    <s v=""/>
    <s v=""/>
    <m/>
    <m/>
    <m/>
    <s v=""/>
    <s v=""/>
    <s v=""/>
    <s v=""/>
    <m/>
    <m/>
  </r>
  <r>
    <x v="29"/>
    <s v="Renneet al. 2016"/>
    <n v="103.1"/>
    <x v="77"/>
    <x v="1"/>
    <x v="1"/>
    <x v="1"/>
    <x v="45"/>
    <x v="2"/>
    <n v="11.784482758620689"/>
    <n v="11.784482758620689"/>
    <n v="2.734"/>
    <s v="Table 3 p. 40"/>
    <n v="4"/>
    <s v="Y"/>
    <s v="Pos"/>
    <x v="0"/>
    <s v="Mode share"/>
    <s v="proportion using transit"/>
    <s v="continuous (fraction)"/>
    <s v="Aggregate"/>
    <s v="census block group/ tract"/>
    <s v="Revealed preference"/>
    <s v="Secondary - Census"/>
    <n v="1"/>
    <n v="0"/>
    <n v="0"/>
    <n v="0"/>
    <n v="0"/>
    <n v="0"/>
    <n v="0"/>
    <n v="0"/>
    <n v="0"/>
    <n v="0"/>
    <n v="0"/>
    <n v="1"/>
    <n v="0"/>
    <n v="0"/>
    <n v="0"/>
    <n v="0"/>
    <n v="0"/>
    <n v="0"/>
    <n v="0"/>
    <n v="0"/>
    <n v="0"/>
    <s v="Work"/>
    <x v="1"/>
    <s v="varies"/>
    <n v="2010"/>
    <s v="2010 - 2017"/>
    <n v="4399"/>
    <n v="1"/>
    <s v="O"/>
    <s v="Y"/>
    <n v="1"/>
    <n v="0"/>
    <n v="0"/>
    <n v="0"/>
    <x v="1"/>
    <x v="1"/>
    <x v="0"/>
    <n v="1"/>
    <x v="0"/>
    <n v="1"/>
    <n v="1"/>
    <n v="0"/>
    <x v="2"/>
    <s v="job-population balance:Perfect balancing when index = 1"/>
    <m/>
    <x v="4"/>
    <s v="Origin/residence"/>
    <s v="neighbourhood"/>
    <s v=" not stated"/>
    <s v="multi-level model"/>
    <m/>
    <m/>
    <s v="6a, 8a"/>
    <n v="0.23200000000000001"/>
    <s v="derived (6a)"/>
    <n v="0.23200000000000001"/>
    <m/>
    <m/>
    <s v=""/>
    <s v=""/>
    <s v=""/>
    <n v="2.734"/>
    <m/>
    <s v=""/>
    <s v=""/>
    <s v=""/>
    <s v=""/>
    <n v="6.0000000000000001E-3"/>
    <n v="3.9E-2"/>
    <m/>
    <n v="8.4857351865398695E-2"/>
    <s v="Derived (8a)"/>
    <n v="0.59699999999999998"/>
    <s v="McFadden pseudo R2"/>
    <s v=""/>
    <s v=""/>
    <s v=""/>
    <s v=""/>
    <n v="1"/>
    <n v="10"/>
    <n v="1"/>
    <n v="4388"/>
    <s v=""/>
    <s v=""/>
    <s v=""/>
    <m/>
    <m/>
  </r>
  <r>
    <x v="31"/>
    <s v="Gordon 2004"/>
    <n v="15.2"/>
    <x v="78"/>
    <x v="0"/>
    <x v="1"/>
    <x v="1"/>
    <x v="46"/>
    <x v="0"/>
    <n v="69.554810914313066"/>
    <n v="0"/>
    <n v="0"/>
    <s v="Model 1-b p. 21 (LA) (log-log)"/>
    <n v="4"/>
    <s v="Y"/>
    <s v="Pos"/>
    <x v="0"/>
    <s v="ridership"/>
    <s v="trip"/>
    <s v="continuous"/>
    <s v="Disaggregate"/>
    <m/>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3"/>
    <s v="Population density"/>
    <m/>
    <x v="7"/>
    <s v="Origin/residence"/>
    <s v="census geography"/>
    <s v=" STF3"/>
    <s v="OLS"/>
    <m/>
    <m/>
    <s v="6a, 8a, 5"/>
    <n v="0.4178"/>
    <s v="derived (6a)"/>
    <n v="0.4178"/>
    <m/>
    <m/>
    <s v=""/>
    <s v=""/>
    <s v=""/>
    <n v="29.06"/>
    <m/>
    <s v=""/>
    <s v=""/>
    <s v=""/>
    <s v=""/>
    <n v="0.1"/>
    <m/>
    <m/>
    <n v="1.4377150722642808E-2"/>
    <s v="Derived (8a)"/>
    <n v="0.52800000000000002"/>
    <s v="Adjusted R2"/>
    <s v=""/>
    <s v=""/>
    <s v=""/>
    <s v=""/>
    <n v="1"/>
    <n v="3"/>
    <n v="1"/>
    <n v="3303"/>
    <s v=""/>
    <s v=""/>
    <s v=""/>
    <m/>
    <m/>
  </r>
  <r>
    <x v="35"/>
    <s v="Guerra et al. 2012"/>
    <s v="70.10"/>
    <x v="79"/>
    <x v="0"/>
    <x v="1"/>
    <x v="1"/>
    <x v="47"/>
    <x v="0"/>
    <n v="10.349263291528814"/>
    <n v="0"/>
    <n v="0"/>
    <s v="Table 3 p. 7 (1 mi buffer)"/>
    <n v="4"/>
    <s v="Y"/>
    <s v="Pos"/>
    <x v="0"/>
    <s v="ridership"/>
    <s v="boarding + alighting"/>
    <s v="continuous"/>
    <s v="Aggregate"/>
    <s v="Transit stop ridership"/>
    <s v="Revealed preference"/>
    <s v="Secondary - patronage"/>
    <n v="0"/>
    <n v="1"/>
    <n v="0"/>
    <n v="0"/>
    <n v="0"/>
    <n v="0"/>
    <n v="0"/>
    <n v="0"/>
    <n v="0"/>
    <n v="0"/>
    <n v="0"/>
    <n v="0"/>
    <n v="0"/>
    <n v="0"/>
    <n v="0"/>
    <n v="0"/>
    <n v="0"/>
    <n v="0"/>
    <n v="0"/>
    <n v="1"/>
    <n v="0"/>
    <s v="Weekday"/>
    <x v="1"/>
    <s v="varies"/>
    <n v="2009"/>
    <s v="Pre-2010"/>
    <n v="1449"/>
    <n v="1"/>
    <s v="O"/>
    <s v="Y"/>
    <n v="0"/>
    <n v="0"/>
    <n v="0"/>
    <n v="0"/>
    <x v="0"/>
    <x v="1"/>
    <x v="1"/>
    <n v="0"/>
    <x v="1"/>
    <n v="0"/>
    <n v="0"/>
    <n v="0"/>
    <x v="3"/>
    <s v="Job density"/>
    <m/>
    <x v="5"/>
    <s v="Both"/>
    <s v="radial"/>
    <s v=" 1600m"/>
    <s v="OLS"/>
    <m/>
    <m/>
    <s v="6c, 10, 5, 8a"/>
    <n v="0.4145222591362126"/>
    <s v="derived (6c)"/>
    <n v="0.317"/>
    <m/>
    <m/>
    <s v=""/>
    <s v=""/>
    <s v=""/>
    <n v="4.29"/>
    <m/>
    <s v=""/>
    <s v=""/>
    <s v=""/>
    <s v=""/>
    <n v="0.01"/>
    <m/>
    <m/>
    <n v="9.6625235229886391E-2"/>
    <s v="Derived (8a)"/>
    <n v="0.72870000000000001"/>
    <s v="Adjusted R2"/>
    <s v=""/>
    <s v=""/>
    <s v=""/>
    <s v=""/>
    <n v="1"/>
    <n v="1"/>
    <n v="0"/>
    <n v="1448"/>
    <n v="6020"/>
    <n v="7872"/>
    <n v="0.4145222591362126"/>
    <m/>
    <m/>
  </r>
  <r>
    <x v="31"/>
    <s v="Gordon 2004"/>
    <n v="15.3"/>
    <x v="80"/>
    <x v="0"/>
    <x v="1"/>
    <x v="1"/>
    <x v="48"/>
    <x v="0"/>
    <n v="48.899104766513432"/>
    <n v="0"/>
    <n v="0"/>
    <s v="Model 1-b p. 21 (SF) (log-log)"/>
    <n v="4"/>
    <s v="Y"/>
    <s v="Pos"/>
    <x v="0"/>
    <s v="ridership"/>
    <s v="trip"/>
    <s v="continuous"/>
    <s v="Disaggregate"/>
    <m/>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3"/>
    <s v="Population density"/>
    <m/>
    <x v="7"/>
    <s v="Origin/residence"/>
    <s v="census geography"/>
    <s v=" STF3"/>
    <s v="OLS"/>
    <m/>
    <m/>
    <s v="6a, 8a, 5"/>
    <n v="0.4133"/>
    <s v="Source (6a)"/>
    <n v="0.4133"/>
    <m/>
    <m/>
    <s v=""/>
    <s v=""/>
    <s v=""/>
    <n v="20.21"/>
    <m/>
    <s v=""/>
    <s v=""/>
    <s v=""/>
    <s v=""/>
    <n v="0.1"/>
    <m/>
    <m/>
    <n v="2.0450272142503709E-2"/>
    <s v="Derived (8a)"/>
    <n v="0.371"/>
    <s v="Adjusted R2"/>
    <s v=""/>
    <s v=""/>
    <s v=""/>
    <s v=""/>
    <n v="1"/>
    <n v="3"/>
    <n v="1"/>
    <n v="1426"/>
    <s v=""/>
    <s v=""/>
    <s v=""/>
    <m/>
    <m/>
  </r>
  <r>
    <x v="31"/>
    <s v="Gordon 2004"/>
    <n v="15.1"/>
    <x v="81"/>
    <x v="0"/>
    <x v="1"/>
    <x v="1"/>
    <x v="49"/>
    <x v="0"/>
    <n v="93.232347911067663"/>
    <n v="0"/>
    <n v="0"/>
    <s v="Model 1-b p. 21 (pooled) (log-log)"/>
    <n v="4"/>
    <s v="Y"/>
    <s v="Pos"/>
    <x v="0"/>
    <s v="ridership"/>
    <s v="trip"/>
    <s v="continuous"/>
    <s v="Disaggregate"/>
    <m/>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3"/>
    <s v="Population density"/>
    <m/>
    <x v="7"/>
    <s v="Origin/residence"/>
    <s v="census geography"/>
    <s v=" STF3"/>
    <s v="OLS"/>
    <m/>
    <m/>
    <s v="6a, 8a, 5"/>
    <n v="0.4093"/>
    <s v="derived (6a)"/>
    <n v="0.4093"/>
    <m/>
    <m/>
    <s v=""/>
    <s v=""/>
    <s v=""/>
    <n v="38.159999999999997"/>
    <m/>
    <s v=""/>
    <s v=""/>
    <s v=""/>
    <s v=""/>
    <n v="0.1"/>
    <m/>
    <m/>
    <n v="1.0725890985324948E-2"/>
    <s v="Derived (8a)"/>
    <n v="0.51900000000000002"/>
    <s v="Adjusted R2"/>
    <s v=""/>
    <s v=""/>
    <s v=""/>
    <s v=""/>
    <n v="1"/>
    <n v="3"/>
    <n v="1"/>
    <n v="5723"/>
    <s v=""/>
    <s v=""/>
    <s v=""/>
    <m/>
    <m/>
  </r>
  <r>
    <x v="36"/>
    <s v="Ewing et al. 2015"/>
    <n v="113.1"/>
    <x v="82"/>
    <x v="1"/>
    <x v="1"/>
    <x v="1"/>
    <x v="50"/>
    <x v="4"/>
    <n v="15.90095885723664"/>
    <n v="7.95047942861832"/>
    <n v="1.0270000000000001"/>
    <s v="Table 11 p. 2343"/>
    <n v="3"/>
    <s v="Y"/>
    <s v="Pos"/>
    <x v="0"/>
    <s v="Transit use (probability)"/>
    <s v="household"/>
    <s v="binary"/>
    <s v="Disaggregate"/>
    <m/>
    <s v="Revealed preference"/>
    <s v="Secondary - travel or household survey"/>
    <n v="1"/>
    <n v="0"/>
    <n v="0"/>
    <n v="0"/>
    <n v="0"/>
    <n v="0"/>
    <n v="0"/>
    <n v="0"/>
    <n v="0"/>
    <n v="0"/>
    <n v="0"/>
    <n v="0"/>
    <n v="0"/>
    <n v="0"/>
    <n v="0"/>
    <n v="0"/>
    <n v="0"/>
    <n v="0"/>
    <n v="0"/>
    <n v="1"/>
    <n v="0"/>
    <s v="General"/>
    <x v="1"/>
    <s v="15 cities"/>
    <s v="varies"/>
    <s v="2010 - 2017"/>
    <n v="62011"/>
    <n v="1"/>
    <s v="O"/>
    <s v="Y"/>
    <n v="1"/>
    <n v="0"/>
    <n v="0"/>
    <n v="0"/>
    <x v="1"/>
    <x v="1"/>
    <x v="0"/>
    <n v="1"/>
    <x v="0"/>
    <n v="0"/>
    <n v="0"/>
    <n v="0"/>
    <x v="2"/>
    <s v="job-population balance:Perfect balancing when index = 1"/>
    <m/>
    <x v="4"/>
    <s v="Origin/residence"/>
    <s v="radial"/>
    <s v=" 1600m"/>
    <s v="logistic"/>
    <s v="no transit trip"/>
    <m/>
    <s v="4a, 7a, 5, 8a"/>
    <n v="0.1291746"/>
    <s v="derived (7a)"/>
    <n v="0.246"/>
    <n v="1.2788995735417383"/>
    <m/>
    <s v="Derived (4a)"/>
    <s v=""/>
    <s v=""/>
    <n v="2.0539999999999998"/>
    <m/>
    <s v=""/>
    <s v=""/>
    <s v=""/>
    <s v=""/>
    <n v="0.04"/>
    <n v="0.12"/>
    <m/>
    <n v="6.2889289191820838E-2"/>
    <s v="Derived (8a)"/>
    <n v="0.71"/>
    <s v="pseudo R2"/>
    <s v=""/>
    <s v=""/>
    <s v=""/>
    <s v=""/>
    <m/>
    <m/>
    <m/>
    <s v=""/>
    <n v="0.11"/>
    <n v="0.59"/>
    <n v="0.1291746"/>
    <m/>
    <m/>
  </r>
  <r>
    <x v="18"/>
    <s v="Zhang 2004"/>
    <n v="131.30000000000001"/>
    <x v="83"/>
    <x v="0"/>
    <x v="1"/>
    <x v="1"/>
    <x v="51"/>
    <x v="0"/>
    <n v="10.735294117647058"/>
    <n v="0"/>
    <n v="0"/>
    <s v="Table 4 (Hong Kong - work trip, expanded)"/>
    <n v="4"/>
    <s v="Y"/>
    <s v="Pos"/>
    <x v="0"/>
    <s v="mode choice (probability)"/>
    <s v="trip"/>
    <s v="discrete"/>
    <s v="Disaggregate"/>
    <m/>
    <s v="Revealed preference"/>
    <s v="Secondary - travel or household survey"/>
    <n v="0"/>
    <n v="0"/>
    <n v="1"/>
    <n v="0"/>
    <n v="0"/>
    <n v="0"/>
    <n v="1"/>
    <n v="0"/>
    <n v="0"/>
    <n v="0"/>
    <n v="0"/>
    <n v="0"/>
    <n v="0"/>
    <n v="0"/>
    <n v="0"/>
    <n v="0"/>
    <n v="0"/>
    <n v="0"/>
    <n v="0"/>
    <n v="1"/>
    <n v="0"/>
    <s v="Work"/>
    <x v="5"/>
    <s v="Hong Kong"/>
    <n v="1991"/>
    <s v="Pre-2010"/>
    <n v="20246"/>
    <n v="1"/>
    <s v="O"/>
    <s v="N"/>
    <n v="1"/>
    <n v="1"/>
    <n v="1"/>
    <n v="0"/>
    <x v="0"/>
    <x v="1"/>
    <x v="0"/>
    <n v="1"/>
    <x v="0"/>
    <n v="1"/>
    <n v="1"/>
    <n v="1"/>
    <x v="3"/>
    <s v="Job density (origin)"/>
    <m/>
    <x v="5"/>
    <s v="Origin/residence"/>
    <s v="other"/>
    <s v=" TAZ"/>
    <s v="logistic (nested)"/>
    <s v="drive alone or active modes"/>
    <m/>
    <s v="7a, 8a"/>
    <n v="0.40800000000000003"/>
    <s v="derived (7a)"/>
    <n v="5.1000000000000004E-3"/>
    <m/>
    <m/>
    <m/>
    <m/>
    <m/>
    <n v="4.38"/>
    <m/>
    <m/>
    <m/>
    <m/>
    <m/>
    <n v="0.05"/>
    <m/>
    <m/>
    <n v="9.3150684931506855E-2"/>
    <s v="Derived (8a)"/>
    <n v="0.4098"/>
    <s v="Adjusted ρ2"/>
    <m/>
    <m/>
    <m/>
    <m/>
    <m/>
    <m/>
    <m/>
    <m/>
    <n v="0.88600000000000001"/>
    <n v="80"/>
    <n v="4.6511999999999998E-2"/>
    <m/>
    <m/>
  </r>
  <r>
    <x v="12"/>
    <s v="Chakraborty and Mishra 2012"/>
    <n v="32.1"/>
    <x v="84"/>
    <x v="0"/>
    <x v="1"/>
    <x v="1"/>
    <x v="52"/>
    <x v="0"/>
    <n v="11.134374775688554"/>
    <n v="0"/>
    <n v="0"/>
    <s v="Table 4 - Model I p. 10"/>
    <s v="4b"/>
    <s v="Y"/>
    <s v="Pos"/>
    <x v="0"/>
    <s v="ridership"/>
    <s v="boarding + alighting"/>
    <s v="continuous"/>
    <s v="Aggregate"/>
    <s v="SMZ"/>
    <s v="Revealed preference"/>
    <s v="Secondary - patronage"/>
    <n v="1"/>
    <n v="0"/>
    <n v="0"/>
    <n v="0"/>
    <n v="0"/>
    <n v="0"/>
    <n v="0"/>
    <n v="0"/>
    <n v="0"/>
    <n v="0"/>
    <n v="0"/>
    <n v="0"/>
    <n v="1"/>
    <n v="0"/>
    <n v="0"/>
    <n v="0"/>
    <n v="0"/>
    <n v="0"/>
    <n v="0"/>
    <n v="0"/>
    <n v="0"/>
    <s v="General"/>
    <x v="1"/>
    <s v="Maryland"/>
    <n v="2000"/>
    <s v="Pre-2010"/>
    <s v="not stated"/>
    <n v="1"/>
    <s v="O"/>
    <s v="N"/>
    <n v="0"/>
    <n v="1"/>
    <n v="0"/>
    <n v="0"/>
    <x v="0"/>
    <x v="1"/>
    <x v="0"/>
    <n v="1"/>
    <x v="0"/>
    <n v="1"/>
    <n v="1"/>
    <n v="0"/>
    <x v="3"/>
    <s v="Household density"/>
    <m/>
    <x v="7"/>
    <s v="Origin/residence"/>
    <s v="census geography"/>
    <s v=" other"/>
    <s v="OLS"/>
    <m/>
    <m/>
    <s v="6c, 8a, 5"/>
    <n v="0.39517261531444209"/>
    <s v="derived (6c)"/>
    <n v="1.48"/>
    <m/>
    <m/>
    <s v=""/>
    <s v=""/>
    <s v=""/>
    <n v="4.4000000000000004"/>
    <m/>
    <s v=""/>
    <s v=""/>
    <s v=""/>
    <s v=""/>
    <n v="0.01"/>
    <m/>
    <m/>
    <n v="8.9811958026009553E-2"/>
    <s v="Derived (8a)"/>
    <n v="0.73580000000000001"/>
    <s v="Adjusted R2"/>
    <s v=""/>
    <s v=""/>
    <s v=""/>
    <s v=""/>
    <n v="1"/>
    <n v="11"/>
    <n v="1"/>
    <n v="1139"/>
    <n v="5612.48"/>
    <n v="1498.58"/>
    <n v="0.39517261531444209"/>
    <m/>
    <m/>
  </r>
  <r>
    <x v="37"/>
    <s v="Chen and Zegras 2016"/>
    <n v="86.4"/>
    <x v="85"/>
    <x v="1"/>
    <x v="1"/>
    <x v="0"/>
    <x v="53"/>
    <x v="0"/>
    <e v="#N/A"/>
    <e v="#N/A"/>
    <e v="#N/A"/>
    <s v="Table 2 (p-values), Table 3 p. 118 (pm peak)"/>
    <n v="5"/>
    <s v="Y"/>
    <s v="Pos"/>
    <x v="2"/>
    <s v="ridership"/>
    <s v="boarding"/>
    <s v="continuous"/>
    <s v="Aggregate"/>
    <s v="Transit stop ridership"/>
    <s v="Revealed preference"/>
    <s v="Secondary - patronage"/>
    <n v="0"/>
    <n v="0"/>
    <n v="0"/>
    <n v="0"/>
    <n v="0"/>
    <n v="1"/>
    <n v="1"/>
    <n v="0"/>
    <n v="0"/>
    <n v="0"/>
    <n v="0"/>
    <n v="0"/>
    <n v="1"/>
    <n v="0"/>
    <n v="0"/>
    <n v="0"/>
    <n v="0"/>
    <n v="0"/>
    <n v="0"/>
    <n v="1"/>
    <n v="0"/>
    <s v="Peak"/>
    <x v="1"/>
    <s v="Boston"/>
    <s v="2009 - 2010"/>
    <s v="2010 - 2017"/>
    <n v="120"/>
    <n v="1"/>
    <s v="O"/>
    <s v="Y"/>
    <n v="1"/>
    <n v="0"/>
    <n v="0"/>
    <n v="0"/>
    <x v="1"/>
    <x v="1"/>
    <x v="0"/>
    <n v="1"/>
    <x v="0"/>
    <n v="1"/>
    <n v="1"/>
    <n v="0"/>
    <x v="5"/>
    <s v="Average road width"/>
    <m/>
    <x v="13"/>
    <s v="Origin/residence"/>
    <s v="radial street"/>
    <s v=" 800m"/>
    <s v="OLS"/>
    <m/>
    <m/>
    <m/>
    <n v="0.68500000000000005"/>
    <s v="Source"/>
    <n v="0.02"/>
    <m/>
    <m/>
    <s v=""/>
    <s v=""/>
    <s v=""/>
    <s v=""/>
    <m/>
    <s v=""/>
    <s v=""/>
    <s v=""/>
    <s v="0, 0.04"/>
    <n v="7.0000000000000007E-2"/>
    <s v=""/>
    <m/>
    <m/>
    <m/>
    <n v="0.76800000000000002"/>
    <s v="Adjusted R2"/>
    <s v=""/>
    <s v=""/>
    <s v=""/>
    <s v=""/>
    <m/>
    <m/>
    <m/>
    <s v=""/>
    <s v=""/>
    <s v=""/>
    <s v=""/>
    <m/>
    <m/>
  </r>
  <r>
    <x v="36"/>
    <s v="Ewing et al. 2015"/>
    <n v="113.2"/>
    <x v="86"/>
    <x v="1"/>
    <x v="1"/>
    <x v="1"/>
    <x v="54"/>
    <x v="4"/>
    <n v="18.52134793311264"/>
    <n v="9.26067396655632"/>
    <n v="1.091"/>
    <s v="Table 12 p. 2343"/>
    <n v="3"/>
    <s v="Y"/>
    <s v="Pos"/>
    <x v="0"/>
    <s v="ridership"/>
    <s v="trip"/>
    <s v="Count"/>
    <s v="Disaggregate"/>
    <m/>
    <s v="Revealed preference"/>
    <s v="Secondary - travel or household survey"/>
    <n v="1"/>
    <n v="0"/>
    <n v="0"/>
    <n v="0"/>
    <n v="0"/>
    <n v="0"/>
    <n v="0"/>
    <n v="0"/>
    <n v="0"/>
    <n v="0"/>
    <n v="0"/>
    <n v="0"/>
    <n v="1"/>
    <n v="0"/>
    <n v="0"/>
    <n v="0"/>
    <n v="0"/>
    <n v="0"/>
    <n v="0"/>
    <n v="0"/>
    <n v="0"/>
    <s v="General"/>
    <x v="1"/>
    <s v="15 cities"/>
    <s v="varies"/>
    <s v="2010 - 2017"/>
    <n v="6719"/>
    <n v="1"/>
    <s v="O"/>
    <s v="Y"/>
    <n v="1"/>
    <n v="0"/>
    <n v="0"/>
    <n v="0"/>
    <x v="1"/>
    <x v="1"/>
    <x v="0"/>
    <n v="1"/>
    <x v="0"/>
    <n v="0"/>
    <n v="0"/>
    <n v="0"/>
    <x v="2"/>
    <s v="job-population balance:Perfect balancing when index = 1"/>
    <m/>
    <x v="4"/>
    <s v="Origin/residence"/>
    <s v="radial"/>
    <s v=" 1600m"/>
    <s v="Negative binomial regression"/>
    <m/>
    <m/>
    <s v="7b, 8a"/>
    <n v="0.11781"/>
    <s v="derived (7b)"/>
    <n v="0.187"/>
    <m/>
    <n v="1.2056272850499248"/>
    <s v="Derived (4b)"/>
    <s v=""/>
    <s v=""/>
    <n v="2.1819999999999999"/>
    <m/>
    <s v=""/>
    <s v=""/>
    <s v=""/>
    <s v=""/>
    <n v="2.9000000000000001E-2"/>
    <n v="0.08"/>
    <m/>
    <n v="5.3991750687442712E-2"/>
    <s v="Derived (8a)"/>
    <n v="0.17"/>
    <s v="pseudo R2"/>
    <s v=""/>
    <s v=""/>
    <s v=""/>
    <s v=""/>
    <m/>
    <m/>
    <m/>
    <s v=""/>
    <s v=""/>
    <n v="0.63"/>
    <n v="0.11781"/>
    <m/>
    <m/>
  </r>
  <r>
    <x v="29"/>
    <s v="Renneet al. 2016"/>
    <n v="103.1"/>
    <x v="87"/>
    <x v="1"/>
    <x v="1"/>
    <x v="1"/>
    <x v="55"/>
    <x v="1"/>
    <n v="4.6243523316062172"/>
    <e v="#VALUE!"/>
    <e v="#VALUE!"/>
    <s v="Table 3 p. 40"/>
    <n v="4"/>
    <s v="Y"/>
    <s v="Pos"/>
    <x v="0"/>
    <s v="Mode share"/>
    <s v="proportion using transit"/>
    <s v="continuous (fraction)"/>
    <s v="Aggregate"/>
    <s v="census block group/ tract"/>
    <s v="Revealed preference"/>
    <s v="Secondary - Census"/>
    <n v="1"/>
    <n v="0"/>
    <n v="0"/>
    <n v="0"/>
    <n v="0"/>
    <n v="0"/>
    <n v="0"/>
    <n v="0"/>
    <n v="0"/>
    <n v="0"/>
    <n v="0"/>
    <n v="1"/>
    <n v="0"/>
    <n v="0"/>
    <n v="0"/>
    <n v="0"/>
    <n v="0"/>
    <n v="0"/>
    <n v="0"/>
    <n v="0"/>
    <n v="0"/>
    <s v="Work"/>
    <x v="1"/>
    <s v="varies"/>
    <n v="2010"/>
    <s v="2010 - 2017"/>
    <n v="4399"/>
    <n v="1"/>
    <s v="O"/>
    <s v="Y"/>
    <n v="1"/>
    <n v="0"/>
    <n v="0"/>
    <n v="0"/>
    <x v="1"/>
    <x v="1"/>
    <x v="0"/>
    <n v="1"/>
    <x v="0"/>
    <n v="1"/>
    <n v="1"/>
    <n v="0"/>
    <x v="0"/>
    <s v="Sprawl index"/>
    <m/>
    <x v="3"/>
    <s v="Origin/residence"/>
    <s v="radial"/>
    <s v=" 800m"/>
    <s v="multi-level model"/>
    <m/>
    <m/>
    <s v="6a, 8a"/>
    <n v="0.38600000000000001"/>
    <s v="derived (6a)"/>
    <n v="0.38600000000000001"/>
    <m/>
    <m/>
    <s v=""/>
    <s v=""/>
    <s v=""/>
    <n v="1.7849999999999999"/>
    <m/>
    <s v=""/>
    <s v=""/>
    <s v=""/>
    <s v=""/>
    <n v="8.5000000000000006E-2"/>
    <n v="0.216"/>
    <m/>
    <n v="0.21624649859943978"/>
    <s v="Derived (8a)"/>
    <n v="0.59699999999999998"/>
    <s v="McFadden pseudo R2"/>
    <s v=""/>
    <s v=""/>
    <s v=""/>
    <s v=""/>
    <n v="1"/>
    <n v="8"/>
    <n v="1"/>
    <n v="4390"/>
    <s v=""/>
    <s v=""/>
    <s v=""/>
    <m/>
    <m/>
  </r>
  <r>
    <x v="4"/>
    <s v="Sung 2005"/>
    <n v="25.1"/>
    <x v="88"/>
    <x v="1"/>
    <x v="1"/>
    <x v="2"/>
    <x v="56"/>
    <x v="0"/>
    <n v="3.4311791247062051"/>
    <n v="0"/>
    <n v="0"/>
    <s v="Table V-3, Model A, p. 112"/>
    <n v="3"/>
    <s v="N"/>
    <s v="Neg"/>
    <x v="1"/>
    <s v="ridership"/>
    <s v="trip"/>
    <s v="Count"/>
    <s v="Aggregate"/>
    <s v="census block group/ tract"/>
    <s v="Revealed preference"/>
    <s v="Secondary - Census"/>
    <n v="0"/>
    <n v="0"/>
    <n v="0"/>
    <n v="0"/>
    <n v="0"/>
    <n v="0"/>
    <n v="1"/>
    <n v="0"/>
    <n v="0"/>
    <n v="0"/>
    <n v="0"/>
    <n v="1"/>
    <n v="0"/>
    <n v="0"/>
    <n v="0"/>
    <n v="0"/>
    <n v="0"/>
    <n v="0"/>
    <n v="0"/>
    <n v="0"/>
    <n v="0"/>
    <s v="Work"/>
    <x v="1"/>
    <s v="Los Angeles"/>
    <n v="2000"/>
    <s v="Pre-2010"/>
    <n v="2576"/>
    <n v="1"/>
    <s v="Q"/>
    <s v="N"/>
    <n v="0"/>
    <n v="0"/>
    <n v="0"/>
    <n v="0"/>
    <x v="1"/>
    <x v="0"/>
    <x v="0"/>
    <n v="1"/>
    <x v="0"/>
    <n v="1"/>
    <n v="1"/>
    <n v="1"/>
    <x v="2"/>
    <s v="jobs-housing balance:Appears to be an absolute value - ratio of the two land uses"/>
    <m/>
    <x v="4"/>
    <s v="Origin/residence"/>
    <s v="census geography"/>
    <s v="block or tract"/>
    <s v="Negative binomial regression"/>
    <m/>
    <m/>
    <s v="3, 7b 8a, 8b"/>
    <n v="-0.44274999999999998"/>
    <s v="derived (7b)"/>
    <n v="-1.1499999999999999"/>
    <m/>
    <n v="0.31663676937905327"/>
    <s v="Derived (4b)"/>
    <s v=""/>
    <s v=""/>
    <n v="-1.5191545574636722"/>
    <s v="Derived (8b)"/>
    <s v=""/>
    <s v=""/>
    <s v=""/>
    <s v=""/>
    <s v=""/>
    <n v="0.75700000000000001"/>
    <m/>
    <n v="0.29144500000000001"/>
    <s v="Derived (8a)"/>
    <n v="14.282"/>
    <s v="Dispersion parameter"/>
    <s v=""/>
    <s v="&lt;0.01"/>
    <s v=""/>
    <s v=""/>
    <m/>
    <m/>
    <m/>
    <s v=""/>
    <n v="2.21"/>
    <n v="0.38500000000000001"/>
    <n v="-0.44274999999999998"/>
    <m/>
    <m/>
  </r>
  <r>
    <x v="4"/>
    <s v="Sung 2005"/>
    <n v="25.2"/>
    <x v="89"/>
    <x v="1"/>
    <x v="1"/>
    <x v="2"/>
    <x v="57"/>
    <x v="0"/>
    <n v="1.4036565252482718"/>
    <n v="0"/>
    <n v="0"/>
    <s v="Table V-4, Model A, p. 114"/>
    <n v="3"/>
    <s v="N"/>
    <s v="Neg"/>
    <x v="1"/>
    <s v="ridership"/>
    <s v="trip"/>
    <s v="Count"/>
    <s v="Aggregate"/>
    <s v="census block group/ tract"/>
    <s v="Revealed preference"/>
    <s v="Secondary - Census"/>
    <n v="0"/>
    <n v="0"/>
    <n v="0"/>
    <n v="0"/>
    <n v="0"/>
    <n v="0"/>
    <n v="1"/>
    <n v="0"/>
    <n v="0"/>
    <n v="0"/>
    <n v="0"/>
    <n v="1"/>
    <n v="0"/>
    <n v="0"/>
    <n v="0"/>
    <n v="0"/>
    <n v="0"/>
    <n v="0"/>
    <n v="0"/>
    <n v="0"/>
    <n v="0"/>
    <s v="Work"/>
    <x v="1"/>
    <s v="Sacramento"/>
    <n v="2000"/>
    <s v="Pre-2010"/>
    <n v="447"/>
    <n v="1"/>
    <s v="Q"/>
    <s v="N"/>
    <n v="0"/>
    <n v="0"/>
    <n v="0"/>
    <n v="0"/>
    <x v="1"/>
    <x v="0"/>
    <x v="0"/>
    <n v="1"/>
    <x v="0"/>
    <n v="1"/>
    <n v="1"/>
    <n v="1"/>
    <x v="2"/>
    <s v="jobs-housing balance:Appears to be an absolute value - ratio of the two land uses"/>
    <m/>
    <x v="4"/>
    <s v="Origin/residence"/>
    <s v="census geography"/>
    <s v="block or tract"/>
    <s v="Negative binomial regression"/>
    <m/>
    <m/>
    <s v="3, 7b, 8a, 8b"/>
    <n v="-0.82599999999999996"/>
    <s v="derived (7b)"/>
    <n v="-2"/>
    <m/>
    <n v="0.1353352832366127"/>
    <s v="Derived (4b)"/>
    <s v=""/>
    <s v=""/>
    <n v="-1.1594202898550725"/>
    <s v="Derived (8b)"/>
    <s v=""/>
    <s v=""/>
    <s v=""/>
    <s v=""/>
    <s v=""/>
    <n v="1.7250000000000001"/>
    <m/>
    <n v="0.71242499999999997"/>
    <s v="Derived (8a)"/>
    <n v="5.4269999999999996"/>
    <s v="Dispersion parameter"/>
    <s v=""/>
    <s v="&lt;0.01"/>
    <s v=""/>
    <s v=""/>
    <m/>
    <m/>
    <m/>
    <s v=""/>
    <n v="3.81"/>
    <n v="0.41299999999999998"/>
    <n v="-0.82599999999999996"/>
    <m/>
    <m/>
  </r>
  <r>
    <x v="4"/>
    <s v="Sung 2005"/>
    <n v="25.4"/>
    <x v="90"/>
    <x v="1"/>
    <x v="1"/>
    <x v="2"/>
    <x v="58"/>
    <x v="0"/>
    <n v="2.1866670165333892"/>
    <n v="0"/>
    <n v="0"/>
    <s v="Table V-6 Model A, p. 118"/>
    <n v="3"/>
    <s v="Y"/>
    <s v="Neg"/>
    <x v="2"/>
    <s v="ridership"/>
    <s v="trip"/>
    <s v="Count"/>
    <s v="Aggregate"/>
    <s v="census block group/ tract"/>
    <s v="Revealed preference"/>
    <s v="Secondary - Census"/>
    <n v="0"/>
    <n v="0"/>
    <n v="0"/>
    <n v="0"/>
    <n v="0"/>
    <n v="0"/>
    <n v="1"/>
    <n v="0"/>
    <n v="0"/>
    <n v="0"/>
    <n v="0"/>
    <n v="1"/>
    <n v="0"/>
    <n v="0"/>
    <n v="0"/>
    <n v="0"/>
    <n v="0"/>
    <n v="0"/>
    <n v="0"/>
    <n v="0"/>
    <n v="0"/>
    <s v="Work"/>
    <x v="1"/>
    <s v="San Diego"/>
    <n v="2000"/>
    <s v="Pre-2010"/>
    <n v="865"/>
    <n v="1"/>
    <s v="Q"/>
    <s v="N"/>
    <n v="0"/>
    <n v="0"/>
    <n v="0"/>
    <n v="0"/>
    <x v="1"/>
    <x v="0"/>
    <x v="0"/>
    <n v="1"/>
    <x v="0"/>
    <n v="1"/>
    <n v="1"/>
    <n v="1"/>
    <x v="2"/>
    <s v="jobs-housing balance:Appears to be an absolute value - ratio of the two land uses"/>
    <m/>
    <x v="4"/>
    <s v="Origin/residence"/>
    <s v="census geography"/>
    <s v="block or tract"/>
    <s v="Negative binomial regression"/>
    <m/>
    <m/>
    <s v="3, 7b,5, 8a, 8b"/>
    <n v="-0.89432100000000003"/>
    <s v="derived (7b)"/>
    <n v="-1.629"/>
    <m/>
    <n v="0.19612560169848642"/>
    <s v="Derived (4b)"/>
    <s v=""/>
    <s v=""/>
    <n v="-1.9555822328931574"/>
    <s v="Derived (8b)"/>
    <s v=""/>
    <s v=""/>
    <s v=""/>
    <s v=""/>
    <n v="0.1"/>
    <n v="0.83299999999999996"/>
    <m/>
    <n v="0.45731699999999997"/>
    <s v="Derived (8a)"/>
    <n v="13.474"/>
    <s v="Dispersion parameter"/>
    <s v=""/>
    <s v="&lt;0.01"/>
    <s v=""/>
    <s v=""/>
    <m/>
    <m/>
    <m/>
    <s v=""/>
    <n v="1.93"/>
    <n v="0.54900000000000004"/>
    <n v="-0.89432100000000003"/>
    <m/>
    <m/>
  </r>
  <r>
    <x v="10"/>
    <s v="Choi et al. 2012"/>
    <n v="38.5"/>
    <x v="91"/>
    <x v="1"/>
    <x v="1"/>
    <x v="1"/>
    <x v="26"/>
    <x v="1"/>
    <n v="24.564572574108002"/>
    <e v="#VALUE!"/>
    <e v="#VALUE!"/>
    <s v="Table 2 p. 717 (multiplicative)"/>
    <n v="5"/>
    <s v="Y"/>
    <s v="Pos"/>
    <x v="0"/>
    <s v="ridership"/>
    <s v="trip"/>
    <s v="continuous"/>
    <s v="Aggregate"/>
    <s v="Transit stop ridership"/>
    <s v="Revealed preference"/>
    <s v="Secondary - patronage"/>
    <n v="0"/>
    <n v="0"/>
    <n v="0"/>
    <n v="0"/>
    <n v="0"/>
    <n v="0"/>
    <n v="1"/>
    <n v="0"/>
    <n v="0"/>
    <n v="0"/>
    <n v="0"/>
    <n v="0"/>
    <n v="1"/>
    <n v="0"/>
    <n v="0"/>
    <n v="0"/>
    <n v="0"/>
    <n v="0"/>
    <n v="0"/>
    <n v="0"/>
    <n v="0"/>
    <s v="Off-peak"/>
    <x v="3"/>
    <s v="Seoul"/>
    <n v="2010"/>
    <s v="2010 - 2017"/>
    <n v="1000"/>
    <n v="1"/>
    <s v="O"/>
    <s v="Y"/>
    <n v="1"/>
    <n v="0"/>
    <n v="0"/>
    <n v="0"/>
    <x v="1"/>
    <x v="1"/>
    <x v="1"/>
    <n v="0"/>
    <x v="1"/>
    <n v="0"/>
    <n v="0"/>
    <n v="0"/>
    <x v="3"/>
    <s v="commercial density (common catchment area)"/>
    <m/>
    <x v="6"/>
    <s v="Destination/workplace"/>
    <s v="radial"/>
    <s v="400 &lt; x &lt; 800m"/>
    <s v="Multiplicative"/>
    <m/>
    <m/>
    <s v="6b"/>
    <n v="4.7E-2"/>
    <s v="Source (6a)"/>
    <n v="4.7E-2"/>
    <m/>
    <m/>
    <s v=""/>
    <s v=""/>
    <s v=""/>
    <s v=""/>
    <m/>
    <s v=""/>
    <m/>
    <m/>
    <s v=""/>
    <n v="0.01"/>
    <s v=""/>
    <m/>
    <m/>
    <m/>
    <n v="0.77100000000000002"/>
    <s v="Adjusted R2"/>
    <s v=""/>
    <s v=""/>
    <n v="559.42899999999997"/>
    <s v="Fisher's distribution"/>
    <m/>
    <m/>
    <m/>
    <s v=""/>
    <s v=""/>
    <s v=""/>
    <s v=""/>
    <m/>
    <m/>
  </r>
  <r>
    <x v="31"/>
    <s v="Gordon 2004"/>
    <n v="15.13"/>
    <x v="92"/>
    <x v="0"/>
    <x v="1"/>
    <x v="1"/>
    <x v="10"/>
    <x v="0"/>
    <n v="15.33593967902171"/>
    <n v="0"/>
    <n v="0"/>
    <s v="Model 2-b p. 24 (SF) (log-log)"/>
    <n v="3"/>
    <s v="Y"/>
    <s v="Pos"/>
    <x v="0"/>
    <s v="Transit users"/>
    <s v="individual"/>
    <s v="Count"/>
    <s v="Aggregate"/>
    <s v="census block group/ tract"/>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3"/>
    <s v="Population density"/>
    <m/>
    <x v="7"/>
    <s v="Origin/residence"/>
    <s v="census geography"/>
    <s v=" STF3"/>
    <s v="Negative binomial regression"/>
    <m/>
    <m/>
    <s v="4c, 6a, 5"/>
    <n v="0.35460000000000003"/>
    <s v="Source (6a)"/>
    <n v="0.35460000000000003"/>
    <m/>
    <n v="1.0035346194066574"/>
    <s v="Derived (4c)"/>
    <m/>
    <m/>
    <m/>
    <m/>
    <s v=""/>
    <n v="460.2"/>
    <s v="χ2"/>
    <s v=""/>
    <n v="0.1"/>
    <m/>
    <m/>
    <m/>
    <m/>
    <n v="0.46100000000000002"/>
    <s v="pseudo R2"/>
    <n v="-8818.2999999999993"/>
    <s v=""/>
    <n v="1648.9"/>
    <s v="χ2"/>
    <m/>
    <m/>
    <m/>
    <s v=""/>
    <s v=""/>
    <s v=""/>
    <s v=""/>
    <m/>
    <m/>
  </r>
  <r>
    <x v="38"/>
    <s v="Dill and Wardell 2007"/>
    <n v="8.1"/>
    <x v="93"/>
    <x v="1"/>
    <x v="1"/>
    <x v="1"/>
    <x v="59"/>
    <x v="2"/>
    <n v="12.665837762492249"/>
    <n v="12.665837762492249"/>
    <n v="-1.7748205573517619"/>
    <s v="Table 4, p. 55"/>
    <n v="5"/>
    <s v="Y"/>
    <s v="Neg"/>
    <x v="2"/>
    <s v="Mode share"/>
    <s v="trip"/>
    <s v="continuous"/>
    <s v="Aggregate"/>
    <s v="development or site"/>
    <s v="Revealed preference"/>
    <s v="Secondary - travel or household survey"/>
    <n v="1"/>
    <n v="0"/>
    <n v="0"/>
    <n v="0"/>
    <n v="0"/>
    <n v="0"/>
    <n v="0"/>
    <n v="0"/>
    <n v="0"/>
    <n v="1"/>
    <n v="0"/>
    <n v="1"/>
    <n v="0"/>
    <n v="0"/>
    <n v="0"/>
    <n v="0"/>
    <n v="0"/>
    <n v="0"/>
    <n v="0"/>
    <n v="0"/>
    <n v="0"/>
    <s v="Work"/>
    <x v="1"/>
    <s v="Portland"/>
    <s v="Not stated"/>
    <s v="2010 - 2017"/>
    <n v="592"/>
    <n v="3"/>
    <s v="Q"/>
    <s v="N"/>
    <n v="0"/>
    <n v="0"/>
    <n v="1"/>
    <n v="1"/>
    <x v="1"/>
    <x v="1"/>
    <x v="1"/>
    <n v="0"/>
    <x v="1"/>
    <n v="1"/>
    <n v="0"/>
    <n v="1"/>
    <x v="1"/>
    <s v="Bicycle facilities"/>
    <m/>
    <x v="8"/>
    <s v="Destination/workplace"/>
    <s v="site"/>
    <s v=" not stated"/>
    <s v="OLS"/>
    <m/>
    <m/>
    <s v="6c"/>
    <n v="-0.14012658227848102"/>
    <s v="derived (6c)"/>
    <n v="-2.7E-2"/>
    <m/>
    <m/>
    <s v=""/>
    <s v=""/>
    <s v=""/>
    <s v=""/>
    <m/>
    <s v=""/>
    <s v=""/>
    <s v=""/>
    <s v=""/>
    <n v="0.01"/>
    <s v=""/>
    <m/>
    <m/>
    <m/>
    <n v="0.71"/>
    <s v="R2"/>
    <s v=""/>
    <s v=""/>
    <s v=""/>
    <s v=""/>
    <m/>
    <m/>
    <m/>
    <s v=""/>
    <n v="7.9000000000000001E-2"/>
    <n v="0.41"/>
    <n v="-0.14012658227848102"/>
    <m/>
    <m/>
  </r>
  <r>
    <x v="31"/>
    <s v="Gordon 2004"/>
    <n v="15.12"/>
    <x v="94"/>
    <x v="0"/>
    <x v="1"/>
    <x v="1"/>
    <x v="10"/>
    <x v="0"/>
    <n v="15.33593967902171"/>
    <n v="0"/>
    <n v="0"/>
    <s v="Model 2-b p. 24 (LA) (log-log)"/>
    <n v="3"/>
    <s v="Y"/>
    <s v="Pos"/>
    <x v="0"/>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3"/>
    <s v="Population density"/>
    <m/>
    <x v="7"/>
    <s v="Origin/residence"/>
    <s v="census geography"/>
    <s v=" STF3"/>
    <s v="Negative binomial regression"/>
    <m/>
    <m/>
    <s v="4c, 6a, 5"/>
    <n v="0.34810000000000002"/>
    <s v="Source (6a)"/>
    <n v="0.34810000000000002"/>
    <m/>
    <n v="1.0034697157459149"/>
    <s v="Derived (4c)"/>
    <m/>
    <m/>
    <m/>
    <m/>
    <s v=""/>
    <n v="698.9"/>
    <s v="χ2"/>
    <s v=""/>
    <n v="0.1"/>
    <m/>
    <m/>
    <m/>
    <m/>
    <n v="0.63500000000000001"/>
    <s v="pseudo R2"/>
    <n v="-17229"/>
    <s v=""/>
    <n v="4069.7"/>
    <s v="χ2"/>
    <m/>
    <m/>
    <m/>
    <s v=""/>
    <s v=""/>
    <s v=""/>
    <s v=""/>
    <m/>
    <m/>
  </r>
  <r>
    <x v="32"/>
    <s v="Frank et al. 2008"/>
    <n v="31.2"/>
    <x v="95"/>
    <x v="0"/>
    <x v="1"/>
    <x v="1"/>
    <x v="42"/>
    <x v="0"/>
    <n v="66.532222782829905"/>
    <n v="0"/>
    <n v="0"/>
    <s v="Table 4 p. 48 (significance from table 3 p. 46)"/>
    <n v="4"/>
    <s v="N"/>
    <s v="Pos"/>
    <x v="1"/>
    <s v="mode choice (probability)"/>
    <s v="tour"/>
    <s v="binary"/>
    <s v="Disaggregate"/>
    <m/>
    <s v="Revealed preference"/>
    <s v="Secondary - travel or household survey"/>
    <n v="0"/>
    <n v="0"/>
    <n v="1"/>
    <n v="0"/>
    <n v="0"/>
    <n v="0"/>
    <n v="0"/>
    <n v="0"/>
    <n v="0"/>
    <n v="0"/>
    <n v="0"/>
    <n v="1"/>
    <n v="0"/>
    <n v="0"/>
    <n v="0"/>
    <n v="0"/>
    <n v="0"/>
    <n v="0"/>
    <n v="0"/>
    <n v="0"/>
    <n v="0"/>
    <s v="Non-work"/>
    <x v="1"/>
    <s v="Puget Sound"/>
    <n v="1999"/>
    <s v="Pre-2010"/>
    <n v="10475"/>
    <n v="1"/>
    <s v="O"/>
    <s v="N"/>
    <n v="0"/>
    <n v="0"/>
    <n v="0"/>
    <n v="0"/>
    <x v="0"/>
    <x v="1"/>
    <x v="1"/>
    <n v="0"/>
    <x v="1"/>
    <n v="0"/>
    <n v="0"/>
    <n v="0"/>
    <x v="3"/>
    <s v="Retail floor area continuous (fraction)"/>
    <m/>
    <x v="9"/>
    <s v="Origin/residence"/>
    <s v="other"/>
    <s v=" TAZ"/>
    <s v="Multinomial logistic (nested)"/>
    <s v="not choosing transit"/>
    <m/>
    <m/>
    <n v="0.34"/>
    <s v="Source"/>
    <s v="not stated"/>
    <m/>
    <m/>
    <m/>
    <s v=""/>
    <s v=""/>
    <m/>
    <m/>
    <s v=""/>
    <s v=""/>
    <s v=""/>
    <s v=""/>
    <s v=""/>
    <m/>
    <m/>
    <m/>
    <m/>
    <n v="0.47499999999999998"/>
    <s v="pseudo R2"/>
    <n v="-7211.2"/>
    <s v=""/>
    <s v=""/>
    <s v=""/>
    <n v="1"/>
    <n v="38"/>
    <n v="1"/>
    <n v="10437"/>
    <s v=""/>
    <s v=""/>
    <s v=""/>
    <m/>
    <m/>
  </r>
  <r>
    <x v="35"/>
    <s v="Guerra et al. 2012"/>
    <n v="70.900000000000006"/>
    <x v="96"/>
    <x v="0"/>
    <x v="1"/>
    <x v="1"/>
    <x v="60"/>
    <x v="0"/>
    <n v="14.332693480945789"/>
    <n v="0"/>
    <n v="0"/>
    <s v="Table 3 p. 7 (0.75 mi buffer)"/>
    <n v="4"/>
    <s v="Y"/>
    <s v="Pos"/>
    <x v="0"/>
    <s v="ridership"/>
    <s v="boarding + alighting"/>
    <s v="continuous"/>
    <s v="Aggregate"/>
    <s v="Transit stop ridership"/>
    <s v="Revealed preference"/>
    <s v="Secondary - patronage"/>
    <n v="0"/>
    <n v="1"/>
    <n v="0"/>
    <n v="0"/>
    <n v="0"/>
    <n v="0"/>
    <n v="0"/>
    <n v="0"/>
    <n v="0"/>
    <n v="0"/>
    <n v="0"/>
    <n v="0"/>
    <n v="0"/>
    <n v="0"/>
    <n v="0"/>
    <n v="0"/>
    <n v="0"/>
    <n v="0"/>
    <n v="0"/>
    <n v="1"/>
    <n v="0"/>
    <s v="Weekday"/>
    <x v="1"/>
    <s v="varies"/>
    <n v="2009"/>
    <s v="Pre-2010"/>
    <n v="1449"/>
    <n v="1"/>
    <s v="O"/>
    <s v="Y"/>
    <n v="0"/>
    <n v="0"/>
    <n v="0"/>
    <n v="0"/>
    <x v="0"/>
    <x v="1"/>
    <x v="1"/>
    <n v="0"/>
    <x v="1"/>
    <n v="0"/>
    <n v="0"/>
    <n v="0"/>
    <x v="3"/>
    <s v="Job density"/>
    <m/>
    <x v="5"/>
    <s v="Both"/>
    <s v="radial"/>
    <s v=" 800m &lt;x &lt;1600m"/>
    <s v="OLS"/>
    <m/>
    <m/>
    <s v="6c, 10, 5, 8a"/>
    <n v="0.33489867109634552"/>
    <s v="derived (6c)"/>
    <n v="0.34200000000000003"/>
    <m/>
    <m/>
    <s v=""/>
    <s v=""/>
    <s v=""/>
    <n v="4.8"/>
    <m/>
    <s v=""/>
    <s v=""/>
    <s v=""/>
    <s v=""/>
    <n v="0.01"/>
    <m/>
    <m/>
    <n v="6.9770556478405327E-2"/>
    <s v="Derived (8a)"/>
    <n v="0.73329999999999995"/>
    <s v="Adjusted R2"/>
    <s v=""/>
    <s v=""/>
    <s v=""/>
    <s v=""/>
    <n v="1"/>
    <n v="1"/>
    <n v="0"/>
    <n v="1448"/>
    <n v="6020"/>
    <n v="5895"/>
    <n v="0.33489867109634552"/>
    <m/>
    <m/>
  </r>
  <r>
    <x v="39"/>
    <s v="Lund et al. 2004"/>
    <n v="115.4"/>
    <x v="97"/>
    <x v="1"/>
    <x v="1"/>
    <x v="1"/>
    <x v="61"/>
    <x v="4"/>
    <n v="5.2003710575139142"/>
    <n v="2.6001855287569571"/>
    <n v="1.4015"/>
    <s v="Figure 5-22 p. 78 (imputed from table 5 - 24 p. 77)"/>
    <n v="4"/>
    <s v="Y"/>
    <s v="Pos"/>
    <x v="0"/>
    <s v="Mode share"/>
    <s v="trip"/>
    <s v="continuous (fraction)"/>
    <s v="Aggregate"/>
    <s v="development or site"/>
    <s v="Revealed preference"/>
    <s v="Secondary - travel or household survey"/>
    <n v="1"/>
    <n v="0"/>
    <n v="0"/>
    <n v="0"/>
    <n v="0"/>
    <n v="0"/>
    <n v="0"/>
    <n v="0"/>
    <n v="0"/>
    <n v="0"/>
    <n v="0"/>
    <n v="0"/>
    <n v="0"/>
    <n v="0"/>
    <n v="0"/>
    <n v="0"/>
    <n v="0"/>
    <n v="1"/>
    <n v="0"/>
    <n v="0"/>
    <n v="0"/>
    <s v="General"/>
    <x v="1"/>
    <s v="Sacramento"/>
    <n v="2003"/>
    <s v="Pre-2010"/>
    <n v="22"/>
    <n v="1"/>
    <s v="O"/>
    <s v="Y"/>
    <n v="0"/>
    <n v="0"/>
    <n v="0"/>
    <n v="0"/>
    <x v="1"/>
    <x v="0"/>
    <x v="1"/>
    <n v="0"/>
    <x v="1"/>
    <n v="0"/>
    <n v="1"/>
    <n v="0"/>
    <x v="1"/>
    <s v="Street tree density "/>
    <m/>
    <x v="8"/>
    <s v="Origin/residence"/>
    <s v="access corridor"/>
    <s v=" not stated"/>
    <s v="OLS"/>
    <m/>
    <m/>
    <s v="8a, 4b"/>
    <n v="0.53900000000000003"/>
    <s v="Source"/>
    <n v="1.2E-2"/>
    <m/>
    <n v="1.0120722888660778"/>
    <s v="Derived (4b)"/>
    <s v=""/>
    <s v=""/>
    <n v="2.8029999999999999"/>
    <m/>
    <s v=""/>
    <m/>
    <m/>
    <s v=""/>
    <n v="1.2999999999999999E-2"/>
    <m/>
    <m/>
    <n v="0.19229397074562971"/>
    <s v="Derived (8a)"/>
    <n v="0.81100000000000005"/>
    <s v="R2"/>
    <s v=""/>
    <n v="0"/>
    <n v="11.46"/>
    <s v="F-statistic"/>
    <n v="1"/>
    <n v="6"/>
    <n v="1"/>
    <n v="15"/>
    <s v=""/>
    <s v=""/>
    <s v=""/>
    <m/>
    <m/>
  </r>
  <r>
    <x v="31"/>
    <s v="Gordon 2004"/>
    <n v="15.11"/>
    <x v="98"/>
    <x v="0"/>
    <x v="1"/>
    <x v="1"/>
    <x v="10"/>
    <x v="0"/>
    <n v="15.33593967902171"/>
    <n v="0"/>
    <n v="0"/>
    <s v="Model 2-b p. 24 (pooled) (log-log)"/>
    <n v="3"/>
    <s v="Y"/>
    <s v="Pos"/>
    <x v="0"/>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3"/>
    <s v="Population density"/>
    <m/>
    <x v="7"/>
    <s v="Origin/residence"/>
    <s v="census geography"/>
    <s v=" STF3"/>
    <s v="Negative binomial regression"/>
    <m/>
    <m/>
    <s v="4c, 6a, 5"/>
    <n v="0.33460000000000001"/>
    <s v="Source (6a)"/>
    <n v="0.33460000000000001"/>
    <m/>
    <n v="1.0033349292474338"/>
    <s v="Derived (4c)"/>
    <m/>
    <m/>
    <m/>
    <m/>
    <s v=""/>
    <n v="1215.8"/>
    <s v="χ2"/>
    <s v=""/>
    <n v="0.1"/>
    <m/>
    <m/>
    <m/>
    <m/>
    <n v="0.67300000000000004"/>
    <s v="pseudo R2"/>
    <n v="-31124"/>
    <s v=""/>
    <n v="6932"/>
    <s v="χ2"/>
    <m/>
    <m/>
    <m/>
    <s v=""/>
    <s v=""/>
    <s v=""/>
    <s v=""/>
    <m/>
    <m/>
  </r>
  <r>
    <x v="18"/>
    <s v="Zhang 2004"/>
    <n v="131.19999999999999"/>
    <x v="99"/>
    <x v="0"/>
    <x v="1"/>
    <x v="1"/>
    <x v="62"/>
    <x v="0"/>
    <n v="5.9333096000949324"/>
    <n v="0"/>
    <n v="0"/>
    <s v="Table 3 (Boston - non-work trip, expanded)"/>
    <n v="4"/>
    <s v="Y"/>
    <s v="Pos"/>
    <x v="0"/>
    <s v="mode choice (probability)"/>
    <s v="trip"/>
    <s v="discrete"/>
    <s v="Disaggregate"/>
    <m/>
    <s v="Revealed preference"/>
    <s v="Secondary - travel or household survey"/>
    <n v="1"/>
    <n v="0"/>
    <n v="0"/>
    <n v="0"/>
    <n v="0"/>
    <n v="0"/>
    <n v="0"/>
    <n v="0"/>
    <n v="0"/>
    <n v="0"/>
    <n v="0"/>
    <n v="0"/>
    <n v="0"/>
    <n v="0"/>
    <n v="0"/>
    <n v="0"/>
    <n v="0"/>
    <n v="0"/>
    <n v="0"/>
    <n v="1"/>
    <n v="0"/>
    <s v="Non-work"/>
    <x v="1"/>
    <s v="Boston"/>
    <n v="1991"/>
    <s v="Pre-2010"/>
    <n v="1036"/>
    <n v="1"/>
    <s v="O"/>
    <s v="N"/>
    <n v="1"/>
    <n v="1"/>
    <n v="1"/>
    <n v="0"/>
    <x v="0"/>
    <x v="1"/>
    <x v="0"/>
    <n v="1"/>
    <x v="0"/>
    <n v="1"/>
    <n v="1"/>
    <n v="1"/>
    <x v="2"/>
    <s v="Land use balance (destination)"/>
    <m/>
    <x v="4"/>
    <s v="Destination/workplace"/>
    <s v="other"/>
    <s v=" 800m"/>
    <s v="Multinomial logistic"/>
    <s v="drive alone or active modes"/>
    <m/>
    <s v="7a, 8a"/>
    <n v="0.32865300000000003"/>
    <s v="derived (7a)"/>
    <n v="0.8427"/>
    <m/>
    <m/>
    <m/>
    <m/>
    <m/>
    <n v="1.95"/>
    <m/>
    <m/>
    <m/>
    <m/>
    <m/>
    <n v="0.1"/>
    <m/>
    <m/>
    <n v="0.16854000000000002"/>
    <s v="Derived (8a)"/>
    <n v="0.26500000000000001"/>
    <s v="Adjusted ρ2"/>
    <m/>
    <m/>
    <m/>
    <m/>
    <m/>
    <m/>
    <m/>
    <m/>
    <n v="0.158"/>
    <n v="0.39"/>
    <n v="0.27672582600000001"/>
    <m/>
    <m/>
  </r>
  <r>
    <x v="39"/>
    <s v="Lund et al. 2004"/>
    <n v="115.4"/>
    <x v="100"/>
    <x v="1"/>
    <x v="1"/>
    <x v="1"/>
    <x v="63"/>
    <x v="4"/>
    <n v="22.861538461538458"/>
    <n v="11.430769230769229"/>
    <n v="1.4859999999999998"/>
    <s v="Figure 5-22 p. 78 (imputed from table 5 - 24 p. 77)"/>
    <n v="4"/>
    <s v="Y"/>
    <s v="Pos"/>
    <x v="0"/>
    <s v="Mode share"/>
    <s v="trip"/>
    <s v="continuous (fraction)"/>
    <s v="Aggregate"/>
    <s v="development or site"/>
    <s v="Revealed preference"/>
    <s v="Secondary - travel or household survey"/>
    <n v="1"/>
    <n v="0"/>
    <n v="0"/>
    <n v="0"/>
    <n v="0"/>
    <n v="0"/>
    <n v="0"/>
    <n v="0"/>
    <n v="0"/>
    <n v="0"/>
    <n v="0"/>
    <n v="0"/>
    <n v="0"/>
    <n v="0"/>
    <n v="0"/>
    <n v="0"/>
    <n v="0"/>
    <n v="0"/>
    <n v="0"/>
    <n v="1"/>
    <n v="0"/>
    <s v="General"/>
    <x v="1"/>
    <s v="Sacramento"/>
    <n v="2003"/>
    <s v="Pre-2010"/>
    <n v="22"/>
    <n v="1"/>
    <s v="O"/>
    <s v="Y"/>
    <n v="0"/>
    <n v="0"/>
    <n v="0"/>
    <n v="0"/>
    <x v="1"/>
    <x v="0"/>
    <x v="1"/>
    <n v="0"/>
    <x v="1"/>
    <n v="0"/>
    <n v="1"/>
    <n v="0"/>
    <x v="1"/>
    <s v="Street Furniture Density"/>
    <m/>
    <x v="8"/>
    <s v="Origin/residence"/>
    <s v="access corridor"/>
    <s v=" not stated"/>
    <s v="OLS"/>
    <m/>
    <m/>
    <s v="8a, 4b"/>
    <n v="0.13"/>
    <s v="Source"/>
    <n v="1.6E-2"/>
    <m/>
    <n v="1.0161286854060949"/>
    <s v="Derived (4b)"/>
    <s v=""/>
    <s v=""/>
    <n v="2.972"/>
    <m/>
    <s v=""/>
    <m/>
    <m/>
    <s v=""/>
    <n v="0.09"/>
    <m/>
    <m/>
    <n v="4.3741588156123827E-2"/>
    <s v="Derived (8a)"/>
    <n v="0.81100000000000005"/>
    <s v="R2"/>
    <s v=""/>
    <n v="0"/>
    <n v="11.46"/>
    <s v="Fisher's distribution"/>
    <n v="1"/>
    <n v="6"/>
    <n v="1"/>
    <n v="15"/>
    <s v=""/>
    <s v=""/>
    <s v=""/>
    <m/>
    <m/>
  </r>
  <r>
    <x v="20"/>
    <s v="Cervero. 2002"/>
    <n v="3.1"/>
    <x v="101"/>
    <x v="0"/>
    <x v="1"/>
    <x v="1"/>
    <x v="64"/>
    <x v="0"/>
    <n v="3.1862027457869737"/>
    <n v="0"/>
    <n v="0"/>
    <s v="Table 2 p. 275, Table 4 p. 281"/>
    <n v="3"/>
    <s v="N"/>
    <s v="Pos"/>
    <x v="1"/>
    <s v="mode choice (probability)"/>
    <s v="trip"/>
    <s v="binary"/>
    <s v="Disaggregate"/>
    <m/>
    <s v="Revealed preference"/>
    <s v="Secondary - travel or household survey"/>
    <n v="1"/>
    <n v="0"/>
    <n v="0"/>
    <n v="0"/>
    <n v="0"/>
    <n v="0"/>
    <n v="0"/>
    <n v="0"/>
    <n v="0"/>
    <n v="0"/>
    <n v="0"/>
    <n v="0"/>
    <n v="0"/>
    <n v="0"/>
    <n v="0"/>
    <n v="0"/>
    <n v="0"/>
    <n v="0"/>
    <n v="0"/>
    <n v="1"/>
    <n v="0"/>
    <s v="General"/>
    <x v="1"/>
    <s v="Montgomery County"/>
    <n v="1994"/>
    <s v="Pre-2010"/>
    <n v="1960"/>
    <n v="1"/>
    <s v="O"/>
    <s v="N"/>
    <n v="0"/>
    <n v="1"/>
    <n v="1"/>
    <n v="0"/>
    <x v="0"/>
    <x v="1"/>
    <x v="0"/>
    <n v="1"/>
    <x v="0"/>
    <n v="0"/>
    <n v="1"/>
    <n v="0"/>
    <x v="1"/>
    <s v="continuous (fraction) of sidewalk miles to _x000a_road miles"/>
    <m/>
    <x v="1"/>
    <s v="Destination/workplace"/>
    <s v="other"/>
    <s v=" TAZ"/>
    <s v="Binary logistic"/>
    <s v="automobile"/>
    <m/>
    <s v="8a, 8b"/>
    <n v="0.32700000000000001"/>
    <s v="Source"/>
    <n v="0.47010000000000002"/>
    <n v="1.6001542006369196"/>
    <m/>
    <s v="Derived (4a)"/>
    <s v=""/>
    <s v=""/>
    <n v="1.0418882978723405"/>
    <s v="Derived (8b)"/>
    <s v=""/>
    <s v=""/>
    <s v=""/>
    <s v=""/>
    <n v="0.29349999999999998"/>
    <n v="0.45119999999999999"/>
    <m/>
    <n v="0.31385322271857052"/>
    <s v="Derived (8a)"/>
    <n v="0.30480000000000002"/>
    <s v="Adjusted McFadden R2"/>
    <n v="168.357"/>
    <n v="0"/>
    <n v="109.071"/>
    <s v="χ2"/>
    <m/>
    <m/>
    <m/>
    <s v=""/>
    <s v=""/>
    <s v=""/>
    <s v=""/>
    <m/>
    <m/>
  </r>
  <r>
    <x v="40"/>
    <s v="Zhao et al. 2014"/>
    <n v="129.1"/>
    <x v="102"/>
    <x v="1"/>
    <x v="1"/>
    <x v="1"/>
    <x v="65"/>
    <x v="2"/>
    <n v="1216.4765276685025"/>
    <n v="1216.4765276685025"/>
    <n v="4.04"/>
    <s v="Table 2 p. 143"/>
    <n v="4"/>
    <s v="Y"/>
    <s v="Pos"/>
    <x v="0"/>
    <s v="ridership"/>
    <m/>
    <s v="continuous"/>
    <s v="Aggregate"/>
    <s v="Transit stop ridership"/>
    <s v="Revealed preference"/>
    <s v="Secondary - patronage"/>
    <n v="0"/>
    <n v="0"/>
    <n v="0"/>
    <n v="0"/>
    <n v="0"/>
    <n v="0"/>
    <n v="1"/>
    <n v="0"/>
    <n v="0"/>
    <n v="0"/>
    <n v="0"/>
    <n v="0"/>
    <n v="1"/>
    <n v="0"/>
    <n v="0"/>
    <n v="0"/>
    <n v="0"/>
    <n v="0"/>
    <n v="0"/>
    <n v="0"/>
    <n v="0"/>
    <s v="General"/>
    <x v="8"/>
    <s v="Nanjing"/>
    <n v="2010"/>
    <s v="2010 - 2017"/>
    <n v="55"/>
    <n v="1"/>
    <s v="O"/>
    <s v="N"/>
    <n v="1"/>
    <n v="0"/>
    <n v="0"/>
    <n v="0"/>
    <x v="1"/>
    <x v="1"/>
    <x v="1"/>
    <n v="0"/>
    <x v="1"/>
    <n v="0"/>
    <n v="0"/>
    <n v="1"/>
    <x v="1"/>
    <s v="Bicycle Park n Ride Space"/>
    <m/>
    <x v="8"/>
    <s v="not stated"/>
    <s v="radial"/>
    <s v=" 800m"/>
    <s v="OLS"/>
    <m/>
    <m/>
    <s v="6c, 8a"/>
    <n v="3.3210669569951005E-3"/>
    <s v="derived (6c)"/>
    <n v="0.14879999999999999"/>
    <m/>
    <m/>
    <m/>
    <m/>
    <m/>
    <n v="4.04"/>
    <m/>
    <m/>
    <m/>
    <m/>
    <m/>
    <n v="2.9999999999999997E-4"/>
    <m/>
    <m/>
    <n v="8.2204627648393579E-4"/>
    <s v="Derived (8a)"/>
    <n v="0.97499999999999998"/>
    <s v="R2"/>
    <m/>
    <m/>
    <m/>
    <m/>
    <m/>
    <m/>
    <m/>
    <n v="34"/>
    <n v="14696"/>
    <n v="328"/>
    <n v="3.3210669569951005E-3"/>
    <m/>
    <m/>
  </r>
  <r>
    <x v="10"/>
    <s v="Choi et al. 2012"/>
    <n v="38.4"/>
    <x v="103"/>
    <x v="1"/>
    <x v="1"/>
    <x v="1"/>
    <x v="53"/>
    <x v="0"/>
    <e v="#N/A"/>
    <e v="#N/A"/>
    <e v="#N/A"/>
    <s v="Table 2 p. 716 (poisson)"/>
    <n v="3"/>
    <s v="N"/>
    <s v="Neg"/>
    <x v="1"/>
    <s v="ridership"/>
    <s v="trip"/>
    <s v="Count"/>
    <s v="Aggregate"/>
    <s v="Transit stop ridership"/>
    <s v="Revealed preference"/>
    <s v="Secondary - patronage"/>
    <n v="0"/>
    <n v="0"/>
    <n v="0"/>
    <n v="0"/>
    <n v="0"/>
    <n v="0"/>
    <n v="1"/>
    <n v="0"/>
    <n v="0"/>
    <n v="0"/>
    <n v="0"/>
    <n v="0"/>
    <n v="1"/>
    <n v="0"/>
    <n v="0"/>
    <n v="0"/>
    <n v="0"/>
    <n v="0"/>
    <n v="0"/>
    <n v="0"/>
    <n v="0"/>
    <s v="Peak"/>
    <x v="3"/>
    <s v="Seoul"/>
    <n v="2010"/>
    <s v="2010 - 2017"/>
    <n v="1000"/>
    <n v="1"/>
    <s v="O"/>
    <s v="Y"/>
    <n v="1"/>
    <n v="0"/>
    <n v="0"/>
    <n v="1"/>
    <x v="1"/>
    <x v="1"/>
    <x v="1"/>
    <n v="0"/>
    <x v="1"/>
    <n v="0"/>
    <n v="1"/>
    <n v="1"/>
    <x v="5"/>
    <s v="Footpath impedance by roads"/>
    <m/>
    <x v="13"/>
    <s v="Destination/workplace"/>
    <s v="radial"/>
    <s v="400 &lt; x &lt; 800m"/>
    <s v="Poisson regression"/>
    <m/>
    <m/>
    <m/>
    <n v="-0.114"/>
    <s v="Source"/>
    <n v="-4.1999999999999998E-5"/>
    <m/>
    <n v="0.99995800088198761"/>
    <s v="Derived (4b)"/>
    <s v=""/>
    <s v=""/>
    <s v=""/>
    <m/>
    <s v=""/>
    <m/>
    <m/>
    <s v=""/>
    <n v="0.121"/>
    <s v=""/>
    <m/>
    <m/>
    <m/>
    <n v="0.59199999999999997"/>
    <s v="Adjusted (pseudo) R2"/>
    <s v=""/>
    <s v=""/>
    <n v="242.71799999999999"/>
    <s v="Fisher's distribution"/>
    <m/>
    <m/>
    <m/>
    <s v=""/>
    <s v=""/>
    <s v=""/>
    <s v=""/>
    <m/>
    <m/>
  </r>
  <r>
    <x v="35"/>
    <s v="Guerra et al. 2012"/>
    <n v="70.3"/>
    <x v="104"/>
    <x v="0"/>
    <x v="1"/>
    <x v="1"/>
    <x v="66"/>
    <x v="0"/>
    <n v="11.043827898819808"/>
    <n v="0"/>
    <n v="0"/>
    <s v="Table 2 p. 7 (0.75 mi buffer)"/>
    <n v="4"/>
    <s v="Y"/>
    <s v="Pos"/>
    <x v="0"/>
    <s v="ridership"/>
    <s v="boarding + alighting"/>
    <s v="continuous"/>
    <s v="Aggregate"/>
    <s v="Transit stop ridership"/>
    <s v="Revealed preference"/>
    <s v="Secondary - patronage"/>
    <n v="0"/>
    <n v="1"/>
    <n v="0"/>
    <n v="0"/>
    <n v="0"/>
    <n v="0"/>
    <n v="0"/>
    <n v="0"/>
    <n v="0"/>
    <n v="0"/>
    <n v="0"/>
    <n v="0"/>
    <n v="0"/>
    <n v="0"/>
    <n v="0"/>
    <n v="0"/>
    <n v="0"/>
    <n v="0"/>
    <n v="0"/>
    <n v="1"/>
    <n v="0"/>
    <s v="Weekday"/>
    <x v="1"/>
    <s v="varies"/>
    <n v="2009"/>
    <s v="Pre-2010"/>
    <n v="1449"/>
    <n v="1"/>
    <s v="O"/>
    <s v="Y"/>
    <n v="0"/>
    <n v="0"/>
    <n v="0"/>
    <n v="0"/>
    <x v="0"/>
    <x v="1"/>
    <x v="1"/>
    <n v="0"/>
    <x v="1"/>
    <n v="0"/>
    <n v="0"/>
    <n v="0"/>
    <x v="3"/>
    <s v="Population density"/>
    <m/>
    <x v="7"/>
    <s v="Both"/>
    <s v="radial"/>
    <s v=" 800m &lt;x &lt;1600m"/>
    <s v="OLS"/>
    <m/>
    <m/>
    <s v="6c, 10, 5, 8a"/>
    <n v="0.3187300664451827"/>
    <s v="derived (6c)"/>
    <n v="0.183"/>
    <m/>
    <m/>
    <s v=""/>
    <s v=""/>
    <s v=""/>
    <n v="3.52"/>
    <m/>
    <s v=""/>
    <s v=""/>
    <s v=""/>
    <s v=""/>
    <n v="0.05"/>
    <m/>
    <m/>
    <n v="9.0548314331017815E-2"/>
    <s v="Derived (8a)"/>
    <n v="0.74629999999999996"/>
    <s v="Adjusted R2"/>
    <s v=""/>
    <s v=""/>
    <s v=""/>
    <s v=""/>
    <n v="1"/>
    <n v="1"/>
    <n v="0"/>
    <n v="1448"/>
    <n v="6020"/>
    <n v="10485"/>
    <n v="0.3187300664451827"/>
    <m/>
    <m/>
  </r>
  <r>
    <x v="35"/>
    <s v="Guerra et al. 2012"/>
    <n v="70.8"/>
    <x v="105"/>
    <x v="0"/>
    <x v="1"/>
    <x v="1"/>
    <x v="67"/>
    <x v="0"/>
    <n v="15.322907897523203"/>
    <n v="0"/>
    <n v="0"/>
    <s v="Table 3 p. 7 (0.5 mi buffer)"/>
    <n v="4"/>
    <s v="Y"/>
    <s v="Pos"/>
    <x v="0"/>
    <s v="ridership"/>
    <s v="boarding + alighting"/>
    <s v="continuous"/>
    <s v="Aggregate"/>
    <s v="Transit stop ridership"/>
    <s v="Revealed preference"/>
    <s v="Secondary - patronage"/>
    <n v="0"/>
    <n v="1"/>
    <n v="0"/>
    <n v="0"/>
    <n v="0"/>
    <n v="0"/>
    <n v="0"/>
    <n v="0"/>
    <n v="0"/>
    <n v="0"/>
    <n v="0"/>
    <n v="0"/>
    <n v="0"/>
    <n v="0"/>
    <n v="0"/>
    <n v="0"/>
    <n v="0"/>
    <n v="0"/>
    <n v="0"/>
    <n v="1"/>
    <n v="0"/>
    <s v="Weekday"/>
    <x v="1"/>
    <s v="varies"/>
    <n v="2009"/>
    <s v="Pre-2010"/>
    <n v="1449"/>
    <n v="1"/>
    <s v="O"/>
    <s v="Y"/>
    <n v="0"/>
    <n v="0"/>
    <n v="0"/>
    <n v="0"/>
    <x v="0"/>
    <x v="1"/>
    <x v="1"/>
    <n v="0"/>
    <x v="1"/>
    <n v="0"/>
    <n v="0"/>
    <n v="0"/>
    <x v="3"/>
    <s v="Job density"/>
    <m/>
    <x v="5"/>
    <s v="Both"/>
    <s v="radial"/>
    <s v=" 800m"/>
    <s v="OLS"/>
    <m/>
    <m/>
    <s v="6c, 10, 5, 8a"/>
    <n v="0.31847740863787372"/>
    <s v="derived (6c)"/>
    <n v="0.42099999999999999"/>
    <m/>
    <m/>
    <s v=""/>
    <s v=""/>
    <s v=""/>
    <n v="4.88"/>
    <m/>
    <s v=""/>
    <s v=""/>
    <s v=""/>
    <s v=""/>
    <n v="0.01"/>
    <m/>
    <m/>
    <n v="6.5261764065138061E-2"/>
    <s v="Derived (8a)"/>
    <n v="0.74050000000000005"/>
    <s v="Adjusted R2"/>
    <s v=""/>
    <s v=""/>
    <s v=""/>
    <s v=""/>
    <n v="1"/>
    <n v="1"/>
    <n v="0"/>
    <n v="1448"/>
    <n v="6020"/>
    <n v="4554"/>
    <n v="0.31847740863787372"/>
    <m/>
    <m/>
  </r>
  <r>
    <x v="31"/>
    <s v="Gordon 2004"/>
    <n v="15.14"/>
    <x v="106"/>
    <x v="0"/>
    <x v="1"/>
    <x v="1"/>
    <x v="10"/>
    <x v="0"/>
    <n v="15.33593967902171"/>
    <n v="0"/>
    <n v="0"/>
    <s v="Model 2-b p. 24(SD) (log-log)"/>
    <n v="3"/>
    <s v="Y"/>
    <s v="Pos"/>
    <x v="0"/>
    <s v="Transit users"/>
    <s v="individual"/>
    <s v="Count"/>
    <s v="Aggregate"/>
    <s v="census block group/ tract"/>
    <s v="Revealed preference"/>
    <s v="Secondary - Census"/>
    <n v="1"/>
    <n v="0"/>
    <n v="0"/>
    <n v="0"/>
    <n v="0"/>
    <n v="0"/>
    <n v="0"/>
    <n v="0"/>
    <n v="0"/>
    <n v="0"/>
    <n v="0"/>
    <n v="1"/>
    <n v="0"/>
    <n v="0"/>
    <n v="0"/>
    <n v="0"/>
    <n v="0"/>
    <n v="0"/>
    <n v="0"/>
    <n v="0"/>
    <n v="0"/>
    <s v="Work"/>
    <x v="1"/>
    <s v="San Diego"/>
    <n v="2000"/>
    <s v="Pre-2010"/>
    <n v="593"/>
    <n v="1"/>
    <s v="O"/>
    <s v="N"/>
    <n v="0"/>
    <n v="0"/>
    <n v="0"/>
    <n v="0"/>
    <x v="0"/>
    <x v="1"/>
    <x v="0"/>
    <n v="1"/>
    <x v="0"/>
    <n v="0"/>
    <n v="0"/>
    <n v="0"/>
    <x v="3"/>
    <s v="Population density"/>
    <m/>
    <x v="7"/>
    <s v="Origin/residence"/>
    <s v="census geography"/>
    <s v=" STF3"/>
    <s v="Negative binomial regression"/>
    <m/>
    <m/>
    <s v="4c, 6a, 5"/>
    <n v="0.31659999999999999"/>
    <s v="Source (6a)"/>
    <n v="0.31659999999999999"/>
    <m/>
    <n v="1.0031552420783894"/>
    <s v="Derived (4c)"/>
    <m/>
    <m/>
    <m/>
    <m/>
    <s v=""/>
    <n v="100.8"/>
    <s v="χ2"/>
    <s v=""/>
    <n v="0.1"/>
    <m/>
    <m/>
    <m/>
    <m/>
    <n v="0.65200000000000002"/>
    <s v="pseudo R2"/>
    <n v="-3002"/>
    <s v=""/>
    <n v="737.6"/>
    <s v="χ2"/>
    <m/>
    <m/>
    <m/>
    <s v=""/>
    <s v=""/>
    <s v=""/>
    <s v=""/>
    <m/>
    <m/>
  </r>
  <r>
    <x v="7"/>
    <s v="Cervero et al. 2010"/>
    <n v="51.1"/>
    <x v="107"/>
    <x v="0"/>
    <x v="1"/>
    <x v="1"/>
    <x v="68"/>
    <x v="0"/>
    <n v="253.11764705882354"/>
    <n v="0"/>
    <n v="0"/>
    <s v="Table 3 p. 7"/>
    <n v="4"/>
    <s v="Y"/>
    <s v="Pos"/>
    <x v="0"/>
    <s v="ridership"/>
    <s v="average daily boarding"/>
    <s v="continuous"/>
    <s v="Aggregate"/>
    <s v="Transit stop ridership"/>
    <s v="Revealed preference"/>
    <s v="Secondary - patronage"/>
    <n v="0"/>
    <n v="0"/>
    <n v="0"/>
    <n v="1"/>
    <n v="0"/>
    <n v="0"/>
    <n v="0"/>
    <n v="0"/>
    <n v="0"/>
    <n v="0"/>
    <n v="0"/>
    <n v="0"/>
    <n v="1"/>
    <n v="0"/>
    <n v="0"/>
    <n v="0"/>
    <n v="0"/>
    <n v="0"/>
    <n v="0"/>
    <n v="0"/>
    <n v="0"/>
    <s v="General"/>
    <x v="1"/>
    <s v="Los Angeles"/>
    <n v="2008"/>
    <s v="Pre-2010"/>
    <n v="69"/>
    <n v="1"/>
    <s v="O"/>
    <s v="Y"/>
    <n v="1"/>
    <n v="0"/>
    <n v="0"/>
    <n v="1"/>
    <x v="0"/>
    <x v="1"/>
    <x v="1"/>
    <n v="0"/>
    <x v="1"/>
    <n v="1"/>
    <n v="0"/>
    <n v="0"/>
    <x v="3"/>
    <s v="Population density"/>
    <m/>
    <x v="7"/>
    <s v="Origin/residence"/>
    <s v="radial"/>
    <s v=" 800m"/>
    <s v="OLS"/>
    <m/>
    <m/>
    <s v="6c, 8a"/>
    <n v="0.31558206748218848"/>
    <s v="derived (6c)"/>
    <n v="1.7000000000000001E-2"/>
    <m/>
    <m/>
    <s v=""/>
    <n v="0.13400000000000001"/>
    <s v="Standardised beta coefficient"/>
    <n v="4.3029999999999999"/>
    <m/>
    <s v=""/>
    <m/>
    <m/>
    <s v=""/>
    <n v="0"/>
    <n v="4.0000000000000001E-3"/>
    <s v="Source"/>
    <n v="3.9507320474087846E-3"/>
    <s v="Derived (8a)"/>
    <n v="0.95199999999999996"/>
    <s v="R2"/>
    <s v=""/>
    <n v="0"/>
    <n v="129.011"/>
    <s v="Fisher's distribution"/>
    <n v="1"/>
    <n v="9"/>
    <n v="1"/>
    <n v="59"/>
    <n v="743.9"/>
    <n v="13809.5"/>
    <n v="0.31558206748218848"/>
    <m/>
    <m/>
  </r>
  <r>
    <x v="35"/>
    <s v="Guerra et al. 2012"/>
    <n v="70.2"/>
    <x v="108"/>
    <x v="0"/>
    <x v="1"/>
    <x v="1"/>
    <x v="69"/>
    <x v="0"/>
    <n v="14.664091577020962"/>
    <n v="0"/>
    <n v="0"/>
    <s v="Table 2 p. 7 (0.5 mi buffer)"/>
    <n v="4"/>
    <s v="Y"/>
    <s v="Pos"/>
    <x v="0"/>
    <s v="ridership"/>
    <s v="boarding + alighting"/>
    <s v="continuous"/>
    <s v="Aggregate"/>
    <s v="Transit stop ridership"/>
    <s v="Revealed preference"/>
    <s v="Secondary - patronage"/>
    <n v="0"/>
    <n v="1"/>
    <n v="0"/>
    <n v="0"/>
    <n v="0"/>
    <n v="0"/>
    <n v="0"/>
    <n v="0"/>
    <n v="0"/>
    <n v="0"/>
    <n v="0"/>
    <n v="0"/>
    <n v="0"/>
    <n v="0"/>
    <n v="0"/>
    <n v="0"/>
    <n v="0"/>
    <n v="0"/>
    <n v="0"/>
    <n v="1"/>
    <n v="0"/>
    <s v="Weekday"/>
    <x v="1"/>
    <s v="varies"/>
    <n v="2009"/>
    <s v="Pre-2010"/>
    <n v="1449"/>
    <n v="1"/>
    <s v="O"/>
    <s v="Y"/>
    <n v="0"/>
    <n v="0"/>
    <n v="0"/>
    <n v="0"/>
    <x v="0"/>
    <x v="1"/>
    <x v="1"/>
    <n v="0"/>
    <x v="1"/>
    <n v="0"/>
    <n v="0"/>
    <n v="0"/>
    <x v="3"/>
    <s v="Population density"/>
    <m/>
    <x v="7"/>
    <s v="Both"/>
    <s v="radial"/>
    <s v=" 800m"/>
    <s v="OLS"/>
    <m/>
    <m/>
    <s v="6c, 10, 5, 8a"/>
    <n v="0.31505531561461797"/>
    <s v="derived (6c)"/>
    <n v="0.249"/>
    <m/>
    <m/>
    <s v=""/>
    <s v=""/>
    <s v=""/>
    <n v="4.62"/>
    <m/>
    <s v=""/>
    <s v=""/>
    <s v=""/>
    <s v=""/>
    <n v="0.01"/>
    <m/>
    <m/>
    <n v="6.8193791258575318E-2"/>
    <s v="Derived (8a)"/>
    <n v="0.74629999999999996"/>
    <s v="Adjusted R2"/>
    <s v=""/>
    <s v=""/>
    <s v=""/>
    <s v=""/>
    <n v="1"/>
    <n v="1"/>
    <n v="0"/>
    <n v="1448"/>
    <n v="6020"/>
    <n v="7617"/>
    <n v="0.31505531561461797"/>
    <m/>
    <m/>
  </r>
  <r>
    <x v="15"/>
    <s v="Brown et al. 2006"/>
    <n v="30.2"/>
    <x v="109"/>
    <x v="0"/>
    <x v="1"/>
    <x v="1"/>
    <x v="70"/>
    <x v="0"/>
    <n v="3.4435261707988989"/>
    <n v="0"/>
    <n v="0"/>
    <s v="Table 5.4 p. 40 (Final model)"/>
    <n v="3"/>
    <s v="N"/>
    <s v="Pos"/>
    <x v="1"/>
    <s v="ridership"/>
    <s v="trip start + trip end"/>
    <s v="Count"/>
    <s v="Aggregate"/>
    <s v="Transit stop ridership"/>
    <s v="Revealed preference"/>
    <s v="Secondary - patronage"/>
    <n v="0"/>
    <n v="0"/>
    <n v="1"/>
    <n v="0"/>
    <n v="0"/>
    <n v="0"/>
    <n v="0"/>
    <n v="0"/>
    <n v="0"/>
    <n v="0"/>
    <n v="0"/>
    <n v="0"/>
    <n v="0"/>
    <n v="0"/>
    <n v="0"/>
    <n v="0"/>
    <n v="0"/>
    <n v="0"/>
    <n v="0"/>
    <n v="0"/>
    <s v="all non RTP stops"/>
    <s v="General"/>
    <x v="1"/>
    <s v="Raleigh, Durham and Chapel Hill, ('The Triangle',North Carolina)"/>
    <n v="2005"/>
    <s v="Pre-2010"/>
    <n v="141"/>
    <n v="1"/>
    <s v="O"/>
    <s v="Y"/>
    <n v="0"/>
    <n v="0"/>
    <n v="0"/>
    <n v="0"/>
    <x v="0"/>
    <x v="1"/>
    <x v="1"/>
    <n v="0"/>
    <x v="1"/>
    <n v="0"/>
    <n v="0"/>
    <n v="0"/>
    <x v="1"/>
    <s v="Pedestrian friendliness of road design (fewer lanes and more traffic control devices score more highly)"/>
    <m/>
    <x v="1"/>
    <s v="Both"/>
    <s v="radial"/>
    <s v=" 400m"/>
    <s v="Negative binomial regression"/>
    <m/>
    <m/>
    <s v="4b, 7b,  8a, 8b"/>
    <n v="0.31459999999999999"/>
    <s v="derived (7b)"/>
    <n v="0.13"/>
    <m/>
    <n v="1.1388283833246218"/>
    <s v="Derived (4b)"/>
    <n v="0.13830000000000001"/>
    <s v="semi-elasticity"/>
    <n v="1.0833333333333335"/>
    <s v="Derived (8b)"/>
    <s v=""/>
    <s v=""/>
    <s v=""/>
    <s v=""/>
    <n v="0.26"/>
    <n v="0.12"/>
    <m/>
    <n v="0.29039999999999994"/>
    <s v="Derived (8a)"/>
    <n v="0.15"/>
    <s v="pseudo R2"/>
    <n v="-376.39"/>
    <n v="0"/>
    <n v="1371.01"/>
    <s v="χ2"/>
    <m/>
    <m/>
    <m/>
    <s v=""/>
    <s v="not stated"/>
    <n v="2.42"/>
    <n v="0.31459999999999999"/>
    <m/>
    <m/>
  </r>
  <r>
    <x v="10"/>
    <s v="Choi et al. 2012"/>
    <n v="38.6"/>
    <x v="110"/>
    <x v="1"/>
    <x v="1"/>
    <x v="1"/>
    <x v="53"/>
    <x v="0"/>
    <e v="#N/A"/>
    <e v="#N/A"/>
    <e v="#N/A"/>
    <s v="Table 2 p. 717 (poisson)"/>
    <n v="3"/>
    <s v="Y"/>
    <s v="Neg"/>
    <x v="0"/>
    <s v="ridership"/>
    <s v="trip"/>
    <s v="Count"/>
    <s v="Aggregate"/>
    <s v="Transit stop ridership"/>
    <s v="Revealed preference"/>
    <s v="Secondary - patronage"/>
    <n v="0"/>
    <n v="0"/>
    <n v="0"/>
    <n v="0"/>
    <n v="0"/>
    <n v="0"/>
    <n v="1"/>
    <n v="0"/>
    <n v="0"/>
    <n v="0"/>
    <n v="0"/>
    <n v="0"/>
    <n v="1"/>
    <n v="0"/>
    <n v="0"/>
    <n v="0"/>
    <n v="0"/>
    <n v="0"/>
    <n v="0"/>
    <n v="0"/>
    <n v="0"/>
    <s v="Off-peak"/>
    <x v="3"/>
    <s v="Seoul"/>
    <n v="2010"/>
    <s v="2010 - 2017"/>
    <n v="1000"/>
    <n v="1"/>
    <s v="O"/>
    <s v="Y"/>
    <n v="1"/>
    <n v="0"/>
    <n v="0"/>
    <n v="0"/>
    <x v="1"/>
    <x v="1"/>
    <x v="1"/>
    <n v="0"/>
    <x v="1"/>
    <n v="0"/>
    <n v="0"/>
    <n v="0"/>
    <x v="5"/>
    <s v="Footpath impedance by roads"/>
    <m/>
    <x v="13"/>
    <s v="Destination/workplace"/>
    <s v="radial"/>
    <s v="400 &lt; x &lt; 800m"/>
    <s v="Poisson regression"/>
    <m/>
    <m/>
    <m/>
    <n v="-0.158"/>
    <s v="Source"/>
    <n v="-5.7000000000000003E-5"/>
    <m/>
    <n v="0.99994300162446914"/>
    <s v="Derived (4b)"/>
    <s v=""/>
    <s v=""/>
    <s v=""/>
    <m/>
    <s v=""/>
    <m/>
    <m/>
    <s v=""/>
    <n v="4.0000000000000001E-3"/>
    <s v=""/>
    <m/>
    <m/>
    <m/>
    <n v="0.77700000000000002"/>
    <s v="Adjusted (pseudo) R2"/>
    <s v=""/>
    <s v=""/>
    <n v="336.06400000000002"/>
    <s v="Fisher's distribution"/>
    <m/>
    <m/>
    <m/>
    <s v=""/>
    <s v=""/>
    <s v=""/>
    <s v=""/>
    <m/>
    <m/>
  </r>
  <r>
    <x v="35"/>
    <s v="Guerra et al. 2012"/>
    <n v="70.400000000000006"/>
    <x v="111"/>
    <x v="0"/>
    <x v="1"/>
    <x v="1"/>
    <x v="71"/>
    <x v="0"/>
    <n v="9.6286004621301711"/>
    <n v="0"/>
    <n v="0"/>
    <s v="Table 2 p. 7 (1 mi buffer)"/>
    <n v="4"/>
    <s v="Y"/>
    <s v="Pos"/>
    <x v="0"/>
    <s v="ridership"/>
    <s v="boarding + alighting"/>
    <s v="continuous"/>
    <s v="Aggregate"/>
    <s v="Transit stop ridership"/>
    <s v="Revealed preference"/>
    <s v="Secondary - patronage"/>
    <n v="0"/>
    <n v="1"/>
    <n v="0"/>
    <n v="0"/>
    <n v="0"/>
    <n v="0"/>
    <n v="0"/>
    <n v="0"/>
    <n v="0"/>
    <n v="0"/>
    <n v="0"/>
    <n v="0"/>
    <n v="0"/>
    <n v="0"/>
    <n v="0"/>
    <n v="0"/>
    <n v="0"/>
    <n v="0"/>
    <n v="0"/>
    <n v="1"/>
    <n v="0"/>
    <s v="Weekday"/>
    <x v="1"/>
    <s v="varies"/>
    <n v="2009"/>
    <s v="Pre-2010"/>
    <n v="1449"/>
    <n v="1"/>
    <s v="O"/>
    <s v="Y"/>
    <n v="0"/>
    <n v="0"/>
    <n v="0"/>
    <n v="0"/>
    <x v="0"/>
    <x v="1"/>
    <x v="1"/>
    <n v="0"/>
    <x v="1"/>
    <n v="0"/>
    <n v="0"/>
    <n v="0"/>
    <x v="3"/>
    <s v="Population density"/>
    <m/>
    <x v="7"/>
    <s v="Both"/>
    <s v="radial"/>
    <s v=" 1600m"/>
    <s v="OLS"/>
    <m/>
    <m/>
    <s v="6c, 10, 5, 8a"/>
    <n v="0.31157176079734217"/>
    <s v="derived (6c)"/>
    <n v="0.14599999999999999"/>
    <m/>
    <m/>
    <s v=""/>
    <s v=""/>
    <s v=""/>
    <n v="3"/>
    <m/>
    <s v=""/>
    <s v=""/>
    <s v=""/>
    <s v=""/>
    <n v="0.05"/>
    <m/>
    <m/>
    <n v="0.10385725359911406"/>
    <s v="Derived (8a)"/>
    <n v="0.74539999999999995"/>
    <s v="Adjusted R2"/>
    <s v=""/>
    <s v=""/>
    <s v=""/>
    <s v=""/>
    <n v="1"/>
    <n v="1"/>
    <n v="0"/>
    <n v="1448"/>
    <n v="6020"/>
    <n v="12847"/>
    <n v="0.31157176079734217"/>
    <m/>
    <m/>
  </r>
  <r>
    <x v="31"/>
    <s v="Gordon 2004"/>
    <n v="15.5"/>
    <x v="112"/>
    <x v="0"/>
    <x v="1"/>
    <x v="1"/>
    <x v="72"/>
    <x v="0"/>
    <n v="27.198430859758091"/>
    <n v="0"/>
    <n v="0"/>
    <s v="Model 1-b p. 21 (Sacramento) (log-log)"/>
    <n v="4"/>
    <s v="Y"/>
    <s v="Pos"/>
    <x v="0"/>
    <s v="ridership"/>
    <s v="trip"/>
    <s v="continuous"/>
    <s v="Disaggregate"/>
    <m/>
    <s v="Revealed preference"/>
    <s v="Secondary - Census"/>
    <n v="1"/>
    <n v="0"/>
    <n v="0"/>
    <n v="0"/>
    <n v="0"/>
    <n v="0"/>
    <n v="0"/>
    <n v="0"/>
    <n v="0"/>
    <n v="0"/>
    <n v="0"/>
    <n v="1"/>
    <n v="0"/>
    <n v="0"/>
    <n v="0"/>
    <n v="0"/>
    <n v="0"/>
    <n v="0"/>
    <n v="0"/>
    <n v="0"/>
    <n v="0"/>
    <s v="Work"/>
    <x v="1"/>
    <s v="Sacramento"/>
    <n v="2000"/>
    <s v="Pre-2010"/>
    <n v="397"/>
    <n v="1"/>
    <s v="O"/>
    <s v="N"/>
    <n v="0"/>
    <n v="0"/>
    <n v="0"/>
    <n v="0"/>
    <x v="0"/>
    <x v="1"/>
    <x v="0"/>
    <n v="1"/>
    <x v="0"/>
    <n v="0"/>
    <n v="0"/>
    <n v="0"/>
    <x v="3"/>
    <s v="Population density"/>
    <m/>
    <x v="7"/>
    <s v="Origin/residence"/>
    <s v="census geography"/>
    <s v=" STF3"/>
    <s v="OLS"/>
    <m/>
    <m/>
    <s v="6a, 8a, 5"/>
    <n v="0.30590000000000001"/>
    <s v="Source (6a)"/>
    <n v="0.30590000000000001"/>
    <m/>
    <m/>
    <s v=""/>
    <s v=""/>
    <s v=""/>
    <n v="8.32"/>
    <m/>
    <s v=""/>
    <s v=""/>
    <s v=""/>
    <s v=""/>
    <n v="0.1"/>
    <m/>
    <m/>
    <n v="3.6766826923076923E-2"/>
    <s v="Derived (8a)"/>
    <n v="0.38300000000000001"/>
    <s v="Adjusted R2"/>
    <s v=""/>
    <s v=""/>
    <s v=""/>
    <s v=""/>
    <n v="1"/>
    <n v="3"/>
    <n v="1"/>
    <n v="393"/>
    <s v=""/>
    <s v=""/>
    <s v=""/>
    <m/>
    <m/>
  </r>
  <r>
    <x v="32"/>
    <s v="Frank et al. 2008"/>
    <n v="31.2"/>
    <x v="113"/>
    <x v="0"/>
    <x v="1"/>
    <x v="1"/>
    <x v="73"/>
    <x v="0"/>
    <n v="5.3333333333333339"/>
    <n v="0"/>
    <n v="0"/>
    <s v="Table 4 p. 48 (significance from table 3 p. 46)"/>
    <n v="4"/>
    <s v="Y"/>
    <s v="Pos"/>
    <x v="0"/>
    <s v="mode choice (probability)"/>
    <s v="tour"/>
    <s v="binary"/>
    <s v="Disaggregate"/>
    <m/>
    <s v="Revealed preference"/>
    <s v="Secondary - travel or household survey"/>
    <n v="0"/>
    <n v="0"/>
    <n v="1"/>
    <n v="0"/>
    <n v="0"/>
    <n v="0"/>
    <n v="0"/>
    <n v="0"/>
    <n v="0"/>
    <n v="0"/>
    <n v="0"/>
    <n v="1"/>
    <n v="0"/>
    <n v="0"/>
    <n v="0"/>
    <n v="0"/>
    <n v="0"/>
    <n v="0"/>
    <n v="0"/>
    <n v="0"/>
    <n v="0"/>
    <s v="Non-work"/>
    <x v="1"/>
    <s v="Puget Sound"/>
    <n v="1999"/>
    <s v="Pre-2010"/>
    <n v="10475"/>
    <n v="1"/>
    <s v="O"/>
    <s v="Y"/>
    <n v="0"/>
    <n v="0"/>
    <n v="0"/>
    <n v="0"/>
    <x v="0"/>
    <x v="1"/>
    <x v="1"/>
    <n v="0"/>
    <x v="1"/>
    <n v="0"/>
    <n v="0"/>
    <n v="0"/>
    <x v="2"/>
    <s v="Land use mix:Entropy: maximises eveness --&gt; 1"/>
    <m/>
    <x v="2"/>
    <s v="Destination/workplace"/>
    <s v="other"/>
    <s v=" TAZ"/>
    <s v="Multinomial logistic (nested)"/>
    <s v="not choosing transit"/>
    <m/>
    <s v="4a, 8a"/>
    <n v="0.3"/>
    <s v="Source"/>
    <n v="0.26200000000000001"/>
    <n v="1.2995265424293818"/>
    <m/>
    <s v="Derived (4a)"/>
    <s v=""/>
    <s v=""/>
    <n v="1.6"/>
    <m/>
    <s v=""/>
    <s v=""/>
    <s v=""/>
    <s v=""/>
    <s v=""/>
    <m/>
    <m/>
    <n v="0.18749999999999997"/>
    <s v="Derived (8a)"/>
    <n v="0.47499999999999998"/>
    <s v="pseudo R2"/>
    <n v="-7211.2"/>
    <s v=""/>
    <s v=""/>
    <s v=""/>
    <n v="5"/>
    <n v="43"/>
    <n v="1"/>
    <n v="10259"/>
    <s v=""/>
    <s v=""/>
    <s v=""/>
    <m/>
    <m/>
  </r>
  <r>
    <x v="10"/>
    <s v="Choi et al. 2012"/>
    <n v="38.200000000000003"/>
    <x v="114"/>
    <x v="1"/>
    <x v="1"/>
    <x v="1"/>
    <x v="53"/>
    <x v="0"/>
    <e v="#N/A"/>
    <e v="#N/A"/>
    <e v="#N/A"/>
    <s v="Table 2 p. 715 (poisson model)"/>
    <n v="3"/>
    <s v="Y"/>
    <s v="Neg"/>
    <x v="0"/>
    <s v="ridership"/>
    <s v="trip"/>
    <s v="Count"/>
    <s v="Aggregate"/>
    <s v="Transit stop ridership"/>
    <s v="Revealed preference"/>
    <s v="Secondary - patronage"/>
    <n v="0"/>
    <n v="0"/>
    <n v="0"/>
    <n v="0"/>
    <n v="0"/>
    <n v="0"/>
    <n v="1"/>
    <n v="0"/>
    <n v="0"/>
    <n v="0"/>
    <n v="0"/>
    <n v="0"/>
    <n v="1"/>
    <n v="0"/>
    <n v="0"/>
    <n v="0"/>
    <n v="0"/>
    <n v="0"/>
    <n v="0"/>
    <n v="0"/>
    <n v="0"/>
    <s v="Peak"/>
    <x v="3"/>
    <s v="Seoul"/>
    <n v="2010"/>
    <s v="2010 - 2017"/>
    <n v="1000"/>
    <n v="1"/>
    <s v="O"/>
    <s v="Y"/>
    <n v="1"/>
    <n v="0"/>
    <n v="0"/>
    <n v="1"/>
    <x v="1"/>
    <x v="1"/>
    <x v="1"/>
    <n v="0"/>
    <x v="1"/>
    <n v="0"/>
    <n v="1"/>
    <n v="1"/>
    <x v="5"/>
    <s v="Footpath impedance by roads"/>
    <m/>
    <x v="13"/>
    <s v="Origin/residence"/>
    <s v="radial"/>
    <s v="400 &lt; x &lt; 800m"/>
    <s v="Poisson regression"/>
    <m/>
    <m/>
    <m/>
    <n v="-0.16300000000000001"/>
    <s v="Source"/>
    <n v="-6.0999999999999999E-5"/>
    <m/>
    <n v="0.99993900186046214"/>
    <s v="Derived (4b)"/>
    <s v=""/>
    <s v=""/>
    <s v=""/>
    <m/>
    <s v=""/>
    <m/>
    <m/>
    <s v=""/>
    <n v="3.5000000000000003E-2"/>
    <s v=""/>
    <m/>
    <m/>
    <m/>
    <n v="0.73799999999999999"/>
    <s v="Adjusted (pseudo) R2"/>
    <s v=""/>
    <s v=""/>
    <n v="305.65699999999998"/>
    <s v="Fisher's distribution"/>
    <m/>
    <m/>
    <m/>
    <s v=""/>
    <s v=""/>
    <s v=""/>
    <s v=""/>
    <m/>
    <m/>
  </r>
  <r>
    <x v="10"/>
    <s v="Choi et al. 2012"/>
    <n v="38.4"/>
    <x v="115"/>
    <x v="1"/>
    <x v="1"/>
    <x v="1"/>
    <x v="53"/>
    <x v="0"/>
    <e v="#N/A"/>
    <e v="#N/A"/>
    <e v="#N/A"/>
    <s v="Table 2 p. 716 (poisson)"/>
    <n v="3"/>
    <s v="Y"/>
    <s v="Neg"/>
    <x v="0"/>
    <s v="ridership"/>
    <s v="trip"/>
    <s v="Count"/>
    <s v="Aggregate"/>
    <s v="Transit stop ridership"/>
    <s v="Revealed preference"/>
    <s v="Secondary - patronage"/>
    <n v="0"/>
    <n v="0"/>
    <n v="0"/>
    <n v="0"/>
    <n v="0"/>
    <n v="0"/>
    <n v="1"/>
    <n v="0"/>
    <n v="0"/>
    <n v="0"/>
    <n v="0"/>
    <n v="0"/>
    <n v="1"/>
    <n v="0"/>
    <n v="0"/>
    <n v="0"/>
    <n v="0"/>
    <n v="0"/>
    <n v="0"/>
    <n v="0"/>
    <n v="0"/>
    <s v="Peak"/>
    <x v="3"/>
    <s v="Seoul"/>
    <n v="2010"/>
    <s v="2010 - 2017"/>
    <n v="1000"/>
    <n v="1"/>
    <s v="O"/>
    <s v="Y"/>
    <n v="1"/>
    <n v="0"/>
    <n v="0"/>
    <n v="1"/>
    <x v="1"/>
    <x v="1"/>
    <x v="1"/>
    <n v="0"/>
    <x v="1"/>
    <n v="0"/>
    <n v="1"/>
    <n v="1"/>
    <x v="5"/>
    <s v="Footpath impedance by roads"/>
    <m/>
    <x v="13"/>
    <s v="Origin/residence"/>
    <s v="radial"/>
    <s v="400 &lt; x &lt; 800m"/>
    <s v="Poisson regression"/>
    <m/>
    <m/>
    <m/>
    <n v="-0.16300000000000001"/>
    <s v="Source"/>
    <n v="-6.0999999999999999E-5"/>
    <m/>
    <n v="0.99993900186046214"/>
    <s v="Derived (4b)"/>
    <s v=""/>
    <s v=""/>
    <s v=""/>
    <m/>
    <s v=""/>
    <m/>
    <m/>
    <s v=""/>
    <n v="3.5000000000000003E-2"/>
    <s v=""/>
    <m/>
    <m/>
    <m/>
    <n v="0.59199999999999997"/>
    <s v="Adjusted (pseudo) R2"/>
    <s v=""/>
    <s v=""/>
    <n v="242.71799999999999"/>
    <s v="Fisher's distribution"/>
    <m/>
    <m/>
    <m/>
    <s v=""/>
    <s v=""/>
    <s v=""/>
    <s v=""/>
    <m/>
    <m/>
  </r>
  <r>
    <x v="41"/>
    <s v="Asad 2013"/>
    <n v="45.1"/>
    <x v="116"/>
    <x v="1"/>
    <x v="1"/>
    <x v="1"/>
    <x v="74"/>
    <x v="0"/>
    <n v="5.7988645579886446"/>
    <n v="0"/>
    <n v="0"/>
    <s v="Table 5-19 p. 164"/>
    <n v="4"/>
    <s v="N"/>
    <s v="Pos"/>
    <x v="1"/>
    <s v="ridership"/>
    <s v="trip"/>
    <s v="continuous"/>
    <s v="Aggregate"/>
    <s v="census block group/ tract"/>
    <s v="Revealed preference"/>
    <s v="Secondary - travel or household survey"/>
    <n v="1"/>
    <n v="0"/>
    <n v="0"/>
    <n v="0"/>
    <n v="0"/>
    <n v="0"/>
    <n v="0"/>
    <n v="0"/>
    <n v="0"/>
    <n v="0"/>
    <n v="0"/>
    <n v="0"/>
    <n v="0"/>
    <n v="0"/>
    <n v="0"/>
    <n v="0"/>
    <n v="0"/>
    <n v="0"/>
    <n v="0"/>
    <n v="1"/>
    <n v="0"/>
    <s v="Weekday"/>
    <x v="9"/>
    <s v="West Sussex, East Sussex, Surrey, Kent, Dorset, Hampshire"/>
    <n v="2012"/>
    <s v="2010 - 2017"/>
    <n v="200"/>
    <n v="1"/>
    <s v="O"/>
    <s v="Y"/>
    <n v="1"/>
    <n v="0"/>
    <n v="0"/>
    <n v="1"/>
    <x v="1"/>
    <x v="1"/>
    <x v="1"/>
    <n v="0"/>
    <x v="1"/>
    <n v="1"/>
    <n v="1"/>
    <n v="0"/>
    <x v="5"/>
    <s v="Block size (site area)"/>
    <m/>
    <x v="13"/>
    <s v="not stated"/>
    <s v="other"/>
    <s v="400 &lt; x &lt; 800m"/>
    <s v="OLS"/>
    <m/>
    <m/>
    <s v="8a, 6c, 8b"/>
    <n v="7.6643356643356655E-2"/>
    <s v="derived (6c)"/>
    <n v="8.0000000000000002E-3"/>
    <m/>
    <m/>
    <s v=""/>
    <s v=""/>
    <s v=""/>
    <n v="0.44444444444444448"/>
    <s v="Derived (8b)"/>
    <s v=""/>
    <s v=""/>
    <s v=""/>
    <s v=""/>
    <n v="0.54400000000000004"/>
    <n v="1.7999999999999999E-2"/>
    <s v="Source"/>
    <n v="0.17244755244755247"/>
    <s v="Derived (8a)"/>
    <n v="0.26900000000000002"/>
    <s v="Adjusted R2"/>
    <s v=""/>
    <s v=""/>
    <s v=""/>
    <s v=""/>
    <n v="1"/>
    <n v="23"/>
    <n v="1"/>
    <n v="176"/>
    <n v="0.14299999999999999"/>
    <n v="1.37"/>
    <n v="7.6643356643356655E-2"/>
    <m/>
    <m/>
  </r>
  <r>
    <x v="42"/>
    <s v="Zhao et al. 2013"/>
    <n v="128.1"/>
    <x v="117"/>
    <x v="1"/>
    <x v="1"/>
    <x v="1"/>
    <x v="75"/>
    <x v="0"/>
    <n v="7.3248804500973446"/>
    <n v="0"/>
    <n v="0"/>
    <s v="Table  2  p. 120"/>
    <n v="4"/>
    <s v="Y"/>
    <s v="Pos"/>
    <x v="2"/>
    <s v="ridership"/>
    <m/>
    <s v="continuous"/>
    <s v="Aggregate"/>
    <s v="Transit stop ridership"/>
    <s v="Revealed preference"/>
    <s v="Secondary - patronage"/>
    <n v="0"/>
    <n v="0"/>
    <n v="0"/>
    <n v="0"/>
    <n v="0"/>
    <n v="0"/>
    <n v="1"/>
    <n v="0"/>
    <n v="0"/>
    <n v="0"/>
    <n v="0"/>
    <n v="0"/>
    <n v="1"/>
    <n v="0"/>
    <n v="0"/>
    <n v="0"/>
    <n v="0"/>
    <n v="0"/>
    <n v="0"/>
    <n v="0"/>
    <n v="0"/>
    <s v="General"/>
    <x v="8"/>
    <s v="Nanjing"/>
    <n v="2010"/>
    <s v="2010 - 2017"/>
    <n v="55"/>
    <n v="1"/>
    <s v="O"/>
    <s v="N"/>
    <n v="1"/>
    <n v="0"/>
    <n v="0"/>
    <n v="0"/>
    <x v="1"/>
    <x v="1"/>
    <x v="1"/>
    <n v="0"/>
    <x v="1"/>
    <n v="0"/>
    <n v="0"/>
    <n v="1"/>
    <x v="5"/>
    <s v="Road Length"/>
    <m/>
    <x v="13"/>
    <s v="not stated"/>
    <s v="radial"/>
    <s v=" 800m"/>
    <s v="OLS"/>
    <m/>
    <m/>
    <s v="6c, 8a"/>
    <n v="0.54198836787121085"/>
    <s v="derived (6c)"/>
    <n v="1.5704"/>
    <m/>
    <m/>
    <m/>
    <m/>
    <m/>
    <n v="3.97"/>
    <m/>
    <m/>
    <m/>
    <m/>
    <m/>
    <n v="2.9999999999999997E-4"/>
    <n v="0.39589999999999997"/>
    <m/>
    <n v="0.13652099946378107"/>
    <s v="Derived (8a)"/>
    <n v="0.97899999999999998"/>
    <s v="R2"/>
    <m/>
    <m/>
    <m/>
    <m/>
    <n v="1"/>
    <n v="19"/>
    <n v="1"/>
    <n v="35"/>
    <n v="29195"/>
    <n v="10076"/>
    <n v="0.54198836787121085"/>
    <m/>
    <m/>
  </r>
  <r>
    <x v="40"/>
    <s v="Zhao et al. 2014"/>
    <n v="129.1"/>
    <x v="118"/>
    <x v="1"/>
    <x v="1"/>
    <x v="1"/>
    <x v="76"/>
    <x v="0"/>
    <n v="104.06703646878321"/>
    <n v="0"/>
    <n v="0"/>
    <s v="Table 2 p. 143"/>
    <n v="4"/>
    <s v="Y"/>
    <s v="Pos"/>
    <x v="2"/>
    <s v="ridership"/>
    <m/>
    <s v="continuous"/>
    <s v="Aggregate"/>
    <s v="Transit stop ridership"/>
    <s v="Revealed preference"/>
    <s v="Secondary - patronage"/>
    <n v="0"/>
    <n v="0"/>
    <n v="0"/>
    <n v="0"/>
    <n v="0"/>
    <n v="0"/>
    <n v="1"/>
    <n v="0"/>
    <n v="0"/>
    <n v="0"/>
    <n v="0"/>
    <n v="0"/>
    <n v="1"/>
    <n v="0"/>
    <n v="0"/>
    <n v="0"/>
    <n v="0"/>
    <n v="0"/>
    <n v="0"/>
    <n v="0"/>
    <n v="0"/>
    <s v="General"/>
    <x v="8"/>
    <s v="Nanjing"/>
    <n v="2010"/>
    <s v="2010 - 2017"/>
    <n v="55"/>
    <n v="1"/>
    <s v="O"/>
    <s v="N"/>
    <n v="1"/>
    <n v="0"/>
    <n v="0"/>
    <n v="0"/>
    <x v="1"/>
    <x v="1"/>
    <x v="1"/>
    <n v="0"/>
    <x v="1"/>
    <n v="0"/>
    <n v="0"/>
    <n v="1"/>
    <x v="5"/>
    <s v="Road Length"/>
    <m/>
    <x v="13"/>
    <s v="not stated"/>
    <s v="radial"/>
    <s v=" 800m"/>
    <s v="OLS"/>
    <m/>
    <m/>
    <s v="6c, 8a"/>
    <n v="3.8052395209580835E-2"/>
    <s v="derived (6c)"/>
    <n v="5.5500000000000001E-2"/>
    <m/>
    <m/>
    <m/>
    <m/>
    <m/>
    <n v="3.96"/>
    <m/>
    <m/>
    <m/>
    <m/>
    <m/>
    <n v="4.0000000000000002E-4"/>
    <m/>
    <m/>
    <n v="9.6091907094901091E-3"/>
    <s v="Derived (8a)"/>
    <n v="0.97499999999999998"/>
    <s v="R2"/>
    <m/>
    <m/>
    <m/>
    <m/>
    <m/>
    <m/>
    <m/>
    <n v="34"/>
    <n v="14696"/>
    <n v="10076"/>
    <n v="3.8052395209580835E-2"/>
    <m/>
    <m/>
  </r>
  <r>
    <x v="43"/>
    <s v="Durning and Townsend 2015"/>
    <n v="52.1"/>
    <x v="119"/>
    <x v="1"/>
    <x v="1"/>
    <x v="1"/>
    <x v="77"/>
    <x v="2"/>
    <n v="13.88507453997213"/>
    <n v="13.88507453997213"/>
    <n v="4.5418078820248837"/>
    <s v="Table 3 p. 101"/>
    <n v="5"/>
    <s v="Y"/>
    <s v="Pos"/>
    <x v="0"/>
    <s v="ridership"/>
    <s v="average weekday boarding"/>
    <s v="continuous"/>
    <s v="Aggregate"/>
    <s v="Transit stop ridership"/>
    <s v="Revealed preference"/>
    <s v="Secondary - patronage"/>
    <n v="0"/>
    <n v="0"/>
    <n v="0"/>
    <n v="0"/>
    <n v="0"/>
    <n v="0"/>
    <n v="1"/>
    <n v="0"/>
    <n v="0"/>
    <n v="0"/>
    <n v="0"/>
    <n v="0"/>
    <n v="1"/>
    <n v="0"/>
    <n v="0"/>
    <n v="0"/>
    <n v="0"/>
    <n v="0"/>
    <n v="0"/>
    <n v="0"/>
    <n v="0"/>
    <s v="Weekday"/>
    <x v="0"/>
    <s v="Calgary, Edmonton, Montreal, Toronto, Vancouver"/>
    <n v="2012"/>
    <s v="2010 - 2017"/>
    <n v="342"/>
    <n v="1"/>
    <s v="O"/>
    <s v="Y"/>
    <n v="1"/>
    <n v="1"/>
    <n v="0"/>
    <n v="1"/>
    <x v="1"/>
    <x v="1"/>
    <x v="1"/>
    <n v="0"/>
    <x v="1"/>
    <n v="0"/>
    <n v="0"/>
    <n v="0"/>
    <x v="2"/>
    <s v="Residential to non-residential balancing index:Higher ratio means more even"/>
    <m/>
    <x v="4"/>
    <s v="Origin/residence"/>
    <s v="radial"/>
    <s v=" 800m"/>
    <s v="Bootstrapped regression"/>
    <m/>
    <m/>
    <m/>
    <n v="0.3271"/>
    <s v="Source"/>
    <s v=""/>
    <m/>
    <m/>
    <s v=""/>
    <m/>
    <m/>
    <s v=""/>
    <m/>
    <s v=""/>
    <s v=""/>
    <s v=""/>
    <s v=""/>
    <n v="3.8E-3"/>
    <s v=""/>
    <m/>
    <m/>
    <m/>
    <n v="0.80330000000000001"/>
    <s v="Adjusted R2"/>
    <s v=""/>
    <s v=""/>
    <s v=""/>
    <s v=""/>
    <m/>
    <m/>
    <m/>
    <s v=""/>
    <s v=""/>
    <s v=""/>
    <s v=""/>
    <m/>
    <m/>
  </r>
  <r>
    <x v="44"/>
    <s v="Sung et al. 2014"/>
    <n v="65.7"/>
    <x v="120"/>
    <x v="1"/>
    <x v="1"/>
    <x v="1"/>
    <x v="78"/>
    <x v="5"/>
    <n v="23.538444833951203"/>
    <n v="0.81167051151555869"/>
    <n v="0.2093103448275862"/>
    <s v="Table 3 p. 139 (50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 &amp; large-scale commercial balancing index:perfect balance between two land uses = 1"/>
    <m/>
    <x v="4"/>
    <s v="not stated"/>
    <s v="radial"/>
    <s v="400 &lt; x &lt; 800m"/>
    <s v="OLS"/>
    <m/>
    <m/>
    <s v="6e, 8a, 5"/>
    <n v="0.25787599999999999"/>
    <s v="derived (6e)"/>
    <n v="2.8029999999999999"/>
    <m/>
    <m/>
    <s v=""/>
    <s v=""/>
    <s v=""/>
    <n v="6.07"/>
    <m/>
    <s v=""/>
    <s v=""/>
    <s v=""/>
    <s v=""/>
    <n v="0.01"/>
    <m/>
    <m/>
    <n v="4.2483690280065892E-2"/>
    <s v="Derived (8a)"/>
    <n v="0.52200000000000002"/>
    <s v="R2"/>
    <s v=""/>
    <s v=""/>
    <n v="5.68"/>
    <s v="t"/>
    <n v="1"/>
    <n v="18"/>
    <n v="1"/>
    <n v="454"/>
    <n v="9.0969999999999995"/>
    <n v="9.1999999999999998E-2"/>
    <n v="0.25787599999999999"/>
    <m/>
    <m/>
  </r>
  <r>
    <x v="35"/>
    <s v="Guerra et al. 2012"/>
    <n v="70.7"/>
    <x v="121"/>
    <x v="0"/>
    <x v="1"/>
    <x v="1"/>
    <x v="79"/>
    <x v="0"/>
    <n v="15.164581795981993"/>
    <n v="0"/>
    <n v="0"/>
    <s v="Table 3 p. 7 (0.25 mi buffer)"/>
    <n v="4"/>
    <s v="Y"/>
    <s v="Pos"/>
    <x v="0"/>
    <s v="ridership"/>
    <s v="boarding + alighting"/>
    <s v="continuous"/>
    <s v="Aggregate"/>
    <s v="Transit stop ridership"/>
    <s v="Revealed preference"/>
    <s v="Secondary - patronage"/>
    <n v="0"/>
    <n v="1"/>
    <n v="0"/>
    <n v="0"/>
    <n v="0"/>
    <n v="0"/>
    <n v="0"/>
    <n v="0"/>
    <n v="0"/>
    <n v="0"/>
    <n v="0"/>
    <n v="0"/>
    <n v="0"/>
    <n v="0"/>
    <n v="0"/>
    <n v="0"/>
    <n v="0"/>
    <n v="0"/>
    <n v="0"/>
    <n v="1"/>
    <n v="0"/>
    <s v="Weekday"/>
    <x v="1"/>
    <s v="varies"/>
    <n v="2009"/>
    <s v="Pre-2010"/>
    <n v="1449"/>
    <n v="1"/>
    <s v="O"/>
    <s v="Y"/>
    <n v="0"/>
    <n v="0"/>
    <n v="0"/>
    <n v="0"/>
    <x v="0"/>
    <x v="1"/>
    <x v="1"/>
    <n v="0"/>
    <x v="1"/>
    <n v="0"/>
    <n v="0"/>
    <n v="0"/>
    <x v="3"/>
    <s v="Job density"/>
    <m/>
    <x v="5"/>
    <s v="Both"/>
    <s v="radial"/>
    <s v=" 400m"/>
    <s v="OLS"/>
    <m/>
    <m/>
    <s v="6c, 10, 5"/>
    <n v="0.28025830564784054"/>
    <s v="derived (6c)"/>
    <n v="0.68500000000000005"/>
    <m/>
    <m/>
    <s v=""/>
    <s v=""/>
    <s v=""/>
    <n v="4.25"/>
    <m/>
    <s v=""/>
    <s v=""/>
    <s v=""/>
    <s v=""/>
    <n v="0.01"/>
    <m/>
    <m/>
    <n v="6.5943130740668363E-2"/>
    <s v="Derived (8a)"/>
    <n v="0.74480000000000002"/>
    <s v="Adjusted R2"/>
    <s v=""/>
    <s v=""/>
    <s v=""/>
    <s v=""/>
    <n v="1"/>
    <n v="1"/>
    <n v="0"/>
    <n v="1448"/>
    <n v="6020"/>
    <n v="2463"/>
    <n v="0.28025830564784054"/>
    <m/>
    <m/>
  </r>
  <r>
    <x v="28"/>
    <s v="Concas and DeSalvo 2008"/>
    <n v="11.1"/>
    <x v="122"/>
    <x v="0"/>
    <x v="1"/>
    <x v="1"/>
    <x v="80"/>
    <x v="0"/>
    <n v="6.7404423272332821"/>
    <n v="0"/>
    <n v="0"/>
    <s v="Table 4.8 and 4.9, Model I: Exogenous Residential Location and Population Density"/>
    <n v="4"/>
    <s v="Y"/>
    <s v="Pos"/>
    <x v="0"/>
    <s v="ridership"/>
    <s v="trip"/>
    <s v="continuous"/>
    <s v="Disaggregate"/>
    <m/>
    <s v="Revealed preference"/>
    <s v="Secondary - travel or household survey"/>
    <n v="1"/>
    <n v="0"/>
    <n v="0"/>
    <n v="0"/>
    <n v="0"/>
    <n v="0"/>
    <n v="0"/>
    <n v="0"/>
    <n v="0"/>
    <n v="0"/>
    <n v="0"/>
    <n v="0"/>
    <n v="1"/>
    <n v="0"/>
    <n v="0"/>
    <n v="0"/>
    <n v="0"/>
    <n v="0"/>
    <n v="0"/>
    <n v="0"/>
    <n v="0"/>
    <s v="General"/>
    <x v="1"/>
    <s v="San Francisco"/>
    <n v="2000"/>
    <s v="Pre-2010"/>
    <n v="8299"/>
    <n v="1"/>
    <s v="O"/>
    <s v="Y"/>
    <n v="1"/>
    <n v="1"/>
    <n v="0"/>
    <n v="0"/>
    <x v="0"/>
    <x v="0"/>
    <x v="0"/>
    <n v="1"/>
    <x v="0"/>
    <n v="1"/>
    <n v="1"/>
    <n v="1"/>
    <x v="0"/>
    <s v="TOD"/>
    <n v="1"/>
    <x v="0"/>
    <s v="Origin/residence"/>
    <s v="not stated"/>
    <s v=" not stated"/>
    <s v="2SLS"/>
    <m/>
    <s v="Not TOD"/>
    <s v="4b, 8a, 8b"/>
    <n v="0.27900000000000003"/>
    <s v="Source"/>
    <n v="0.20630000000000001"/>
    <m/>
    <n v="1.2291218852559347"/>
    <s v="Derived (4b)"/>
    <m/>
    <m/>
    <n v="1.8805834092980858"/>
    <s v="Derived (8b)"/>
    <s v=""/>
    <m/>
    <m/>
    <s v=""/>
    <n v="0.06"/>
    <n v="0.10970000000000001"/>
    <m/>
    <n v="0.14835821619001455"/>
    <s v="Derived (8a)"/>
    <s v=""/>
    <s v=""/>
    <s v=""/>
    <s v=""/>
    <n v="122.1"/>
    <s v="Fisher's distribution"/>
    <n v="1"/>
    <n v="8"/>
    <n v="1"/>
    <n v="8290"/>
    <n v="0.39"/>
    <s v="not stated"/>
    <s v=""/>
    <m/>
    <m/>
  </r>
  <r>
    <x v="44"/>
    <s v="Sung et al. 2014"/>
    <n v="65.400000000000006"/>
    <x v="123"/>
    <x v="1"/>
    <x v="1"/>
    <x v="1"/>
    <x v="81"/>
    <x v="5"/>
    <n v="10.786354631836954"/>
    <n v="0.37194326316679149"/>
    <n v="8.8620689655172405E-2"/>
    <s v="Table 2 p. 138 (100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idential to non-residential balancing index:perfect balance between two land uses = 1"/>
    <m/>
    <x v="4"/>
    <s v="not stated"/>
    <s v="radial"/>
    <s v=" 800m &lt;x &lt;1600m"/>
    <s v="OLS"/>
    <m/>
    <m/>
    <s v="6e, 8a, 5"/>
    <n v="0.238264"/>
    <s v="derived (6e)"/>
    <n v="0.63200000000000001"/>
    <m/>
    <m/>
    <s v=""/>
    <s v=""/>
    <s v=""/>
    <n v="2.57"/>
    <m/>
    <s v=""/>
    <s v=""/>
    <s v=""/>
    <s v=""/>
    <n v="0.05"/>
    <m/>
    <m/>
    <n v="9.2709727626459154E-2"/>
    <s v="Derived (8a)"/>
    <n v="0.36299999999999999"/>
    <s v="R2"/>
    <s v=""/>
    <s v=""/>
    <n v="1.73"/>
    <s v="t"/>
    <n v="1"/>
    <n v="21"/>
    <n v="1"/>
    <n v="451"/>
    <n v="9.3689999999999998"/>
    <n v="0.377"/>
    <n v="0.238264"/>
    <m/>
    <m/>
  </r>
  <r>
    <x v="44"/>
    <s v="Sung et al. 2014"/>
    <n v="65.900000000000006"/>
    <x v="124"/>
    <x v="1"/>
    <x v="1"/>
    <x v="1"/>
    <x v="82"/>
    <x v="5"/>
    <n v="12.549019607843139"/>
    <n v="0.43272481406355651"/>
    <n v="5.2413793103448271E-2"/>
    <s v="Table 3 p. 139 (10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idential to non-residential balancing index:perfect balance between two land uses = 1"/>
    <m/>
    <x v="4"/>
    <s v="not stated"/>
    <s v="radial"/>
    <s v=" 800m &lt;x &lt;1600m"/>
    <s v="OLS"/>
    <m/>
    <m/>
    <s v="6e, 8a"/>
    <n v="0.12112499999999998"/>
    <s v="derived (6e)"/>
    <n v="0.28499999999999998"/>
    <m/>
    <m/>
    <s v=""/>
    <s v=""/>
    <s v=""/>
    <n v="1.52"/>
    <m/>
    <s v=""/>
    <s v=""/>
    <s v=""/>
    <s v=""/>
    <s v=""/>
    <m/>
    <m/>
    <n v="7.9687499999999994E-2"/>
    <s v="Derived (8a)"/>
    <n v="0.50800000000000001"/>
    <s v="R2"/>
    <s v=""/>
    <s v=""/>
    <n v="4.83"/>
    <s v="t"/>
    <n v="1"/>
    <n v="18"/>
    <n v="1"/>
    <n v="454"/>
    <n v="9.0969999999999995"/>
    <n v="0.42499999999999999"/>
    <n v="0.12112499999999998"/>
    <m/>
    <m/>
  </r>
  <r>
    <x v="44"/>
    <s v="Sung et al. 2014"/>
    <n v="65.5"/>
    <x v="125"/>
    <x v="1"/>
    <x v="1"/>
    <x v="1"/>
    <x v="83"/>
    <x v="5"/>
    <n v="11.185682326621924"/>
    <n v="0.38571318367661805"/>
    <n v="1.4482758620689654E-2"/>
    <s v="Table 2 p. 138 (15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idential to non-residential balancing index:perfect balance between two land uses = 1"/>
    <m/>
    <x v="4"/>
    <s v="not stated"/>
    <s v="radial"/>
    <s v=" 800m &lt;x &lt;1600m"/>
    <s v="OLS"/>
    <m/>
    <m/>
    <s v="6e, 8a"/>
    <n v="3.7547999999999998E-2"/>
    <s v="derived (6e)"/>
    <n v="0.126"/>
    <m/>
    <m/>
    <s v=""/>
    <s v=""/>
    <s v=""/>
    <n v="0.42"/>
    <m/>
    <s v=""/>
    <s v=""/>
    <s v=""/>
    <s v=""/>
    <s v=""/>
    <m/>
    <m/>
    <n v="8.9399999999999993E-2"/>
    <s v="Derived (8a)"/>
    <n v="0.25800000000000001"/>
    <s v="R2"/>
    <s v=""/>
    <s v=""/>
    <n v="2.11"/>
    <s v="t"/>
    <n v="1"/>
    <n v="17"/>
    <n v="1"/>
    <n v="455"/>
    <n v="9.3689999999999998"/>
    <n v="0.29799999999999999"/>
    <n v="3.7547999999999998E-2"/>
    <m/>
    <m/>
  </r>
  <r>
    <x v="44"/>
    <s v="Sung et al. 2014"/>
    <n v="65.7"/>
    <x v="126"/>
    <x v="1"/>
    <x v="1"/>
    <x v="1"/>
    <x v="84"/>
    <x v="5"/>
    <n v="11.813537675606641"/>
    <n v="0.40736336812436691"/>
    <n v="1.2758620689655172E-2"/>
    <s v="Table 3 p. 139 (5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idential to non-residential balancing index:perfect balance between two land uses = 1"/>
    <m/>
    <x v="4"/>
    <s v="not stated"/>
    <s v="radial"/>
    <s v="400 &lt; x &lt; 800m"/>
    <s v="OLS"/>
    <m/>
    <m/>
    <s v="6e, 8a"/>
    <n v="3.1320000000000001E-2"/>
    <s v="derived (6e)"/>
    <n v="5.8000000000000003E-2"/>
    <m/>
    <m/>
    <s v=""/>
    <s v=""/>
    <s v=""/>
    <n v="0.37"/>
    <m/>
    <s v=""/>
    <s v=""/>
    <s v=""/>
    <s v=""/>
    <s v=""/>
    <m/>
    <m/>
    <n v="8.4648648648648656E-2"/>
    <s v="Derived (8a)"/>
    <n v="0.52200000000000002"/>
    <s v="R2"/>
    <s v=""/>
    <s v=""/>
    <n v="5.68"/>
    <s v="t"/>
    <n v="1"/>
    <n v="18"/>
    <n v="1"/>
    <n v="454"/>
    <n v="9.0969999999999995"/>
    <n v="0.54"/>
    <n v="3.1320000000000001E-2"/>
    <m/>
    <m/>
  </r>
  <r>
    <x v="28"/>
    <s v="Concas and DeSalvo 2008"/>
    <n v="11.2"/>
    <x v="127"/>
    <x v="0"/>
    <x v="1"/>
    <x v="1"/>
    <x v="10"/>
    <x v="0"/>
    <n v="15.33593967902171"/>
    <n v="0"/>
    <n v="0"/>
    <s v="Table 4.10 and 4.11, Model I: Exogenous Residential Location and Population Density"/>
    <s v="insufficient information"/>
    <s v="unspecified"/>
    <s v="Pos"/>
    <x v="0"/>
    <s v="ridership"/>
    <s v="trip"/>
    <s v="continuous"/>
    <s v="Disaggregate"/>
    <m/>
    <s v="Revealed preference"/>
    <s v="Secondary - travel or household survey"/>
    <n v="1"/>
    <n v="0"/>
    <n v="0"/>
    <n v="0"/>
    <n v="0"/>
    <n v="0"/>
    <n v="0"/>
    <n v="0"/>
    <n v="0"/>
    <n v="0"/>
    <n v="0"/>
    <n v="0"/>
    <n v="1"/>
    <n v="0"/>
    <n v="0"/>
    <n v="0"/>
    <n v="0"/>
    <n v="0"/>
    <n v="0"/>
    <n v="0"/>
    <n v="0"/>
    <s v="General"/>
    <x v="1"/>
    <s v="San Francisco"/>
    <n v="2000"/>
    <s v="Pre-2010"/>
    <n v="8212"/>
    <n v="1"/>
    <s v="O"/>
    <s v="Y"/>
    <n v="1"/>
    <n v="1"/>
    <n v="0"/>
    <n v="0"/>
    <x v="0"/>
    <x v="0"/>
    <x v="0"/>
    <n v="1"/>
    <x v="0"/>
    <n v="1"/>
    <n v="1"/>
    <n v="1"/>
    <x v="3"/>
    <s v="Population density (gross)"/>
    <m/>
    <x v="7"/>
    <s v="Origin/residence"/>
    <s v="radial"/>
    <s v=" 800m"/>
    <s v="2SLS"/>
    <m/>
    <m/>
    <m/>
    <n v="0.26900000000000002"/>
    <s v="Source"/>
    <n v="0.26900000000000002"/>
    <m/>
    <m/>
    <s v=""/>
    <s v=""/>
    <s v=""/>
    <s v=""/>
    <m/>
    <s v=""/>
    <m/>
    <m/>
    <s v=""/>
    <s v=""/>
    <s v=""/>
    <m/>
    <m/>
    <m/>
    <s v=""/>
    <s v=""/>
    <s v=""/>
    <s v=""/>
    <n v="118.5"/>
    <s v="Fisher's distribution"/>
    <m/>
    <m/>
    <m/>
    <s v=""/>
    <n v="0.39"/>
    <n v="9144.4"/>
    <s v=""/>
    <m/>
    <m/>
  </r>
  <r>
    <x v="44"/>
    <s v="Sung et al. 2014"/>
    <n v="65.099999999999994"/>
    <x v="128"/>
    <x v="1"/>
    <x v="1"/>
    <x v="1"/>
    <x v="85"/>
    <x v="5"/>
    <n v="9.2612929204187715"/>
    <n v="0.31935492829030249"/>
    <n v="8.724137931034482E-3"/>
    <s v="Table 3 p. 139 (15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 &amp; office balancing index:perfect balance between two land uses = 1"/>
    <m/>
    <x v="4"/>
    <s v="not stated"/>
    <s v="radial"/>
    <s v=" 800m &lt;x &lt;1600m"/>
    <s v="OLS"/>
    <m/>
    <m/>
    <s v="6e, 8a"/>
    <n v="2.7317999999999999E-2"/>
    <s v="derived (6e)"/>
    <n v="5.8000000000000003E-2"/>
    <m/>
    <m/>
    <s v=""/>
    <s v=""/>
    <s v=""/>
    <n v="0.253"/>
    <m/>
    <s v=""/>
    <s v=""/>
    <s v=""/>
    <s v=""/>
    <s v=""/>
    <m/>
    <m/>
    <n v="0.10797628458498024"/>
    <s v="Derived (8a)"/>
    <n v="0.44"/>
    <s v="R2"/>
    <s v=""/>
    <s v=""/>
    <n v="6.36"/>
    <s v="t"/>
    <n v="1"/>
    <n v="18"/>
    <n v="1"/>
    <n v="454"/>
    <n v="9.0969999999999995"/>
    <n v="0.47099999999999997"/>
    <n v="2.7317999999999999E-2"/>
    <m/>
    <m/>
  </r>
  <r>
    <x v="20"/>
    <s v="Cervero. 2002"/>
    <n v="3.1"/>
    <x v="129"/>
    <x v="0"/>
    <x v="1"/>
    <x v="1"/>
    <x v="86"/>
    <x v="0"/>
    <n v="8.2990221307256835"/>
    <n v="0"/>
    <n v="0"/>
    <s v="Table 2 p. 275, Table 4 p. 281"/>
    <n v="3"/>
    <s v="Y"/>
    <s v="Pos"/>
    <x v="0"/>
    <s v="mode choice (probability)"/>
    <s v="trip"/>
    <s v="binary"/>
    <s v="Disaggregate"/>
    <m/>
    <s v="Revealed preference"/>
    <s v="Secondary - travel or household survey"/>
    <n v="1"/>
    <n v="0"/>
    <n v="0"/>
    <n v="0"/>
    <n v="0"/>
    <n v="0"/>
    <n v="0"/>
    <n v="0"/>
    <n v="0"/>
    <n v="0"/>
    <n v="0"/>
    <n v="0"/>
    <n v="0"/>
    <n v="0"/>
    <n v="0"/>
    <n v="0"/>
    <n v="0"/>
    <n v="0"/>
    <n v="0"/>
    <n v="1"/>
    <n v="0"/>
    <s v="General"/>
    <x v="1"/>
    <s v="Montgomery County"/>
    <n v="1994"/>
    <s v="Pre-2010"/>
    <n v="1960"/>
    <n v="1"/>
    <s v="O"/>
    <s v="N"/>
    <n v="0"/>
    <n v="1"/>
    <n v="1"/>
    <n v="0"/>
    <x v="0"/>
    <x v="1"/>
    <x v="0"/>
    <n v="1"/>
    <x v="0"/>
    <n v="0"/>
    <n v="1"/>
    <n v="0"/>
    <x v="3"/>
    <s v="Total density (employment and population)"/>
    <m/>
    <x v="6"/>
    <s v="Destination/workplace"/>
    <s v="other"/>
    <s v=" TAZ"/>
    <s v="Binary logistic"/>
    <s v="automobile"/>
    <m/>
    <s v="8a, 8b"/>
    <n v="0.26800000000000002"/>
    <s v="Source"/>
    <n v="2.58E-2"/>
    <n v="1.026135700809198"/>
    <m/>
    <s v="Derived (4a)"/>
    <s v=""/>
    <s v=""/>
    <n v="2.2241379310344831"/>
    <s v="Derived (8b)"/>
    <s v=""/>
    <s v=""/>
    <s v=""/>
    <s v=""/>
    <n v="2.6499999999999999E-2"/>
    <n v="1.1599999999999999E-2"/>
    <s v="Source"/>
    <n v="0.12049612403100773"/>
    <s v="Derived (8a)"/>
    <n v="0.30480000000000002"/>
    <s v="Adjusted McFadden R2"/>
    <n v="168.357"/>
    <n v="0"/>
    <n v="109.071"/>
    <s v="χ2"/>
    <m/>
    <m/>
    <m/>
    <s v=""/>
    <s v=""/>
    <s v=""/>
    <s v=""/>
    <m/>
    <m/>
  </r>
  <r>
    <x v="44"/>
    <s v="Sung et al. 2014"/>
    <n v="65.099999999999994"/>
    <x v="130"/>
    <x v="1"/>
    <x v="1"/>
    <x v="1"/>
    <x v="87"/>
    <x v="5"/>
    <n v="24.234412866270098"/>
    <n v="0.8356694091817275"/>
    <n v="1.5172413793103447E-2"/>
    <s v="Table 2 p. 138 (25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 &amp; office balancing index:perfect balance between two land uses = 1"/>
    <m/>
    <x v="4"/>
    <s v="not stated"/>
    <s v="radial"/>
    <s v=" &lt;400m"/>
    <s v="OLS"/>
    <m/>
    <m/>
    <s v="6e, 8a"/>
    <n v="1.8156000000000002E-2"/>
    <s v="derived (6e)"/>
    <n v="6.8000000000000005E-2"/>
    <m/>
    <m/>
    <s v=""/>
    <s v=""/>
    <s v=""/>
    <n v="0.44"/>
    <m/>
    <s v=""/>
    <s v=""/>
    <s v=""/>
    <s v=""/>
    <s v=""/>
    <m/>
    <m/>
    <n v="4.126363636363637E-2"/>
    <s v="Derived (8a)"/>
    <n v="0.36799999999999999"/>
    <s v="R2"/>
    <s v=""/>
    <s v=""/>
    <n v="3.6"/>
    <s v="t"/>
    <n v="1"/>
    <n v="18"/>
    <n v="1"/>
    <n v="454"/>
    <n v="9.3689999999999998"/>
    <n v="0.26700000000000002"/>
    <n v="1.8156000000000002E-2"/>
    <m/>
    <m/>
  </r>
  <r>
    <x v="15"/>
    <s v="Brown et al. 2006"/>
    <n v="30.1"/>
    <x v="131"/>
    <x v="0"/>
    <x v="1"/>
    <x v="1"/>
    <x v="88"/>
    <x v="0"/>
    <n v="3.7565740045078888"/>
    <n v="0"/>
    <n v="0"/>
    <s v="Table 5.3 p. 32 (Final model)"/>
    <n v="3"/>
    <s v="N"/>
    <s v="Pos"/>
    <x v="1"/>
    <s v="ridership"/>
    <s v="trip start + trip end"/>
    <s v="Count"/>
    <s v="Aggregate"/>
    <s v="Transit stop ridership"/>
    <s v="Revealed preference"/>
    <s v="Secondary - patronage"/>
    <n v="0"/>
    <n v="0"/>
    <n v="1"/>
    <n v="0"/>
    <n v="0"/>
    <n v="0"/>
    <n v="0"/>
    <n v="0"/>
    <n v="0"/>
    <n v="0"/>
    <n v="0"/>
    <n v="0"/>
    <n v="0"/>
    <n v="0"/>
    <n v="0"/>
    <n v="0"/>
    <n v="0"/>
    <n v="0"/>
    <n v="0"/>
    <n v="1"/>
    <n v="0"/>
    <s v="General"/>
    <x v="1"/>
    <s v="Raleigh, Durham and Chapel Hill, ('The Triangle',North Carolina)"/>
    <n v="2005"/>
    <s v="Pre-2010"/>
    <n v="148"/>
    <n v="1"/>
    <s v="O"/>
    <s v="Y"/>
    <n v="0"/>
    <n v="0"/>
    <n v="0"/>
    <n v="0"/>
    <x v="0"/>
    <x v="1"/>
    <x v="1"/>
    <n v="0"/>
    <x v="1"/>
    <n v="0"/>
    <n v="0"/>
    <n v="0"/>
    <x v="1"/>
    <s v="Pedestrian friendliness of road design (fewer lanes and more traffic control devices score more highly)"/>
    <m/>
    <x v="1"/>
    <s v="Both"/>
    <s v="radial"/>
    <s v=" 400m"/>
    <s v="Negative binomial regression"/>
    <m/>
    <m/>
    <s v="4b, 7b,  8a, 8b"/>
    <n v="0.26619999999999999"/>
    <s v="derived (7b)"/>
    <n v="0.11"/>
    <m/>
    <n v="1.1162780704588713"/>
    <s v="Derived (4b)"/>
    <n v="0.11960000000000001"/>
    <s v="semi-elasticity"/>
    <n v="1"/>
    <s v="Derived (8b)"/>
    <s v=""/>
    <s v=""/>
    <s v=""/>
    <s v=""/>
    <n v="0.31"/>
    <n v="0.11"/>
    <m/>
    <n v="0.26619999999999999"/>
    <s v="Derived (8a)"/>
    <n v="0.16"/>
    <s v="pseudo R2"/>
    <n v="-392"/>
    <n v="0"/>
    <n v="1034.95"/>
    <s v="χ2"/>
    <m/>
    <m/>
    <m/>
    <s v=""/>
    <n v="13.86"/>
    <n v="2.42"/>
    <n v="0.26619999999999999"/>
    <m/>
    <m/>
  </r>
  <r>
    <x v="44"/>
    <s v="Sung et al. 2014"/>
    <n v="65.3"/>
    <x v="132"/>
    <x v="1"/>
    <x v="1"/>
    <x v="1"/>
    <x v="89"/>
    <x v="5"/>
    <n v="19.540229885057474"/>
    <n v="0.67380103051922324"/>
    <n v="1.1724137931034483E-2"/>
    <s v="Table 2 p. 138 (75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 &amp; office balancing index:perfect balance between two land uses = 1"/>
    <m/>
    <x v="4"/>
    <s v="not stated"/>
    <s v="radial"/>
    <s v="400 &lt; x &lt; 800m"/>
    <s v="OLS"/>
    <m/>
    <m/>
    <s v="6e, 8a"/>
    <n v="1.7399999999999999E-2"/>
    <s v="derived (6e)"/>
    <n v="8.6999999999999994E-2"/>
    <m/>
    <m/>
    <s v=""/>
    <s v=""/>
    <s v=""/>
    <n v="0.34"/>
    <m/>
    <s v=""/>
    <s v=""/>
    <s v=""/>
    <s v=""/>
    <s v=""/>
    <m/>
    <m/>
    <n v="5.1176470588235289E-2"/>
    <s v="Derived (8a)"/>
    <n v="0.379"/>
    <s v="R2"/>
    <s v=""/>
    <s v=""/>
    <n v="2.63"/>
    <s v="t"/>
    <n v="1"/>
    <n v="18"/>
    <n v="1"/>
    <n v="454"/>
    <n v="9.3689999999999998"/>
    <n v="0.2"/>
    <n v="1.7399999999999999E-2"/>
    <m/>
    <m/>
  </r>
  <r>
    <x v="32"/>
    <s v="Frank et al. 2008"/>
    <n v="31.1"/>
    <x v="133"/>
    <x v="0"/>
    <x v="1"/>
    <x v="1"/>
    <x v="90"/>
    <x v="0"/>
    <n v="15"/>
    <n v="0"/>
    <n v="0"/>
    <s v="Table 4 p. 48 (significance from table 3 p. 46)"/>
    <n v="4"/>
    <s v="Y"/>
    <s v="Pos"/>
    <x v="0"/>
    <s v="mode choice (probability)"/>
    <s v="tour"/>
    <s v="binary"/>
    <s v="Disaggregate"/>
    <m/>
    <s v="Revealed preference"/>
    <s v="Secondary - travel or household survey"/>
    <n v="0"/>
    <n v="0"/>
    <n v="1"/>
    <n v="0"/>
    <n v="0"/>
    <n v="0"/>
    <n v="0"/>
    <n v="0"/>
    <n v="0"/>
    <n v="0"/>
    <n v="0"/>
    <n v="1"/>
    <n v="0"/>
    <n v="0"/>
    <n v="0"/>
    <n v="0"/>
    <n v="0"/>
    <n v="0"/>
    <n v="0"/>
    <n v="0"/>
    <n v="0"/>
    <s v="Work"/>
    <x v="1"/>
    <s v="Puget Sound"/>
    <n v="1999"/>
    <s v="Pre-2010"/>
    <n v="8707"/>
    <n v="1"/>
    <s v="O"/>
    <s v="Y"/>
    <n v="0"/>
    <n v="0"/>
    <n v="0"/>
    <n v="0"/>
    <x v="0"/>
    <x v="1"/>
    <x v="1"/>
    <n v="0"/>
    <x v="1"/>
    <n v="0"/>
    <n v="0"/>
    <n v="0"/>
    <x v="1"/>
    <s v="intersection density"/>
    <m/>
    <x v="1"/>
    <s v="Origin/residence"/>
    <s v="other"/>
    <s v=" TAZ"/>
    <s v="Multinomial logistic (nested)"/>
    <s v="not choosing transit"/>
    <m/>
    <s v="4a, 8a"/>
    <n v="0.26"/>
    <s v="Source"/>
    <n v="0.2848"/>
    <n v="1.329496102309317"/>
    <m/>
    <s v="Derived (4a)"/>
    <s v=""/>
    <s v=""/>
    <n v="3.9"/>
    <m/>
    <s v=""/>
    <s v=""/>
    <s v=""/>
    <s v=""/>
    <s v=""/>
    <m/>
    <m/>
    <n v="6.6666666666666666E-2"/>
    <s v="Derived (8a)"/>
    <n v="0.63900000000000001"/>
    <s v="pseudo R2"/>
    <n v="-3990.1"/>
    <s v=""/>
    <s v=""/>
    <s v=""/>
    <n v="5"/>
    <n v="43"/>
    <n v="1"/>
    <n v="8491"/>
    <s v=""/>
    <s v=""/>
    <s v=""/>
    <m/>
    <m/>
  </r>
  <r>
    <x v="44"/>
    <s v="Sung et al. 2014"/>
    <n v="65.7"/>
    <x v="134"/>
    <x v="1"/>
    <x v="1"/>
    <x v="1"/>
    <x v="91"/>
    <x v="5"/>
    <n v="34.272658035034269"/>
    <n v="1.1818157943115264"/>
    <n v="1.2413793103448272E-2"/>
    <s v="Table 3 p. 139 (5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 &amp; office balancing index:perfect balance between two land uses = 1"/>
    <m/>
    <x v="4"/>
    <s v="not stated"/>
    <s v="radial"/>
    <s v="400 &lt; x &lt; 800m"/>
    <s v="OLS"/>
    <m/>
    <m/>
    <s v="6e, 8a"/>
    <n v="1.0503999999999999E-2"/>
    <s v="derived (6e)"/>
    <n v="5.1999999999999998E-2"/>
    <m/>
    <m/>
    <s v=""/>
    <s v=""/>
    <s v=""/>
    <n v="0.36"/>
    <m/>
    <s v=""/>
    <s v=""/>
    <s v=""/>
    <s v=""/>
    <s v=""/>
    <m/>
    <m/>
    <n v="2.9177777777777778E-2"/>
    <s v="Derived (8a)"/>
    <n v="0.52200000000000002"/>
    <s v="R2"/>
    <s v=""/>
    <s v=""/>
    <n v="5.68"/>
    <s v="t"/>
    <n v="1"/>
    <n v="18"/>
    <n v="1"/>
    <n v="454"/>
    <n v="9.0969999999999995"/>
    <n v="0.20200000000000001"/>
    <n v="1.0503999999999999E-2"/>
    <m/>
    <m/>
  </r>
  <r>
    <x v="44"/>
    <s v="Sung et al. 2014"/>
    <n v="65.900000000000006"/>
    <x v="135"/>
    <x v="1"/>
    <x v="1"/>
    <x v="1"/>
    <x v="92"/>
    <x v="5"/>
    <n v="19.677292404565129"/>
    <n v="0.67852732429534923"/>
    <n v="6.8965517241379301E-3"/>
    <s v="Table 3 p. 139 (10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 &amp; large-scale commercial balancing index:perfect balance between two land uses = 1"/>
    <m/>
    <x v="4"/>
    <s v="not stated"/>
    <s v="radial"/>
    <s v=" 800m &lt;x &lt;1600m"/>
    <s v="OLS"/>
    <m/>
    <m/>
    <s v="6e, 8a"/>
    <n v="1.0164000000000001E-2"/>
    <s v="derived (6e)"/>
    <n v="4.2000000000000003E-2"/>
    <m/>
    <m/>
    <s v=""/>
    <s v=""/>
    <s v=""/>
    <n v="0.2"/>
    <m/>
    <s v=""/>
    <s v=""/>
    <s v=""/>
    <s v=""/>
    <s v=""/>
    <m/>
    <m/>
    <n v="5.0820000000000004E-2"/>
    <s v="Derived (8a)"/>
    <n v="0.50800000000000001"/>
    <s v="R2"/>
    <s v=""/>
    <s v=""/>
    <n v="4.83"/>
    <s v="t"/>
    <n v="1"/>
    <n v="18"/>
    <n v="1"/>
    <n v="454"/>
    <n v="9.0969999999999995"/>
    <n v="0.24199999999999999"/>
    <n v="1.0164000000000001E-2"/>
    <m/>
    <m/>
  </r>
  <r>
    <x v="44"/>
    <s v="Sung et al. 2014"/>
    <n v="65.599999999999994"/>
    <x v="136"/>
    <x v="1"/>
    <x v="1"/>
    <x v="1"/>
    <x v="93"/>
    <x v="5"/>
    <n v="29.573299535276728"/>
    <n v="1.019768949492301"/>
    <n v="4.8275862068965529E-3"/>
    <s v="Table 3 p. 139 (25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 &amp; office balancing index:perfect balance between two land uses = 1"/>
    <m/>
    <x v="4"/>
    <s v="not stated"/>
    <s v="radial"/>
    <s v=" &lt;400m"/>
    <s v="OLS"/>
    <m/>
    <m/>
    <s v="6e, 8a"/>
    <n v="4.7339999999999995E-3"/>
    <s v="derived (6e)"/>
    <n v="1.7999999999999999E-2"/>
    <m/>
    <m/>
    <s v=""/>
    <s v=""/>
    <s v=""/>
    <n v="0.14000000000000001"/>
    <m/>
    <s v=""/>
    <s v=""/>
    <s v=""/>
    <s v=""/>
    <s v=""/>
    <m/>
    <m/>
    <n v="3.3814285714285706E-2"/>
    <s v="Derived (8a)"/>
    <n v="0.47199999999999998"/>
    <s v="R2"/>
    <s v=""/>
    <s v=""/>
    <n v="7"/>
    <s v="t"/>
    <n v="1"/>
    <n v="18"/>
    <n v="1"/>
    <n v="454"/>
    <n v="9.0969999999999995"/>
    <n v="0.26300000000000001"/>
    <n v="4.7339999999999995E-3"/>
    <m/>
    <m/>
  </r>
  <r>
    <x v="45"/>
    <s v="Verbas et al. 2015"/>
    <n v="91.1"/>
    <x v="137"/>
    <x v="0"/>
    <x v="1"/>
    <x v="1"/>
    <x v="94"/>
    <x v="0"/>
    <n v="85.137254901960787"/>
    <n v="0"/>
    <n v="0"/>
    <s v="Table 2 p. 14 (long term elasticity)"/>
    <n v="4"/>
    <s v="Y"/>
    <s v="Pos"/>
    <x v="0"/>
    <s v="ridership"/>
    <s v="boarding"/>
    <s v="continuous"/>
    <s v="Aggregate"/>
    <s v="Transit stop ridership"/>
    <s v="Revealed preference"/>
    <s v="Secondary - patronage"/>
    <n v="0"/>
    <n v="0"/>
    <n v="1"/>
    <n v="0"/>
    <n v="0"/>
    <n v="0"/>
    <n v="0"/>
    <n v="0"/>
    <n v="0"/>
    <n v="0"/>
    <n v="0"/>
    <n v="0"/>
    <n v="0"/>
    <n v="0"/>
    <n v="0"/>
    <n v="0"/>
    <n v="0"/>
    <n v="0"/>
    <n v="0"/>
    <n v="1"/>
    <n v="0"/>
    <s v="General"/>
    <x v="1"/>
    <s v="Chicago"/>
    <s v="2009 - 2010"/>
    <s v="2010 - 2017"/>
    <n v="23196"/>
    <n v="2"/>
    <s v="E"/>
    <s v="N"/>
    <n v="1"/>
    <n v="1"/>
    <n v="0"/>
    <n v="0"/>
    <x v="0"/>
    <x v="1"/>
    <x v="0"/>
    <n v="1"/>
    <x v="0"/>
    <n v="0"/>
    <n v="0"/>
    <n v="0"/>
    <x v="0"/>
    <s v="Walkscore"/>
    <m/>
    <x v="11"/>
    <s v="Origin/residence"/>
    <s v="neighbourhood"/>
    <s v=" not stated"/>
    <s v="OLS"/>
    <m/>
    <m/>
    <s v="8a"/>
    <n v="0.255"/>
    <s v="Source"/>
    <s v=""/>
    <m/>
    <m/>
    <s v=""/>
    <s v=""/>
    <s v=""/>
    <n v="21.71"/>
    <m/>
    <s v=""/>
    <m/>
    <m/>
    <s v=""/>
    <s v=""/>
    <m/>
    <m/>
    <n v="1.174573929064947E-2"/>
    <s v="Derived (8a)"/>
    <n v="0.83"/>
    <s v="Adjusted R2"/>
    <s v=""/>
    <s v=""/>
    <n v="28980"/>
    <s v="Fisher's distribution"/>
    <n v="1"/>
    <n v="30"/>
    <n v="1"/>
    <n v="23165"/>
    <s v=""/>
    <s v=""/>
    <s v=""/>
    <m/>
    <m/>
  </r>
  <r>
    <x v="46"/>
    <s v="Hess 2009"/>
    <n v="1.2"/>
    <x v="138"/>
    <x v="0"/>
    <x v="1"/>
    <x v="1"/>
    <x v="95"/>
    <x v="0"/>
    <n v="39.368137514305083"/>
    <n v="0"/>
    <n v="0"/>
    <s v="Model 2, p. 17"/>
    <s v="insufficient information"/>
    <s v="N"/>
    <s v="Pos"/>
    <x v="1"/>
    <s v="ridership"/>
    <s v="trip frequency"/>
    <s v="continuous"/>
    <s v="Disaggregate"/>
    <m/>
    <s v="Revealed preference"/>
    <s v="Primary survey"/>
    <n v="1"/>
    <n v="0"/>
    <n v="0"/>
    <n v="0"/>
    <n v="0"/>
    <n v="0"/>
    <n v="0"/>
    <n v="0"/>
    <n v="1"/>
    <n v="0"/>
    <n v="0"/>
    <n v="0"/>
    <n v="0"/>
    <n v="0"/>
    <n v="0"/>
    <n v="0"/>
    <n v="0"/>
    <n v="0"/>
    <n v="0"/>
    <n v="0"/>
    <n v="0"/>
    <s v="General"/>
    <x v="1"/>
    <s v="Buffalo (New York)"/>
    <s v="2005 - 06"/>
    <s v="Pre-2010"/>
    <n v="109"/>
    <n v="1"/>
    <s v="O"/>
    <s v="N"/>
    <n v="1"/>
    <n v="1"/>
    <n v="0"/>
    <n v="0"/>
    <x v="0"/>
    <x v="1"/>
    <x v="0"/>
    <n v="1"/>
    <x v="0"/>
    <n v="1"/>
    <n v="0"/>
    <n v="1"/>
    <x v="1"/>
    <s v="Dwelling type (0 = detached_x000a_house, 1 = apartment or condominium)"/>
    <n v="1"/>
    <x v="10"/>
    <s v="Origin/residence"/>
    <s v="site"/>
    <s v=" not stated"/>
    <s v="OLS"/>
    <m/>
    <m/>
    <s v="6c"/>
    <n v="0.24935999999999997"/>
    <s v="derived (6c)"/>
    <n v="12.468"/>
    <m/>
    <m/>
    <s v=""/>
    <m/>
    <m/>
    <s v=""/>
    <m/>
    <s v=""/>
    <s v=""/>
    <s v=""/>
    <s v=""/>
    <s v=""/>
    <s v=""/>
    <m/>
    <m/>
    <m/>
    <n v="0.25"/>
    <s v="Adjusted R2"/>
    <s v=""/>
    <s v=""/>
    <s v=""/>
    <s v=""/>
    <m/>
    <m/>
    <m/>
    <n v="18"/>
    <n v="35"/>
    <n v="0.7"/>
    <n v="0.24935999999999997"/>
    <m/>
    <m/>
  </r>
  <r>
    <x v="44"/>
    <s v="Sung et al. 2014"/>
    <n v="65.099999999999994"/>
    <x v="139"/>
    <x v="1"/>
    <x v="1"/>
    <x v="1"/>
    <x v="96"/>
    <x v="5"/>
    <n v="11.968085106382979"/>
    <n v="0.41269258987527513"/>
    <n v="-3.1034482758620688E-3"/>
    <s v="Table 3 p. 139 (150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idential to non-residential balancing index:perfect balance between two land uses = 1"/>
    <m/>
    <x v="4"/>
    <s v="not stated"/>
    <s v="radial"/>
    <s v=" 800m &lt;x &lt;1600m"/>
    <s v="OLS"/>
    <m/>
    <m/>
    <s v="6e, 8a"/>
    <n v="-7.5199999999999998E-3"/>
    <s v="derived (6e)"/>
    <n v="-0.02"/>
    <m/>
    <m/>
    <s v=""/>
    <s v=""/>
    <s v=""/>
    <n v="-0.09"/>
    <m/>
    <s v=""/>
    <s v=""/>
    <s v=""/>
    <s v=""/>
    <s v=""/>
    <m/>
    <m/>
    <n v="8.355555555555555E-2"/>
    <s v="Derived (8a)"/>
    <n v="0.44"/>
    <s v="R2"/>
    <s v=""/>
    <s v=""/>
    <n v="6.36"/>
    <s v="t"/>
    <n v="1"/>
    <n v="18"/>
    <n v="1"/>
    <n v="454"/>
    <n v="9.0969999999999995"/>
    <n v="0.376"/>
    <n v="-7.5199999999999998E-3"/>
    <m/>
    <m/>
  </r>
  <r>
    <x v="44"/>
    <s v="Sung et al. 2014"/>
    <n v="65.2"/>
    <x v="140"/>
    <x v="1"/>
    <x v="1"/>
    <x v="1"/>
    <x v="97"/>
    <x v="5"/>
    <n v="56.708494208494201"/>
    <n v="1.9554653175342829"/>
    <n v="-1.6206896551724137E-2"/>
    <s v="Table 2 p. 138 (50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 &amp; large-scale commercial balancing index:perfect balance between two land uses = 1"/>
    <m/>
    <x v="4"/>
    <s v="not stated"/>
    <s v="radial"/>
    <s v="400 &lt; x &lt; 800m"/>
    <s v="OLS"/>
    <m/>
    <m/>
    <s v="6e, 8a"/>
    <n v="-8.2880000000000002E-3"/>
    <s v="derived (6e)"/>
    <n v="-0.112"/>
    <m/>
    <m/>
    <s v=""/>
    <s v=""/>
    <s v=""/>
    <n v="-0.47"/>
    <m/>
    <s v=""/>
    <s v=""/>
    <s v=""/>
    <s v=""/>
    <s v=""/>
    <m/>
    <m/>
    <n v="1.7634042553191492E-2"/>
    <s v="Derived (8a)"/>
    <n v="0.41499999999999998"/>
    <s v="R2"/>
    <s v=""/>
    <s v=""/>
    <n v="3.55"/>
    <s v="t"/>
    <n v="1"/>
    <n v="18"/>
    <n v="1"/>
    <n v="454"/>
    <n v="9.3689999999999998"/>
    <n v="7.3999999999999996E-2"/>
    <n v="-8.2880000000000002E-3"/>
    <m/>
    <m/>
  </r>
  <r>
    <x v="18"/>
    <s v="Zhang 2004"/>
    <n v="131.19999999999999"/>
    <x v="141"/>
    <x v="0"/>
    <x v="1"/>
    <x v="1"/>
    <x v="98"/>
    <x v="0"/>
    <n v="18.057851239669422"/>
    <n v="0"/>
    <n v="0"/>
    <s v="Table 3 (Boston - non-work trip, expanded)"/>
    <n v="4"/>
    <s v="Y"/>
    <s v="Pos"/>
    <x v="0"/>
    <s v="mode choice (probability)"/>
    <s v="trip"/>
    <s v="discrete"/>
    <s v="Disaggregate"/>
    <m/>
    <s v="Revealed preference"/>
    <s v="Secondary - travel or household survey"/>
    <n v="1"/>
    <n v="0"/>
    <n v="0"/>
    <n v="0"/>
    <n v="0"/>
    <n v="0"/>
    <n v="0"/>
    <n v="0"/>
    <n v="0"/>
    <n v="0"/>
    <n v="0"/>
    <n v="0"/>
    <n v="0"/>
    <n v="0"/>
    <n v="0"/>
    <n v="0"/>
    <n v="0"/>
    <n v="0"/>
    <n v="0"/>
    <n v="1"/>
    <n v="0"/>
    <s v="Non-work"/>
    <x v="1"/>
    <s v="Boston"/>
    <n v="1991"/>
    <s v="Pre-2010"/>
    <n v="1036"/>
    <n v="1"/>
    <s v="O"/>
    <s v="N"/>
    <n v="1"/>
    <n v="1"/>
    <n v="1"/>
    <n v="0"/>
    <x v="0"/>
    <x v="1"/>
    <x v="0"/>
    <n v="1"/>
    <x v="0"/>
    <n v="1"/>
    <n v="1"/>
    <n v="1"/>
    <x v="3"/>
    <s v="Pop density (destination)"/>
    <m/>
    <x v="7"/>
    <s v="Destination/workplace"/>
    <s v="other"/>
    <s v=" TAZ"/>
    <s v="Multinomial logistic"/>
    <s v="drive alone or active modes"/>
    <m/>
    <s v="7a, 8a"/>
    <n v="0.24199999999999999"/>
    <s v="derived (7a)"/>
    <n v="1.0999999999999999E-2"/>
    <m/>
    <m/>
    <m/>
    <m/>
    <m/>
    <n v="4.37"/>
    <m/>
    <m/>
    <m/>
    <m/>
    <m/>
    <n v="0.05"/>
    <m/>
    <m/>
    <n v="5.5377574370709379E-2"/>
    <s v="Derived (8a)"/>
    <n v="0.26500000000000001"/>
    <s v="Adjusted ρ2"/>
    <m/>
    <m/>
    <m/>
    <m/>
    <m/>
    <m/>
    <m/>
    <m/>
    <n v="0.158"/>
    <n v="22"/>
    <n v="0.203764"/>
    <m/>
    <m/>
  </r>
  <r>
    <x v="44"/>
    <s v="Sung et al. 2014"/>
    <n v="65.099999999999994"/>
    <x v="142"/>
    <x v="1"/>
    <x v="1"/>
    <x v="1"/>
    <x v="99"/>
    <x v="5"/>
    <n v="45.053998542370636"/>
    <n v="1.5535861566334701"/>
    <n v="-2.3448275862068966E-2"/>
    <s v="Table 2 p. 138 (25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 &amp; large-scale commercial balancing index:perfect balance between two land uses = 1"/>
    <m/>
    <x v="4"/>
    <s v="not stated"/>
    <s v="radial"/>
    <s v=" &lt;400m"/>
    <s v="OLS"/>
    <m/>
    <m/>
    <s v="6e, 8a"/>
    <n v="-1.5093000000000001E-2"/>
    <s v="derived (6e)"/>
    <n v="-0.129"/>
    <m/>
    <m/>
    <s v=""/>
    <s v=""/>
    <s v=""/>
    <n v="-0.68"/>
    <m/>
    <s v=""/>
    <s v=""/>
    <s v=""/>
    <s v=""/>
    <s v=""/>
    <m/>
    <m/>
    <n v="2.2195588235294116E-2"/>
    <s v="Derived (8a)"/>
    <n v="0.36799999999999999"/>
    <s v="R2"/>
    <s v=""/>
    <s v=""/>
    <n v="3.6"/>
    <s v="t"/>
    <n v="1"/>
    <n v="18"/>
    <n v="1"/>
    <n v="454"/>
    <n v="9.3689999999999998"/>
    <n v="0.11700000000000001"/>
    <n v="-1.5093000000000001E-2"/>
    <m/>
    <m/>
  </r>
  <r>
    <x v="32"/>
    <s v="Frank et al. 2008"/>
    <n v="31.2"/>
    <x v="143"/>
    <x v="0"/>
    <x v="1"/>
    <x v="1"/>
    <x v="100"/>
    <x v="0"/>
    <n v="6.666666666666667"/>
    <n v="0"/>
    <n v="0"/>
    <s v="Table 4 p. 48 (significance from table 3 p. 46)"/>
    <n v="4"/>
    <s v="Y"/>
    <s v="Pos"/>
    <x v="0"/>
    <s v="mode choice (probability)"/>
    <s v="tour"/>
    <s v="binary"/>
    <s v="Disaggregate"/>
    <m/>
    <s v="Revealed preference"/>
    <s v="Secondary - travel or household survey"/>
    <n v="0"/>
    <n v="0"/>
    <n v="1"/>
    <n v="0"/>
    <n v="0"/>
    <n v="0"/>
    <n v="0"/>
    <n v="0"/>
    <n v="0"/>
    <n v="0"/>
    <n v="0"/>
    <n v="1"/>
    <n v="0"/>
    <n v="0"/>
    <n v="0"/>
    <n v="0"/>
    <n v="0"/>
    <n v="0"/>
    <n v="0"/>
    <n v="0"/>
    <n v="0"/>
    <s v="Non-work"/>
    <x v="1"/>
    <s v="Puget Sound"/>
    <n v="1999"/>
    <s v="Pre-2010"/>
    <n v="10475"/>
    <n v="1"/>
    <s v="O"/>
    <s v="Y"/>
    <n v="0"/>
    <n v="0"/>
    <n v="0"/>
    <n v="0"/>
    <x v="0"/>
    <x v="1"/>
    <x v="1"/>
    <n v="0"/>
    <x v="1"/>
    <n v="0"/>
    <n v="0"/>
    <n v="0"/>
    <x v="1"/>
    <s v="intersection density"/>
    <m/>
    <x v="1"/>
    <s v="Origin/residence"/>
    <s v="other"/>
    <s v=" TAZ"/>
    <s v="Multinomial logistic (nested)"/>
    <s v="not choosing transit"/>
    <m/>
    <s v="4a, 8a"/>
    <n v="0.24"/>
    <s v="Source"/>
    <n v="0.2198"/>
    <n v="1.2458275401611365"/>
    <m/>
    <s v="Derived (4a)"/>
    <s v=""/>
    <s v=""/>
    <n v="1.6"/>
    <m/>
    <s v=""/>
    <s v=""/>
    <s v=""/>
    <s v=""/>
    <s v=""/>
    <m/>
    <m/>
    <n v="0.15"/>
    <s v="Derived (8a)"/>
    <n v="0.47499999999999998"/>
    <s v="pseudo R2"/>
    <n v="-7211.2"/>
    <s v=""/>
    <s v=""/>
    <s v=""/>
    <n v="5"/>
    <n v="43"/>
    <n v="1"/>
    <n v="10259"/>
    <s v=""/>
    <s v=""/>
    <s v=""/>
    <m/>
    <m/>
  </r>
  <r>
    <x v="44"/>
    <s v="Sung et al. 2014"/>
    <n v="65.599999999999994"/>
    <x v="144"/>
    <x v="1"/>
    <x v="1"/>
    <x v="1"/>
    <x v="101"/>
    <x v="5"/>
    <n v="21.088957055214721"/>
    <n v="0.72720541569705932"/>
    <n v="-1.1379310344827585E-2"/>
    <s v="Table 3 p. 139 (25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 &amp; large-scale commercial balancing index:perfect balance between two land uses = 1"/>
    <m/>
    <x v="4"/>
    <s v="not stated"/>
    <s v="radial"/>
    <s v=" &lt;400m"/>
    <s v="OLS"/>
    <m/>
    <m/>
    <s v="6e, 8a"/>
    <n v="-1.5648000000000002E-2"/>
    <s v="derived (6e)"/>
    <n v="-4.8000000000000001E-2"/>
    <m/>
    <m/>
    <s v=""/>
    <s v=""/>
    <s v=""/>
    <n v="-0.33"/>
    <m/>
    <s v=""/>
    <s v=""/>
    <s v=""/>
    <s v=""/>
    <s v=""/>
    <m/>
    <m/>
    <n v="4.7418181818181825E-2"/>
    <s v="Derived (8a)"/>
    <n v="0.47199999999999998"/>
    <s v="R2"/>
    <s v=""/>
    <s v=""/>
    <n v="7"/>
    <s v="t"/>
    <n v="1"/>
    <n v="18"/>
    <n v="1"/>
    <n v="454"/>
    <n v="9.0969999999999995"/>
    <n v="0.32600000000000001"/>
    <n v="-1.5648000000000002E-2"/>
    <m/>
    <m/>
  </r>
  <r>
    <x v="44"/>
    <s v="Sung et al. 2014"/>
    <n v="65.400000000000006"/>
    <x v="145"/>
    <x v="1"/>
    <x v="1"/>
    <x v="1"/>
    <x v="102"/>
    <x v="5"/>
    <n v="13.1850744956709"/>
    <n v="0.45465774123003105"/>
    <n v="-1.0344827586206896E-2"/>
    <s v="Table 2 p. 138 (100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 &amp; office balancing index:perfect balance between two land uses = 1"/>
    <m/>
    <x v="4"/>
    <s v="not stated"/>
    <s v="radial"/>
    <s v=" 800m &lt;x &lt;1600m"/>
    <s v="OLS"/>
    <m/>
    <m/>
    <s v="6e, 8a"/>
    <n v="-2.2752999999999999E-2"/>
    <s v="derived (6e)"/>
    <n v="-6.0999999999999999E-2"/>
    <m/>
    <m/>
    <s v=""/>
    <s v=""/>
    <s v=""/>
    <n v="-0.3"/>
    <m/>
    <s v=""/>
    <s v=""/>
    <s v=""/>
    <s v=""/>
    <s v=""/>
    <m/>
    <m/>
    <n v="7.5843333333333332E-2"/>
    <s v="Derived (8a)"/>
    <n v="0.36299999999999999"/>
    <s v="R2"/>
    <s v=""/>
    <s v=""/>
    <n v="1.73"/>
    <s v="t"/>
    <n v="1"/>
    <n v="21"/>
    <n v="1"/>
    <n v="451"/>
    <n v="9.3689999999999998"/>
    <n v="0.373"/>
    <n v="-2.2752999999999999E-2"/>
    <m/>
    <m/>
  </r>
  <r>
    <x v="44"/>
    <s v="Sung et al. 2014"/>
    <n v="65.2"/>
    <x v="146"/>
    <x v="1"/>
    <x v="1"/>
    <x v="1"/>
    <x v="103"/>
    <x v="5"/>
    <n v="9.3907294718653738"/>
    <n v="0.32381825765053013"/>
    <n v="-8.6206896551724137E-3"/>
    <s v="Table 2 p. 138 (50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idential to non-residential balancing index:perfect balance between two land uses = 1"/>
    <m/>
    <x v="4"/>
    <s v="not stated"/>
    <s v="radial"/>
    <s v="400 &lt; x &lt; 800m"/>
    <s v="OLS"/>
    <m/>
    <m/>
    <s v="6e, 8a"/>
    <n v="-2.6622E-2"/>
    <s v="derived (6e)"/>
    <n v="-5.0999999999999997E-2"/>
    <m/>
    <m/>
    <s v=""/>
    <s v=""/>
    <s v=""/>
    <n v="-0.25"/>
    <m/>
    <s v=""/>
    <s v=""/>
    <s v=""/>
    <s v=""/>
    <s v=""/>
    <m/>
    <m/>
    <n v="0.106488"/>
    <s v="Derived (8a)"/>
    <n v="0.41499999999999998"/>
    <s v="R2"/>
    <s v=""/>
    <s v=""/>
    <n v="3.55"/>
    <s v="t"/>
    <n v="1"/>
    <n v="18"/>
    <n v="1"/>
    <n v="454"/>
    <n v="9.3689999999999998"/>
    <n v="0.52200000000000002"/>
    <n v="-2.6622E-2"/>
    <m/>
    <m/>
  </r>
  <r>
    <x v="47"/>
    <s v="Cervero 2006"/>
    <n v="2.2999999999999998"/>
    <x v="147"/>
    <x v="0"/>
    <x v="1"/>
    <x v="1"/>
    <x v="26"/>
    <x v="0"/>
    <n v="24.564572574108002"/>
    <n v="0"/>
    <n v="0"/>
    <s v="Table 2 p, 292"/>
    <n v="5"/>
    <s v="Y"/>
    <s v="Pos"/>
    <x v="0"/>
    <s v="ridership"/>
    <s v="boarding"/>
    <s v="continuous"/>
    <s v="Aggregate"/>
    <s v="Transit stop ridership"/>
    <s v="Revealed preference"/>
    <s v="Secondary - patronage"/>
    <n v="0"/>
    <n v="0"/>
    <n v="0"/>
    <n v="0"/>
    <n v="0"/>
    <n v="0"/>
    <n v="1"/>
    <n v="0"/>
    <n v="0"/>
    <n v="0"/>
    <n v="0"/>
    <n v="1"/>
    <n v="0"/>
    <n v="0"/>
    <n v="0"/>
    <n v="0"/>
    <n v="0"/>
    <n v="0"/>
    <n v="0"/>
    <n v="0"/>
    <n v="0"/>
    <s v="Peak"/>
    <x v="1"/>
    <s v="San Francisco"/>
    <n v="2003"/>
    <s v="Pre-2010"/>
    <n v="68"/>
    <n v="1"/>
    <s v="O"/>
    <s v="Y"/>
    <n v="1"/>
    <n v="1"/>
    <n v="0"/>
    <n v="1"/>
    <x v="0"/>
    <x v="1"/>
    <x v="1"/>
    <n v="0"/>
    <x v="1"/>
    <n v="0"/>
    <n v="0"/>
    <n v="0"/>
    <x v="3"/>
    <s v="Total density: population and employment"/>
    <m/>
    <x v="6"/>
    <s v="Origin/residence"/>
    <s v="radial"/>
    <s v=" 800m"/>
    <s v="OLS"/>
    <m/>
    <m/>
    <s v="6a"/>
    <n v="0.23300000000000001"/>
    <s v="Source (6a)"/>
    <s v=""/>
    <m/>
    <m/>
    <s v=""/>
    <s v=""/>
    <s v=""/>
    <s v=""/>
    <m/>
    <s v=""/>
    <m/>
    <m/>
    <s v=""/>
    <n v="8.0000000000000002E-3"/>
    <s v=""/>
    <m/>
    <m/>
    <m/>
    <n v="0.89800000000000002"/>
    <s v="R2"/>
    <s v=""/>
    <s v="&lt;0.001"/>
    <n v="45.2"/>
    <s v="Fisher's distribution"/>
    <m/>
    <m/>
    <m/>
    <s v=""/>
    <s v=""/>
    <s v=""/>
    <s v=""/>
    <m/>
    <m/>
  </r>
  <r>
    <x v="48"/>
    <s v="Chan and Miranda-Moreno 2013"/>
    <n v="36.200000000000003"/>
    <x v="148"/>
    <x v="1"/>
    <x v="1"/>
    <x v="1"/>
    <x v="42"/>
    <x v="2"/>
    <n v="66.532222782829905"/>
    <n v="66.532222782829905"/>
    <n v="34.596755847071549"/>
    <s v="Table 5, p. 261"/>
    <n v="3"/>
    <s v="Y"/>
    <s v="Pos"/>
    <x v="0"/>
    <s v="ridership"/>
    <s v="boarding + alighting"/>
    <s v="continuous"/>
    <s v="Aggregate"/>
    <s v="Transit stop ridership"/>
    <s v="Revealed preference"/>
    <s v="Secondary - patronage"/>
    <n v="0"/>
    <n v="0"/>
    <n v="0"/>
    <n v="0"/>
    <n v="0"/>
    <n v="0"/>
    <n v="1"/>
    <n v="0"/>
    <n v="0"/>
    <n v="0"/>
    <n v="0"/>
    <n v="0"/>
    <n v="1"/>
    <n v="0"/>
    <n v="0"/>
    <n v="0"/>
    <n v="0"/>
    <n v="0"/>
    <n v="0"/>
    <n v="0"/>
    <n v="0"/>
    <s v="Peak"/>
    <x v="0"/>
    <s v="Montreal"/>
    <s v="1989, 2003"/>
    <s v="Pre-2010"/>
    <n v="130"/>
    <n v="2"/>
    <s v="O"/>
    <s v="Y"/>
    <n v="1"/>
    <n v="0"/>
    <n v="0"/>
    <n v="1"/>
    <x v="1"/>
    <x v="1"/>
    <x v="0"/>
    <n v="1"/>
    <x v="0"/>
    <n v="1"/>
    <n v="1"/>
    <n v="0"/>
    <x v="3"/>
    <s v="Commercial density"/>
    <m/>
    <x v="9"/>
    <s v="Destination/workplace"/>
    <s v="radial"/>
    <s v=" 800m &lt;x &lt;1600m"/>
    <s v="OLS"/>
    <m/>
    <m/>
    <m/>
    <n v="0.52"/>
    <s v="Source"/>
    <n v="3.29"/>
    <m/>
    <n v="26.842863655898565"/>
    <s v="Derived (4b)"/>
    <s v=""/>
    <m/>
    <s v=""/>
    <m/>
    <s v=""/>
    <s v=""/>
    <s v=""/>
    <s v=""/>
    <n v="0"/>
    <s v=""/>
    <m/>
    <m/>
    <m/>
    <n v="0.55200000000000005"/>
    <s v="R2"/>
    <s v=""/>
    <s v=""/>
    <s v=""/>
    <s v=""/>
    <m/>
    <m/>
    <m/>
    <s v=""/>
    <s v=""/>
    <s v=""/>
    <s v=""/>
    <m/>
    <m/>
  </r>
  <r>
    <x v="33"/>
    <s v="Kim et al. 2016"/>
    <n v="93.1"/>
    <x v="149"/>
    <x v="1"/>
    <x v="1"/>
    <x v="1"/>
    <x v="104"/>
    <x v="2"/>
    <n v="15.853674161252648"/>
    <n v="15.853674161252648"/>
    <n v="2.2999999999999998"/>
    <s v="Table 3 p. 9 (model 5)"/>
    <n v="4"/>
    <s v="Y"/>
    <s v="Pos"/>
    <x v="0"/>
    <s v="ridership"/>
    <s v="trip"/>
    <s v="continuous"/>
    <s v="Aggregate"/>
    <s v="Transit stop ridership"/>
    <s v="Revealed preference"/>
    <s v="Secondary - patronage"/>
    <n v="0"/>
    <n v="0"/>
    <n v="0"/>
    <n v="0"/>
    <n v="0"/>
    <n v="1"/>
    <n v="0"/>
    <n v="0"/>
    <n v="0"/>
    <n v="0"/>
    <n v="0"/>
    <n v="0"/>
    <n v="0"/>
    <n v="0"/>
    <n v="0"/>
    <n v="0"/>
    <n v="0"/>
    <n v="0"/>
    <n v="0"/>
    <n v="1"/>
    <n v="0"/>
    <s v="General"/>
    <x v="1"/>
    <s v="Los Angeles"/>
    <s v="2000 - 2010"/>
    <s v="2010 - 2017"/>
    <n v="50"/>
    <n v="10"/>
    <s v="E"/>
    <s v="Y"/>
    <n v="1"/>
    <n v="0"/>
    <n v="0"/>
    <n v="0"/>
    <x v="1"/>
    <x v="1"/>
    <x v="0"/>
    <n v="1"/>
    <x v="0"/>
    <n v="0"/>
    <n v="1"/>
    <n v="0"/>
    <x v="3"/>
    <s v="Change in commercial area"/>
    <m/>
    <x v="9"/>
    <s v="Both"/>
    <s v="radial"/>
    <s v=" 800m"/>
    <s v="OLS"/>
    <m/>
    <m/>
    <s v="6c, 8a, 5"/>
    <n v="0.14507678009564123"/>
    <s v="derived (6c)"/>
    <n v="5879.8"/>
    <m/>
    <m/>
    <s v=""/>
    <n v="0.3604"/>
    <s v="Standardised beta coefficient"/>
    <n v="2.2999999999999998"/>
    <m/>
    <s v=""/>
    <s v=""/>
    <s v=""/>
    <s v=""/>
    <n v="0.05"/>
    <m/>
    <m/>
    <n v="6.3076860911148364E-2"/>
    <s v="Derived (8a)"/>
    <n v="0.73519999999999996"/>
    <s v="Adjusted R2"/>
    <s v=""/>
    <s v=""/>
    <s v=""/>
    <s v=""/>
    <n v="1"/>
    <n v="12"/>
    <n v="1"/>
    <n v="37"/>
    <n v="559298.6"/>
    <n v="13.8"/>
    <n v="0.14507678009564123"/>
    <m/>
    <m/>
  </r>
  <r>
    <x v="32"/>
    <s v="Frank et al. 2008"/>
    <n v="31.2"/>
    <x v="150"/>
    <x v="0"/>
    <x v="1"/>
    <x v="1"/>
    <x v="105"/>
    <x v="0"/>
    <n v="7.391304347826086"/>
    <n v="0"/>
    <n v="0"/>
    <s v="Table 4 p. 48 (significance from table 3 p. 46)"/>
    <n v="4"/>
    <s v="Y"/>
    <s v="Pos"/>
    <x v="0"/>
    <s v="mode choice (probability)"/>
    <s v="tour"/>
    <s v="binary"/>
    <s v="Disaggregate"/>
    <m/>
    <s v="Revealed preference"/>
    <s v="Secondary - travel or household survey"/>
    <n v="0"/>
    <n v="0"/>
    <n v="1"/>
    <n v="0"/>
    <n v="0"/>
    <n v="0"/>
    <n v="0"/>
    <n v="0"/>
    <n v="0"/>
    <n v="0"/>
    <n v="0"/>
    <n v="1"/>
    <n v="0"/>
    <n v="0"/>
    <n v="0"/>
    <n v="0"/>
    <n v="0"/>
    <n v="0"/>
    <n v="0"/>
    <n v="0"/>
    <n v="0"/>
    <s v="Non-work"/>
    <x v="1"/>
    <s v="Puget Sound"/>
    <n v="1999"/>
    <s v="Pre-2010"/>
    <n v="10475"/>
    <n v="1"/>
    <s v="O"/>
    <s v="Y"/>
    <n v="0"/>
    <n v="0"/>
    <n v="0"/>
    <n v="0"/>
    <x v="0"/>
    <x v="1"/>
    <x v="1"/>
    <n v="0"/>
    <x v="1"/>
    <n v="0"/>
    <n v="0"/>
    <n v="0"/>
    <x v="1"/>
    <s v="intersection density"/>
    <m/>
    <x v="1"/>
    <s v="Destination/workplace"/>
    <s v="other"/>
    <s v=" TAZ"/>
    <s v="Multinomial logistic (nested)"/>
    <s v="not choosing transit"/>
    <m/>
    <s v="4a, 8a"/>
    <n v="0.23"/>
    <s v="Source"/>
    <n v="0.18010000000000001"/>
    <n v="1.1973370908444088"/>
    <m/>
    <s v="Derived (4a)"/>
    <s v=""/>
    <s v=""/>
    <n v="1.7"/>
    <m/>
    <s v=""/>
    <s v=""/>
    <s v=""/>
    <s v=""/>
    <s v=""/>
    <m/>
    <m/>
    <n v="0.13529411764705884"/>
    <s v="Derived (8a)"/>
    <n v="0.47499999999999998"/>
    <s v="pseudo R2"/>
    <n v="-7211.2"/>
    <s v=""/>
    <s v=""/>
    <s v=""/>
    <n v="5"/>
    <n v="43"/>
    <n v="1"/>
    <n v="10259"/>
    <s v=""/>
    <s v=""/>
    <s v=""/>
    <m/>
    <m/>
  </r>
  <r>
    <x v="19"/>
    <s v="Concas and DeSalvo 2014"/>
    <n v="97.3"/>
    <x v="151"/>
    <x v="1"/>
    <x v="1"/>
    <x v="1"/>
    <x v="42"/>
    <x v="6"/>
    <n v="66.532222782829905"/>
    <n v="22.177407594276634"/>
    <n v="1.7076603847593008"/>
    <s v="Model III Table 7 p. 32"/>
    <s v="insufficient information"/>
    <s v="unspecified"/>
    <s v="Pos"/>
    <x v="0"/>
    <s v="ridership"/>
    <s v="trip"/>
    <s v="continuous"/>
    <s v="Disaggregate"/>
    <m/>
    <s v="Revealed preference"/>
    <s v="Secondary - travel or household survey"/>
    <n v="1"/>
    <n v="0"/>
    <n v="0"/>
    <n v="0"/>
    <n v="0"/>
    <n v="0"/>
    <n v="0"/>
    <n v="0"/>
    <n v="0"/>
    <n v="0"/>
    <n v="0"/>
    <n v="0"/>
    <n v="0"/>
    <n v="0"/>
    <n v="0"/>
    <n v="0"/>
    <n v="0"/>
    <n v="0"/>
    <n v="0"/>
    <n v="1"/>
    <n v="0"/>
    <s v="General"/>
    <x v="1"/>
    <s v="San Francisco"/>
    <n v="2000"/>
    <s v="Pre-2010"/>
    <n v="8212"/>
    <n v="1"/>
    <s v="O"/>
    <s v="Y"/>
    <n v="0"/>
    <n v="0"/>
    <n v="0"/>
    <n v="1"/>
    <x v="1"/>
    <x v="1"/>
    <x v="0"/>
    <n v="1"/>
    <x v="0"/>
    <n v="1"/>
    <n v="1"/>
    <n v="0"/>
    <x v="3"/>
    <s v="Retail establishment density"/>
    <m/>
    <x v="9"/>
    <s v="Origin/residence"/>
    <s v="census geography"/>
    <s v=" post code"/>
    <s v="3SLS"/>
    <m/>
    <m/>
    <m/>
    <n v="7.6999999999999999E-2"/>
    <s v="Source"/>
    <s v=""/>
    <m/>
    <m/>
    <s v=""/>
    <s v=""/>
    <s v=""/>
    <s v=""/>
    <m/>
    <s v=""/>
    <s v=""/>
    <s v=""/>
    <s v=""/>
    <s v=""/>
    <s v=""/>
    <m/>
    <m/>
    <m/>
    <s v="not stated"/>
    <s v=""/>
    <s v=""/>
    <s v=""/>
    <n v="1712.7"/>
    <s v="χ2"/>
    <m/>
    <m/>
    <m/>
    <s v=""/>
    <s v=""/>
    <s v=""/>
    <s v=""/>
    <m/>
    <m/>
  </r>
  <r>
    <x v="19"/>
    <s v="Concas and DeSalvo 2014"/>
    <n v="97.1"/>
    <x v="152"/>
    <x v="1"/>
    <x v="1"/>
    <x v="1"/>
    <x v="42"/>
    <x v="6"/>
    <n v="66.532222782829905"/>
    <n v="22.177407594276634"/>
    <n v="0.99798334174244852"/>
    <s v="Model I (RL exogensous) Table 3 p. 26"/>
    <s v="insufficient information"/>
    <s v="unspecified"/>
    <s v="Pos"/>
    <x v="0"/>
    <s v="ridership"/>
    <s v="trip"/>
    <s v="continuous"/>
    <s v="Disaggregate"/>
    <m/>
    <s v="Revealed preference"/>
    <s v="Secondary - travel or household survey"/>
    <n v="1"/>
    <n v="0"/>
    <n v="0"/>
    <n v="0"/>
    <n v="0"/>
    <n v="0"/>
    <n v="0"/>
    <n v="0"/>
    <n v="0"/>
    <n v="0"/>
    <n v="0"/>
    <n v="0"/>
    <n v="0"/>
    <n v="0"/>
    <n v="0"/>
    <n v="0"/>
    <n v="0"/>
    <n v="0"/>
    <n v="0"/>
    <n v="1"/>
    <n v="0"/>
    <s v="General"/>
    <x v="1"/>
    <s v="San Francisco"/>
    <n v="2000"/>
    <s v="Pre-2010"/>
    <n v="8229"/>
    <n v="1"/>
    <s v="O"/>
    <s v="Y"/>
    <n v="0"/>
    <n v="0"/>
    <n v="0"/>
    <n v="1"/>
    <x v="1"/>
    <x v="0"/>
    <x v="0"/>
    <n v="1"/>
    <x v="0"/>
    <n v="1"/>
    <n v="1"/>
    <n v="1"/>
    <x v="3"/>
    <s v="Retail establishment density"/>
    <m/>
    <x v="9"/>
    <s v="Origin/residence"/>
    <s v="census geography"/>
    <s v=" post code"/>
    <s v="3SLS"/>
    <m/>
    <m/>
    <m/>
    <n v="4.4999999999999998E-2"/>
    <s v="Source"/>
    <s v=""/>
    <m/>
    <m/>
    <s v=""/>
    <s v=""/>
    <s v=""/>
    <s v=""/>
    <m/>
    <s v=""/>
    <s v=""/>
    <s v=""/>
    <s v=""/>
    <s v=""/>
    <s v=""/>
    <m/>
    <m/>
    <m/>
    <s v=""/>
    <s v=""/>
    <s v=""/>
    <s v=""/>
    <n v="1845"/>
    <s v="χ2"/>
    <m/>
    <m/>
    <m/>
    <s v=""/>
    <s v=""/>
    <s v=""/>
    <s v=""/>
    <m/>
    <m/>
  </r>
  <r>
    <x v="49"/>
    <s v="Schneider et al. 2017"/>
    <n v="50.1"/>
    <x v="153"/>
    <x v="0"/>
    <x v="1"/>
    <x v="1"/>
    <x v="59"/>
    <x v="0"/>
    <n v="12.665837762492249"/>
    <n v="0"/>
    <n v="0"/>
    <s v="Table 3 (final model)"/>
    <n v="3"/>
    <s v="Y"/>
    <s v="Pos"/>
    <x v="0"/>
    <s v="mode choice (probability)"/>
    <s v="trip"/>
    <s v="categorical"/>
    <s v="Aggregate"/>
    <s v="census block group/ tract"/>
    <s v="Revealed preference"/>
    <s v="Secondary - Census"/>
    <n v="1"/>
    <n v="0"/>
    <n v="0"/>
    <n v="0"/>
    <n v="0"/>
    <n v="0"/>
    <n v="0"/>
    <n v="0"/>
    <n v="0"/>
    <n v="0"/>
    <n v="0"/>
    <n v="1"/>
    <n v="0"/>
    <n v="0"/>
    <n v="0"/>
    <n v="0"/>
    <n v="0"/>
    <n v="0"/>
    <n v="0"/>
    <n v="0"/>
    <n v="0"/>
    <s v="Work"/>
    <x v="1"/>
    <s v="varies"/>
    <s v="2009 - 2013"/>
    <s v="2010 - 2017"/>
    <n v="5000"/>
    <n v="1"/>
    <s v="O"/>
    <s v="Y"/>
    <n v="1"/>
    <n v="0"/>
    <n v="0"/>
    <n v="1"/>
    <x v="0"/>
    <x v="1"/>
    <x v="0"/>
    <n v="1"/>
    <x v="0"/>
    <n v="0"/>
    <n v="1"/>
    <n v="1"/>
    <x v="1"/>
    <s v="pre-1940s housing share"/>
    <m/>
    <x v="8"/>
    <s v="Origin/residence"/>
    <s v="census geography"/>
    <s v="block or tract"/>
    <s v="Multinomial logistic (fractional)"/>
    <s v="automobile"/>
    <m/>
    <s v="4a, 5, 7a"/>
    <n v="0.22119059250000001"/>
    <s v="derived (7a)"/>
    <n v="1.4710000000000001"/>
    <n v="4.353586551546428"/>
    <m/>
    <s v="Derived (4a)"/>
    <s v=""/>
    <m/>
    <s v=""/>
    <m/>
    <s v=""/>
    <s v=""/>
    <s v=""/>
    <s v=""/>
    <n v="0.05"/>
    <s v=""/>
    <m/>
    <m/>
    <m/>
    <s v="not stated"/>
    <s v=""/>
    <n v="-1888.75"/>
    <s v=""/>
    <s v=""/>
    <s v=""/>
    <m/>
    <m/>
    <m/>
    <s v=""/>
    <n v="7.7499999999999999E-2"/>
    <n v="0.16300000000000001"/>
    <n v="0.22119059250000001"/>
    <m/>
    <m/>
  </r>
  <r>
    <x v="19"/>
    <s v="Concas and DeSalvo 2014"/>
    <n v="97.2"/>
    <x v="154"/>
    <x v="1"/>
    <x v="1"/>
    <x v="1"/>
    <x v="42"/>
    <x v="6"/>
    <n v="66.532222782829905"/>
    <n v="22.177407594276634"/>
    <n v="0.62096741263974575"/>
    <s v="Model II (density exogensous) Table 5 p. 29"/>
    <s v="insufficient information"/>
    <s v="unspecified"/>
    <s v="Pos"/>
    <x v="0"/>
    <s v="ridership"/>
    <s v="trip"/>
    <s v="continuous"/>
    <s v="Disaggregate"/>
    <m/>
    <s v="Revealed preference"/>
    <s v="Secondary - travel or household survey"/>
    <n v="1"/>
    <n v="0"/>
    <n v="0"/>
    <n v="0"/>
    <n v="0"/>
    <n v="0"/>
    <n v="0"/>
    <n v="0"/>
    <n v="0"/>
    <n v="0"/>
    <n v="0"/>
    <n v="0"/>
    <n v="0"/>
    <n v="0"/>
    <n v="0"/>
    <n v="0"/>
    <n v="0"/>
    <n v="0"/>
    <n v="0"/>
    <n v="1"/>
    <n v="0"/>
    <s v="General"/>
    <x v="1"/>
    <s v="San Francisco"/>
    <n v="2000"/>
    <s v="Pre-2010"/>
    <n v="8212"/>
    <n v="1"/>
    <s v="O"/>
    <s v="Y"/>
    <n v="0"/>
    <n v="0"/>
    <n v="0"/>
    <n v="1"/>
    <x v="1"/>
    <x v="1"/>
    <x v="0"/>
    <n v="1"/>
    <x v="0"/>
    <n v="1"/>
    <n v="1"/>
    <n v="1"/>
    <x v="3"/>
    <s v="Retail establishment density"/>
    <m/>
    <x v="9"/>
    <s v="Origin/residence"/>
    <s v="census geography"/>
    <s v=" post code"/>
    <s v="3SLS"/>
    <m/>
    <m/>
    <m/>
    <n v="2.8000000000000001E-2"/>
    <s v="Source"/>
    <s v=""/>
    <m/>
    <m/>
    <s v=""/>
    <s v=""/>
    <s v=""/>
    <s v=""/>
    <m/>
    <s v=""/>
    <s v=""/>
    <s v=""/>
    <s v=""/>
    <s v=""/>
    <s v=""/>
    <m/>
    <m/>
    <m/>
    <s v="not stated"/>
    <s v=""/>
    <s v=""/>
    <s v=""/>
    <n v="1845"/>
    <s v="χ2"/>
    <m/>
    <m/>
    <m/>
    <s v=""/>
    <s v=""/>
    <s v=""/>
    <s v=""/>
    <m/>
    <m/>
  </r>
  <r>
    <x v="30"/>
    <s v="Chatman 2008"/>
    <n v="111.1"/>
    <x v="155"/>
    <x v="1"/>
    <x v="1"/>
    <x v="1"/>
    <x v="42"/>
    <x v="6"/>
    <n v="66.532222782829905"/>
    <n v="22.177407594276634"/>
    <n v="0.30108048549989963"/>
    <s v="Table 5 p. 1020 (col. 1 Activity Density)"/>
    <n v="2"/>
    <s v="N"/>
    <s v="Pos"/>
    <x v="1"/>
    <s v="ridership"/>
    <s v="trip"/>
    <s v="Count"/>
    <s v="Disaggregate"/>
    <m/>
    <s v="Revealed preference"/>
    <s v="Primary survey"/>
    <n v="1"/>
    <n v="0"/>
    <n v="0"/>
    <n v="0"/>
    <n v="0"/>
    <n v="0"/>
    <n v="0"/>
    <n v="0"/>
    <n v="0"/>
    <n v="1"/>
    <n v="0"/>
    <n v="0"/>
    <n v="0"/>
    <n v="0"/>
    <n v="0"/>
    <n v="0"/>
    <n v="0"/>
    <n v="0"/>
    <n v="0"/>
    <n v="0"/>
    <n v="0"/>
    <s v="Non-work"/>
    <x v="1"/>
    <s v="San Francisco"/>
    <s v="2003/2004"/>
    <s v="Pre-2010"/>
    <n v="1000"/>
    <n v="1"/>
    <s v="O"/>
    <s v="Y"/>
    <n v="0"/>
    <n v="0"/>
    <n v="0"/>
    <n v="0"/>
    <x v="1"/>
    <x v="1"/>
    <x v="0"/>
    <n v="1"/>
    <x v="0"/>
    <n v="0"/>
    <n v="0"/>
    <n v="1"/>
    <x v="3"/>
    <s v="Retail employment density"/>
    <m/>
    <x v="9"/>
    <s v="not stated"/>
    <s v="ring"/>
    <s v="&gt;1600m"/>
    <s v="Negative binomial regression"/>
    <m/>
    <m/>
    <s v="4b, 7b"/>
    <n v="1.3576000000000001E-2"/>
    <s v="derived (7b)"/>
    <n v="8.0000000000000002E-3"/>
    <m/>
    <n v="1.0080320855042735"/>
    <s v="Derived (4b)"/>
    <s v=""/>
    <s v=""/>
    <s v=""/>
    <m/>
    <n v="0.57999999999999996"/>
    <s v=""/>
    <s v=""/>
    <s v=""/>
    <s v=""/>
    <s v=""/>
    <m/>
    <m/>
    <m/>
    <n v="0.16"/>
    <s v="pseudo R2"/>
    <s v=""/>
    <s v=""/>
    <s v=""/>
    <s v=""/>
    <m/>
    <m/>
    <m/>
    <s v=""/>
    <s v=""/>
    <n v="1.6970000000000001"/>
    <n v="1.3576000000000001E-2"/>
    <m/>
    <m/>
  </r>
  <r>
    <x v="30"/>
    <s v="Chatman 2008"/>
    <n v="111.1"/>
    <x v="156"/>
    <x v="1"/>
    <x v="1"/>
    <x v="1"/>
    <x v="42"/>
    <x v="6"/>
    <n v="66.532222782829905"/>
    <n v="22.177407594276634"/>
    <n v="3.5912984987791865E-3"/>
    <s v="Table 5 p. 1020 (col. 1 Activity Density)"/>
    <n v="2"/>
    <s v="N"/>
    <s v="Pos"/>
    <x v="1"/>
    <s v="ridership"/>
    <s v="trip"/>
    <s v="Count"/>
    <s v="Disaggregate"/>
    <m/>
    <s v="Revealed preference"/>
    <s v="Primary survey"/>
    <n v="1"/>
    <n v="0"/>
    <n v="0"/>
    <n v="0"/>
    <n v="0"/>
    <n v="0"/>
    <n v="0"/>
    <n v="0"/>
    <n v="0"/>
    <n v="1"/>
    <n v="0"/>
    <n v="0"/>
    <n v="0"/>
    <n v="0"/>
    <n v="0"/>
    <n v="0"/>
    <n v="0"/>
    <n v="0"/>
    <n v="0"/>
    <n v="0"/>
    <n v="0"/>
    <s v="Non-work"/>
    <x v="1"/>
    <s v="San Francisco"/>
    <s v="2003/2004"/>
    <s v="Pre-2010"/>
    <n v="1000"/>
    <n v="1"/>
    <s v="O"/>
    <s v="Y"/>
    <n v="0"/>
    <n v="0"/>
    <n v="0"/>
    <n v="0"/>
    <x v="1"/>
    <x v="1"/>
    <x v="0"/>
    <n v="1"/>
    <x v="0"/>
    <n v="0"/>
    <n v="0"/>
    <n v="1"/>
    <x v="3"/>
    <s v="Retail employment density"/>
    <m/>
    <x v="9"/>
    <s v="not stated"/>
    <s v="radial"/>
    <s v=" 400m"/>
    <s v="Negative binomial regression"/>
    <m/>
    <m/>
    <s v="4b, 7b"/>
    <n v="1.6193499999999999E-4"/>
    <s v="derived (7b)"/>
    <n v="0.23300000000000001"/>
    <m/>
    <n v="1.2623814793272614"/>
    <s v="Derived (4b)"/>
    <s v=""/>
    <s v=""/>
    <s v=""/>
    <m/>
    <n v="1.49"/>
    <s v=""/>
    <s v=""/>
    <s v=""/>
    <s v=""/>
    <s v=""/>
    <m/>
    <m/>
    <m/>
    <n v="0.16"/>
    <s v="pseudo R2"/>
    <s v=""/>
    <s v=""/>
    <s v=""/>
    <s v=""/>
    <m/>
    <m/>
    <m/>
    <s v=""/>
    <s v=""/>
    <n v="0.69499999999999995"/>
    <n v="1.6193499999999999E-4"/>
    <m/>
    <m/>
  </r>
  <r>
    <x v="30"/>
    <s v="Chatman 2008"/>
    <n v="111.3"/>
    <x v="157"/>
    <x v="1"/>
    <x v="1"/>
    <x v="1"/>
    <x v="42"/>
    <x v="6"/>
    <n v="66.532222782829905"/>
    <n v="22.177407594276634"/>
    <n v="-5.5179607835319686"/>
    <s v="Table 5 p. 1020 (col. 4 combined Density)"/>
    <n v="2"/>
    <s v="Y"/>
    <s v="Neg"/>
    <x v="2"/>
    <s v="ridership"/>
    <s v="trip"/>
    <s v="Count"/>
    <s v="Disaggregate"/>
    <m/>
    <s v="Revealed preference"/>
    <s v="Primary survey"/>
    <n v="1"/>
    <n v="0"/>
    <n v="0"/>
    <n v="0"/>
    <n v="0"/>
    <n v="0"/>
    <n v="0"/>
    <n v="0"/>
    <n v="0"/>
    <n v="1"/>
    <n v="0"/>
    <n v="0"/>
    <n v="0"/>
    <n v="0"/>
    <n v="0"/>
    <n v="0"/>
    <n v="0"/>
    <n v="0"/>
    <n v="0"/>
    <n v="0"/>
    <n v="0"/>
    <s v="Non-work"/>
    <x v="1"/>
    <s v="San Francisco"/>
    <s v="2003/2004"/>
    <s v="Pre-2010"/>
    <n v="1000"/>
    <n v="1"/>
    <s v="O"/>
    <s v="Y"/>
    <n v="0"/>
    <n v="0"/>
    <n v="0"/>
    <n v="0"/>
    <x v="1"/>
    <x v="1"/>
    <x v="0"/>
    <n v="1"/>
    <x v="0"/>
    <n v="0"/>
    <n v="0"/>
    <n v="1"/>
    <x v="3"/>
    <s v="Retail employment density"/>
    <m/>
    <x v="9"/>
    <s v="not stated"/>
    <s v="ring"/>
    <s v="400 &lt; x &lt; 800m"/>
    <s v="Negative binomial regression"/>
    <m/>
    <m/>
    <s v="4b, 7b"/>
    <n v="-0.24880999999999998"/>
    <s v="derived (7b)"/>
    <n v="-0.35799999999999998"/>
    <m/>
    <n v="0.69907307500652571"/>
    <s v="Derived (4b)"/>
    <s v=""/>
    <s v=""/>
    <s v=""/>
    <m/>
    <n v="3.09"/>
    <s v=""/>
    <s v=""/>
    <s v=""/>
    <n v="0.01"/>
    <s v=""/>
    <m/>
    <m/>
    <m/>
    <n v="0.19"/>
    <s v="pseudo R2"/>
    <s v=""/>
    <s v=""/>
    <s v=""/>
    <s v=""/>
    <m/>
    <m/>
    <m/>
    <s v=""/>
    <s v=""/>
    <n v="0.69499999999999995"/>
    <n v="-0.24880999999999998"/>
    <m/>
    <m/>
  </r>
  <r>
    <x v="22"/>
    <s v="Moniruzzaman and Paez 2012"/>
    <n v="37.1"/>
    <x v="158"/>
    <x v="1"/>
    <x v="1"/>
    <x v="1"/>
    <x v="1"/>
    <x v="7"/>
    <n v="19.173553039543329"/>
    <n v="4.7933882598858322"/>
    <n v="0.78642870971762124"/>
    <s v="Table 2 (1), p. 203"/>
    <n v="3"/>
    <s v="Y"/>
    <s v="Pos"/>
    <x v="0"/>
    <s v="Transit use (probability)"/>
    <s v="individual"/>
    <s v="binary"/>
    <s v="Aggregate"/>
    <s v="census block group/ tract"/>
    <s v="Revealed preference"/>
    <s v="Secondary - Census"/>
    <n v="0"/>
    <n v="0"/>
    <n v="1"/>
    <n v="0"/>
    <n v="0"/>
    <n v="0"/>
    <n v="0"/>
    <n v="0"/>
    <n v="0"/>
    <n v="0"/>
    <n v="0"/>
    <n v="1"/>
    <n v="0"/>
    <n v="0"/>
    <n v="0"/>
    <n v="0"/>
    <n v="0"/>
    <n v="0"/>
    <n v="0"/>
    <n v="0"/>
    <n v="0"/>
    <s v="Work"/>
    <x v="0"/>
    <s v="GTHA"/>
    <n v="2006"/>
    <s v="Pre-2010"/>
    <n v="761"/>
    <n v="1"/>
    <s v="O"/>
    <s v="Y"/>
    <n v="1"/>
    <n v="0"/>
    <n v="0"/>
    <n v="1"/>
    <x v="1"/>
    <x v="1"/>
    <x v="0"/>
    <n v="1"/>
    <x v="0"/>
    <n v="0"/>
    <n v="1"/>
    <n v="1"/>
    <x v="1"/>
    <s v="Street density"/>
    <m/>
    <x v="1"/>
    <s v="Origin/residence"/>
    <s v="census geography"/>
    <s v="block or tract"/>
    <s v="Binary logistic"/>
    <s v="not choosing transit"/>
    <m/>
    <s v="4a, 7a"/>
    <n v="0.16406530559999999"/>
    <s v="derived (7a)"/>
    <n v="1.4239999999999999E-2"/>
    <n v="1.0143418717770099"/>
    <m/>
    <s v="Derived (4a)"/>
    <s v=""/>
    <s v=""/>
    <s v=""/>
    <m/>
    <s v=""/>
    <s v=""/>
    <s v=""/>
    <s v=""/>
    <n v="0"/>
    <s v=""/>
    <m/>
    <m/>
    <m/>
    <n v="0.307"/>
    <s v="pseudo R2"/>
    <s v=""/>
    <s v=""/>
    <n v="6.2249999999999996"/>
    <s v="Moran's I"/>
    <m/>
    <m/>
    <m/>
    <s v=""/>
    <n v="9.2799999999999994E-2"/>
    <n v="12.7"/>
    <n v="0.16406530559999999"/>
    <m/>
    <m/>
  </r>
  <r>
    <x v="22"/>
    <s v="Moniruzzaman and Paez 2012"/>
    <n v="37.200000000000003"/>
    <x v="159"/>
    <x v="1"/>
    <x v="1"/>
    <x v="1"/>
    <x v="1"/>
    <x v="7"/>
    <n v="19.173553039543329"/>
    <n v="4.7933882598858322"/>
    <n v="0.76157667886278058"/>
    <s v="Table 2 (2), p. 203"/>
    <n v="3"/>
    <s v="Y"/>
    <s v="Pos"/>
    <x v="0"/>
    <s v="Transit use (probability)"/>
    <s v="individual"/>
    <s v="binary"/>
    <s v="Aggregate"/>
    <s v="census block group/ tract"/>
    <s v="Revealed preference"/>
    <s v="Secondary - Census"/>
    <n v="0"/>
    <n v="0"/>
    <n v="1"/>
    <n v="0"/>
    <n v="0"/>
    <n v="0"/>
    <n v="0"/>
    <n v="0"/>
    <n v="0"/>
    <n v="0"/>
    <n v="0"/>
    <n v="1"/>
    <n v="0"/>
    <n v="0"/>
    <n v="0"/>
    <n v="0"/>
    <n v="0"/>
    <n v="0"/>
    <n v="0"/>
    <n v="0"/>
    <n v="0"/>
    <s v="Work"/>
    <x v="0"/>
    <s v="GTHA"/>
    <n v="2006"/>
    <s v="Pre-2010"/>
    <n v="761"/>
    <n v="1"/>
    <s v="O"/>
    <s v="Y"/>
    <n v="1"/>
    <n v="0"/>
    <n v="0"/>
    <n v="1"/>
    <x v="1"/>
    <x v="1"/>
    <x v="0"/>
    <n v="1"/>
    <x v="0"/>
    <n v="0"/>
    <n v="1"/>
    <n v="1"/>
    <x v="1"/>
    <s v="Street density"/>
    <m/>
    <x v="1"/>
    <s v="Origin/residence"/>
    <s v="census geography"/>
    <s v="block or tract"/>
    <s v="Binary logistic"/>
    <s v="not choosing transit"/>
    <m/>
    <s v="4a, 7a"/>
    <n v="0.15888065759999997"/>
    <s v="derived (7a)"/>
    <n v="1.379E-2"/>
    <n v="1.013885520621421"/>
    <m/>
    <s v="Derived (4a)"/>
    <s v=""/>
    <s v=""/>
    <s v=""/>
    <m/>
    <s v=""/>
    <s v=""/>
    <s v=""/>
    <s v=""/>
    <n v="4.7800000000000002E-2"/>
    <s v=""/>
    <m/>
    <m/>
    <m/>
    <n v="0.30099999999999999"/>
    <s v="pseudo R2"/>
    <s v=""/>
    <s v=""/>
    <n v="6.1950000000000003"/>
    <s v="Moran's I"/>
    <m/>
    <m/>
    <m/>
    <s v=""/>
    <n v="9.2799999999999994E-2"/>
    <n v="12.7"/>
    <n v="0.15888065759999997"/>
    <m/>
    <m/>
  </r>
  <r>
    <x v="22"/>
    <s v="Moniruzzaman and Paez 2012"/>
    <n v="37.1"/>
    <x v="160"/>
    <x v="1"/>
    <x v="1"/>
    <x v="1"/>
    <x v="1"/>
    <x v="7"/>
    <n v="19.173553039543329"/>
    <n v="4.7933882598858322"/>
    <n v="9.1224130056490868E-2"/>
    <s v="Table 2 (1), p. 203"/>
    <n v="3"/>
    <s v="Y"/>
    <s v="Pos"/>
    <x v="0"/>
    <s v="Transit use (probability)"/>
    <s v="individual"/>
    <s v="binary"/>
    <s v="Aggregate"/>
    <s v="census block group/ tract"/>
    <s v="Revealed preference"/>
    <s v="Secondary - Census"/>
    <n v="0"/>
    <n v="0"/>
    <n v="1"/>
    <n v="0"/>
    <n v="0"/>
    <n v="0"/>
    <n v="0"/>
    <n v="0"/>
    <n v="0"/>
    <n v="0"/>
    <n v="0"/>
    <n v="1"/>
    <n v="0"/>
    <n v="0"/>
    <n v="0"/>
    <n v="0"/>
    <n v="0"/>
    <n v="0"/>
    <n v="0"/>
    <n v="0"/>
    <n v="0"/>
    <s v="Work"/>
    <x v="0"/>
    <s v="GTHA"/>
    <n v="2006"/>
    <s v="Pre-2010"/>
    <n v="761"/>
    <n v="1"/>
    <s v="O"/>
    <s v="Y"/>
    <n v="1"/>
    <n v="0"/>
    <n v="0"/>
    <n v="1"/>
    <x v="1"/>
    <x v="1"/>
    <x v="0"/>
    <n v="1"/>
    <x v="0"/>
    <n v="0"/>
    <n v="1"/>
    <n v="1"/>
    <x v="1"/>
    <s v="Intersection density"/>
    <m/>
    <x v="1"/>
    <s v="Origin/residence"/>
    <s v="census geography"/>
    <s v="block or tract"/>
    <s v="Binary logistic"/>
    <s v="not choosing transit"/>
    <m/>
    <s v="4a, 7a"/>
    <n v="1.9031241600000002E-2"/>
    <s v="derived (7a)"/>
    <n v="3.4000000000000002E-4"/>
    <n v="1.0003400578065513"/>
    <m/>
    <s v="Derived (4a)"/>
    <s v=""/>
    <s v=""/>
    <s v=""/>
    <m/>
    <s v=""/>
    <s v=""/>
    <s v=""/>
    <s v=""/>
    <n v="0.01"/>
    <s v=""/>
    <m/>
    <m/>
    <m/>
    <n v="0.307"/>
    <s v="pseudo R2"/>
    <s v=""/>
    <s v=""/>
    <n v="6.2249999999999996"/>
    <s v="Moran's I"/>
    <m/>
    <m/>
    <m/>
    <s v=""/>
    <n v="9.2799999999999994E-2"/>
    <n v="61.7"/>
    <n v="1.9031241600000002E-2"/>
    <m/>
    <m/>
  </r>
  <r>
    <x v="50"/>
    <s v="Bhattacharya 2013"/>
    <n v="72.3"/>
    <x v="161"/>
    <x v="0"/>
    <x v="1"/>
    <x v="1"/>
    <x v="106"/>
    <x v="0"/>
    <n v="6.8839896442068254"/>
    <n v="0"/>
    <n v="0"/>
    <s v="Table 3.4 p. 66"/>
    <n v="2"/>
    <s v="N"/>
    <s v="Pos"/>
    <x v="1"/>
    <s v="Transit users"/>
    <s v="individual"/>
    <s v="Count"/>
    <s v="Aggregate"/>
    <s v="O-D pair"/>
    <s v="Revealed preference"/>
    <s v="Secondary - travel or household survey"/>
    <n v="0"/>
    <n v="0"/>
    <n v="1"/>
    <n v="0"/>
    <n v="0"/>
    <n v="0"/>
    <n v="0"/>
    <n v="0"/>
    <n v="0"/>
    <n v="0"/>
    <n v="0"/>
    <n v="0"/>
    <n v="0"/>
    <n v="0"/>
    <n v="0"/>
    <n v="0"/>
    <n v="0"/>
    <n v="0"/>
    <n v="0"/>
    <n v="1"/>
    <n v="0"/>
    <s v="General"/>
    <x v="1"/>
    <s v="Atlanta"/>
    <n v="2009"/>
    <s v="Pre-2010"/>
    <n v="1298"/>
    <n v="1"/>
    <s v="O"/>
    <s v="Y"/>
    <n v="0"/>
    <n v="1"/>
    <n v="0"/>
    <n v="0"/>
    <x v="0"/>
    <x v="1"/>
    <x v="0"/>
    <n v="1"/>
    <x v="0"/>
    <n v="0"/>
    <n v="1"/>
    <n v="0"/>
    <x v="3"/>
    <s v="Population density"/>
    <m/>
    <x v="7"/>
    <s v="Origin/residence"/>
    <s v="other"/>
    <s v=" TAZ"/>
    <s v="Negative binomial regression"/>
    <m/>
    <m/>
    <s v="4b, 8a, 8b"/>
    <n v="0.21"/>
    <s v="Source"/>
    <n v="3.7781599999999999E-2"/>
    <m/>
    <n v="1.0385043987484257"/>
    <s v="Derived (4b)"/>
    <s v=""/>
    <s v=""/>
    <n v="1.4456378252834332"/>
    <s v="Derived (8b)"/>
    <n v="1.45"/>
    <s v=""/>
    <s v=""/>
    <s v="-0.009547, 0.0010458"/>
    <n v="0.14799999999999999"/>
    <n v="2.6134899999999999E-2"/>
    <s v="Source"/>
    <n v="0.14526459969932454"/>
    <s v="Derived (8a)"/>
    <n v="1.17E-2"/>
    <s v="pseudo R2"/>
    <n v="-1091.6280999999999"/>
    <s v=""/>
    <s v=""/>
    <s v=""/>
    <m/>
    <m/>
    <m/>
    <s v=""/>
    <s v=""/>
    <s v=""/>
    <s v=""/>
    <m/>
    <m/>
  </r>
  <r>
    <x v="45"/>
    <s v="Verbas et al. 2015"/>
    <n v="91.1"/>
    <x v="162"/>
    <x v="0"/>
    <x v="1"/>
    <x v="1"/>
    <x v="107"/>
    <x v="0"/>
    <n v="89.333333333333343"/>
    <n v="0"/>
    <n v="0"/>
    <s v="Table 2 p. 13 (medium term elasticity)"/>
    <n v="4"/>
    <s v="Y"/>
    <s v="Pos"/>
    <x v="0"/>
    <s v="ridership"/>
    <s v="boarding"/>
    <s v="continuous"/>
    <s v="Aggregate"/>
    <s v="Transit stop ridership"/>
    <s v="Revealed preference"/>
    <s v="Secondary - patronage"/>
    <n v="0"/>
    <n v="0"/>
    <n v="1"/>
    <n v="0"/>
    <n v="0"/>
    <n v="0"/>
    <n v="0"/>
    <n v="0"/>
    <n v="0"/>
    <n v="0"/>
    <n v="0"/>
    <n v="0"/>
    <n v="0"/>
    <n v="0"/>
    <n v="0"/>
    <n v="0"/>
    <n v="0"/>
    <n v="0"/>
    <n v="0"/>
    <n v="1"/>
    <n v="0"/>
    <s v="General"/>
    <x v="1"/>
    <s v="Chicago"/>
    <s v="2009 - 2010"/>
    <s v="2010 - 2017"/>
    <n v="23196"/>
    <n v="2"/>
    <s v="E"/>
    <s v="Y"/>
    <n v="1"/>
    <n v="1"/>
    <n v="0"/>
    <n v="0"/>
    <x v="0"/>
    <x v="1"/>
    <x v="0"/>
    <n v="1"/>
    <x v="0"/>
    <n v="0"/>
    <n v="0"/>
    <n v="0"/>
    <x v="0"/>
    <s v="Walkscore"/>
    <m/>
    <x v="11"/>
    <s v="Origin/residence"/>
    <s v="neighbourhood"/>
    <s v=" not stated"/>
    <s v="OLS"/>
    <m/>
    <m/>
    <s v="8a"/>
    <n v="0.21"/>
    <s v="Source"/>
    <s v=""/>
    <m/>
    <m/>
    <s v=""/>
    <s v=""/>
    <s v=""/>
    <n v="18.760000000000002"/>
    <m/>
    <s v=""/>
    <m/>
    <m/>
    <s v=""/>
    <s v=""/>
    <m/>
    <m/>
    <n v="1.1194029850746268E-2"/>
    <s v="Derived (8a)"/>
    <n v="0.89"/>
    <s v="Adjusted R2"/>
    <s v=""/>
    <s v=""/>
    <n v="54490000"/>
    <s v="Fisher's distribution"/>
    <n v="1"/>
    <n v="30"/>
    <n v="1"/>
    <n v="23165"/>
    <s v=""/>
    <s v=""/>
    <s v=""/>
    <m/>
    <m/>
  </r>
  <r>
    <x v="35"/>
    <s v="Guerra et al. 2012"/>
    <n v="70.099999999999994"/>
    <x v="163"/>
    <x v="0"/>
    <x v="1"/>
    <x v="1"/>
    <x v="108"/>
    <x v="0"/>
    <n v="29.080585392784176"/>
    <n v="0"/>
    <n v="0"/>
    <s v="Table 2 p. 7 (0.25 mi buffer)"/>
    <n v="4"/>
    <s v="Y"/>
    <s v="Pos"/>
    <x v="0"/>
    <s v="ridership"/>
    <s v="boarding + alighting"/>
    <s v="continuous"/>
    <s v="Aggregate"/>
    <s v="Transit stop ridership"/>
    <s v="Revealed preference"/>
    <s v="Secondary - patronage"/>
    <n v="0"/>
    <n v="1"/>
    <n v="0"/>
    <n v="0"/>
    <n v="0"/>
    <n v="0"/>
    <n v="0"/>
    <n v="0"/>
    <n v="0"/>
    <n v="0"/>
    <n v="0"/>
    <n v="0"/>
    <n v="0"/>
    <n v="0"/>
    <n v="0"/>
    <n v="0"/>
    <n v="0"/>
    <n v="0"/>
    <n v="0"/>
    <n v="1"/>
    <n v="0"/>
    <s v="Weekday"/>
    <x v="1"/>
    <s v="varies"/>
    <n v="2009"/>
    <s v="Pre-2010"/>
    <n v="1449"/>
    <n v="1"/>
    <s v="O"/>
    <s v="Y"/>
    <n v="0"/>
    <n v="0"/>
    <n v="0"/>
    <n v="0"/>
    <x v="0"/>
    <x v="1"/>
    <x v="1"/>
    <n v="0"/>
    <x v="1"/>
    <n v="0"/>
    <n v="0"/>
    <n v="0"/>
    <x v="3"/>
    <s v="Population density"/>
    <m/>
    <x v="7"/>
    <s v="Both"/>
    <s v="radial"/>
    <s v=" 400m"/>
    <s v="OLS"/>
    <m/>
    <m/>
    <s v="6c, 10, 5"/>
    <n v="0.20701096345514952"/>
    <s v="derived (6c)"/>
    <n v="0.33800000000000002"/>
    <m/>
    <m/>
    <s v=""/>
    <s v=""/>
    <s v=""/>
    <n v="6.02"/>
    <m/>
    <s v=""/>
    <s v=""/>
    <s v=""/>
    <s v=""/>
    <n v="0.01"/>
    <m/>
    <m/>
    <n v="3.4387203231752414E-2"/>
    <s v="Derived (8a)"/>
    <n v="0.74019999999999997"/>
    <s v="Adjusted R2"/>
    <s v=""/>
    <s v=""/>
    <s v=""/>
    <s v=""/>
    <n v="1"/>
    <n v="1"/>
    <n v="0"/>
    <n v="1448"/>
    <n v="6020"/>
    <n v="3687"/>
    <n v="0.20701096345514952"/>
    <m/>
    <m/>
  </r>
  <r>
    <x v="22"/>
    <s v="Moniruzzaman and Paez 2012"/>
    <n v="37.1"/>
    <x v="164"/>
    <x v="1"/>
    <x v="1"/>
    <x v="1"/>
    <x v="1"/>
    <x v="7"/>
    <n v="19.173553039543329"/>
    <n v="4.7933882598858322"/>
    <n v="0"/>
    <s v="Table 2 (1), p. 203"/>
    <n v="3"/>
    <s v="Y"/>
    <s v="Pos"/>
    <x v="0"/>
    <s v="Transit use (probability)"/>
    <s v="individual"/>
    <s v="binary"/>
    <s v="Aggregate"/>
    <s v="census block group/ tract"/>
    <s v="Revealed preference"/>
    <s v="Secondary - Census"/>
    <n v="0"/>
    <n v="0"/>
    <n v="1"/>
    <n v="0"/>
    <n v="0"/>
    <n v="0"/>
    <n v="0"/>
    <n v="0"/>
    <n v="0"/>
    <n v="0"/>
    <n v="0"/>
    <n v="1"/>
    <n v="0"/>
    <n v="0"/>
    <n v="0"/>
    <n v="0"/>
    <n v="0"/>
    <n v="0"/>
    <n v="0"/>
    <n v="0"/>
    <n v="0"/>
    <s v="Work"/>
    <x v="0"/>
    <s v="GTHA"/>
    <n v="2006"/>
    <s v="Pre-2010"/>
    <n v="761"/>
    <n v="1"/>
    <s v="O"/>
    <s v="Y"/>
    <n v="1"/>
    <n v="0"/>
    <n v="0"/>
    <n v="1"/>
    <x v="1"/>
    <x v="1"/>
    <x v="0"/>
    <n v="1"/>
    <x v="0"/>
    <n v="0"/>
    <n v="1"/>
    <n v="1"/>
    <x v="1"/>
    <s v="Sidewalk density"/>
    <m/>
    <x v="1"/>
    <s v="Origin/residence"/>
    <s v="census geography"/>
    <s v="block or tract"/>
    <s v="Binary logistic"/>
    <s v="not choosing transit"/>
    <m/>
    <s v="4a, 7a"/>
    <n v="0"/>
    <s v="derived (7a)"/>
    <n v="2.1299999999999999E-3"/>
    <n v="1.0021322700614574"/>
    <m/>
    <s v="Derived (4a)"/>
    <s v=""/>
    <s v=""/>
    <s v=""/>
    <m/>
    <s v=""/>
    <s v=""/>
    <s v=""/>
    <s v=""/>
    <n v="0"/>
    <s v=""/>
    <m/>
    <m/>
    <m/>
    <n v="0.307"/>
    <s v="pseudo R2"/>
    <s v=""/>
    <s v=""/>
    <n v="6.2249999999999996"/>
    <s v="Moran's I"/>
    <m/>
    <m/>
    <m/>
    <s v=""/>
    <s v=""/>
    <n v="23.3"/>
    <m/>
    <m/>
    <m/>
  </r>
  <r>
    <x v="8"/>
    <s v="Bordoloi et al. 2013"/>
    <n v="127.2"/>
    <x v="165"/>
    <x v="0"/>
    <x v="1"/>
    <x v="1"/>
    <x v="109"/>
    <x v="0"/>
    <n v="12.349514563106796"/>
    <n v="0"/>
    <n v="0"/>
    <s v="Table 4 p. 571"/>
    <n v="4"/>
    <s v="Y"/>
    <s v="Pos"/>
    <x v="0"/>
    <s v="ridership"/>
    <m/>
    <s v="Count"/>
    <s v="Disaggregate"/>
    <s v="household"/>
    <s v="Revealed preference"/>
    <s v="Secondary - travel or household survey"/>
    <n v="1"/>
    <n v="0"/>
    <n v="0"/>
    <n v="0"/>
    <n v="0"/>
    <n v="0"/>
    <n v="0"/>
    <n v="0"/>
    <n v="0"/>
    <n v="0"/>
    <n v="0"/>
    <n v="0"/>
    <n v="0"/>
    <n v="0"/>
    <n v="0"/>
    <n v="0"/>
    <n v="0"/>
    <n v="0"/>
    <n v="0"/>
    <n v="1"/>
    <n v="0"/>
    <s v="General"/>
    <x v="2"/>
    <s v="Agartala"/>
    <n v="2012"/>
    <s v="2010 - 2017"/>
    <n v="816"/>
    <n v="1"/>
    <s v="O"/>
    <s v="Y"/>
    <n v="0"/>
    <n v="1"/>
    <n v="0"/>
    <n v="0"/>
    <x v="0"/>
    <x v="1"/>
    <x v="1"/>
    <n v="0"/>
    <x v="1"/>
    <n v="0"/>
    <n v="0"/>
    <n v="0"/>
    <x v="2"/>
    <s v="Entropy ( 0 - 1); 0 = homoegoeous"/>
    <m/>
    <x v="2"/>
    <s v="Origin/residence"/>
    <s v="radial"/>
    <s v="400 &lt; x &lt; 800m"/>
    <s v="OLS"/>
    <m/>
    <m/>
    <s v="8a, SS calculated as: population/average household size *1% (stated sample size)"/>
    <n v="0.20599999999999999"/>
    <s v="Source"/>
    <n v="5.7000000000000002E-2"/>
    <m/>
    <m/>
    <m/>
    <m/>
    <m/>
    <n v="2.544"/>
    <m/>
    <m/>
    <m/>
    <m/>
    <m/>
    <m/>
    <m/>
    <m/>
    <n v="8.0974842767295593E-2"/>
    <s v="Derived (8a)"/>
    <n v="0.30399999999999999"/>
    <s v="R2"/>
    <m/>
    <m/>
    <m/>
    <m/>
    <n v="1"/>
    <n v="3"/>
    <n v="1"/>
    <n v="812"/>
    <m/>
    <m/>
    <m/>
    <m/>
    <m/>
  </r>
  <r>
    <x v="45"/>
    <s v="Verbas et al. 2015"/>
    <n v="91.1"/>
    <x v="166"/>
    <x v="0"/>
    <x v="1"/>
    <x v="1"/>
    <x v="110"/>
    <x v="0"/>
    <n v="89.188118811881182"/>
    <n v="0"/>
    <n v="0"/>
    <s v="Table 2 p. 12"/>
    <n v="4"/>
    <s v="Y"/>
    <s v="Pos"/>
    <x v="0"/>
    <s v="ridership"/>
    <s v="boarding"/>
    <s v="continuous"/>
    <s v="Aggregate"/>
    <s v="Transit stop ridership"/>
    <s v="Revealed preference"/>
    <s v="Secondary - patronage"/>
    <n v="0"/>
    <n v="0"/>
    <n v="1"/>
    <n v="0"/>
    <n v="0"/>
    <n v="0"/>
    <n v="0"/>
    <n v="0"/>
    <n v="0"/>
    <n v="0"/>
    <n v="0"/>
    <n v="0"/>
    <n v="0"/>
    <n v="0"/>
    <n v="0"/>
    <n v="0"/>
    <n v="0"/>
    <n v="0"/>
    <n v="0"/>
    <n v="1"/>
    <n v="0"/>
    <s v="General"/>
    <x v="1"/>
    <s v="Chicago"/>
    <s v="2009 - 2010"/>
    <s v="2010 - 2017"/>
    <n v="92784"/>
    <n v="1"/>
    <s v="O"/>
    <s v="Y"/>
    <n v="1"/>
    <n v="1"/>
    <n v="0"/>
    <n v="0"/>
    <x v="0"/>
    <x v="1"/>
    <x v="0"/>
    <n v="1"/>
    <x v="0"/>
    <n v="0"/>
    <n v="0"/>
    <n v="0"/>
    <x v="0"/>
    <s v="Walkscore"/>
    <m/>
    <x v="11"/>
    <s v="Origin/residence"/>
    <s v="neighbourhood"/>
    <s v=" not stated"/>
    <s v="OLS"/>
    <m/>
    <m/>
    <s v="8a"/>
    <n v="0.20200000000000001"/>
    <s v="Source"/>
    <s v=""/>
    <m/>
    <m/>
    <s v=""/>
    <s v=""/>
    <s v=""/>
    <n v="18.015999999999998"/>
    <m/>
    <s v=""/>
    <m/>
    <m/>
    <s v=""/>
    <s v=""/>
    <m/>
    <m/>
    <n v="1.1212255772646538E-2"/>
    <s v="Derived (8a)"/>
    <n v="0.82"/>
    <s v="Adjusted R2"/>
    <s v=""/>
    <s v=""/>
    <n v="25370"/>
    <s v="Fisher's distribution"/>
    <n v="1"/>
    <n v="30"/>
    <n v="1"/>
    <n v="92753"/>
    <s v=""/>
    <s v=""/>
    <s v=""/>
    <m/>
    <m/>
  </r>
  <r>
    <x v="51"/>
    <s v="Currie and Delbosc 2013"/>
    <n v="62.1"/>
    <x v="167"/>
    <x v="0"/>
    <x v="1"/>
    <x v="1"/>
    <x v="111"/>
    <x v="0"/>
    <n v="26.037761204058327"/>
    <n v="0"/>
    <n v="0"/>
    <s v="Table 5 p. 57"/>
    <n v="4"/>
    <s v="Y"/>
    <s v="Pos"/>
    <x v="0"/>
    <s v="ridership"/>
    <s v="BVK"/>
    <s v="continuous"/>
    <s v="Aggregate"/>
    <s v="route/ network buffer"/>
    <s v="Revealed preference"/>
    <s v="Secondary - patronage"/>
    <n v="0"/>
    <n v="0"/>
    <n v="0"/>
    <n v="1"/>
    <n v="0"/>
    <n v="1"/>
    <n v="0"/>
    <n v="0"/>
    <n v="0"/>
    <n v="0"/>
    <n v="0"/>
    <n v="0"/>
    <n v="1"/>
    <n v="0"/>
    <n v="0"/>
    <n v="0"/>
    <n v="0"/>
    <n v="0"/>
    <n v="0"/>
    <n v="0"/>
    <n v="0"/>
    <s v="General"/>
    <x v="10"/>
    <s v="varies"/>
    <s v="2001 - 2009"/>
    <s v="Pre-2010"/>
    <n v="91"/>
    <n v="1"/>
    <s v="O"/>
    <s v="Y"/>
    <n v="1"/>
    <n v="1"/>
    <n v="0"/>
    <n v="1"/>
    <x v="0"/>
    <x v="1"/>
    <x v="1"/>
    <n v="0"/>
    <x v="1"/>
    <n v="0"/>
    <n v="0"/>
    <n v="1"/>
    <x v="3"/>
    <s v="Employment density"/>
    <m/>
    <x v="5"/>
    <s v="Both"/>
    <s v="route"/>
    <s v=" not stated"/>
    <s v="OLS"/>
    <m/>
    <m/>
    <s v="6c, 5, 8a"/>
    <n v="0.19932589285714283"/>
    <s v="derived (6c)"/>
    <n v="0.3"/>
    <m/>
    <m/>
    <s v=""/>
    <n v="0.26"/>
    <s v="Standardised beta coefficient"/>
    <n v="5.19"/>
    <m/>
    <s v=""/>
    <s v=""/>
    <s v=""/>
    <s v=""/>
    <n v="1E-3"/>
    <n v="0.06"/>
    <m/>
    <n v="3.8405759702725015E-2"/>
    <s v="Derived (8a)"/>
    <s v="not stated"/>
    <s v=""/>
    <s v=""/>
    <s v=""/>
    <s v=""/>
    <s v=""/>
    <n v="1"/>
    <n v="6"/>
    <n v="1"/>
    <n v="84"/>
    <n v="5.6"/>
    <n v="3.7207499999999998"/>
    <n v="0.19932589285714283"/>
    <m/>
    <m/>
  </r>
  <r>
    <x v="52"/>
    <s v="de Grange et al. 2012"/>
    <n v="39.1"/>
    <x v="168"/>
    <x v="0"/>
    <x v="1"/>
    <x v="1"/>
    <x v="112"/>
    <x v="0"/>
    <n v="10.869565217391305"/>
    <n v="0"/>
    <n v="0"/>
    <s v="Table 1 p. 14, Model 4"/>
    <n v="4"/>
    <s v="Y"/>
    <s v="Pos"/>
    <x v="0"/>
    <s v="ridership"/>
    <s v="trip"/>
    <s v="continuous"/>
    <s v="Aggregate"/>
    <s v="MSA/ city/ municipality"/>
    <s v="Revealed preference"/>
    <s v="Secondary - travel or household survey"/>
    <n v="1"/>
    <n v="0"/>
    <n v="0"/>
    <n v="0"/>
    <n v="0"/>
    <n v="0"/>
    <n v="0"/>
    <n v="0"/>
    <n v="0"/>
    <n v="0"/>
    <n v="0"/>
    <n v="0"/>
    <n v="0"/>
    <n v="0"/>
    <n v="0"/>
    <n v="0"/>
    <n v="0"/>
    <n v="0"/>
    <n v="0"/>
    <n v="1"/>
    <n v="0"/>
    <s v="General"/>
    <x v="11"/>
    <s v="varies"/>
    <s v="2000 - 2009"/>
    <s v="Pre-2010"/>
    <n v="41"/>
    <n v="1"/>
    <s v="O"/>
    <s v="Y"/>
    <n v="0"/>
    <n v="1"/>
    <n v="1"/>
    <n v="1"/>
    <x v="0"/>
    <x v="1"/>
    <x v="0"/>
    <n v="1"/>
    <x v="0"/>
    <n v="0"/>
    <n v="1"/>
    <n v="0"/>
    <x v="3"/>
    <s v="Population density"/>
    <m/>
    <x v="7"/>
    <s v="not stated"/>
    <s v="other"/>
    <s v=" city or metropolitan area"/>
    <s v="OLS"/>
    <m/>
    <m/>
    <s v="6a, 8a, 8b"/>
    <n v="0.19900000000000001"/>
    <s v="Source (6a)"/>
    <n v="0.19900000000000001"/>
    <m/>
    <m/>
    <s v=""/>
    <s v=""/>
    <s v=""/>
    <n v="2.1630434782608696"/>
    <s v="Derived (8b)"/>
    <s v=""/>
    <s v=""/>
    <s v=""/>
    <s v=""/>
    <n v="0.05"/>
    <n v="9.1999999999999998E-2"/>
    <m/>
    <n v="9.1999999999999998E-2"/>
    <s v="Derived (8a)"/>
    <n v="0.92"/>
    <s v="R2"/>
    <s v=""/>
    <s v=""/>
    <s v=""/>
    <s v=""/>
    <n v="1"/>
    <n v="7"/>
    <n v="1"/>
    <n v="33"/>
    <s v=""/>
    <s v=""/>
    <s v=""/>
    <m/>
    <m/>
  </r>
  <r>
    <x v="53"/>
    <s v="Zhu et al. 2013"/>
    <n v="54.3"/>
    <x v="169"/>
    <x v="1"/>
    <x v="1"/>
    <x v="1"/>
    <x v="1"/>
    <x v="6"/>
    <n v="19.173553039543329"/>
    <n v="6.3911843465144429"/>
    <n v="-0.68718014093723279"/>
    <s v="Table 5 p. 69"/>
    <n v="2"/>
    <s v="Y"/>
    <s v="Pos"/>
    <x v="0"/>
    <s v="Transit use (probability)"/>
    <s v="individual"/>
    <s v="binary"/>
    <s v="Disaggregate"/>
    <m/>
    <s v="Revealed preference"/>
    <s v="Secondary - travel or household survey"/>
    <n v="0"/>
    <n v="0"/>
    <n v="1"/>
    <n v="0"/>
    <n v="0"/>
    <n v="0"/>
    <n v="1"/>
    <n v="0"/>
    <n v="0"/>
    <n v="0"/>
    <n v="0"/>
    <n v="0"/>
    <n v="0"/>
    <n v="0"/>
    <n v="0"/>
    <n v="0"/>
    <n v="0"/>
    <n v="0"/>
    <n v="0"/>
    <n v="1"/>
    <n v="0"/>
    <s v="Non-work"/>
    <x v="1"/>
    <s v="Los Angeles"/>
    <n v="2009"/>
    <s v="Pre-2010"/>
    <n v="8181"/>
    <n v="1"/>
    <s v="O"/>
    <s v="N"/>
    <n v="0"/>
    <n v="0"/>
    <n v="0"/>
    <n v="0"/>
    <x v="1"/>
    <x v="1"/>
    <x v="0"/>
    <n v="1"/>
    <x v="0"/>
    <n v="1"/>
    <n v="1"/>
    <n v="1"/>
    <x v="1"/>
    <s v="Quality and diversity of non auto transportation infratructure (entropy measure)"/>
    <m/>
    <x v="1"/>
    <s v="not stated"/>
    <s v="census geography"/>
    <s v="block or tract"/>
    <s v="Binary logistic"/>
    <s v="no transit trip"/>
    <m/>
    <s v="4a, 7a, 5"/>
    <n v="-0.10751999999999999"/>
    <s v="derived (7a)"/>
    <n v="0.32"/>
    <n v="1.3771277643359572"/>
    <m/>
    <s v="Derived (4a)"/>
    <s v=""/>
    <s v=""/>
    <s v=""/>
    <m/>
    <n v="4.05"/>
    <s v=""/>
    <s v=""/>
    <s v=""/>
    <n v="0.01"/>
    <s v=""/>
    <m/>
    <m/>
    <m/>
    <n v="222"/>
    <s v="pseudo R2"/>
    <s v=""/>
    <s v=""/>
    <s v=""/>
    <s v=""/>
    <m/>
    <m/>
    <m/>
    <s v=""/>
    <n v="0.04"/>
    <n v="-0.35"/>
    <n v="-0.10751999999999999"/>
    <m/>
    <m/>
  </r>
  <r>
    <x v="12"/>
    <s v="Chakraborty and Mishra 2012"/>
    <n v="32.1"/>
    <x v="170"/>
    <x v="0"/>
    <x v="1"/>
    <x v="1"/>
    <x v="113"/>
    <x v="0"/>
    <n v="49.224420995560187"/>
    <n v="0"/>
    <n v="0"/>
    <s v="Table 4 - Model I p. 10"/>
    <s v="4b"/>
    <s v="Y"/>
    <s v="Pos"/>
    <x v="0"/>
    <s v="ridership"/>
    <s v="boarding + alighting"/>
    <s v="continuous"/>
    <s v="Aggregate"/>
    <s v="SMZ"/>
    <s v="Revealed preference"/>
    <s v="Secondary - patronage"/>
    <n v="1"/>
    <n v="0"/>
    <n v="0"/>
    <n v="0"/>
    <n v="0"/>
    <n v="0"/>
    <n v="0"/>
    <n v="0"/>
    <n v="0"/>
    <n v="0"/>
    <n v="0"/>
    <n v="0"/>
    <n v="1"/>
    <n v="0"/>
    <n v="0"/>
    <n v="0"/>
    <n v="0"/>
    <n v="0"/>
    <n v="0"/>
    <n v="0"/>
    <n v="0"/>
    <s v="General"/>
    <x v="1"/>
    <s v="Maryland"/>
    <n v="2000"/>
    <s v="Pre-2010"/>
    <s v="not stated"/>
    <n v="1"/>
    <s v="O"/>
    <s v="N"/>
    <n v="0"/>
    <n v="1"/>
    <n v="0"/>
    <n v="0"/>
    <x v="0"/>
    <x v="1"/>
    <x v="0"/>
    <n v="1"/>
    <x v="0"/>
    <n v="1"/>
    <n v="1"/>
    <n v="0"/>
    <x v="3"/>
    <s v="Employment density"/>
    <m/>
    <x v="5"/>
    <s v="Origin/residence"/>
    <s v="census geography"/>
    <s v=" other"/>
    <s v="OLS"/>
    <m/>
    <m/>
    <s v="6c, 8a, 5"/>
    <n v="0.19665035777410345"/>
    <s v="derived (6c)"/>
    <n v="0.78920000000000001"/>
    <m/>
    <m/>
    <s v=""/>
    <s v=""/>
    <s v=""/>
    <n v="9.68"/>
    <m/>
    <s v=""/>
    <s v=""/>
    <s v=""/>
    <s v=""/>
    <n v="0.01"/>
    <m/>
    <m/>
    <n v="2.0315119604762753E-2"/>
    <s v="Derived (8a)"/>
    <n v="0.73580000000000001"/>
    <s v="Adjusted R2"/>
    <s v=""/>
    <s v=""/>
    <s v=""/>
    <s v=""/>
    <n v="1"/>
    <n v="11"/>
    <n v="1"/>
    <n v="1139"/>
    <n v="5612.48"/>
    <n v="1398.5"/>
    <n v="0.19665035777410345"/>
    <m/>
    <m/>
  </r>
  <r>
    <x v="54"/>
    <s v="Currie et al. 2011"/>
    <n v="64.099999999999994"/>
    <x v="171"/>
    <x v="0"/>
    <x v="1"/>
    <x v="1"/>
    <x v="114"/>
    <x v="0"/>
    <n v="15.985944586318407"/>
    <n v="0"/>
    <n v="0"/>
    <s v="Table 5 p. 555"/>
    <n v="4"/>
    <s v="Y"/>
    <s v="Pos"/>
    <x v="0"/>
    <s v="ridership"/>
    <s v="BRK"/>
    <s v="continuous"/>
    <s v="Aggregate"/>
    <s v="route/ network buffer"/>
    <s v="Revealed preference"/>
    <s v="Secondary - patronage"/>
    <n v="0"/>
    <n v="0"/>
    <n v="0"/>
    <n v="0"/>
    <n v="0"/>
    <n v="1"/>
    <n v="0"/>
    <n v="0"/>
    <n v="0"/>
    <n v="0"/>
    <n v="0"/>
    <n v="0"/>
    <n v="1"/>
    <n v="0"/>
    <n v="0"/>
    <n v="0"/>
    <n v="0"/>
    <n v="0"/>
    <n v="0"/>
    <n v="0"/>
    <n v="0"/>
    <s v="General"/>
    <x v="12"/>
    <s v="varies"/>
    <s v="2003 - 2009"/>
    <s v="Pre-2010"/>
    <n v="57"/>
    <n v="1"/>
    <s v="O"/>
    <s v="Y"/>
    <n v="1"/>
    <n v="1"/>
    <n v="0"/>
    <n v="1"/>
    <x v="0"/>
    <x v="1"/>
    <x v="1"/>
    <n v="1"/>
    <x v="2"/>
    <n v="1"/>
    <n v="1"/>
    <n v="0"/>
    <x v="3"/>
    <s v="Job density"/>
    <m/>
    <x v="5"/>
    <s v="not stated"/>
    <s v="route"/>
    <s v=" 800m"/>
    <s v="OLS"/>
    <m/>
    <m/>
    <s v="6c, 8a"/>
    <n v="0.19560933563326918"/>
    <s v="derived (6c)"/>
    <n v="25.643000000000001"/>
    <m/>
    <m/>
    <s v=""/>
    <n v="0.23599999999999999"/>
    <s v="Standardised beta coefficient"/>
    <n v="3.1269999999999998"/>
    <m/>
    <s v=""/>
    <m/>
    <m/>
    <s v=""/>
    <s v=""/>
    <n v="8.1999999999999993"/>
    <m/>
    <n v="6.2554952233216887E-2"/>
    <s v="Derived (8a)"/>
    <n v="0.76"/>
    <s v="Adjusted R2"/>
    <s v=""/>
    <s v="&lt;0.001"/>
    <n v="37"/>
    <s v="Fisher's distribution"/>
    <n v="1"/>
    <n v="5"/>
    <n v="1"/>
    <n v="37"/>
    <n v="582411.36842105258"/>
    <n v="4442.7368421052633"/>
    <n v="0.19560933563326918"/>
    <m/>
    <m/>
  </r>
  <r>
    <x v="53"/>
    <s v="Zhu et al. 2013"/>
    <n v="54.1"/>
    <x v="172"/>
    <x v="1"/>
    <x v="1"/>
    <x v="1"/>
    <x v="1"/>
    <x v="6"/>
    <n v="19.173553039543329"/>
    <n v="6.3911843465144429"/>
    <n v="-0.816026417362964"/>
    <s v="Table 3 p. 68"/>
    <n v="2"/>
    <s v="Y"/>
    <s v="Pos"/>
    <x v="0"/>
    <s v="mode choice (probability)"/>
    <s v="trip"/>
    <s v="categorical"/>
    <s v="Disaggregate"/>
    <m/>
    <s v="Revealed preference"/>
    <s v="Secondary - travel or household survey"/>
    <n v="0"/>
    <n v="0"/>
    <n v="1"/>
    <n v="0"/>
    <n v="0"/>
    <n v="0"/>
    <n v="1"/>
    <n v="0"/>
    <n v="0"/>
    <n v="0"/>
    <n v="0"/>
    <n v="1"/>
    <n v="0"/>
    <n v="0"/>
    <n v="0"/>
    <n v="0"/>
    <n v="0"/>
    <n v="0"/>
    <n v="0"/>
    <n v="0"/>
    <n v="0"/>
    <s v="Work"/>
    <x v="1"/>
    <s v="Los Angeles"/>
    <n v="2009"/>
    <s v="Pre-2010"/>
    <n v="4934"/>
    <n v="1"/>
    <s v="O"/>
    <s v="N"/>
    <n v="0"/>
    <n v="0"/>
    <n v="0"/>
    <n v="0"/>
    <x v="1"/>
    <x v="1"/>
    <x v="0"/>
    <n v="1"/>
    <x v="0"/>
    <n v="1"/>
    <n v="1"/>
    <n v="1"/>
    <x v="1"/>
    <s v="Quality and diversity of non auto transportation infratructure (entropy measure)"/>
    <m/>
    <x v="1"/>
    <s v="Origin/residence"/>
    <s v="census geography"/>
    <s v="block or tract"/>
    <s v="Multinomial logistic"/>
    <s v="automobile"/>
    <m/>
    <s v="4b, 7a, 5"/>
    <n v="-0.12767999999999999"/>
    <s v="derived (7a)"/>
    <n v="0.38"/>
    <m/>
    <n v="1.4622845894342245"/>
    <s v="Derived (4b)"/>
    <s v=""/>
    <s v=""/>
    <s v=""/>
    <m/>
    <n v="4.12"/>
    <s v=""/>
    <s v=""/>
    <s v=""/>
    <n v="0.01"/>
    <s v=""/>
    <m/>
    <m/>
    <m/>
    <n v="0.14299999999999999"/>
    <s v="pseudo R2"/>
    <s v=""/>
    <s v=""/>
    <s v=""/>
    <s v=""/>
    <m/>
    <m/>
    <m/>
    <s v=""/>
    <n v="0.04"/>
    <n v="-0.35"/>
    <n v="-0.12767999999999999"/>
    <m/>
    <m/>
  </r>
  <r>
    <x v="49"/>
    <s v="Schneider et al. 2017"/>
    <n v="50.1"/>
    <x v="173"/>
    <x v="0"/>
    <x v="1"/>
    <x v="1"/>
    <x v="10"/>
    <x v="0"/>
    <n v="15.33593967902171"/>
    <n v="0"/>
    <n v="0"/>
    <s v="Table 3 (final model)"/>
    <n v="3"/>
    <s v="Y"/>
    <s v="Pos"/>
    <x v="0"/>
    <s v="mode choice (probability)"/>
    <s v="trip"/>
    <s v="categorical"/>
    <s v="Aggregate"/>
    <s v="census block group/ tract"/>
    <s v="Revealed preference"/>
    <s v="Secondary - Census"/>
    <n v="1"/>
    <n v="0"/>
    <n v="0"/>
    <n v="0"/>
    <n v="0"/>
    <n v="0"/>
    <n v="0"/>
    <n v="0"/>
    <n v="0"/>
    <n v="0"/>
    <n v="0"/>
    <n v="1"/>
    <n v="0"/>
    <n v="0"/>
    <n v="0"/>
    <n v="0"/>
    <n v="0"/>
    <n v="0"/>
    <n v="0"/>
    <n v="0"/>
    <n v="0"/>
    <s v="Work"/>
    <x v="1"/>
    <s v="varies"/>
    <s v="2009 - 2013"/>
    <s v="2010 - 2017"/>
    <n v="5000"/>
    <n v="1"/>
    <s v="O"/>
    <s v="N"/>
    <n v="1"/>
    <n v="0"/>
    <n v="0"/>
    <n v="1"/>
    <x v="0"/>
    <x v="1"/>
    <x v="0"/>
    <n v="1"/>
    <x v="0"/>
    <n v="0"/>
    <n v="1"/>
    <n v="1"/>
    <x v="3"/>
    <s v="Population density"/>
    <m/>
    <x v="7"/>
    <s v="Origin/residence"/>
    <s v="census geography"/>
    <s v="block or tract"/>
    <s v="Multinomial logistic (fractional)"/>
    <s v="automobile"/>
    <m/>
    <s v="4a, 5, 7a"/>
    <n v="0.19052752274999998"/>
    <s v="derived (7a)"/>
    <n v="2.63E-2"/>
    <n v="1.0266488969479457"/>
    <m/>
    <s v="Derived (4a)"/>
    <s v=""/>
    <s v=""/>
    <s v=""/>
    <m/>
    <s v=""/>
    <s v=""/>
    <s v=""/>
    <s v=""/>
    <n v="0.05"/>
    <s v=""/>
    <m/>
    <m/>
    <m/>
    <s v="not stated"/>
    <s v=""/>
    <n v="-1888.75"/>
    <s v=""/>
    <s v=""/>
    <s v=""/>
    <m/>
    <m/>
    <m/>
    <s v=""/>
    <n v="7.7499999999999999E-2"/>
    <n v="7.8529999999999998"/>
    <n v="0.19052752274999998"/>
    <m/>
    <m/>
  </r>
  <r>
    <x v="53"/>
    <s v="Zhu et al. 2013"/>
    <n v="54.2"/>
    <x v="174"/>
    <x v="1"/>
    <x v="1"/>
    <x v="1"/>
    <x v="1"/>
    <x v="6"/>
    <n v="19.173553039543329"/>
    <n v="6.3911843465144429"/>
    <n v="-0.85897517617154107"/>
    <s v="Table 4 p. 68"/>
    <n v="2"/>
    <s v="Y"/>
    <s v="Pos"/>
    <x v="0"/>
    <s v="Transit use (probability)"/>
    <s v="individual"/>
    <s v="binary"/>
    <s v="Disaggregate"/>
    <m/>
    <s v="Revealed preference"/>
    <s v="Secondary - travel or household survey"/>
    <n v="0"/>
    <n v="0"/>
    <n v="1"/>
    <n v="0"/>
    <n v="0"/>
    <n v="0"/>
    <n v="1"/>
    <n v="0"/>
    <n v="0"/>
    <n v="0"/>
    <n v="0"/>
    <n v="1"/>
    <n v="0"/>
    <n v="0"/>
    <n v="0"/>
    <n v="0"/>
    <n v="0"/>
    <n v="0"/>
    <n v="0"/>
    <n v="0"/>
    <n v="0"/>
    <s v="Work"/>
    <x v="1"/>
    <s v="Los Angeles"/>
    <n v="2009"/>
    <s v="Pre-2010"/>
    <n v="3334"/>
    <n v="1"/>
    <s v="O"/>
    <s v="N"/>
    <n v="0"/>
    <n v="0"/>
    <n v="0"/>
    <n v="0"/>
    <x v="1"/>
    <x v="1"/>
    <x v="0"/>
    <n v="1"/>
    <x v="0"/>
    <n v="1"/>
    <n v="1"/>
    <n v="1"/>
    <x v="1"/>
    <s v="Quality and diversity of non auto transportation infratructure (entropy measure)"/>
    <m/>
    <x v="1"/>
    <s v="not stated"/>
    <s v="census geography"/>
    <s v="block or tract"/>
    <s v="Binary logistic"/>
    <s v="no transit trip"/>
    <m/>
    <s v="4a, 7a, 5"/>
    <n v="-0.13439999999999999"/>
    <s v="derived (7a)"/>
    <n v="0.4"/>
    <n v="1.4918246976412703"/>
    <m/>
    <s v="Derived (4a)"/>
    <s v=""/>
    <s v=""/>
    <s v=""/>
    <m/>
    <n v="3.29"/>
    <s v=""/>
    <s v=""/>
    <s v=""/>
    <n v="0.01"/>
    <s v=""/>
    <m/>
    <m/>
    <m/>
    <n v="0.27500000000000002"/>
    <s v="pseudo R2"/>
    <s v=""/>
    <s v=""/>
    <s v=""/>
    <s v=""/>
    <m/>
    <m/>
    <m/>
    <s v=""/>
    <n v="0.04"/>
    <n v="-0.35"/>
    <n v="-0.13439999999999999"/>
    <m/>
    <m/>
  </r>
  <r>
    <x v="2"/>
    <s v="Marshall and Garrick 2010"/>
    <n v="55.1"/>
    <x v="175"/>
    <x v="1"/>
    <x v="1"/>
    <x v="1"/>
    <x v="115"/>
    <x v="6"/>
    <n v="96.848144044646091"/>
    <n v="32.282714681548697"/>
    <n v="5.2866999999999997"/>
    <s v="Table 2 p. 110"/>
    <n v="3"/>
    <s v="Y"/>
    <s v="Pos"/>
    <x v="0"/>
    <s v="mode choice (probability)"/>
    <s v="trip"/>
    <s v="categorical"/>
    <s v="Aggregate"/>
    <s v="census block group/ tract"/>
    <s v="Revealed preference"/>
    <s v="Secondary - Census"/>
    <n v="1"/>
    <n v="0"/>
    <n v="0"/>
    <n v="0"/>
    <n v="0"/>
    <n v="0"/>
    <n v="0"/>
    <n v="0"/>
    <n v="0"/>
    <n v="0"/>
    <n v="0"/>
    <n v="0"/>
    <n v="0"/>
    <n v="0"/>
    <n v="0"/>
    <n v="0"/>
    <n v="0"/>
    <n v="0"/>
    <n v="0"/>
    <n v="1"/>
    <n v="0"/>
    <s v="General"/>
    <x v="1"/>
    <s v="varies"/>
    <s v="pre-2010"/>
    <s v="2010 - 2017"/>
    <n v="1000"/>
    <n v="1"/>
    <s v="O"/>
    <s v="N"/>
    <n v="1"/>
    <n v="0"/>
    <n v="0"/>
    <n v="0"/>
    <x v="1"/>
    <x v="1"/>
    <x v="0"/>
    <n v="1"/>
    <x v="0"/>
    <n v="0"/>
    <n v="0"/>
    <s v="OD dummy, AC dummy"/>
    <x v="1"/>
    <s v="dead end density"/>
    <m/>
    <x v="1"/>
    <s v="Origin/residence"/>
    <s v="neighbourhood"/>
    <s v=" not stated"/>
    <s v="Multinomial logistic"/>
    <s v="automobile"/>
    <m/>
    <s v="4a, 8a, 7a"/>
    <n v="0.16376256"/>
    <s v="derived (7a)"/>
    <n v="5.4000000000000003E-3"/>
    <n v="1.0054146062794678"/>
    <m/>
    <s v="Derived (4a)"/>
    <s v=""/>
    <s v=""/>
    <n v="15.860099999999999"/>
    <m/>
    <s v=""/>
    <s v=""/>
    <s v=""/>
    <s v=""/>
    <s v=""/>
    <n v="2.9999999999999997E-4"/>
    <s v="Source"/>
    <n v="1.0325443093044812E-2"/>
    <s v="Derived (8a)"/>
    <s v="not stated"/>
    <s v=""/>
    <n v="62198.92"/>
    <s v=""/>
    <s v=""/>
    <s v=""/>
    <m/>
    <m/>
    <m/>
    <n v="159"/>
    <n v="5.2299999999999999E-2"/>
    <n v="32"/>
    <n v="0.16376256"/>
    <m/>
    <m/>
  </r>
  <r>
    <x v="2"/>
    <s v="Marshall and Garrick 2010"/>
    <n v="55.1"/>
    <x v="176"/>
    <x v="1"/>
    <x v="1"/>
    <x v="1"/>
    <x v="116"/>
    <x v="6"/>
    <n v="126.72769189685441"/>
    <n v="42.242563965618132"/>
    <n v="1.2029999999999998"/>
    <s v="Table 2 p. 110"/>
    <n v="3"/>
    <s v="Y"/>
    <s v="Pos"/>
    <x v="0"/>
    <s v="mode choice (probability)"/>
    <s v="trip"/>
    <s v="categorical"/>
    <s v="Aggregate"/>
    <s v="census block group/ tract"/>
    <s v="Revealed preference"/>
    <s v="Secondary - Census"/>
    <n v="1"/>
    <n v="0"/>
    <n v="0"/>
    <n v="0"/>
    <n v="0"/>
    <n v="0"/>
    <n v="0"/>
    <n v="0"/>
    <n v="0"/>
    <n v="0"/>
    <n v="0"/>
    <n v="0"/>
    <n v="0"/>
    <n v="0"/>
    <n v="0"/>
    <n v="0"/>
    <n v="0"/>
    <n v="0"/>
    <n v="0"/>
    <n v="1"/>
    <n v="0"/>
    <s v="General"/>
    <x v="1"/>
    <s v="varies"/>
    <s v="pre-2010"/>
    <s v="2010 - 2017"/>
    <n v="1000"/>
    <n v="1"/>
    <s v="O"/>
    <s v="Y"/>
    <n v="1"/>
    <n v="0"/>
    <n v="0"/>
    <n v="0"/>
    <x v="1"/>
    <x v="1"/>
    <x v="0"/>
    <n v="1"/>
    <x v="0"/>
    <n v="0"/>
    <n v="0"/>
    <s v="OD dummy, AC dummy"/>
    <x v="1"/>
    <s v="City - wide Intersection density"/>
    <m/>
    <x v="1"/>
    <s v="Origin/residence"/>
    <s v="neighbourhood"/>
    <s v=" not stated"/>
    <s v="Multinomial logistic"/>
    <s v="automobile"/>
    <m/>
    <s v="4a, 8a, 7a"/>
    <n v="2.8478384999999998E-2"/>
    <s v="derived (7a)"/>
    <n v="5.0000000000000001E-4"/>
    <n v="1.0005001250208359"/>
    <m/>
    <s v="Derived (4a)"/>
    <s v=""/>
    <s v=""/>
    <n v="3.609"/>
    <m/>
    <s v=""/>
    <s v=""/>
    <s v=""/>
    <s v=""/>
    <s v=""/>
    <n v="1E-4"/>
    <s v="Source"/>
    <n v="7.8909351620947629E-3"/>
    <s v="Derived (8a)"/>
    <s v="not stated"/>
    <s v=""/>
    <n v="62198.92"/>
    <s v=""/>
    <s v=""/>
    <s v=""/>
    <m/>
    <m/>
    <m/>
    <n v="159"/>
    <n v="5.2299999999999999E-2"/>
    <n v="60.1"/>
    <n v="2.8478384999999998E-2"/>
    <m/>
    <m/>
  </r>
  <r>
    <x v="2"/>
    <s v="Marshall and Garrick 2010"/>
    <n v="55.1"/>
    <x v="177"/>
    <x v="1"/>
    <x v="1"/>
    <x v="1"/>
    <x v="117"/>
    <x v="6"/>
    <n v="173.26254430939022"/>
    <n v="57.754181436463405"/>
    <n v="0.95893333333333319"/>
    <s v="Table 2 p. 110"/>
    <n v="3"/>
    <s v="Y"/>
    <s v="Pos"/>
    <x v="0"/>
    <s v="mode choice (probability)"/>
    <s v="trip"/>
    <s v="categorical"/>
    <s v="Aggregate"/>
    <s v="census block group/ tract"/>
    <s v="Revealed preference"/>
    <s v="Secondary - Census"/>
    <n v="1"/>
    <n v="0"/>
    <n v="0"/>
    <n v="0"/>
    <n v="0"/>
    <n v="0"/>
    <n v="0"/>
    <n v="0"/>
    <n v="0"/>
    <n v="0"/>
    <n v="0"/>
    <n v="0"/>
    <n v="0"/>
    <n v="0"/>
    <n v="0"/>
    <n v="0"/>
    <n v="0"/>
    <n v="0"/>
    <n v="0"/>
    <n v="1"/>
    <n v="0"/>
    <s v="General"/>
    <x v="1"/>
    <s v="varies"/>
    <s v="pre-2010"/>
    <s v="2010 - 2017"/>
    <n v="1000"/>
    <n v="1"/>
    <s v="O"/>
    <s v="Y"/>
    <n v="1"/>
    <n v="0"/>
    <n v="0"/>
    <n v="0"/>
    <x v="1"/>
    <x v="1"/>
    <x v="0"/>
    <n v="1"/>
    <x v="0"/>
    <n v="0"/>
    <n v="0"/>
    <n v="0"/>
    <x v="1"/>
    <s v="% bike lanes"/>
    <m/>
    <x v="1"/>
    <s v="Origin/residence"/>
    <s v="neighbourhood"/>
    <s v=" not stated"/>
    <s v="Multinomial logistic"/>
    <s v="automobile"/>
    <m/>
    <s v="4a, 8a, 7a"/>
    <n v="1.6603704E-2"/>
    <s v="derived (7a)"/>
    <n v="5.8400000000000001E-2"/>
    <n v="1.0601389664970762"/>
    <m/>
    <s v="Derived (4a)"/>
    <s v=""/>
    <s v=""/>
    <n v="2.8767999999999998"/>
    <m/>
    <s v=""/>
    <s v=""/>
    <s v=""/>
    <s v=""/>
    <s v=""/>
    <n v="2.0299999999999999E-2"/>
    <s v="Source"/>
    <n v="5.771587875417131E-3"/>
    <s v="Derived (8a)"/>
    <s v="not stated"/>
    <s v=""/>
    <n v="62198.92"/>
    <s v=""/>
    <s v=""/>
    <s v=""/>
    <m/>
    <m/>
    <m/>
    <n v="159"/>
    <n v="5.2299999999999999E-2"/>
    <n v="0.3"/>
    <n v="1.6603704E-2"/>
    <m/>
    <m/>
  </r>
  <r>
    <x v="18"/>
    <s v="Zhang 2004"/>
    <n v="131.1"/>
    <x v="178"/>
    <x v="0"/>
    <x v="1"/>
    <x v="1"/>
    <x v="118"/>
    <x v="0"/>
    <n v="13.747228381374724"/>
    <n v="0"/>
    <n v="0"/>
    <s v="Table 3 (Boston - work trip, expanded)"/>
    <n v="4"/>
    <s v="Y"/>
    <s v="Pos"/>
    <x v="0"/>
    <s v="mode choice (probability)"/>
    <s v="trip"/>
    <s v="discrete"/>
    <s v="Disaggregate"/>
    <m/>
    <s v="Revealed preference"/>
    <s v="Secondary - travel or household survey"/>
    <n v="1"/>
    <n v="0"/>
    <n v="0"/>
    <n v="0"/>
    <n v="0"/>
    <n v="0"/>
    <n v="0"/>
    <n v="0"/>
    <n v="0"/>
    <n v="0"/>
    <n v="0"/>
    <n v="0"/>
    <n v="0"/>
    <n v="0"/>
    <n v="0"/>
    <n v="0"/>
    <n v="0"/>
    <n v="0"/>
    <n v="0"/>
    <n v="1"/>
    <n v="0"/>
    <s v="Work"/>
    <x v="1"/>
    <s v="Boston"/>
    <n v="1991"/>
    <s v="Pre-2010"/>
    <n v="1619"/>
    <n v="1"/>
    <s v="O"/>
    <s v="N"/>
    <n v="1"/>
    <n v="1"/>
    <n v="1"/>
    <n v="0"/>
    <x v="0"/>
    <x v="1"/>
    <x v="0"/>
    <n v="1"/>
    <x v="0"/>
    <n v="1"/>
    <n v="1"/>
    <n v="1"/>
    <x v="3"/>
    <s v="Pop density (origin)"/>
    <m/>
    <x v="7"/>
    <s v="Origin/residence"/>
    <s v="other"/>
    <s v=" TAZ"/>
    <s v="Multinomial logistic"/>
    <s v="drive alone or active modes"/>
    <m/>
    <s v="7a, 8a"/>
    <n v="0.1804"/>
    <s v="derived (7a)"/>
    <n v="8.2000000000000007E-3"/>
    <m/>
    <m/>
    <m/>
    <m/>
    <m/>
    <n v="2.48"/>
    <m/>
    <m/>
    <m/>
    <m/>
    <m/>
    <n v="0.05"/>
    <m/>
    <m/>
    <n v="7.2741935483870965E-2"/>
    <s v="Derived (8a)"/>
    <n v="0.41599999999999998"/>
    <s v="Adjusted ρ2"/>
    <m/>
    <m/>
    <m/>
    <m/>
    <m/>
    <m/>
    <m/>
    <m/>
    <n v="0.30399999999999999"/>
    <n v="22"/>
    <n v="0.12555839999999999"/>
    <m/>
    <m/>
  </r>
  <r>
    <x v="55"/>
    <s v="Saghapour et al. 2016"/>
    <n v="80.099999999999994"/>
    <x v="179"/>
    <x v="1"/>
    <x v="1"/>
    <x v="1"/>
    <x v="119"/>
    <x v="2"/>
    <n v="18.680240975108578"/>
    <n v="18.680240975108578"/>
    <n v="-0.02"/>
    <s v="Table 5 p. 7"/>
    <n v="3"/>
    <s v="N"/>
    <s v="Neg"/>
    <x v="1"/>
    <s v="mode choice (probability)"/>
    <s v="trip"/>
    <s v="categorical"/>
    <s v="Disaggregate"/>
    <m/>
    <s v="Revealed preference"/>
    <s v="Secondary - travel or household survey"/>
    <n v="1"/>
    <n v="0"/>
    <n v="0"/>
    <n v="0"/>
    <n v="0"/>
    <n v="0"/>
    <n v="0"/>
    <n v="0"/>
    <n v="0"/>
    <n v="0"/>
    <n v="0"/>
    <n v="0"/>
    <n v="0"/>
    <n v="0"/>
    <n v="0"/>
    <n v="0"/>
    <n v="0"/>
    <n v="0"/>
    <n v="0"/>
    <n v="1"/>
    <n v="0"/>
    <s v="General"/>
    <x v="4"/>
    <s v="Melbourne"/>
    <n v="2009"/>
    <s v="Pre-2010"/>
    <n v="22201"/>
    <n v="1"/>
    <s v="O"/>
    <s v="N"/>
    <n v="0"/>
    <n v="0"/>
    <n v="0"/>
    <n v="0"/>
    <x v="1"/>
    <x v="1"/>
    <x v="0"/>
    <n v="1"/>
    <x v="0"/>
    <n v="0"/>
    <n v="1"/>
    <n v="1"/>
    <x v="1"/>
    <s v="Road density"/>
    <m/>
    <x v="1"/>
    <s v="Origin/residence"/>
    <s v="census geography"/>
    <s v="block or tract"/>
    <s v="Multinomial logistic"/>
    <s v="automobile"/>
    <m/>
    <s v="7a, 8a"/>
    <n v="-1.07065E-3"/>
    <s v="derived (7a)"/>
    <n v="-1E-3"/>
    <n v="0.99"/>
    <m/>
    <s v="Source"/>
    <s v=""/>
    <s v=""/>
    <n v="0.02"/>
    <m/>
    <s v=""/>
    <n v="0.02"/>
    <s v="Wald"/>
    <s v=""/>
    <s v=""/>
    <s v=""/>
    <m/>
    <n v="5.3532500000000004E-2"/>
    <s v="Derived (8a)"/>
    <s v="not stated"/>
    <s v=""/>
    <n v="29062.728999999999"/>
    <n v="0"/>
    <n v="11580.636"/>
    <s v="χ2"/>
    <m/>
    <m/>
    <m/>
    <n v="33"/>
    <n v="0.19500000000000001"/>
    <n v="1.33"/>
    <n v="-1.07065E-3"/>
    <m/>
    <m/>
  </r>
  <r>
    <x v="8"/>
    <s v="Bordoloi et al. 2013"/>
    <n v="127.1"/>
    <x v="180"/>
    <x v="0"/>
    <x v="1"/>
    <x v="1"/>
    <x v="120"/>
    <x v="0"/>
    <n v="20.329608938547487"/>
    <n v="0"/>
    <n v="0"/>
    <s v="Table 4 p. 571"/>
    <n v="4"/>
    <s v="Y"/>
    <s v="Pos"/>
    <x v="0"/>
    <s v="ridership"/>
    <m/>
    <s v="Count"/>
    <s v="Disaggregate"/>
    <s v="household"/>
    <s v="Revealed preference"/>
    <s v="Secondary - travel or household survey"/>
    <n v="1"/>
    <n v="0"/>
    <n v="0"/>
    <n v="0"/>
    <n v="0"/>
    <n v="0"/>
    <n v="0"/>
    <n v="0"/>
    <n v="0"/>
    <n v="0"/>
    <n v="0"/>
    <n v="0"/>
    <n v="0"/>
    <n v="0"/>
    <n v="0"/>
    <n v="0"/>
    <n v="0"/>
    <n v="0"/>
    <n v="0"/>
    <n v="1"/>
    <n v="0"/>
    <s v="General"/>
    <x v="2"/>
    <s v="Agartala"/>
    <n v="2012"/>
    <s v="2010 - 2017"/>
    <n v="816"/>
    <n v="1"/>
    <s v="O"/>
    <s v="Y"/>
    <n v="0"/>
    <n v="1"/>
    <n v="0"/>
    <n v="0"/>
    <x v="0"/>
    <x v="1"/>
    <x v="1"/>
    <n v="0"/>
    <x v="1"/>
    <n v="0"/>
    <n v="0"/>
    <n v="0"/>
    <x v="2"/>
    <s v="Area Index"/>
    <m/>
    <x v="4"/>
    <s v="Both"/>
    <s v="radial"/>
    <s v="400 &lt; x &lt; 800m"/>
    <s v="OLS"/>
    <m/>
    <m/>
    <s v="8a, SS calculated as: population/average household size *1% (stated sample size)"/>
    <n v="0.17899999999999999"/>
    <s v="Source"/>
    <n v="0.29599999999999999"/>
    <m/>
    <m/>
    <m/>
    <m/>
    <m/>
    <n v="3.6389999999999998"/>
    <m/>
    <m/>
    <m/>
    <m/>
    <m/>
    <m/>
    <m/>
    <m/>
    <n v="4.9189337730145645E-2"/>
    <s v="Derived (8a)"/>
    <n v="0.30549999999999999"/>
    <s v="R2"/>
    <m/>
    <m/>
    <m/>
    <m/>
    <m/>
    <m/>
    <m/>
    <m/>
    <m/>
    <m/>
    <m/>
    <m/>
    <m/>
  </r>
  <r>
    <x v="44"/>
    <s v="Sung et al. 2014"/>
    <n v="65.8"/>
    <x v="181"/>
    <x v="1"/>
    <x v="1"/>
    <x v="1"/>
    <x v="121"/>
    <x v="5"/>
    <n v="43.275056257573134"/>
    <n v="1.4922433192266598"/>
    <n v="-5.1724137931034475E-2"/>
    <s v="Table 3 p. 139 (75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 &amp; large-scale commercial balancing index:perfect balance between two land uses = 1"/>
    <m/>
    <x v="4"/>
    <s v="not stated"/>
    <s v="radial"/>
    <s v="400 &lt; x &lt; 800m"/>
    <s v="OLS"/>
    <m/>
    <m/>
    <s v="6e, 8a"/>
    <n v="-3.4661999999999998E-2"/>
    <s v="derived (6e)"/>
    <n v="-0.318"/>
    <m/>
    <m/>
    <s v=""/>
    <s v=""/>
    <s v=""/>
    <n v="-1.5"/>
    <m/>
    <s v=""/>
    <s v=""/>
    <s v=""/>
    <s v=""/>
    <s v=""/>
    <m/>
    <m/>
    <n v="2.3108E-2"/>
    <s v="Derived (8a)"/>
    <n v="0.52200000000000002"/>
    <s v="R2"/>
    <s v=""/>
    <s v=""/>
    <n v="4.34"/>
    <s v="t"/>
    <n v="1"/>
    <n v="18"/>
    <n v="1"/>
    <n v="454"/>
    <n v="9.0969999999999995"/>
    <n v="0.109"/>
    <n v="-3.4661999999999998E-2"/>
    <m/>
    <m/>
  </r>
  <r>
    <x v="44"/>
    <s v="Sung et al. 2014"/>
    <n v="65.8"/>
    <x v="182"/>
    <x v="1"/>
    <x v="1"/>
    <x v="1"/>
    <x v="122"/>
    <x v="5"/>
    <n v="26.656511805026661"/>
    <n v="0.9191900622422986"/>
    <n v="-3.8620689655172416E-2"/>
    <s v="Table 3 p. 139 (75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 &amp; office balancing index:perfect balance between two land uses = 1"/>
    <m/>
    <x v="4"/>
    <s v="not stated"/>
    <s v="radial"/>
    <s v="400 &lt; x &lt; 800m"/>
    <s v="OLS"/>
    <m/>
    <m/>
    <s v="6e, 8a"/>
    <n v="-4.2015999999999998E-2"/>
    <s v="derived (6e)"/>
    <n v="-0.20200000000000001"/>
    <m/>
    <m/>
    <s v=""/>
    <s v=""/>
    <s v=""/>
    <n v="-1.1200000000000001"/>
    <m/>
    <s v=""/>
    <s v=""/>
    <s v=""/>
    <s v=""/>
    <s v=""/>
    <m/>
    <m/>
    <n v="3.7514285714285708E-2"/>
    <s v="Derived (8a)"/>
    <n v="0.52200000000000002"/>
    <s v="R2"/>
    <s v=""/>
    <s v=""/>
    <n v="4.34"/>
    <s v="t"/>
    <n v="1"/>
    <n v="18"/>
    <n v="1"/>
    <n v="454"/>
    <n v="9.0969999999999995"/>
    <n v="0.20799999999999999"/>
    <n v="-4.2015999999999998E-2"/>
    <m/>
    <m/>
  </r>
  <r>
    <x v="44"/>
    <s v="Sung et al. 2014"/>
    <n v="65.5"/>
    <x v="183"/>
    <x v="1"/>
    <x v="1"/>
    <x v="1"/>
    <x v="123"/>
    <x v="5"/>
    <n v="7.274049827241317"/>
    <n v="0.25082930438763162"/>
    <n v="-1.1034482758620689E-2"/>
    <s v="Table 2 p. 138 (150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 &amp; office balancing index:perfect balance between two land uses = 1"/>
    <m/>
    <x v="4"/>
    <s v="not stated"/>
    <s v="radial"/>
    <s v=" 800m &lt;x &lt;1600m"/>
    <s v="OLS"/>
    <m/>
    <m/>
    <s v="6e, 8a"/>
    <n v="-4.3991999999999996E-2"/>
    <s v="derived (6e)"/>
    <n v="-7.1999999999999995E-2"/>
    <m/>
    <m/>
    <s v=""/>
    <s v=""/>
    <s v=""/>
    <n v="-0.32"/>
    <m/>
    <s v=""/>
    <s v=""/>
    <s v=""/>
    <s v=""/>
    <s v=""/>
    <m/>
    <m/>
    <n v="0.13747499999999999"/>
    <s v="Derived (8a)"/>
    <n v="0.25800000000000001"/>
    <s v="R2"/>
    <s v=""/>
    <s v=""/>
    <n v="2.11"/>
    <s v="t"/>
    <n v="1"/>
    <n v="17"/>
    <n v="1"/>
    <n v="455"/>
    <n v="9.3689999999999998"/>
    <n v="0.61099999999999999"/>
    <n v="-4.3991999999999996E-2"/>
    <m/>
    <m/>
  </r>
  <r>
    <x v="44"/>
    <s v="Sung et al. 2014"/>
    <n v="65.099999999999994"/>
    <x v="184"/>
    <x v="1"/>
    <x v="1"/>
    <x v="1"/>
    <x v="124"/>
    <x v="5"/>
    <n v="9.1237674141137663"/>
    <n v="0.31461266945219885"/>
    <n v="-1.7931034482758623E-2"/>
    <s v="Table 3 p. 139 (150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 &amp; large-scale commercial balancing index:perfect balance between two land uses = 1"/>
    <m/>
    <x v="4"/>
    <s v="not stated"/>
    <s v="radial"/>
    <s v=" 800m &lt;x &lt;1600m"/>
    <s v="OLS"/>
    <m/>
    <m/>
    <s v="6e, 8a"/>
    <n v="-5.6994000000000003E-2"/>
    <s v="derived (6e)"/>
    <n v="-0.13800000000000001"/>
    <m/>
    <m/>
    <s v=""/>
    <s v=""/>
    <s v=""/>
    <n v="-0.52"/>
    <m/>
    <s v=""/>
    <s v=""/>
    <s v=""/>
    <s v=""/>
    <s v=""/>
    <m/>
    <m/>
    <n v="0.10960384615384615"/>
    <s v="Derived (8a)"/>
    <n v="0.44"/>
    <s v="R2"/>
    <s v=""/>
    <s v=""/>
    <n v="6.36"/>
    <s v="t"/>
    <n v="1"/>
    <n v="18"/>
    <n v="1"/>
    <n v="454"/>
    <n v="9.0969999999999995"/>
    <n v="0.41299999999999998"/>
    <n v="-5.6994000000000003E-2"/>
    <m/>
    <m/>
  </r>
  <r>
    <x v="28"/>
    <s v="Concas and DeSalvo 2008"/>
    <n v="11.2"/>
    <x v="185"/>
    <x v="0"/>
    <x v="1"/>
    <x v="1"/>
    <x v="26"/>
    <x v="0"/>
    <n v="24.564572574108002"/>
    <n v="0"/>
    <n v="0"/>
    <s v="Table 4.10 and 4.11, Model I: Exogenous Residential Location and Population Density"/>
    <s v="insufficient information"/>
    <s v="unspecified"/>
    <s v="Pos"/>
    <x v="0"/>
    <s v="ridership"/>
    <s v="trip"/>
    <s v="continuous"/>
    <s v="Disaggregate"/>
    <m/>
    <s v="Revealed preference"/>
    <s v="Secondary - travel or household survey"/>
    <n v="1"/>
    <n v="0"/>
    <n v="0"/>
    <n v="0"/>
    <n v="0"/>
    <n v="0"/>
    <n v="0"/>
    <n v="0"/>
    <n v="0"/>
    <n v="0"/>
    <n v="0"/>
    <n v="0"/>
    <n v="1"/>
    <n v="0"/>
    <n v="0"/>
    <n v="0"/>
    <n v="0"/>
    <n v="0"/>
    <n v="0"/>
    <n v="0"/>
    <n v="0"/>
    <s v="General"/>
    <x v="1"/>
    <s v="San Francisco"/>
    <n v="2000"/>
    <s v="Pre-2010"/>
    <n v="8212"/>
    <n v="1"/>
    <s v="O"/>
    <s v="Y"/>
    <n v="1"/>
    <n v="1"/>
    <n v="0"/>
    <n v="0"/>
    <x v="0"/>
    <x v="0"/>
    <x v="0"/>
    <n v="1"/>
    <x v="0"/>
    <n v="1"/>
    <n v="1"/>
    <n v="1"/>
    <x v="3"/>
    <s v="Retail density (common catchment area)"/>
    <m/>
    <x v="6"/>
    <s v="not stated"/>
    <s v="radial"/>
    <s v=" 800m"/>
    <s v="2SLS"/>
    <m/>
    <m/>
    <m/>
    <n v="0.17"/>
    <s v="Source"/>
    <n v="0.17"/>
    <m/>
    <m/>
    <s v=""/>
    <s v=""/>
    <s v=""/>
    <s v=""/>
    <m/>
    <s v=""/>
    <m/>
    <m/>
    <s v=""/>
    <s v=""/>
    <s v=""/>
    <m/>
    <m/>
    <m/>
    <s v=""/>
    <s v=""/>
    <s v=""/>
    <s v=""/>
    <n v="118.5"/>
    <s v="Fisher's distribution"/>
    <m/>
    <m/>
    <m/>
    <s v=""/>
    <n v="0.39"/>
    <n v="7.9"/>
    <s v=""/>
    <m/>
    <m/>
  </r>
  <r>
    <x v="8"/>
    <s v="Bordoloi et al. 2013"/>
    <n v="127.3"/>
    <x v="186"/>
    <x v="0"/>
    <x v="1"/>
    <x v="1"/>
    <x v="125"/>
    <x v="0"/>
    <n v="14.982248520710058"/>
    <n v="0"/>
    <n v="0"/>
    <s v="Table 4 p. 571"/>
    <n v="4"/>
    <s v="Y"/>
    <s v="Pos"/>
    <x v="0"/>
    <s v="ridership"/>
    <m/>
    <s v="Count"/>
    <s v="Disaggregate"/>
    <s v="household"/>
    <s v="Revealed preference"/>
    <s v="Secondary - travel or household survey"/>
    <n v="1"/>
    <n v="0"/>
    <n v="0"/>
    <n v="0"/>
    <n v="0"/>
    <n v="0"/>
    <n v="0"/>
    <n v="0"/>
    <n v="0"/>
    <n v="0"/>
    <n v="0"/>
    <n v="0"/>
    <n v="0"/>
    <n v="0"/>
    <n v="0"/>
    <n v="0"/>
    <n v="0"/>
    <n v="0"/>
    <n v="0"/>
    <n v="1"/>
    <n v="0"/>
    <s v="General"/>
    <x v="2"/>
    <s v="Agartala"/>
    <n v="2012"/>
    <s v="2010 - 2017"/>
    <n v="816"/>
    <n v="1"/>
    <s v="O"/>
    <s v="Y"/>
    <n v="0"/>
    <n v="1"/>
    <n v="0"/>
    <n v="0"/>
    <x v="0"/>
    <x v="1"/>
    <x v="1"/>
    <n v="0"/>
    <x v="1"/>
    <n v="0"/>
    <n v="0"/>
    <n v="0"/>
    <x v="2"/>
    <s v="Dissimilarity of land uses in adjacent actively developed cells (20m cells)"/>
    <m/>
    <x v="2"/>
    <s v="Origin/residence"/>
    <s v="radial"/>
    <s v="400 &lt; x &lt; 800m"/>
    <s v="OLS"/>
    <m/>
    <m/>
    <s v="8a, SS calculated as: population/average household size *1% (stated sample size)"/>
    <n v="0.16900000000000001"/>
    <s v="Source"/>
    <n v="0.20300000000000001"/>
    <m/>
    <m/>
    <m/>
    <m/>
    <m/>
    <n v="2.532"/>
    <m/>
    <m/>
    <m/>
    <m/>
    <m/>
    <m/>
    <m/>
    <m/>
    <n v="6.6745655608214854E-2"/>
    <s v="Derived (8a)"/>
    <n v="0.30399999999999999"/>
    <s v="R2"/>
    <m/>
    <m/>
    <m/>
    <m/>
    <n v="1"/>
    <n v="3"/>
    <n v="1"/>
    <n v="812"/>
    <m/>
    <m/>
    <m/>
    <m/>
    <m/>
  </r>
  <r>
    <x v="44"/>
    <s v="Sung et al. 2014"/>
    <n v="65.3"/>
    <x v="187"/>
    <x v="1"/>
    <x v="1"/>
    <x v="1"/>
    <x v="126"/>
    <x v="5"/>
    <n v="28.865483410937959"/>
    <n v="0.99536149692889508"/>
    <n v="-5.7931034482758617E-2"/>
    <s v="Table 2 p. 138 (750m buffer)"/>
    <n v="4"/>
    <s v="Y"/>
    <s v="Neg"/>
    <x v="2"/>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 &amp; large-scale commercial balancing index:perfect balance between two land uses = 1"/>
    <m/>
    <x v="4"/>
    <s v="not stated"/>
    <s v="radial"/>
    <s v="400 &lt; x &lt; 800m"/>
    <s v="OLS"/>
    <m/>
    <m/>
    <s v="6e, 8a, 5"/>
    <n v="-5.8200999999999996E-2"/>
    <s v="derived (6e)"/>
    <n v="-0.48099999999999998"/>
    <m/>
    <m/>
    <s v=""/>
    <s v=""/>
    <s v=""/>
    <n v="-1.68"/>
    <m/>
    <s v=""/>
    <s v=""/>
    <s v=""/>
    <s v=""/>
    <n v="0.1"/>
    <m/>
    <m/>
    <n v="3.4643452380952379E-2"/>
    <s v="Derived (8a)"/>
    <n v="0.379"/>
    <s v="R2"/>
    <s v=""/>
    <s v=""/>
    <n v="2.63"/>
    <s v="t"/>
    <n v="1"/>
    <n v="18"/>
    <n v="1"/>
    <n v="454"/>
    <n v="9.3689999999999998"/>
    <n v="0.121"/>
    <n v="-5.8200999999999996E-2"/>
    <m/>
    <m/>
  </r>
  <r>
    <x v="44"/>
    <s v="Sung et al. 2014"/>
    <n v="65.8"/>
    <x v="188"/>
    <x v="1"/>
    <x v="1"/>
    <x v="1"/>
    <x v="127"/>
    <x v="5"/>
    <n v="11.614401858304298"/>
    <n v="0.40049661580359647"/>
    <n v="-4.8275862068965517E-2"/>
    <s v="Table 3 p. 139 (75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idential to non-residential balancing index:perfect balance between two land uses = 1"/>
    <m/>
    <x v="4"/>
    <s v="not stated"/>
    <s v="radial"/>
    <s v="400 &lt; x &lt; 800m"/>
    <s v="OLS"/>
    <m/>
    <m/>
    <s v="6e, 8a"/>
    <n v="-0.12053999999999999"/>
    <s v="derived (6e)"/>
    <n v="-0.246"/>
    <m/>
    <m/>
    <s v=""/>
    <s v=""/>
    <s v=""/>
    <n v="-1.4"/>
    <m/>
    <s v=""/>
    <s v=""/>
    <s v=""/>
    <s v=""/>
    <s v=""/>
    <m/>
    <m/>
    <n v="8.6099999999999996E-2"/>
    <s v="Derived (8a)"/>
    <n v="0.52200000000000002"/>
    <s v="R2"/>
    <s v=""/>
    <s v=""/>
    <n v="4.34"/>
    <s v="t"/>
    <n v="1"/>
    <n v="18"/>
    <n v="1"/>
    <n v="454"/>
    <n v="9.0969999999999995"/>
    <n v="0.49"/>
    <n v="-0.12053999999999999"/>
    <m/>
    <m/>
  </r>
  <r>
    <x v="44"/>
    <s v="Sung et al. 2014"/>
    <n v="65.900000000000006"/>
    <x v="189"/>
    <x v="1"/>
    <x v="1"/>
    <x v="1"/>
    <x v="128"/>
    <x v="5"/>
    <n v="16.63853387991319"/>
    <n v="0.57374254758321341"/>
    <n v="-7.1379310344827585E-2"/>
    <s v="Table 3 p. 139 (1000m buffer)"/>
    <n v="4"/>
    <s v="Y"/>
    <s v="Neg"/>
    <x v="2"/>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 &amp; office balancing index:perfect balance between two land uses = 1"/>
    <m/>
    <x v="4"/>
    <s v="not stated"/>
    <s v="radial"/>
    <s v=" 800m &lt;x &lt;1600m"/>
    <s v="OLS"/>
    <m/>
    <m/>
    <s v="6e, 8a"/>
    <n v="-0.12441000000000001"/>
    <s v="derived (6e)"/>
    <n v="-0.39"/>
    <m/>
    <m/>
    <s v=""/>
    <s v=""/>
    <s v=""/>
    <n v="-2.0699999999999998"/>
    <m/>
    <s v=""/>
    <s v=""/>
    <s v=""/>
    <s v=""/>
    <n v="0.05"/>
    <m/>
    <m/>
    <n v="6.0101449275362324E-2"/>
    <s v="Derived (8a)"/>
    <n v="0.50800000000000001"/>
    <s v="R2"/>
    <s v=""/>
    <s v=""/>
    <n v="4.83"/>
    <s v="t"/>
    <n v="1"/>
    <n v="18"/>
    <n v="1"/>
    <n v="454"/>
    <n v="9.0969999999999995"/>
    <n v="0.31900000000000001"/>
    <n v="-0.12441000000000001"/>
    <m/>
    <m/>
  </r>
  <r>
    <x v="44"/>
    <s v="Sung et al. 2014"/>
    <n v="65.599999999999994"/>
    <x v="190"/>
    <x v="1"/>
    <x v="1"/>
    <x v="1"/>
    <x v="129"/>
    <x v="5"/>
    <n v="13.178822994773915"/>
    <n v="0.4544421722335833"/>
    <n v="-6.0000000000000005E-2"/>
    <s v="Table 3 p. 139 (250m buffer)"/>
    <n v="4"/>
    <s v="Y"/>
    <s v="Neg"/>
    <x v="2"/>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idential to non-residential balancing index:perfect balance between two land uses = 1"/>
    <m/>
    <x v="4"/>
    <s v="not stated"/>
    <s v="radial"/>
    <s v=" &lt;400m"/>
    <s v="OLS"/>
    <m/>
    <m/>
    <s v="6e, 8a, 5"/>
    <n v="-0.13203000000000001"/>
    <s v="derived (6e)"/>
    <n v="-0.27"/>
    <m/>
    <m/>
    <s v=""/>
    <s v=""/>
    <s v=""/>
    <n v="-1.74"/>
    <m/>
    <s v=""/>
    <s v=""/>
    <s v=""/>
    <s v=""/>
    <n v="0.1"/>
    <m/>
    <m/>
    <n v="7.5879310344827589E-2"/>
    <s v="Derived (8a)"/>
    <n v="0.47199999999999998"/>
    <s v="R2"/>
    <s v=""/>
    <s v=""/>
    <n v="7"/>
    <s v="t"/>
    <n v="1"/>
    <n v="18"/>
    <n v="1"/>
    <n v="454"/>
    <n v="9.0969999999999995"/>
    <n v="0.48899999999999999"/>
    <n v="-0.13203000000000001"/>
    <m/>
    <m/>
  </r>
  <r>
    <x v="30"/>
    <s v="Chatman 2008"/>
    <n v="111.1"/>
    <x v="191"/>
    <x v="1"/>
    <x v="1"/>
    <x v="2"/>
    <x v="42"/>
    <x v="0"/>
    <n v="66.532222782829905"/>
    <n v="0"/>
    <n v="0"/>
    <s v="Table 5 p. 1020 (col. 1 Activity Density)"/>
    <n v="2"/>
    <s v="Y"/>
    <s v="Neg"/>
    <x v="2"/>
    <s v="ridership"/>
    <s v="trip"/>
    <s v="Count"/>
    <s v="Disaggregate"/>
    <m/>
    <s v="Revealed preference"/>
    <s v="Primary survey"/>
    <n v="1"/>
    <n v="0"/>
    <n v="0"/>
    <n v="0"/>
    <n v="0"/>
    <n v="0"/>
    <n v="0"/>
    <n v="0"/>
    <n v="0"/>
    <n v="1"/>
    <n v="0"/>
    <n v="0"/>
    <n v="0"/>
    <n v="0"/>
    <n v="0"/>
    <n v="0"/>
    <n v="0"/>
    <n v="0"/>
    <n v="0"/>
    <n v="0"/>
    <n v="0"/>
    <s v="Non-work"/>
    <x v="1"/>
    <s v="San Francisco"/>
    <s v="2003/2004"/>
    <s v="Pre-2010"/>
    <n v="1000"/>
    <n v="1"/>
    <s v="O"/>
    <s v="Y"/>
    <n v="0"/>
    <n v="0"/>
    <n v="0"/>
    <n v="0"/>
    <x v="1"/>
    <x v="1"/>
    <x v="0"/>
    <n v="1"/>
    <x v="0"/>
    <n v="0"/>
    <n v="0"/>
    <n v="1"/>
    <x v="3"/>
    <s v="Retail employment density"/>
    <m/>
    <x v="9"/>
    <s v="not stated"/>
    <s v="ring"/>
    <s v="400 &lt; x &lt; 800m"/>
    <s v="Negative binomial regression"/>
    <m/>
    <m/>
    <s v="4b, 7b"/>
    <n v="-0.33261200000000002"/>
    <s v="derived (7b)"/>
    <n v="-0.19600000000000001"/>
    <m/>
    <n v="0.82201223467818652"/>
    <s v="Derived (4b)"/>
    <s v=""/>
    <s v=""/>
    <s v=""/>
    <m/>
    <n v="1.92"/>
    <s v=""/>
    <s v=""/>
    <s v=""/>
    <n v="0.1"/>
    <s v=""/>
    <m/>
    <m/>
    <m/>
    <n v="0.16"/>
    <s v="pseudo R2"/>
    <s v=""/>
    <s v=""/>
    <s v=""/>
    <s v=""/>
    <m/>
    <m/>
    <m/>
    <s v=""/>
    <s v=""/>
    <n v="1.6970000000000001"/>
    <n v="-0.33261200000000002"/>
    <m/>
    <m/>
  </r>
  <r>
    <x v="38"/>
    <s v="Dill and Wardell 2007"/>
    <n v="8.1"/>
    <x v="192"/>
    <x v="1"/>
    <x v="1"/>
    <x v="0"/>
    <x v="1"/>
    <x v="2"/>
    <n v="19.173553039543329"/>
    <n v="19.173553039543329"/>
    <n v="15.533004994060418"/>
    <s v="Table 4, p. 55"/>
    <n v="5"/>
    <s v="Y"/>
    <s v="Pos"/>
    <x v="0"/>
    <s v="Mode share"/>
    <s v="trip"/>
    <s v="continuous"/>
    <s v="Aggregate"/>
    <s v="development or site"/>
    <s v="Revealed preference"/>
    <s v="Secondary - travel or household survey"/>
    <n v="1"/>
    <n v="0"/>
    <n v="0"/>
    <n v="0"/>
    <n v="0"/>
    <n v="0"/>
    <n v="0"/>
    <n v="0"/>
    <n v="0"/>
    <n v="1"/>
    <n v="0"/>
    <n v="1"/>
    <n v="0"/>
    <n v="0"/>
    <n v="0"/>
    <n v="0"/>
    <n v="0"/>
    <n v="0"/>
    <n v="0"/>
    <n v="0"/>
    <n v="0"/>
    <s v="Work"/>
    <x v="1"/>
    <s v="Portland"/>
    <s v="Not stated"/>
    <s v="2010 - 2017"/>
    <n v="592"/>
    <n v="1"/>
    <s v="O"/>
    <s v="N"/>
    <n v="0"/>
    <n v="0"/>
    <n v="1"/>
    <n v="1"/>
    <x v="1"/>
    <x v="1"/>
    <x v="1"/>
    <n v="0"/>
    <x v="1"/>
    <n v="1"/>
    <n v="0"/>
    <n v="1"/>
    <x v="1"/>
    <s v="Intersection to cul-de-sac continuous (fraction)"/>
    <m/>
    <x v="1"/>
    <s v="Destination/workplace"/>
    <s v="other"/>
    <s v=" TAZ"/>
    <s v="OLS"/>
    <m/>
    <m/>
    <s v="6c"/>
    <n v="0.810126582278481"/>
    <s v="derived (6c)"/>
    <n v="0.08"/>
    <m/>
    <m/>
    <s v=""/>
    <s v=""/>
    <s v=""/>
    <s v=""/>
    <m/>
    <s v=""/>
    <s v=""/>
    <s v=""/>
    <s v=""/>
    <n v="0.06"/>
    <s v=""/>
    <m/>
    <m/>
    <m/>
    <n v="0.71"/>
    <s v="R2"/>
    <s v=""/>
    <s v=""/>
    <s v=""/>
    <s v=""/>
    <m/>
    <m/>
    <m/>
    <s v=""/>
    <n v="7.9000000000000001E-2"/>
    <n v="0.8"/>
    <n v="0.810126582278481"/>
    <m/>
    <m/>
  </r>
  <r>
    <x v="44"/>
    <s v="Sung et al. 2014"/>
    <n v="65.3"/>
    <x v="193"/>
    <x v="1"/>
    <x v="1"/>
    <x v="1"/>
    <x v="130"/>
    <x v="5"/>
    <n v="8.8430907396424629"/>
    <n v="0.30493416343594698"/>
    <n v="-5.7586206896551709E-2"/>
    <s v="Table 2 p. 138 (750m buffer)"/>
    <n v="4"/>
    <s v="Y"/>
    <s v="Neg"/>
    <x v="2"/>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idential to non-residential balancing index:perfect balance between two land uses = 1"/>
    <m/>
    <x v="4"/>
    <s v="not stated"/>
    <s v="radial"/>
    <s v="400 &lt; x &lt; 800m"/>
    <s v="OLS"/>
    <m/>
    <m/>
    <s v="6e, 8a, 5"/>
    <n v="-0.18884799999999999"/>
    <s v="derived (6e)"/>
    <n v="-0.40699999999999997"/>
    <m/>
    <m/>
    <s v=""/>
    <s v=""/>
    <s v=""/>
    <n v="-1.67"/>
    <m/>
    <s v=""/>
    <s v=""/>
    <s v=""/>
    <s v=""/>
    <n v="0.1"/>
    <m/>
    <m/>
    <n v="0.11308263473053892"/>
    <s v="Derived (8a)"/>
    <n v="0.379"/>
    <s v="R2"/>
    <s v=""/>
    <s v=""/>
    <n v="2.63"/>
    <s v="t"/>
    <n v="1"/>
    <n v="18"/>
    <n v="1"/>
    <n v="454"/>
    <n v="9.3689999999999998"/>
    <n v="0.46400000000000002"/>
    <n v="-0.18884799999999999"/>
    <m/>
    <m/>
  </r>
  <r>
    <x v="44"/>
    <s v="Sung et al. 2014"/>
    <n v="65.5"/>
    <x v="194"/>
    <x v="1"/>
    <x v="1"/>
    <x v="1"/>
    <x v="131"/>
    <x v="5"/>
    <n v="6.2178828365878722"/>
    <n v="0.21440975298578868"/>
    <n v="-4.1724137931034473E-2"/>
    <s v="Table 2 p. 138 (150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 &amp; small-scale neighborhood living balancing index:perfect balance between two land uses = 1"/>
    <m/>
    <x v="4"/>
    <s v="not stated"/>
    <s v="radial"/>
    <s v=" 800m &lt;x &lt;1600m"/>
    <s v="OLS"/>
    <m/>
    <m/>
    <s v="6e, 8a"/>
    <n v="-0.1946"/>
    <s v="derived (6e)"/>
    <n v="-0.28000000000000003"/>
    <m/>
    <m/>
    <s v=""/>
    <s v=""/>
    <s v=""/>
    <n v="-1.21"/>
    <m/>
    <s v=""/>
    <s v=""/>
    <s v=""/>
    <s v=""/>
    <s v=""/>
    <m/>
    <m/>
    <n v="0.16082644628099174"/>
    <s v="Derived (8a)"/>
    <n v="0.25800000000000001"/>
    <s v="R2"/>
    <s v=""/>
    <s v=""/>
    <n v="2.11"/>
    <s v="t"/>
    <n v="1"/>
    <n v="17"/>
    <n v="1"/>
    <n v="455"/>
    <n v="9.3689999999999998"/>
    <n v="0.69499999999999995"/>
    <n v="-0.1946"/>
    <m/>
    <m/>
  </r>
  <r>
    <x v="44"/>
    <s v="Sung et al. 2014"/>
    <n v="65.099999999999994"/>
    <x v="195"/>
    <x v="1"/>
    <x v="1"/>
    <x v="1"/>
    <x v="132"/>
    <x v="5"/>
    <n v="10.100686205348556"/>
    <n v="0.348299524322364"/>
    <n v="-8.6896551724137946E-2"/>
    <s v="Table 2 p. 138 (250m buffer)"/>
    <n v="4"/>
    <s v="Y"/>
    <s v="Neg"/>
    <x v="2"/>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idential to non-residential balancing index:perfect balance between two land uses = 1"/>
    <m/>
    <x v="4"/>
    <s v="not stated"/>
    <s v="radial"/>
    <s v=" &lt;400m"/>
    <s v="OLS"/>
    <m/>
    <m/>
    <s v="6e, 8a"/>
    <n v="-0.24948799999999999"/>
    <s v="derived (6e)"/>
    <n v="-0.496"/>
    <m/>
    <m/>
    <s v=""/>
    <s v=""/>
    <s v=""/>
    <n v="-2.52"/>
    <m/>
    <s v=""/>
    <s v=""/>
    <s v=""/>
    <s v=""/>
    <s v=""/>
    <m/>
    <m/>
    <n v="9.9003174603174593E-2"/>
    <s v="Derived (8a)"/>
    <n v="0.36799999999999999"/>
    <s v="R2"/>
    <s v=""/>
    <s v=""/>
    <n v="3.6"/>
    <s v="t"/>
    <n v="1"/>
    <n v="18"/>
    <n v="1"/>
    <n v="454"/>
    <n v="9.3689999999999998"/>
    <n v="0.503"/>
    <n v="-0.24948799999999999"/>
    <m/>
    <m/>
  </r>
  <r>
    <x v="44"/>
    <s v="Sung et al. 2014"/>
    <n v="65.2"/>
    <x v="196"/>
    <x v="1"/>
    <x v="1"/>
    <x v="1"/>
    <x v="133"/>
    <x v="5"/>
    <n v="29.006526468455405"/>
    <n v="1.0002250506363932"/>
    <n v="4.1379310344827587E-3"/>
    <s v="Table 2 p. 138 (5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 &amp; office balancing index:perfect balance between two land uses = 1"/>
    <m/>
    <x v="4"/>
    <s v="not stated"/>
    <s v="radial"/>
    <s v="400 &lt; x &lt; 800m"/>
    <s v="OLS"/>
    <m/>
    <m/>
    <s v="6e, 8a"/>
    <n v="4.1370000000000001E-3"/>
    <s v="derived (6e)"/>
    <n v="2.1000000000000001E-2"/>
    <m/>
    <m/>
    <s v=""/>
    <s v=""/>
    <s v=""/>
    <n v="0.12"/>
    <m/>
    <s v=""/>
    <s v=""/>
    <s v=""/>
    <s v=""/>
    <s v=""/>
    <m/>
    <m/>
    <n v="3.4474999999999999E-2"/>
    <s v="Derived (8a)"/>
    <n v="0.41499999999999998"/>
    <s v="R2"/>
    <s v=""/>
    <s v=""/>
    <n v="3.55"/>
    <s v="t"/>
    <n v="1"/>
    <n v="18"/>
    <n v="1"/>
    <n v="454"/>
    <n v="9.3689999999999998"/>
    <n v="0.19700000000000001"/>
    <n v="4.1370000000000001E-3"/>
    <m/>
    <m/>
  </r>
  <r>
    <x v="56"/>
    <s v="Lane et al. 2006"/>
    <n v="21.1"/>
    <x v="197"/>
    <x v="1"/>
    <x v="1"/>
    <x v="1"/>
    <x v="134"/>
    <x v="1"/>
    <n v="200682840.40995604"/>
    <e v="#VALUE!"/>
    <e v="#VALUE!"/>
    <s v="Table 5 p. 207"/>
    <n v="4"/>
    <s v="Y"/>
    <s v="Pos"/>
    <x v="0"/>
    <s v="ridership"/>
    <s v="boarding"/>
    <s v="continuous"/>
    <s v="Aggregate"/>
    <s v="TAZ"/>
    <s v="Revealed preference"/>
    <s v="Secondary - patronage"/>
    <n v="0"/>
    <n v="0"/>
    <n v="0"/>
    <n v="0"/>
    <n v="0"/>
    <n v="1"/>
    <n v="0"/>
    <n v="0"/>
    <n v="0"/>
    <n v="0"/>
    <n v="0"/>
    <n v="0"/>
    <n v="0"/>
    <n v="0"/>
    <n v="0"/>
    <n v="0"/>
    <n v="0"/>
    <n v="1"/>
    <n v="0"/>
    <n v="0"/>
    <n v="0"/>
    <s v="General"/>
    <x v="1"/>
    <s v="11 US cities"/>
    <s v="2001 - 2004"/>
    <s v="Pre-2010"/>
    <n v="348"/>
    <s v="1 (3 year ducontinuous (fraction)n but no change analysed)"/>
    <s v="O"/>
    <s v="Y"/>
    <n v="1"/>
    <n v="0"/>
    <n v="1"/>
    <n v="1"/>
    <x v="1"/>
    <x v="1"/>
    <x v="1"/>
    <n v="0"/>
    <x v="1"/>
    <n v="0"/>
    <n v="0"/>
    <n v="0"/>
    <x v="0"/>
    <s v="Employment (Common catchment area)"/>
    <m/>
    <x v="3"/>
    <s v="Both"/>
    <s v="radial"/>
    <s v=" 800m"/>
    <s v="OLS"/>
    <m/>
    <m/>
    <s v="6e, 8a, 5"/>
    <n v="2.9708568943018707E-8"/>
    <s v="derived (6e)"/>
    <n v="6.8300000000000007E-5"/>
    <m/>
    <m/>
    <s v=""/>
    <s v=""/>
    <s v=""/>
    <n v="5.9619999999999997"/>
    <m/>
    <s v=""/>
    <s v=""/>
    <s v=""/>
    <s v=""/>
    <n v="0"/>
    <n v="1.075"/>
    <m/>
    <n v="4.9829870753134364E-9"/>
    <s v="Derived (8a)"/>
    <n v="0.76"/>
    <s v="R2"/>
    <s v=""/>
    <s v=""/>
    <s v=""/>
    <s v=""/>
    <n v="1"/>
    <n v="9"/>
    <n v="1"/>
    <n v="338"/>
    <m/>
    <n v="2299"/>
    <n v="2.9708568943018707E-8"/>
    <m/>
    <m/>
  </r>
  <r>
    <x v="43"/>
    <s v="Durning and Townsend 2015"/>
    <n v="52.1"/>
    <x v="198"/>
    <x v="1"/>
    <x v="1"/>
    <x v="1"/>
    <x v="135"/>
    <x v="2"/>
    <n v="37.647058823529406"/>
    <n v="37.647058823529406"/>
    <n v="4.7999999999999989"/>
    <s v="Table 3 p. 101"/>
    <n v="4"/>
    <s v="Y"/>
    <s v="Pos"/>
    <x v="0"/>
    <s v="ridership"/>
    <s v="average weekday boarding"/>
    <s v="continuous"/>
    <s v="Aggregate"/>
    <s v="Transit stop ridership"/>
    <s v="Revealed preference"/>
    <s v="Secondary - patronage"/>
    <n v="0"/>
    <n v="0"/>
    <n v="0"/>
    <n v="0"/>
    <n v="0"/>
    <n v="0"/>
    <n v="1"/>
    <n v="0"/>
    <n v="0"/>
    <n v="0"/>
    <n v="0"/>
    <n v="0"/>
    <n v="1"/>
    <n v="0"/>
    <n v="0"/>
    <n v="0"/>
    <n v="0"/>
    <n v="0"/>
    <n v="0"/>
    <n v="0"/>
    <n v="0"/>
    <s v="Weekday"/>
    <x v="0"/>
    <s v="Calgary, Edmonton, Montreal, Toronto, Vancouver"/>
    <n v="2012"/>
    <s v="2010 - 2017"/>
    <n v="342"/>
    <n v="1"/>
    <s v="O"/>
    <s v="Y"/>
    <n v="1"/>
    <n v="1"/>
    <n v="0"/>
    <n v="1"/>
    <x v="1"/>
    <x v="1"/>
    <x v="1"/>
    <n v="0"/>
    <x v="1"/>
    <n v="0"/>
    <n v="0"/>
    <n v="0"/>
    <x v="3"/>
    <s v="Commercial density"/>
    <m/>
    <x v="9"/>
    <s v="Origin/residence"/>
    <s v="radial"/>
    <s v=" 800m"/>
    <s v="Bootstrapped regression"/>
    <m/>
    <m/>
    <s v="8b, 8a"/>
    <n v="0.1275"/>
    <s v="Source"/>
    <n v="2.4000000000000001E-4"/>
    <m/>
    <m/>
    <s v=""/>
    <m/>
    <m/>
    <n v="4.8"/>
    <s v="Derived (8b)"/>
    <s v=""/>
    <s v=""/>
    <s v=""/>
    <s v="2.5% CI: 0.00014, 97.5% CI: 0.00034"/>
    <n v="0"/>
    <n v="5.0000000000000002E-5"/>
    <s v="Source"/>
    <n v="2.6562500000000003E-2"/>
    <s v="Derived (8a)"/>
    <n v="0.80330000000000001"/>
    <s v="Adjusted R2"/>
    <s v=""/>
    <s v=""/>
    <s v=""/>
    <s v=""/>
    <n v="1"/>
    <n v="11"/>
    <n v="1"/>
    <n v="330"/>
    <s v=""/>
    <s v=""/>
    <s v=""/>
    <m/>
    <m/>
  </r>
  <r>
    <x v="44"/>
    <s v="Sung et al. 2014"/>
    <n v="65.2"/>
    <x v="199"/>
    <x v="1"/>
    <x v="1"/>
    <x v="1"/>
    <x v="136"/>
    <x v="8"/>
    <n v="104.69314079422384"/>
    <n v="10.469314079422384"/>
    <n v="0.34800000000000003"/>
    <s v="Table 2 p. 138 (50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Commercial density"/>
    <m/>
    <x v="9"/>
    <s v="not stated"/>
    <s v="radial"/>
    <s v="400 &lt; x &lt; 800m"/>
    <s v="OLS"/>
    <m/>
    <m/>
    <s v="6e, 8a, 5"/>
    <n v="3.3239999999999999E-2"/>
    <s v="derived (6e)"/>
    <n v="3.3239999999999998"/>
    <m/>
    <m/>
    <s v=""/>
    <s v=""/>
    <s v=""/>
    <n v="3.48"/>
    <m/>
    <s v=""/>
    <s v=""/>
    <s v=""/>
    <s v=""/>
    <n v="0.01"/>
    <m/>
    <m/>
    <n v="9.5517241379310339E-3"/>
    <s v="Derived (8a)"/>
    <n v="0.41499999999999998"/>
    <s v="R2"/>
    <s v=""/>
    <s v=""/>
    <n v="3.55"/>
    <s v="t"/>
    <n v="1"/>
    <n v="18"/>
    <n v="1"/>
    <n v="454"/>
    <n v="9.3689999999999998"/>
    <n v="0.01"/>
    <n v="3.3239999999999999E-2"/>
    <m/>
    <m/>
  </r>
  <r>
    <x v="47"/>
    <s v="Cervero 2006"/>
    <n v="2.4"/>
    <x v="200"/>
    <x v="0"/>
    <x v="1"/>
    <x v="1"/>
    <x v="10"/>
    <x v="0"/>
    <n v="15.33593967902171"/>
    <n v="0"/>
    <n v="0"/>
    <s v="Table 3, p. 293"/>
    <n v="5"/>
    <s v="N"/>
    <s v="Pos"/>
    <x v="1"/>
    <s v="ridership"/>
    <s v="boarding"/>
    <s v="continuous"/>
    <s v="Aggregate"/>
    <s v="Transit stop ridership"/>
    <s v="Revealed preference"/>
    <s v="Secondary - patronage"/>
    <n v="0"/>
    <n v="0"/>
    <n v="0"/>
    <n v="0"/>
    <n v="0"/>
    <n v="1"/>
    <n v="0"/>
    <n v="0"/>
    <n v="0"/>
    <n v="0"/>
    <n v="0"/>
    <n v="0"/>
    <n v="1"/>
    <n v="0"/>
    <n v="0"/>
    <n v="0"/>
    <n v="0"/>
    <n v="0"/>
    <n v="0"/>
    <n v="0"/>
    <n v="0"/>
    <s v="General"/>
    <x v="1"/>
    <s v="St Louis"/>
    <n v="2004"/>
    <s v="Pre-2010"/>
    <n v="27"/>
    <n v="1"/>
    <s v="O"/>
    <s v="Y"/>
    <n v="1"/>
    <n v="0"/>
    <n v="1"/>
    <n v="1"/>
    <x v="0"/>
    <x v="1"/>
    <x v="1"/>
    <n v="0"/>
    <x v="1"/>
    <n v="0"/>
    <n v="1"/>
    <n v="0"/>
    <x v="3"/>
    <s v="Dwelling density"/>
    <m/>
    <x v="7"/>
    <s v="Origin/residence"/>
    <s v="radial"/>
    <s v=" 800m"/>
    <s v="OLS"/>
    <m/>
    <m/>
    <s v="6a"/>
    <n v="0.14499999999999999"/>
    <s v="Source (6a)"/>
    <n v="0.14499999999999999"/>
    <m/>
    <m/>
    <s v=""/>
    <s v=""/>
    <s v=""/>
    <s v=""/>
    <m/>
    <s v=""/>
    <m/>
    <m/>
    <s v=""/>
    <n v="0.57999999999999996"/>
    <s v=""/>
    <m/>
    <m/>
    <m/>
    <n v="0.63800000000000001"/>
    <s v="R2"/>
    <s v=""/>
    <s v="&lt;0.001"/>
    <n v="20.399999999999999"/>
    <s v="Fisher's distribution"/>
    <m/>
    <m/>
    <m/>
    <s v=""/>
    <s v=""/>
    <s v=""/>
    <s v=""/>
    <m/>
    <m/>
  </r>
  <r>
    <x v="57"/>
    <s v="Peterson 2011"/>
    <n v="104.1"/>
    <x v="201"/>
    <x v="0"/>
    <x v="1"/>
    <x v="1"/>
    <x v="137"/>
    <x v="0"/>
    <n v="69.557496981319687"/>
    <n v="0"/>
    <n v="0"/>
    <s v="Table 5.7 p. 26"/>
    <n v="3"/>
    <s v="Y"/>
    <s v="Pos"/>
    <x v="0"/>
    <s v="ridership"/>
    <s v="boarding"/>
    <s v="continuous"/>
    <s v="Aggregate"/>
    <s v="route/ network buffer"/>
    <s v="Revealed preference"/>
    <s v="Secondary - patronage"/>
    <n v="0"/>
    <n v="0"/>
    <n v="1"/>
    <n v="0"/>
    <n v="0"/>
    <n v="0"/>
    <n v="0"/>
    <n v="0"/>
    <n v="0"/>
    <n v="0"/>
    <n v="0"/>
    <n v="0"/>
    <n v="1"/>
    <n v="0"/>
    <n v="0"/>
    <n v="0"/>
    <n v="0"/>
    <n v="0"/>
    <n v="0"/>
    <n v="0"/>
    <n v="0"/>
    <s v="General"/>
    <x v="1"/>
    <s v="Fargo- Moorhead"/>
    <n v="2010"/>
    <s v="2010 - 2017"/>
    <n v="15"/>
    <n v="1"/>
    <s v="O"/>
    <s v="Y"/>
    <n v="1"/>
    <n v="0"/>
    <n v="0"/>
    <n v="0"/>
    <x v="0"/>
    <x v="1"/>
    <x v="0"/>
    <n v="1"/>
    <x v="0"/>
    <n v="0"/>
    <n v="1"/>
    <n v="0"/>
    <x v="2"/>
    <s v="Proportion of eight land-use types within route area:Closer to 1 implies greater mixture of land use types"/>
    <m/>
    <x v="2"/>
    <s v="not stated"/>
    <s v="route"/>
    <s v=" 800m"/>
    <s v="OLS"/>
    <m/>
    <m/>
    <s v="6e, 4b, 8a"/>
    <n v="0.14079"/>
    <s v="derived (6e)"/>
    <n v="0.247"/>
    <m/>
    <n v="1.28017911277827"/>
    <s v="Derived (4b)"/>
    <s v=""/>
    <s v=""/>
    <n v="9.7929999999999993"/>
    <m/>
    <s v=""/>
    <m/>
    <m/>
    <s v=""/>
    <n v="6.0000000000000001E-3"/>
    <m/>
    <m/>
    <n v="1.4376595527417544E-2"/>
    <s v="Derived (8a)"/>
    <n v="0.26100000000000001"/>
    <s v="Adjusted R2"/>
    <s v=""/>
    <s v=""/>
    <n v="210"/>
    <s v="Fisher's distribution"/>
    <m/>
    <m/>
    <m/>
    <s v=""/>
    <n v="1.252"/>
    <n v="0.56999999999999995"/>
    <n v="0.14079"/>
    <m/>
    <m/>
  </r>
  <r>
    <x v="32"/>
    <s v="Frank et al. 2008"/>
    <n v="31.1"/>
    <x v="202"/>
    <x v="0"/>
    <x v="1"/>
    <x v="1"/>
    <x v="138"/>
    <x v="0"/>
    <n v="12.857142857142858"/>
    <n v="0"/>
    <n v="0"/>
    <s v="Table 4 p. 48 (significance from table 3 p. 46)"/>
    <n v="4"/>
    <s v="Y"/>
    <s v="Pos"/>
    <x v="0"/>
    <s v="mode choice (probability)"/>
    <s v="tour"/>
    <s v="binary"/>
    <s v="Disaggregate"/>
    <m/>
    <s v="Revealed preference"/>
    <s v="Secondary - travel or household survey"/>
    <n v="0"/>
    <n v="0"/>
    <n v="1"/>
    <n v="0"/>
    <n v="0"/>
    <n v="0"/>
    <n v="0"/>
    <n v="0"/>
    <n v="0"/>
    <n v="0"/>
    <n v="0"/>
    <n v="1"/>
    <n v="0"/>
    <n v="0"/>
    <n v="0"/>
    <n v="0"/>
    <n v="0"/>
    <n v="0"/>
    <n v="0"/>
    <n v="0"/>
    <n v="0"/>
    <s v="Work"/>
    <x v="1"/>
    <s v="Puget Sound"/>
    <n v="1999"/>
    <s v="Pre-2010"/>
    <n v="8707"/>
    <n v="1"/>
    <s v="O"/>
    <s v="Y"/>
    <n v="0"/>
    <n v="0"/>
    <n v="0"/>
    <n v="0"/>
    <x v="0"/>
    <x v="1"/>
    <x v="1"/>
    <n v="0"/>
    <x v="1"/>
    <n v="0"/>
    <n v="0"/>
    <n v="0"/>
    <x v="1"/>
    <s v="intersection density"/>
    <m/>
    <x v="1"/>
    <s v="Destination/workplace"/>
    <s v="other"/>
    <s v=" TAZ"/>
    <s v="Multinomial logistic (nested)"/>
    <s v="not choosing transit"/>
    <m/>
    <s v="4a, 8a"/>
    <n v="0.14000000000000001"/>
    <s v="Source"/>
    <n v="8.4290000000000004E-2"/>
    <n v="1.0879443519272471"/>
    <m/>
    <s v="Derived (4a)"/>
    <s v=""/>
    <s v=""/>
    <n v="1.8"/>
    <m/>
    <s v=""/>
    <s v=""/>
    <s v=""/>
    <s v=""/>
    <s v=""/>
    <m/>
    <m/>
    <n v="7.7777777777777779E-2"/>
    <s v="Derived (8a)"/>
    <n v="0.63900000000000001"/>
    <s v="pseudo R2"/>
    <n v="-3990.1"/>
    <s v=""/>
    <s v=""/>
    <s v=""/>
    <n v="5"/>
    <n v="43"/>
    <n v="1"/>
    <n v="8491"/>
    <s v=""/>
    <s v=""/>
    <s v=""/>
    <m/>
    <m/>
  </r>
  <r>
    <x v="18"/>
    <s v="Zhang 2004"/>
    <n v="131.4"/>
    <x v="203"/>
    <x v="0"/>
    <x v="1"/>
    <x v="1"/>
    <x v="139"/>
    <x v="0"/>
    <n v="9.6323529411764728"/>
    <n v="0"/>
    <n v="0"/>
    <s v="Table 4 (Hong Kong - non-work trip, expanded)"/>
    <n v="4"/>
    <s v="N"/>
    <s v="Pos"/>
    <x v="1"/>
    <s v="mode choice (probability)"/>
    <s v="trip"/>
    <s v="discrete"/>
    <s v="Disaggregate"/>
    <m/>
    <s v="Revealed preference"/>
    <s v="Secondary - travel or household survey"/>
    <n v="0"/>
    <n v="0"/>
    <n v="1"/>
    <n v="0"/>
    <n v="0"/>
    <n v="0"/>
    <n v="1"/>
    <n v="0"/>
    <n v="0"/>
    <n v="0"/>
    <n v="0"/>
    <n v="0"/>
    <n v="0"/>
    <n v="0"/>
    <n v="0"/>
    <n v="0"/>
    <n v="0"/>
    <n v="0"/>
    <n v="0"/>
    <n v="1"/>
    <n v="0"/>
    <s v="Non-work"/>
    <x v="5"/>
    <s v="Hong Kong"/>
    <n v="1991"/>
    <s v="Pre-2010"/>
    <n v="15281"/>
    <n v="1"/>
    <s v="O"/>
    <s v="N"/>
    <n v="1"/>
    <n v="1"/>
    <n v="1"/>
    <n v="0"/>
    <x v="0"/>
    <x v="1"/>
    <x v="0"/>
    <n v="1"/>
    <x v="0"/>
    <n v="1"/>
    <n v="1"/>
    <n v="1"/>
    <x v="3"/>
    <s v="Job density (origin)"/>
    <m/>
    <x v="5"/>
    <s v="Origin/residence"/>
    <s v="other"/>
    <s v=" TAZ"/>
    <s v="logistic (nested)"/>
    <s v="drive alone or active modes"/>
    <m/>
    <s v="7a, 8a"/>
    <n v="0.13599999999999998"/>
    <s v="derived (7a)"/>
    <n v="1.6999999999999999E-3"/>
    <m/>
    <m/>
    <m/>
    <m/>
    <m/>
    <n v="1.31"/>
    <m/>
    <m/>
    <m/>
    <m/>
    <m/>
    <s v="NS"/>
    <m/>
    <m/>
    <n v="0.10381679389312976"/>
    <s v="Derived (8a)"/>
    <n v="0.4279"/>
    <s v="Adjusted ρ2"/>
    <m/>
    <m/>
    <m/>
    <m/>
    <m/>
    <m/>
    <m/>
    <m/>
    <n v="0.89600000000000002"/>
    <n v="80"/>
    <n v="1.4143999999999995E-2"/>
    <m/>
    <m/>
  </r>
  <r>
    <x v="44"/>
    <s v="Sung et al. 2014"/>
    <n v="65.7"/>
    <x v="204"/>
    <x v="1"/>
    <x v="1"/>
    <x v="1"/>
    <x v="140"/>
    <x v="8"/>
    <n v="107.66666666666667"/>
    <n v="10.766666666666667"/>
    <n v="0.32300000000000001"/>
    <s v="Table 3 p. 139 (50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Commercial density"/>
    <m/>
    <x v="9"/>
    <s v="not stated"/>
    <s v="radial"/>
    <s v="400 &lt; x &lt; 800m"/>
    <s v="OLS"/>
    <m/>
    <m/>
    <s v="6e, 8a, 5"/>
    <n v="0.03"/>
    <s v="derived (6e)"/>
    <n v="3"/>
    <m/>
    <m/>
    <s v=""/>
    <s v=""/>
    <s v=""/>
    <n v="3.23"/>
    <m/>
    <s v=""/>
    <s v=""/>
    <s v=""/>
    <s v=""/>
    <n v="0.01"/>
    <m/>
    <m/>
    <n v="9.2879256965944269E-3"/>
    <s v="Derived (8a)"/>
    <n v="0.52200000000000002"/>
    <s v="R2"/>
    <s v=""/>
    <s v=""/>
    <n v="5.68"/>
    <s v="t"/>
    <n v="1"/>
    <n v="18"/>
    <n v="1"/>
    <n v="454"/>
    <n v="9.0969999999999995"/>
    <n v="0.01"/>
    <n v="0.03"/>
    <m/>
    <m/>
  </r>
  <r>
    <x v="43"/>
    <s v="Durning and Townsend 2015"/>
    <n v="52.1"/>
    <x v="205"/>
    <x v="1"/>
    <x v="1"/>
    <x v="2"/>
    <x v="141"/>
    <x v="0"/>
    <n v="1.8040772145047808"/>
    <n v="0"/>
    <n v="0"/>
    <s v="Table 3 p. 101"/>
    <n v="4"/>
    <s v="Y"/>
    <s v="Neg"/>
    <x v="2"/>
    <s v="ridership"/>
    <s v="average weekday boarding"/>
    <s v="continuous"/>
    <s v="Aggregate"/>
    <s v="Transit stop ridership"/>
    <s v="Revealed preference"/>
    <s v="Secondary - patronage"/>
    <n v="0"/>
    <n v="0"/>
    <n v="0"/>
    <n v="0"/>
    <n v="0"/>
    <n v="0"/>
    <n v="1"/>
    <n v="0"/>
    <n v="0"/>
    <n v="0"/>
    <n v="0"/>
    <n v="0"/>
    <n v="1"/>
    <n v="0"/>
    <n v="0"/>
    <n v="0"/>
    <n v="0"/>
    <n v="0"/>
    <n v="0"/>
    <n v="0"/>
    <n v="0"/>
    <s v="Weekday"/>
    <x v="0"/>
    <s v="Calgary, Edmonton, Montreal, Toronto, Vancouver"/>
    <n v="2012"/>
    <s v="2010 - 2017"/>
    <n v="342"/>
    <n v="1"/>
    <s v="O"/>
    <s v="Y"/>
    <n v="1"/>
    <n v="1"/>
    <n v="0"/>
    <n v="1"/>
    <x v="1"/>
    <x v="1"/>
    <x v="1"/>
    <n v="0"/>
    <x v="1"/>
    <n v="0"/>
    <n v="0"/>
    <n v="0"/>
    <x v="1"/>
    <s v="street density"/>
    <m/>
    <x v="1"/>
    <s v="Origin/residence"/>
    <s v="radial"/>
    <s v=" 800m"/>
    <s v="Bootstrapped regression"/>
    <m/>
    <m/>
    <s v="8b, 8a"/>
    <n v="-0.55430000000000001"/>
    <s v="Source"/>
    <n v="-1.3999999999999999E-4"/>
    <m/>
    <m/>
    <s v=""/>
    <m/>
    <m/>
    <n v="-1"/>
    <s v="Derived (8b)"/>
    <s v=""/>
    <s v=""/>
    <s v=""/>
    <s v="2.5% CI: −0.00016, 97.5% CI : -0.00013"/>
    <n v="0"/>
    <n v="1.3999999999999999E-4"/>
    <s v="Source"/>
    <n v="0.55430000000000001"/>
    <s v="Derived (8a)"/>
    <n v="0.80330000000000001"/>
    <s v="Adjusted R2"/>
    <s v=""/>
    <s v=""/>
    <s v=""/>
    <s v=""/>
    <n v="1"/>
    <n v="11"/>
    <n v="1"/>
    <n v="330"/>
    <s v=""/>
    <s v=""/>
    <s v=""/>
    <m/>
    <m/>
  </r>
  <r>
    <x v="44"/>
    <s v="Sung et al. 2014"/>
    <n v="65.599999999999994"/>
    <x v="206"/>
    <x v="1"/>
    <x v="1"/>
    <x v="1"/>
    <x v="142"/>
    <x v="8"/>
    <n v="108.96567299006324"/>
    <n v="10.896567299006325"/>
    <n v="0.193"/>
    <s v="Table 3 p. 139 (25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Commercial density"/>
    <m/>
    <x v="9"/>
    <s v="not stated"/>
    <s v="radial"/>
    <s v=" &lt;400m"/>
    <s v="OLS"/>
    <m/>
    <m/>
    <s v="6e, 8a, 5"/>
    <n v="1.7711999999999999E-2"/>
    <s v="derived (6e)"/>
    <n v="2.214"/>
    <m/>
    <m/>
    <s v=""/>
    <s v=""/>
    <s v=""/>
    <n v="1.93"/>
    <m/>
    <s v=""/>
    <s v=""/>
    <s v=""/>
    <s v=""/>
    <n v="0.1"/>
    <m/>
    <m/>
    <n v="9.1772020725388592E-3"/>
    <s v="Derived (8a)"/>
    <n v="0.47199999999999998"/>
    <s v="R2"/>
    <s v=""/>
    <s v=""/>
    <n v="7"/>
    <s v="t"/>
    <n v="1"/>
    <n v="18"/>
    <n v="1"/>
    <n v="454"/>
    <n v="9.0969999999999995"/>
    <n v="8.0000000000000002E-3"/>
    <n v="1.7711999999999999E-2"/>
    <m/>
    <m/>
  </r>
  <r>
    <x v="44"/>
    <s v="Sung et al. 2014"/>
    <n v="65.099999999999994"/>
    <x v="207"/>
    <x v="1"/>
    <x v="1"/>
    <x v="1"/>
    <x v="143"/>
    <x v="8"/>
    <n v="141.55588380108318"/>
    <n v="14.15558838010832"/>
    <n v="0.115"/>
    <s v="Table 3 p. 139 (15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Commercial density"/>
    <m/>
    <x v="9"/>
    <s v="not stated"/>
    <s v="radial"/>
    <s v=" 800m &lt;x &lt;1600m"/>
    <s v="OLS"/>
    <m/>
    <m/>
    <s v="6e, 8a"/>
    <n v="8.124000000000001E-3"/>
    <s v="derived (6e)"/>
    <n v="2.0310000000000001"/>
    <m/>
    <m/>
    <s v=""/>
    <s v=""/>
    <s v=""/>
    <n v="1.1499999999999999"/>
    <m/>
    <s v=""/>
    <s v=""/>
    <s v=""/>
    <s v=""/>
    <s v=""/>
    <m/>
    <m/>
    <n v="7.0643478260869579E-3"/>
    <s v="Derived (8a)"/>
    <n v="0.44"/>
    <s v="R2"/>
    <s v=""/>
    <s v=""/>
    <n v="6.36"/>
    <s v="t"/>
    <n v="1"/>
    <n v="18"/>
    <n v="1"/>
    <n v="454"/>
    <n v="9.0969999999999995"/>
    <n v="4.0000000000000001E-3"/>
    <n v="8.124000000000001E-3"/>
    <m/>
    <m/>
  </r>
  <r>
    <x v="44"/>
    <s v="Sung et al. 2014"/>
    <n v="65.900000000000006"/>
    <x v="208"/>
    <x v="1"/>
    <x v="1"/>
    <x v="1"/>
    <x v="144"/>
    <x v="8"/>
    <n v="97.864768683274036"/>
    <n v="9.786476868327405"/>
    <n v="5.5000000000000014E-2"/>
    <s v="Table 3 p. 139 (10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Commercial density"/>
    <m/>
    <x v="9"/>
    <s v="not stated"/>
    <s v="radial"/>
    <s v=" 800m &lt;x &lt;1600m"/>
    <s v="OLS"/>
    <m/>
    <m/>
    <s v="6e, 8a"/>
    <n v="5.62E-3"/>
    <s v="derived (6e)"/>
    <n v="1.405"/>
    <m/>
    <m/>
    <s v=""/>
    <s v=""/>
    <s v=""/>
    <n v="0.55000000000000004"/>
    <m/>
    <s v=""/>
    <s v=""/>
    <s v=""/>
    <s v=""/>
    <s v=""/>
    <m/>
    <m/>
    <n v="1.0218181818181817E-2"/>
    <s v="Derived (8a)"/>
    <n v="0.50800000000000001"/>
    <s v="R2"/>
    <s v=""/>
    <s v=""/>
    <n v="4.83"/>
    <s v="t"/>
    <n v="1"/>
    <n v="18"/>
    <n v="1"/>
    <n v="454"/>
    <n v="9.0969999999999995"/>
    <n v="4.0000000000000001E-3"/>
    <n v="5.62E-3"/>
    <m/>
    <m/>
  </r>
  <r>
    <x v="2"/>
    <s v="Marshall and Garrick 2010"/>
    <n v="55.1"/>
    <x v="209"/>
    <x v="1"/>
    <x v="1"/>
    <x v="0"/>
    <x v="145"/>
    <x v="7"/>
    <n v="11.324599801966057"/>
    <n v="2.8311499504915143"/>
    <n v="1.6999999999999997"/>
    <s v="Table 2 p. 110"/>
    <n v="3"/>
    <s v="Y"/>
    <s v="Pos"/>
    <x v="0"/>
    <s v="mode choice (probability)"/>
    <s v="trip"/>
    <s v="categorical"/>
    <s v="Aggregate"/>
    <s v="census block group/ tract"/>
    <s v="Revealed preference"/>
    <s v="Secondary - Census"/>
    <n v="1"/>
    <n v="0"/>
    <n v="0"/>
    <n v="0"/>
    <n v="0"/>
    <n v="0"/>
    <n v="0"/>
    <n v="0"/>
    <n v="0"/>
    <n v="0"/>
    <n v="0"/>
    <n v="0"/>
    <n v="0"/>
    <n v="0"/>
    <n v="0"/>
    <n v="0"/>
    <n v="0"/>
    <n v="0"/>
    <n v="0"/>
    <n v="1"/>
    <n v="0"/>
    <s v="General"/>
    <x v="1"/>
    <s v="varies"/>
    <s v="pre-2010"/>
    <s v="2010 - 2017"/>
    <n v="1000"/>
    <n v="1"/>
    <s v="O"/>
    <s v="N"/>
    <n v="1"/>
    <n v="0"/>
    <n v="0"/>
    <n v="1"/>
    <x v="1"/>
    <x v="1"/>
    <x v="0"/>
    <n v="1"/>
    <x v="0"/>
    <n v="0"/>
    <n v="1"/>
    <s v="year dummy"/>
    <x v="1"/>
    <s v="Intersection density"/>
    <m/>
    <x v="1"/>
    <s v="Origin/residence"/>
    <s v="neighbourhood"/>
    <s v=" not stated"/>
    <s v="Multinomial logistic"/>
    <s v="automobile"/>
    <m/>
    <s v="4a, 8a, 7a"/>
    <n v="0.60046271999999989"/>
    <s v="derived (7a)"/>
    <n v="3.5999999999999999E-3"/>
    <n v="1.0036064877830035"/>
    <m/>
    <s v="Derived (4a)"/>
    <s v=""/>
    <s v=""/>
    <n v="6.8"/>
    <m/>
    <s v=""/>
    <s v=""/>
    <s v=""/>
    <s v=""/>
    <s v=""/>
    <n v="5.0000000000000001E-4"/>
    <s v="Source"/>
    <n v="8.8303341176470582E-2"/>
    <s v="Derived (8a)"/>
    <s v="not stated"/>
    <s v=""/>
    <n v="62198.92"/>
    <s v=""/>
    <s v=""/>
    <s v=""/>
    <m/>
    <m/>
    <m/>
    <n v="159"/>
    <n v="5.2299999999999999E-2"/>
    <n v="176"/>
    <n v="0.60046271999999989"/>
    <m/>
    <m/>
  </r>
  <r>
    <x v="50"/>
    <s v="Bhattacharya 2013"/>
    <n v="72.2"/>
    <x v="210"/>
    <x v="0"/>
    <x v="1"/>
    <x v="1"/>
    <x v="146"/>
    <x v="0"/>
    <n v="31.093406033827666"/>
    <n v="0"/>
    <n v="0"/>
    <s v="Table 3.3 p. 64"/>
    <n v="2"/>
    <s v="Y"/>
    <s v="Pos"/>
    <x v="0"/>
    <s v="Transit users"/>
    <s v="individual"/>
    <s v="Count"/>
    <s v="Aggregate"/>
    <s v="O-D pair"/>
    <s v="Revealed preference"/>
    <s v="Secondary - travel or household survey"/>
    <n v="0"/>
    <n v="0"/>
    <n v="0"/>
    <n v="0"/>
    <n v="0"/>
    <n v="0"/>
    <n v="1"/>
    <n v="0"/>
    <n v="0"/>
    <n v="0"/>
    <n v="0"/>
    <n v="0"/>
    <n v="0"/>
    <n v="0"/>
    <n v="0"/>
    <n v="0"/>
    <n v="0"/>
    <n v="0"/>
    <n v="0"/>
    <n v="1"/>
    <n v="0"/>
    <s v="General"/>
    <x v="1"/>
    <s v="Atlanta"/>
    <n v="2009"/>
    <s v="Pre-2010"/>
    <n v="10491"/>
    <n v="1"/>
    <s v="O"/>
    <s v="Y"/>
    <n v="0"/>
    <n v="1"/>
    <n v="0"/>
    <n v="0"/>
    <x v="0"/>
    <x v="1"/>
    <x v="0"/>
    <n v="1"/>
    <x v="0"/>
    <n v="0"/>
    <n v="1"/>
    <n v="0"/>
    <x v="3"/>
    <s v="Population density"/>
    <m/>
    <x v="7"/>
    <s v="Origin/residence"/>
    <s v="other"/>
    <s v=" TAZ"/>
    <s v="Negative binomial regression"/>
    <m/>
    <m/>
    <s v="4b, 8a, 8b"/>
    <n v="0.13"/>
    <s v="Source"/>
    <n v="1.9844899999999999E-2"/>
    <m/>
    <n v="1.02004311906927"/>
    <s v="Derived (4b)"/>
    <s v=""/>
    <s v=""/>
    <n v="4.0421427843975968"/>
    <s v="Derived (8b)"/>
    <n v="4.04"/>
    <s v=""/>
    <s v=""/>
    <s v="0.010223, 0.0294673"/>
    <n v="0"/>
    <n v="4.9094999999999998E-3"/>
    <s v="Source"/>
    <n v="3.2161159794204051E-2"/>
    <s v="Derived (8a)"/>
    <n v="1.3100000000000001E-2"/>
    <s v="pseudo R2"/>
    <n v="-9666.1898999999994"/>
    <s v=""/>
    <s v=""/>
    <s v=""/>
    <m/>
    <m/>
    <m/>
    <s v=""/>
    <s v=""/>
    <s v=""/>
    <s v=""/>
    <m/>
    <m/>
  </r>
  <r>
    <x v="44"/>
    <s v="Sung et al. 2014"/>
    <n v="65.8"/>
    <x v="211"/>
    <x v="1"/>
    <x v="1"/>
    <x v="1"/>
    <x v="147"/>
    <x v="8"/>
    <n v="102.92301358583781"/>
    <n v="10.292301358583781"/>
    <n v="0.05"/>
    <s v="Table 3 p. 139 (75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Commercial density"/>
    <m/>
    <x v="9"/>
    <s v="not stated"/>
    <s v="radial"/>
    <s v="400 &lt; x &lt; 800m"/>
    <s v="OLS"/>
    <m/>
    <m/>
    <s v="6e, 8a"/>
    <n v="4.8579999999999995E-3"/>
    <s v="derived (6e)"/>
    <n v="0.69399999999999995"/>
    <m/>
    <m/>
    <s v=""/>
    <s v=""/>
    <s v=""/>
    <n v="0.5"/>
    <m/>
    <s v=""/>
    <s v=""/>
    <s v=""/>
    <s v=""/>
    <s v=""/>
    <m/>
    <m/>
    <n v="9.7159999999999989E-3"/>
    <s v="Derived (8a)"/>
    <n v="0.52200000000000002"/>
    <s v="R2"/>
    <s v=""/>
    <s v=""/>
    <n v="4.34"/>
    <s v="t"/>
    <n v="1"/>
    <n v="18"/>
    <n v="1"/>
    <n v="454"/>
    <n v="9.0969999999999995"/>
    <n v="7.0000000000000001E-3"/>
    <n v="4.8579999999999995E-3"/>
    <m/>
    <m/>
  </r>
  <r>
    <x v="44"/>
    <s v="Sung et al. 2014"/>
    <n v="65.3"/>
    <x v="212"/>
    <x v="1"/>
    <x v="1"/>
    <x v="1"/>
    <x v="148"/>
    <x v="8"/>
    <n v="105.29019003595272"/>
    <n v="10.529019003595273"/>
    <n v="4.0999999999999995E-2"/>
    <s v="Table 2 p. 138 (75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Commercial density"/>
    <m/>
    <x v="9"/>
    <s v="not stated"/>
    <s v="radial"/>
    <s v="400 &lt; x &lt; 800m"/>
    <s v="OLS"/>
    <m/>
    <m/>
    <s v="6e, 8a"/>
    <n v="3.8940000000000003E-3"/>
    <s v="derived (6e)"/>
    <n v="0.64900000000000002"/>
    <m/>
    <m/>
    <s v=""/>
    <s v=""/>
    <s v=""/>
    <n v="0.41"/>
    <m/>
    <s v=""/>
    <s v=""/>
    <s v=""/>
    <s v=""/>
    <s v=""/>
    <m/>
    <m/>
    <n v="9.4975609756097583E-3"/>
    <s v="Derived (8a)"/>
    <n v="0.379"/>
    <s v="R2"/>
    <s v=""/>
    <s v=""/>
    <n v="2.63"/>
    <s v="t"/>
    <n v="1"/>
    <n v="18"/>
    <n v="1"/>
    <n v="454"/>
    <n v="9.3689999999999998"/>
    <n v="6.0000000000000001E-3"/>
    <n v="3.8940000000000003E-3"/>
    <m/>
    <m/>
  </r>
  <r>
    <x v="44"/>
    <s v="Sung et al. 2014"/>
    <n v="65.099999999999994"/>
    <x v="213"/>
    <x v="1"/>
    <x v="1"/>
    <x v="1"/>
    <x v="149"/>
    <x v="8"/>
    <n v="92.153765139547133"/>
    <n v="9.2153765139547144"/>
    <n v="3.5000000000000003E-2"/>
    <s v="Table 2 p. 138 (25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Commercial density"/>
    <m/>
    <x v="9"/>
    <s v="not stated"/>
    <s v="radial"/>
    <s v=" &lt;400m"/>
    <s v="OLS"/>
    <m/>
    <m/>
    <s v="6e, 8a"/>
    <n v="3.7979999999999997E-3"/>
    <s v="derived (6e)"/>
    <n v="0.42199999999999999"/>
    <m/>
    <m/>
    <s v=""/>
    <s v=""/>
    <s v=""/>
    <n v="0.35"/>
    <m/>
    <s v=""/>
    <s v=""/>
    <s v=""/>
    <s v=""/>
    <s v=""/>
    <m/>
    <m/>
    <n v="1.0851428571428571E-2"/>
    <s v="Derived (8a)"/>
    <n v="0.36799999999999999"/>
    <s v="R2"/>
    <s v=""/>
    <s v=""/>
    <n v="3.6"/>
    <s v="t"/>
    <n v="1"/>
    <n v="18"/>
    <n v="1"/>
    <n v="454"/>
    <n v="9.3689999999999998"/>
    <n v="8.9999999999999993E-3"/>
    <n v="3.7979999999999997E-3"/>
    <m/>
    <m/>
  </r>
  <r>
    <x v="44"/>
    <s v="Sung et al. 2014"/>
    <n v="65.400000000000006"/>
    <x v="214"/>
    <x v="1"/>
    <x v="1"/>
    <x v="1"/>
    <x v="150"/>
    <x v="8"/>
    <n v="143.26647564469914"/>
    <n v="14.326647564469916"/>
    <n v="-0.12000000000000001"/>
    <s v="Table 2 p. 138 (100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Commercial density"/>
    <m/>
    <x v="9"/>
    <s v="not stated"/>
    <s v="radial"/>
    <s v=" 800m &lt;x &lt;1600m"/>
    <s v="OLS"/>
    <m/>
    <m/>
    <s v="6e, 8a"/>
    <n v="-8.3759999999999998E-3"/>
    <s v="derived (6e)"/>
    <n v="-4.1879999999999997"/>
    <m/>
    <m/>
    <s v=""/>
    <s v=""/>
    <s v=""/>
    <n v="-1.2"/>
    <m/>
    <s v=""/>
    <s v=""/>
    <s v=""/>
    <s v=""/>
    <s v=""/>
    <m/>
    <m/>
    <n v="6.9800000000000001E-3"/>
    <s v="Derived (8a)"/>
    <n v="0.36299999999999999"/>
    <s v="R2"/>
    <s v=""/>
    <s v=""/>
    <n v="1.73"/>
    <s v="t"/>
    <n v="1"/>
    <n v="21"/>
    <n v="1"/>
    <n v="451"/>
    <n v="9.3689999999999998"/>
    <n v="2E-3"/>
    <n v="-8.3759999999999998E-3"/>
    <m/>
    <m/>
  </r>
  <r>
    <x v="37"/>
    <s v="Chen and Zegras 2016"/>
    <n v="86.2"/>
    <x v="215"/>
    <x v="1"/>
    <x v="1"/>
    <x v="0"/>
    <x v="1"/>
    <x v="7"/>
    <n v="19.173553039543329"/>
    <n v="4.7933882598858322"/>
    <n v="4.3667767047559929"/>
    <s v="Table 2 (p-values), Table 3 p. 118 (am peak period)"/>
    <n v="5"/>
    <s v="Y"/>
    <s v="Pos"/>
    <x v="0"/>
    <s v="ridership"/>
    <s v="boarding"/>
    <s v="continuous"/>
    <s v="Aggregate"/>
    <s v="Transit stop ridership"/>
    <s v="Revealed preference"/>
    <s v="Secondary - patronage"/>
    <n v="0"/>
    <n v="0"/>
    <n v="0"/>
    <n v="0"/>
    <n v="0"/>
    <n v="1"/>
    <n v="1"/>
    <n v="0"/>
    <n v="0"/>
    <n v="0"/>
    <n v="0"/>
    <n v="0"/>
    <n v="1"/>
    <n v="0"/>
    <n v="0"/>
    <n v="0"/>
    <n v="0"/>
    <n v="0"/>
    <n v="0"/>
    <n v="1"/>
    <n v="0"/>
    <s v="Peak"/>
    <x v="1"/>
    <s v="Boston"/>
    <s v="2009 - 2010"/>
    <s v="2010 - 2017"/>
    <n v="120"/>
    <n v="1"/>
    <s v="O"/>
    <s v="Y"/>
    <n v="1"/>
    <n v="0"/>
    <n v="0"/>
    <n v="0"/>
    <x v="1"/>
    <x v="1"/>
    <x v="0"/>
    <n v="1"/>
    <x v="0"/>
    <n v="1"/>
    <n v="1"/>
    <n v="0"/>
    <x v="1"/>
    <s v="Sidewalk density"/>
    <m/>
    <x v="1"/>
    <s v="Origin/residence"/>
    <s v="radial street"/>
    <s v=" 800m"/>
    <s v="OLS"/>
    <m/>
    <m/>
    <m/>
    <n v="0.91100000000000003"/>
    <s v="Source"/>
    <n v="0.03"/>
    <m/>
    <m/>
    <s v=""/>
    <s v=""/>
    <s v=""/>
    <s v=""/>
    <m/>
    <s v=""/>
    <s v=""/>
    <s v=""/>
    <s v="0.01, 0.05"/>
    <n v="0.01"/>
    <s v=""/>
    <m/>
    <m/>
    <m/>
    <n v="0.75900000000000001"/>
    <s v="Adjusted R2"/>
    <s v=""/>
    <s v=""/>
    <s v=""/>
    <s v=""/>
    <m/>
    <m/>
    <m/>
    <s v=""/>
    <s v=""/>
    <s v=""/>
    <s v=""/>
    <m/>
    <m/>
  </r>
  <r>
    <x v="18"/>
    <s v="Zhang 2004"/>
    <n v="131.1"/>
    <x v="216"/>
    <x v="0"/>
    <x v="1"/>
    <x v="1"/>
    <x v="151"/>
    <x v="0"/>
    <n v="24.197530864197528"/>
    <n v="0"/>
    <n v="0"/>
    <s v="Table 3 (Boston - work trip, expanded)"/>
    <n v="4"/>
    <s v="Y"/>
    <s v="Pos"/>
    <x v="0"/>
    <s v="mode choice (probability)"/>
    <s v="trip"/>
    <s v="discrete"/>
    <s v="Disaggregate"/>
    <m/>
    <s v="Revealed preference"/>
    <s v="Secondary - travel or household survey"/>
    <n v="1"/>
    <n v="0"/>
    <n v="0"/>
    <n v="0"/>
    <n v="0"/>
    <n v="0"/>
    <n v="0"/>
    <n v="0"/>
    <n v="0"/>
    <n v="0"/>
    <n v="0"/>
    <n v="0"/>
    <n v="0"/>
    <n v="0"/>
    <n v="0"/>
    <n v="0"/>
    <n v="0"/>
    <n v="0"/>
    <n v="0"/>
    <n v="1"/>
    <n v="0"/>
    <s v="Work"/>
    <x v="1"/>
    <s v="Boston"/>
    <n v="1991"/>
    <s v="Pre-2010"/>
    <n v="1619"/>
    <n v="1"/>
    <s v="O"/>
    <s v="N"/>
    <n v="1"/>
    <n v="1"/>
    <n v="1"/>
    <n v="0"/>
    <x v="0"/>
    <x v="1"/>
    <x v="0"/>
    <n v="1"/>
    <x v="0"/>
    <n v="1"/>
    <n v="1"/>
    <n v="1"/>
    <x v="3"/>
    <s v="Job density (destination)"/>
    <m/>
    <x v="5"/>
    <s v="Destination/workplace"/>
    <s v="other"/>
    <s v=" TAZ"/>
    <s v="Multinomial logistic"/>
    <s v="drive alone or active modes"/>
    <m/>
    <s v="7a, 8a"/>
    <n v="0.1215"/>
    <s v="derived (7a)"/>
    <n v="8.9999999999999998E-4"/>
    <m/>
    <m/>
    <m/>
    <m/>
    <m/>
    <n v="2.94"/>
    <m/>
    <m/>
    <m/>
    <m/>
    <m/>
    <n v="0.05"/>
    <m/>
    <m/>
    <n v="4.1326530612244901E-2"/>
    <s v="Derived (8a)"/>
    <n v="0.41599999999999998"/>
    <s v="Adjusted ρ2"/>
    <m/>
    <m/>
    <m/>
    <m/>
    <m/>
    <m/>
    <m/>
    <m/>
    <n v="0.30399999999999999"/>
    <n v="135"/>
    <n v="8.4563999999999986E-2"/>
    <m/>
    <m/>
  </r>
  <r>
    <x v="44"/>
    <s v="Sung et al. 2014"/>
    <n v="65.5"/>
    <x v="217"/>
    <x v="1"/>
    <x v="1"/>
    <x v="1"/>
    <x v="152"/>
    <x v="8"/>
    <n v="119.33174224343678"/>
    <n v="11.933174224343679"/>
    <n v="5.000000000000001E-3"/>
    <s v="Table 2 p. 138 (15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Commercial density"/>
    <m/>
    <x v="9"/>
    <s v="not stated"/>
    <s v="radial"/>
    <s v=" 800m &lt;x &lt;1600m"/>
    <s v="OLS"/>
    <m/>
    <m/>
    <s v="6e, 8a"/>
    <n v="4.1899999999999999E-4"/>
    <s v="derived (6e)"/>
    <n v="0.41899999999999998"/>
    <m/>
    <m/>
    <s v=""/>
    <s v=""/>
    <s v=""/>
    <n v="0.05"/>
    <m/>
    <s v=""/>
    <s v=""/>
    <s v=""/>
    <s v=""/>
    <s v=""/>
    <m/>
    <m/>
    <n v="8.3799999999999986E-3"/>
    <s v="Derived (8a)"/>
    <n v="0.25800000000000001"/>
    <s v="R2"/>
    <s v=""/>
    <s v=""/>
    <n v="2.11"/>
    <s v="t"/>
    <n v="1"/>
    <n v="17"/>
    <n v="1"/>
    <n v="455"/>
    <n v="9.3689999999999998"/>
    <n v="1E-3"/>
    <n v="4.1899999999999999E-4"/>
    <m/>
    <m/>
  </r>
  <r>
    <x v="10"/>
    <s v="Choi et al. 2012"/>
    <n v="38.299999999999997"/>
    <x v="218"/>
    <x v="1"/>
    <x v="1"/>
    <x v="1"/>
    <x v="1"/>
    <x v="6"/>
    <n v="19.173553039543329"/>
    <n v="6.3911843465144429"/>
    <n v="0.6007713285723576"/>
    <s v="Table 2 p. 716 (multiplicative)"/>
    <n v="5"/>
    <s v="Y"/>
    <s v="Pos"/>
    <x v="0"/>
    <s v="ridership"/>
    <s v="trip"/>
    <s v="continuous"/>
    <s v="Aggregate"/>
    <s v="Transit stop ridership"/>
    <s v="Revealed preference"/>
    <s v="Secondary - patronage"/>
    <n v="0"/>
    <n v="0"/>
    <n v="0"/>
    <n v="0"/>
    <n v="0"/>
    <n v="0"/>
    <n v="1"/>
    <n v="0"/>
    <n v="0"/>
    <n v="0"/>
    <n v="0"/>
    <n v="0"/>
    <n v="1"/>
    <n v="0"/>
    <n v="0"/>
    <n v="0"/>
    <n v="0"/>
    <n v="0"/>
    <n v="0"/>
    <n v="0"/>
    <n v="0"/>
    <s v="Peak"/>
    <x v="3"/>
    <s v="Seoul"/>
    <n v="2010"/>
    <s v="2010 - 2017"/>
    <n v="1000"/>
    <n v="1"/>
    <s v="O"/>
    <s v="Y"/>
    <n v="1"/>
    <n v="0"/>
    <n v="0"/>
    <n v="1"/>
    <x v="1"/>
    <x v="1"/>
    <x v="1"/>
    <n v="0"/>
    <x v="1"/>
    <n v="0"/>
    <n v="1"/>
    <n v="1"/>
    <x v="1"/>
    <s v="Pedestrian friendly intersection"/>
    <m/>
    <x v="1"/>
    <s v="Destination/workplace"/>
    <s v="radial"/>
    <s v="400 &lt; x &lt; 800m"/>
    <s v="Multiplicative"/>
    <m/>
    <m/>
    <s v="6b"/>
    <n v="9.4E-2"/>
    <s v="Source (6a)"/>
    <n v="9.4E-2"/>
    <m/>
    <m/>
    <s v=""/>
    <s v=""/>
    <s v=""/>
    <s v=""/>
    <m/>
    <s v=""/>
    <m/>
    <m/>
    <s v=""/>
    <n v="1E-3"/>
    <s v=""/>
    <m/>
    <m/>
    <m/>
    <n v="0.79100000000000004"/>
    <s v="Adjusted R2"/>
    <s v=""/>
    <s v=""/>
    <n v="504.24"/>
    <s v="Fisher's distribution"/>
    <m/>
    <m/>
    <m/>
    <s v=""/>
    <s v=""/>
    <s v=""/>
    <s v=""/>
    <m/>
    <m/>
  </r>
  <r>
    <x v="10"/>
    <s v="Choi et al. 2012"/>
    <n v="38.1"/>
    <x v="219"/>
    <x v="1"/>
    <x v="1"/>
    <x v="1"/>
    <x v="1"/>
    <x v="6"/>
    <n v="19.173553039543329"/>
    <n v="6.3911843465144429"/>
    <n v="0.54325066945372769"/>
    <s v="Table 2 p. 715 (multiplicative model)"/>
    <n v="5"/>
    <s v="Y"/>
    <s v="Pos"/>
    <x v="0"/>
    <s v="ridership"/>
    <s v="trip"/>
    <s v="continuous"/>
    <s v="Aggregate"/>
    <s v="Transit stop ridership"/>
    <s v="Revealed preference"/>
    <s v="Secondary - patronage"/>
    <n v="0"/>
    <n v="0"/>
    <n v="0"/>
    <n v="0"/>
    <n v="0"/>
    <n v="0"/>
    <n v="1"/>
    <n v="0"/>
    <n v="0"/>
    <n v="0"/>
    <n v="0"/>
    <n v="0"/>
    <n v="1"/>
    <n v="0"/>
    <n v="0"/>
    <n v="0"/>
    <n v="0"/>
    <n v="0"/>
    <n v="0"/>
    <n v="0"/>
    <n v="0"/>
    <s v="Peak"/>
    <x v="3"/>
    <s v="Seoul"/>
    <n v="2010"/>
    <s v="2010 - 2017"/>
    <n v="2000"/>
    <n v="1"/>
    <s v="O"/>
    <s v="Y"/>
    <n v="1"/>
    <n v="0"/>
    <n v="0"/>
    <n v="1"/>
    <x v="1"/>
    <x v="1"/>
    <x v="1"/>
    <n v="0"/>
    <x v="1"/>
    <n v="0"/>
    <n v="1"/>
    <n v="0"/>
    <x v="1"/>
    <s v="Pedestrian friendly intersection"/>
    <m/>
    <x v="1"/>
    <s v="Destination/workplace"/>
    <s v="radial"/>
    <s v="400 &lt; x &lt; 800m"/>
    <s v="Multiplicative"/>
    <m/>
    <m/>
    <s v="6b, 5"/>
    <n v="8.5000000000000006E-2"/>
    <s v="Source (6a)"/>
    <n v="8.5000000000000006E-2"/>
    <m/>
    <m/>
    <s v=""/>
    <s v=""/>
    <s v=""/>
    <s v=""/>
    <m/>
    <s v=""/>
    <m/>
    <m/>
    <s v=""/>
    <n v="1E-3"/>
    <s v=""/>
    <m/>
    <m/>
    <m/>
    <n v="0.76700000000000002"/>
    <s v="Adjusted R2"/>
    <s v=""/>
    <s v=""/>
    <n v="438.74200000000002"/>
    <s v="Fisher's distribution"/>
    <m/>
    <m/>
    <m/>
    <s v=""/>
    <s v=""/>
    <s v=""/>
    <s v=""/>
    <m/>
    <m/>
  </r>
  <r>
    <x v="10"/>
    <s v="Choi et al. 2012"/>
    <n v="38.6"/>
    <x v="220"/>
    <x v="1"/>
    <x v="1"/>
    <x v="1"/>
    <x v="1"/>
    <x v="6"/>
    <n v="19.173553039543329"/>
    <n v="6.3911843465144429"/>
    <n v="-1.1312396293330564"/>
    <s v="Table 2 p. 717 (poisson)"/>
    <n v="3"/>
    <s v="Y"/>
    <s v="Neg"/>
    <x v="2"/>
    <s v="ridership"/>
    <s v="trip"/>
    <s v="Count"/>
    <s v="Aggregate"/>
    <s v="Transit stop ridership"/>
    <s v="Revealed preference"/>
    <s v="Secondary - patronage"/>
    <n v="0"/>
    <n v="0"/>
    <n v="0"/>
    <n v="0"/>
    <n v="0"/>
    <n v="0"/>
    <n v="1"/>
    <n v="0"/>
    <n v="0"/>
    <n v="0"/>
    <n v="0"/>
    <n v="0"/>
    <n v="1"/>
    <n v="0"/>
    <n v="0"/>
    <n v="0"/>
    <n v="0"/>
    <n v="0"/>
    <n v="0"/>
    <n v="0"/>
    <n v="0"/>
    <s v="Off-peak"/>
    <x v="3"/>
    <s v="Seoul"/>
    <n v="2010"/>
    <s v="2010 - 2017"/>
    <n v="1000"/>
    <n v="1"/>
    <s v="O"/>
    <s v="Y"/>
    <n v="0"/>
    <n v="0"/>
    <n v="0"/>
    <n v="0"/>
    <x v="1"/>
    <x v="1"/>
    <x v="1"/>
    <n v="0"/>
    <x v="1"/>
    <n v="0"/>
    <n v="0"/>
    <n v="0"/>
    <x v="1"/>
    <s v="pedestrian friendly intersections"/>
    <m/>
    <x v="1"/>
    <s v="Origin/residence"/>
    <s v="radial"/>
    <s v="400 &lt; x &lt; 800m"/>
    <s v="Poisson regression"/>
    <m/>
    <m/>
    <m/>
    <n v="-0.17699999999999999"/>
    <s v="Source"/>
    <n v="-6.6000000000000005E-5"/>
    <m/>
    <n v="0.99993400217795203"/>
    <s v="Derived (4b)"/>
    <s v=""/>
    <s v=""/>
    <s v=""/>
    <m/>
    <s v=""/>
    <m/>
    <m/>
    <s v=""/>
    <n v="1E-3"/>
    <s v=""/>
    <m/>
    <m/>
    <m/>
    <n v="0.77700000000000002"/>
    <s v="Adjusted (pseudo) R2"/>
    <s v=""/>
    <s v=""/>
    <n v="336.06400000000002"/>
    <s v="Fisher's distribution"/>
    <m/>
    <m/>
    <m/>
    <s v=""/>
    <s v=""/>
    <s v=""/>
    <s v=""/>
    <m/>
    <m/>
  </r>
  <r>
    <x v="43"/>
    <s v="Durning and Townsend 2015"/>
    <n v="52.1"/>
    <x v="221"/>
    <x v="1"/>
    <x v="1"/>
    <x v="1"/>
    <x v="153"/>
    <x v="2"/>
    <n v="10.548991191099413"/>
    <n v="10.548991191099413"/>
    <n v="3.7543859649122808"/>
    <s v="Table 3 p. 101"/>
    <n v="4"/>
    <s v="Y"/>
    <s v="Pos"/>
    <x v="0"/>
    <s v="ridership"/>
    <s v="average weekday boarding"/>
    <s v="continuous"/>
    <s v="Aggregate"/>
    <s v="Transit stop ridership"/>
    <s v="Revealed preference"/>
    <s v="Secondary - patronage"/>
    <n v="0"/>
    <n v="0"/>
    <n v="0"/>
    <n v="0"/>
    <n v="0"/>
    <n v="0"/>
    <n v="1"/>
    <n v="0"/>
    <n v="0"/>
    <n v="0"/>
    <n v="0"/>
    <n v="0"/>
    <n v="1"/>
    <n v="0"/>
    <n v="0"/>
    <n v="0"/>
    <n v="0"/>
    <n v="0"/>
    <n v="0"/>
    <n v="0"/>
    <n v="0"/>
    <s v="Weekday"/>
    <x v="0"/>
    <s v="Calgary, Edmonton, Montreal, Toronto, Vancouver"/>
    <n v="2012"/>
    <s v="2010 - 2017"/>
    <n v="342"/>
    <n v="1"/>
    <s v="O"/>
    <s v="Y"/>
    <n v="1"/>
    <n v="1"/>
    <n v="0"/>
    <n v="1"/>
    <x v="1"/>
    <x v="1"/>
    <x v="1"/>
    <n v="0"/>
    <x v="1"/>
    <n v="0"/>
    <n v="0"/>
    <n v="0"/>
    <x v="1"/>
    <s v="intersection density"/>
    <m/>
    <x v="1"/>
    <s v="Origin/residence"/>
    <s v="radial"/>
    <s v=" 800m"/>
    <s v="Bootstrapped regression"/>
    <m/>
    <m/>
    <s v="8b, 8a"/>
    <n v="0.35589999999999999"/>
    <s v="Source"/>
    <n v="4.28E-3"/>
    <m/>
    <m/>
    <s v=""/>
    <m/>
    <m/>
    <n v="3.7543859649122808"/>
    <s v="Derived (8b)"/>
    <s v=""/>
    <s v=""/>
    <s v=""/>
    <s v="2.5% CI: 0.00211, 97.5% 0.00657"/>
    <n v="5.0000000000000001E-4"/>
    <n v="1.14E-3"/>
    <s v="Source"/>
    <n v="9.4795794392523364E-2"/>
    <s v="Derived (8a)"/>
    <n v="0.80330000000000001"/>
    <s v="Adjusted R2"/>
    <s v=""/>
    <s v=""/>
    <s v=""/>
    <s v=""/>
    <n v="1"/>
    <n v="11"/>
    <n v="1"/>
    <n v="330"/>
    <s v=""/>
    <s v=""/>
    <s v=""/>
    <m/>
    <m/>
  </r>
  <r>
    <x v="5"/>
    <s v="Ramos-Santiago and Brown 2016"/>
    <n v="33.200000000000003"/>
    <x v="222"/>
    <x v="0"/>
    <x v="1"/>
    <x v="1"/>
    <x v="10"/>
    <x v="0"/>
    <n v="15.33593967902171"/>
    <n v="0"/>
    <n v="0"/>
    <s v="(Light rail) Table 3 p. 929"/>
    <n v="3"/>
    <s v="Y"/>
    <s v="Pos"/>
    <x v="0"/>
    <s v="ridership"/>
    <s v="boarding"/>
    <s v="Count"/>
    <s v="Aggregate"/>
    <s v="Transit stop ridership"/>
    <s v="Revealed preference"/>
    <s v="Secondary - patronage"/>
    <n v="0"/>
    <n v="0"/>
    <n v="0"/>
    <n v="0"/>
    <n v="0"/>
    <n v="1"/>
    <n v="0"/>
    <n v="0"/>
    <n v="0"/>
    <n v="0"/>
    <n v="0"/>
    <n v="0"/>
    <n v="1"/>
    <n v="0"/>
    <n v="0"/>
    <n v="0"/>
    <n v="0"/>
    <n v="0"/>
    <n v="0"/>
    <n v="0"/>
    <n v="0"/>
    <s v="General"/>
    <x v="1"/>
    <s v="varies"/>
    <n v="2012"/>
    <s v="2010 - 2017"/>
    <n v="432"/>
    <n v="1"/>
    <s v="O"/>
    <s v="Y"/>
    <n v="1"/>
    <n v="0"/>
    <n v="1"/>
    <n v="1"/>
    <x v="0"/>
    <x v="1"/>
    <x v="0"/>
    <n v="1"/>
    <x v="0"/>
    <n v="1"/>
    <n v="1"/>
    <n v="0"/>
    <x v="3"/>
    <s v="Population density"/>
    <m/>
    <x v="7"/>
    <s v="Origin/residence"/>
    <s v="radial"/>
    <s v=" 400m"/>
    <s v="Negative binomial regression"/>
    <m/>
    <m/>
    <s v="4b"/>
    <n v="0.115"/>
    <s v="Source"/>
    <n v="1E-4"/>
    <m/>
    <n v="1.0001000050001667"/>
    <s v="Derived (4b)"/>
    <s v=""/>
    <s v=""/>
    <s v=""/>
    <m/>
    <s v=""/>
    <s v=""/>
    <s v=""/>
    <s v=""/>
    <n v="5.0000000000000001E-3"/>
    <s v=""/>
    <m/>
    <m/>
    <m/>
    <n v="0.45400000000000001"/>
    <s v="Cragg and Uhler's pseudo R2"/>
    <s v=""/>
    <n v="0"/>
    <s v=""/>
    <s v=""/>
    <m/>
    <m/>
    <m/>
    <s v=""/>
    <s v=""/>
    <n v="1023.14"/>
    <n v="0.102314"/>
    <m/>
    <m/>
  </r>
  <r>
    <x v="39"/>
    <s v="Lund et al. 2004"/>
    <n v="115.4"/>
    <x v="223"/>
    <x v="1"/>
    <x v="1"/>
    <x v="1"/>
    <x v="154"/>
    <x v="2"/>
    <n v="5.7355371900826446"/>
    <n v="5.7355371900826446"/>
    <n v="2.7759999999999998"/>
    <s v="Figure 5-22 p. 78 (imputed from table 5 - 24 p. 77)"/>
    <n v="4"/>
    <s v="Y"/>
    <s v="Pos"/>
    <x v="0"/>
    <s v="Mode share"/>
    <s v="trip"/>
    <s v="continuous (fraction)"/>
    <s v="Aggregate"/>
    <s v="development or site"/>
    <s v="Revealed preference"/>
    <s v="Secondary - travel or household survey"/>
    <n v="1"/>
    <n v="0"/>
    <n v="0"/>
    <n v="0"/>
    <n v="0"/>
    <n v="0"/>
    <n v="0"/>
    <n v="0"/>
    <n v="0"/>
    <n v="0"/>
    <n v="0"/>
    <n v="0"/>
    <n v="0"/>
    <n v="0"/>
    <n v="0"/>
    <n v="0"/>
    <n v="0"/>
    <n v="1"/>
    <n v="0"/>
    <n v="0"/>
    <n v="0"/>
    <s v="General"/>
    <x v="1"/>
    <s v="Sacramento"/>
    <n v="2003"/>
    <s v="Pre-2010"/>
    <n v="22"/>
    <n v="1"/>
    <s v="O"/>
    <s v="Y"/>
    <n v="0"/>
    <n v="0"/>
    <n v="0"/>
    <n v="0"/>
    <x v="1"/>
    <x v="0"/>
    <x v="1"/>
    <n v="0"/>
    <x v="1"/>
    <n v="0"/>
    <n v="1"/>
    <n v="0"/>
    <x v="1"/>
    <s v="Crosswalk density"/>
    <m/>
    <x v="1"/>
    <s v="Origin/residence"/>
    <s v="access corridor"/>
    <s v=" not stated"/>
    <s v="OLS"/>
    <m/>
    <m/>
    <s v="8a, 4b"/>
    <n v="0.48399999999999999"/>
    <s v="Source"/>
    <n v="2.3E-2"/>
    <m/>
    <n v="1.0232665395472176"/>
    <s v="Derived (4b)"/>
    <s v=""/>
    <s v=""/>
    <n v="2.7759999999999998"/>
    <m/>
    <s v=""/>
    <m/>
    <m/>
    <s v=""/>
    <n v="1.4E-2"/>
    <m/>
    <m/>
    <n v="0.17435158501440923"/>
    <s v="Derived (8a)"/>
    <n v="0.81100000000000005"/>
    <s v="R2"/>
    <s v=""/>
    <n v="0"/>
    <n v="11.46"/>
    <s v="Fisher's distribution"/>
    <n v="1"/>
    <n v="6"/>
    <n v="1"/>
    <n v="15"/>
    <s v=""/>
    <s v=""/>
    <s v=""/>
    <m/>
    <m/>
  </r>
  <r>
    <x v="58"/>
    <s v="Kuby et al. 2004"/>
    <n v="9.1"/>
    <x v="224"/>
    <x v="1"/>
    <x v="1"/>
    <x v="1"/>
    <x v="155"/>
    <x v="2"/>
    <n v="28.512441323004829"/>
    <n v="28.512441323004829"/>
    <n v="2.024"/>
    <s v="Table 2 p. 239"/>
    <n v="4"/>
    <s v="Y"/>
    <s v="Pos"/>
    <x v="0"/>
    <s v="ridership"/>
    <s v="unlinked trip (boarding)"/>
    <s v="continuous"/>
    <s v="Aggregate"/>
    <s v="Transit stop ridership"/>
    <s v="Revealed preference"/>
    <s v="Secondary - travel or household survey"/>
    <n v="0"/>
    <n v="0"/>
    <n v="0"/>
    <n v="0"/>
    <n v="0"/>
    <n v="1"/>
    <n v="0"/>
    <n v="0"/>
    <n v="0"/>
    <n v="0"/>
    <n v="0"/>
    <n v="0"/>
    <n v="1"/>
    <n v="0"/>
    <n v="0"/>
    <n v="0"/>
    <n v="0"/>
    <n v="0"/>
    <n v="0"/>
    <n v="0"/>
    <n v="0"/>
    <s v="Weekday"/>
    <x v="1"/>
    <s v="varies"/>
    <n v="2000"/>
    <s v="Pre-2010"/>
    <n v="268"/>
    <n v="1"/>
    <s v="O"/>
    <s v="Y"/>
    <n v="1"/>
    <n v="0"/>
    <n v="0"/>
    <n v="0"/>
    <x v="1"/>
    <x v="1"/>
    <x v="1"/>
    <n v="0"/>
    <x v="1"/>
    <n v="0"/>
    <n v="0"/>
    <n v="0"/>
    <x v="3"/>
    <s v="Employment density"/>
    <m/>
    <x v="5"/>
    <s v="Origin/residence"/>
    <s v="radial street"/>
    <s v=" 800m"/>
    <s v="OLS"/>
    <m/>
    <m/>
    <s v="6c, 8a"/>
    <n v="7.0986555555555553E-2"/>
    <s v="derived (6c)"/>
    <n v="2.2939999999999999E-2"/>
    <m/>
    <m/>
    <s v=""/>
    <s v=""/>
    <s v=""/>
    <n v="2.024"/>
    <m/>
    <s v=""/>
    <m/>
    <m/>
    <s v=""/>
    <n v="4.3999999999999997E-2"/>
    <m/>
    <m/>
    <n v="3.507240887132191E-2"/>
    <s v="Derived (8a)"/>
    <n v="0.71499999999999997"/>
    <s v="Adjusted R2"/>
    <s v=""/>
    <s v=""/>
    <n v="56.69"/>
    <s v="Fisher's distribution"/>
    <n v="0"/>
    <n v="0"/>
    <n v="0"/>
    <n v="255"/>
    <n v="1260"/>
    <n v="3899"/>
    <n v="7.0986555555555553E-2"/>
    <m/>
    <m/>
  </r>
  <r>
    <x v="56"/>
    <s v="Lane et al. 2006"/>
    <n v="21.1"/>
    <x v="225"/>
    <x v="1"/>
    <x v="1"/>
    <x v="1"/>
    <x v="156"/>
    <x v="2"/>
    <n v="25.407618369526521"/>
    <n v="25.407618369526521"/>
    <n v="7.1369999999999996"/>
    <s v="Table 5 p. 207"/>
    <n v="4"/>
    <s v="Y"/>
    <s v="Pos"/>
    <x v="0"/>
    <s v="ridership"/>
    <s v="boarding"/>
    <s v="continuous"/>
    <s v="Aggregate"/>
    <s v="TAZ"/>
    <s v="Revealed preference"/>
    <s v="Secondary - patronage"/>
    <n v="0"/>
    <n v="0"/>
    <n v="0"/>
    <n v="0"/>
    <n v="0"/>
    <n v="1"/>
    <n v="0"/>
    <n v="0"/>
    <n v="0"/>
    <n v="0"/>
    <n v="0"/>
    <n v="0"/>
    <n v="0"/>
    <n v="0"/>
    <n v="0"/>
    <n v="0"/>
    <n v="0"/>
    <n v="1"/>
    <n v="0"/>
    <n v="0"/>
    <n v="0"/>
    <s v="General"/>
    <x v="1"/>
    <s v="11 US cities"/>
    <s v="2001 - 2004"/>
    <s v="Pre-2010"/>
    <n v="348"/>
    <s v="1 (3 year ducontinuous (fraction)n but no change analysed)"/>
    <s v="O"/>
    <s v="Y"/>
    <n v="1"/>
    <n v="0"/>
    <n v="1"/>
    <n v="1"/>
    <x v="1"/>
    <x v="1"/>
    <x v="1"/>
    <n v="0"/>
    <x v="1"/>
    <n v="0"/>
    <n v="0"/>
    <n v="0"/>
    <x v="3"/>
    <s v="Employment (Common catchment area)"/>
    <m/>
    <x v="5"/>
    <s v="Origin/residence"/>
    <s v="radial"/>
    <s v=" 800m"/>
    <s v="OLS"/>
    <m/>
    <m/>
    <s v="6a. 8a"/>
    <n v="0.28089999999999998"/>
    <s v="Source (6a)"/>
    <n v="0.28089999999999998"/>
    <m/>
    <m/>
    <s v=""/>
    <s v=""/>
    <s v=""/>
    <n v="7.1369999999999996"/>
    <m/>
    <s v=""/>
    <s v=""/>
    <s v=""/>
    <s v=""/>
    <n v="0"/>
    <n v="3.9E-2"/>
    <m/>
    <n v="3.9358273784503295E-2"/>
    <s v="Derived (8a)"/>
    <n v="0.76"/>
    <s v="R2"/>
    <s v=""/>
    <s v=""/>
    <s v=""/>
    <s v=""/>
    <n v="1"/>
    <n v="9"/>
    <n v="1"/>
    <n v="338"/>
    <s v=""/>
    <s v=""/>
    <s v=""/>
    <m/>
    <m/>
  </r>
  <r>
    <x v="26"/>
    <s v="Brown and Thompson 2008"/>
    <n v="23.1"/>
    <x v="226"/>
    <x v="1"/>
    <x v="1"/>
    <x v="0"/>
    <x v="157"/>
    <x v="0"/>
    <n v="1.4543114543114539"/>
    <n v="0"/>
    <n v="0"/>
    <s v="Table 4, Model 1 (with trend; non-stationary)"/>
    <n v="4"/>
    <s v="N"/>
    <s v="Pos"/>
    <x v="1"/>
    <s v="ridership"/>
    <s v="per capita increase in linked passenger trip"/>
    <s v="continuous"/>
    <s v="Aggregate"/>
    <s v="MSA/ city/ municipality"/>
    <s v="Revealed preference"/>
    <s v="Secondary - patronage"/>
    <n v="0"/>
    <n v="0"/>
    <n v="1"/>
    <n v="0"/>
    <n v="0"/>
    <n v="0"/>
    <n v="1"/>
    <n v="0"/>
    <n v="0"/>
    <n v="0"/>
    <n v="0"/>
    <n v="0"/>
    <n v="1"/>
    <n v="0"/>
    <n v="0"/>
    <n v="0"/>
    <n v="0"/>
    <n v="0"/>
    <n v="0"/>
    <n v="0"/>
    <n v="0"/>
    <s v="General"/>
    <x v="1"/>
    <s v="Atlanta"/>
    <s v="1978 - 2003"/>
    <s v="Pre-2010"/>
    <n v="26"/>
    <n v="26"/>
    <s v="E"/>
    <s v="N"/>
    <n v="1"/>
    <n v="0"/>
    <n v="1"/>
    <n v="0"/>
    <x v="1"/>
    <x v="1"/>
    <x v="0"/>
    <n v="1"/>
    <x v="0"/>
    <n v="0"/>
    <n v="0"/>
    <n v="1"/>
    <x v="4"/>
    <s v="Difference in decentralisation: continuous (fraction) of population outside service area to poulation inside service area "/>
    <m/>
    <x v="12"/>
    <s v="Origin/residence"/>
    <s v="other"/>
    <s v=" city or metropolitan area"/>
    <s v="OLS"/>
    <m/>
    <m/>
    <s v="6a, 8a"/>
    <n v="0.77700000000000002"/>
    <s v="Source (6a)"/>
    <n v="0.77700000000000002"/>
    <m/>
    <m/>
    <s v=""/>
    <s v=""/>
    <s v=""/>
    <n v="1.1299999999999999"/>
    <m/>
    <s v=""/>
    <s v=""/>
    <s v=""/>
    <s v=""/>
    <n v="0.27900000000000003"/>
    <n v="0.68799999999999994"/>
    <m/>
    <n v="0.68761061946902668"/>
    <s v="Derived (8a)"/>
    <n v="0.90400000000000003"/>
    <s v="Adjusted R2"/>
    <s v=""/>
    <s v=""/>
    <s v=""/>
    <s v=""/>
    <n v="1"/>
    <n v="9"/>
    <n v="1"/>
    <n v="16"/>
    <s v=""/>
    <s v=""/>
    <s v=""/>
    <m/>
    <m/>
  </r>
  <r>
    <x v="10"/>
    <s v="Choi et al. 2012"/>
    <n v="38.1"/>
    <x v="227"/>
    <x v="1"/>
    <x v="1"/>
    <x v="1"/>
    <x v="6"/>
    <x v="3"/>
    <n v="24.587083214173997"/>
    <n v="4.0978472023623329"/>
    <n v="1.8440312410630499"/>
    <s v="Table 2 p. 715 (multiplicative model)"/>
    <n v="5"/>
    <s v="Y"/>
    <s v="Pos"/>
    <x v="0"/>
    <s v="ridership"/>
    <s v="trip"/>
    <s v="continuous"/>
    <s v="Aggregate"/>
    <s v="Transit stop ridership"/>
    <s v="Revealed preference"/>
    <s v="Secondary - patronage"/>
    <n v="0"/>
    <n v="0"/>
    <n v="0"/>
    <n v="0"/>
    <n v="0"/>
    <n v="0"/>
    <n v="1"/>
    <n v="0"/>
    <n v="0"/>
    <n v="0"/>
    <n v="0"/>
    <n v="0"/>
    <n v="1"/>
    <n v="0"/>
    <n v="0"/>
    <n v="0"/>
    <n v="0"/>
    <n v="0"/>
    <n v="0"/>
    <n v="0"/>
    <n v="0"/>
    <s v="Peak"/>
    <x v="3"/>
    <s v="Seoul"/>
    <n v="2010"/>
    <s v="2010 - 2017"/>
    <n v="1000"/>
    <n v="1"/>
    <s v="O"/>
    <s v="Y"/>
    <n v="1"/>
    <n v="0"/>
    <n v="0"/>
    <n v="0"/>
    <x v="1"/>
    <x v="1"/>
    <x v="1"/>
    <n v="0"/>
    <x v="1"/>
    <n v="0"/>
    <n v="0"/>
    <n v="0"/>
    <x v="3"/>
    <s v="Employment (common catchment area)"/>
    <m/>
    <x v="5"/>
    <s v="Destination/workplace"/>
    <s v="radial"/>
    <s v="400 &lt; x &lt; 800m"/>
    <s v="Multiplicative"/>
    <m/>
    <m/>
    <s v="6b, 5"/>
    <n v="0.45"/>
    <s v="Source (6a)"/>
    <n v="0.45"/>
    <m/>
    <m/>
    <s v=""/>
    <s v=""/>
    <s v=""/>
    <s v=""/>
    <m/>
    <s v=""/>
    <m/>
    <m/>
    <s v=""/>
    <n v="1E-3"/>
    <s v=""/>
    <m/>
    <m/>
    <m/>
    <n v="0.76700000000000002"/>
    <s v="Adjusted R2"/>
    <s v=""/>
    <s v=""/>
    <n v="438.74200000000002"/>
    <s v="Fisher's distribution"/>
    <m/>
    <m/>
    <m/>
    <s v=""/>
    <s v=""/>
    <s v=""/>
    <s v=""/>
    <m/>
    <m/>
  </r>
  <r>
    <x v="50"/>
    <s v="Bhattacharya 2013"/>
    <n v="72.400000000000006"/>
    <x v="228"/>
    <x v="0"/>
    <x v="1"/>
    <x v="1"/>
    <x v="158"/>
    <x v="0"/>
    <n v="29.250329897642565"/>
    <n v="0"/>
    <n v="0"/>
    <s v="Table 3.5 p. 67"/>
    <n v="2"/>
    <s v="Y"/>
    <s v="Pos"/>
    <x v="0"/>
    <s v="Transit users"/>
    <s v="individual"/>
    <s v="Count"/>
    <s v="Aggregate"/>
    <s v="O-D pair"/>
    <s v="Revealed preference"/>
    <s v="Secondary - travel or household survey"/>
    <n v="0"/>
    <n v="0"/>
    <n v="0"/>
    <n v="1"/>
    <n v="0"/>
    <n v="0"/>
    <n v="0"/>
    <n v="0"/>
    <n v="0"/>
    <n v="0"/>
    <n v="0"/>
    <n v="0"/>
    <n v="0"/>
    <n v="0"/>
    <n v="0"/>
    <n v="0"/>
    <n v="0"/>
    <n v="0"/>
    <n v="0"/>
    <n v="1"/>
    <n v="0"/>
    <s v="General"/>
    <x v="1"/>
    <s v="Atlanta"/>
    <n v="2009"/>
    <s v="Pre-2010"/>
    <n v="1605"/>
    <n v="1"/>
    <s v="O"/>
    <s v="Y"/>
    <n v="0"/>
    <n v="1"/>
    <n v="0"/>
    <n v="0"/>
    <x v="0"/>
    <x v="1"/>
    <x v="0"/>
    <n v="1"/>
    <x v="0"/>
    <n v="0"/>
    <n v="1"/>
    <n v="0"/>
    <x v="3"/>
    <s v="Employment density"/>
    <m/>
    <x v="5"/>
    <s v="Destination/workplace"/>
    <s v="other"/>
    <s v=" TAZ"/>
    <s v="Negative binomial regression"/>
    <m/>
    <m/>
    <s v="4b, 8a, 8b"/>
    <n v="0.11"/>
    <s v="Source"/>
    <n v="1.6402999999999999E-3"/>
    <m/>
    <n v="1.0016416460279076"/>
    <s v="Derived (4b)"/>
    <s v=""/>
    <s v=""/>
    <n v="3.2175362887406824"/>
    <s v="Derived (8b)"/>
    <n v="3.22"/>
    <s v=""/>
    <s v=""/>
    <s v="0.0006412, 0.0026395"/>
    <n v="1E-3"/>
    <n v="5.0980000000000003E-4"/>
    <s v="Source"/>
    <n v="3.4187648600865699E-2"/>
    <s v="Derived (8a)"/>
    <n v="4.19E-2"/>
    <s v="pseudo R2"/>
    <n v="-1417.5139999999999"/>
    <s v=""/>
    <s v=""/>
    <s v=""/>
    <m/>
    <m/>
    <m/>
    <s v=""/>
    <s v=""/>
    <s v=""/>
    <s v=""/>
    <m/>
    <m/>
  </r>
  <r>
    <x v="34"/>
    <s v="Taylor et al. 2009"/>
    <n v="14.1"/>
    <x v="229"/>
    <x v="0"/>
    <x v="1"/>
    <x v="1"/>
    <x v="10"/>
    <x v="0"/>
    <n v="15.33593967902171"/>
    <n v="0"/>
    <n v="0"/>
    <s v="Table 2 p. 68"/>
    <n v="5"/>
    <s v="N"/>
    <s v="Pos"/>
    <x v="1"/>
    <s v="ridership"/>
    <s v="boarding"/>
    <s v="continuous"/>
    <s v="Aggregate"/>
    <s v="UZA"/>
    <s v="Revealed preference"/>
    <s v="Secondary - patronage"/>
    <n v="1"/>
    <n v="0"/>
    <n v="0"/>
    <n v="0"/>
    <n v="0"/>
    <n v="0"/>
    <n v="0"/>
    <n v="0"/>
    <n v="0"/>
    <n v="0"/>
    <n v="0"/>
    <n v="0"/>
    <n v="1"/>
    <n v="0"/>
    <n v="0"/>
    <n v="0"/>
    <n v="0"/>
    <n v="0"/>
    <n v="0"/>
    <n v="0"/>
    <n v="0"/>
    <s v="Other"/>
    <x v="1"/>
    <s v="varies"/>
    <n v="2000"/>
    <s v="Pre-2010"/>
    <n v="265"/>
    <n v="1"/>
    <s v="O"/>
    <s v="Y"/>
    <n v="1"/>
    <n v="1"/>
    <n v="1"/>
    <n v="1"/>
    <x v="0"/>
    <x v="1"/>
    <x v="0"/>
    <n v="1"/>
    <x v="0"/>
    <n v="0"/>
    <n v="0"/>
    <n v="1"/>
    <x v="3"/>
    <s v="Population density"/>
    <m/>
    <x v="7"/>
    <s v="Origin/residence"/>
    <s v="other"/>
    <s v=" city or metropolitan area"/>
    <s v="OLS"/>
    <m/>
    <m/>
    <s v="6aa"/>
    <n v="0.10872999999999999"/>
    <s v="Source (6a)"/>
    <n v="0.10872999999999999"/>
    <m/>
    <m/>
    <s v=""/>
    <n v="0.83418000000000003"/>
    <s v="Standardised beta coefficient"/>
    <s v=""/>
    <m/>
    <s v=""/>
    <s v=""/>
    <s v=""/>
    <s v=""/>
    <n v="0.22539999999999999"/>
    <s v=""/>
    <m/>
    <m/>
    <m/>
    <n v="0.97330000000000005"/>
    <s v="R2"/>
    <s v=""/>
    <s v=""/>
    <s v=""/>
    <s v=""/>
    <m/>
    <m/>
    <m/>
    <m/>
    <s v=""/>
    <s v=""/>
    <s v=""/>
    <m/>
    <m/>
  </r>
  <r>
    <x v="10"/>
    <s v="Choi et al. 2012"/>
    <n v="38.1"/>
    <x v="230"/>
    <x v="1"/>
    <x v="1"/>
    <x v="1"/>
    <x v="6"/>
    <x v="3"/>
    <n v="24.587083214173997"/>
    <n v="4.0978472023623329"/>
    <n v="1.5325948536835126"/>
    <s v="Table 2 p. 715 (multiplicative model)"/>
    <n v="5"/>
    <s v="Y"/>
    <s v="Pos"/>
    <x v="0"/>
    <s v="ridership"/>
    <s v="trip"/>
    <s v="continuous"/>
    <s v="Aggregate"/>
    <s v="Transit stop ridership"/>
    <s v="Revealed preference"/>
    <s v="Secondary - patronage"/>
    <n v="0"/>
    <n v="0"/>
    <n v="0"/>
    <n v="0"/>
    <n v="0"/>
    <n v="0"/>
    <n v="1"/>
    <n v="0"/>
    <n v="0"/>
    <n v="0"/>
    <n v="0"/>
    <n v="0"/>
    <n v="1"/>
    <n v="0"/>
    <n v="0"/>
    <n v="0"/>
    <n v="0"/>
    <n v="0"/>
    <n v="0"/>
    <n v="0"/>
    <n v="0"/>
    <s v="Peak"/>
    <x v="3"/>
    <s v="Seoul"/>
    <n v="2010"/>
    <s v="2010 - 2017"/>
    <n v="1000"/>
    <n v="1"/>
    <s v="O"/>
    <s v="Y"/>
    <n v="1"/>
    <n v="0"/>
    <n v="0"/>
    <n v="0"/>
    <x v="1"/>
    <x v="1"/>
    <x v="1"/>
    <n v="0"/>
    <x v="1"/>
    <n v="0"/>
    <n v="0"/>
    <n v="0"/>
    <x v="3"/>
    <s v="Employment (common catchment area)"/>
    <m/>
    <x v="5"/>
    <s v="Origin/residence"/>
    <s v="radial"/>
    <s v="400 &lt; x &lt; 800m"/>
    <s v="Multiplicative"/>
    <m/>
    <m/>
    <s v="6b, 5"/>
    <n v="0.374"/>
    <s v="Source (6a)"/>
    <n v="0.49199999999999999"/>
    <m/>
    <m/>
    <s v=""/>
    <s v=""/>
    <s v=""/>
    <s v=""/>
    <m/>
    <s v=""/>
    <m/>
    <m/>
    <s v=""/>
    <n v="1E-3"/>
    <s v=""/>
    <m/>
    <m/>
    <m/>
    <n v="0.76700000000000002"/>
    <s v="Adjusted R2"/>
    <s v=""/>
    <s v=""/>
    <n v="438.74200000000002"/>
    <s v="Fisher's distribution"/>
    <m/>
    <m/>
    <m/>
    <s v=""/>
    <s v=""/>
    <s v=""/>
    <s v=""/>
    <m/>
    <m/>
  </r>
  <r>
    <x v="10"/>
    <s v="Choi et al. 2012"/>
    <n v="38.299999999999997"/>
    <x v="231"/>
    <x v="1"/>
    <x v="1"/>
    <x v="1"/>
    <x v="6"/>
    <x v="3"/>
    <n v="24.587083214173997"/>
    <n v="4.0978472023623329"/>
    <n v="1.5325948536835126"/>
    <s v="Table 2 p. 716 (multiplicative)"/>
    <n v="5"/>
    <s v="Y"/>
    <s v="Pos"/>
    <x v="0"/>
    <s v="ridership"/>
    <s v="trip"/>
    <s v="continuous"/>
    <s v="Aggregate"/>
    <s v="Transit stop ridership"/>
    <s v="Revealed preference"/>
    <s v="Secondary - patronage"/>
    <n v="0"/>
    <n v="0"/>
    <n v="0"/>
    <n v="0"/>
    <n v="0"/>
    <n v="0"/>
    <n v="1"/>
    <n v="0"/>
    <n v="0"/>
    <n v="0"/>
    <n v="0"/>
    <n v="0"/>
    <n v="1"/>
    <n v="0"/>
    <n v="0"/>
    <n v="0"/>
    <n v="0"/>
    <n v="0"/>
    <n v="0"/>
    <n v="0"/>
    <n v="0"/>
    <s v="Peak"/>
    <x v="3"/>
    <s v="Seoul"/>
    <n v="2010"/>
    <s v="2010 - 2017"/>
    <n v="1000"/>
    <n v="1"/>
    <s v="O"/>
    <s v="Y"/>
    <n v="1"/>
    <n v="0"/>
    <n v="0"/>
    <n v="0"/>
    <x v="1"/>
    <x v="1"/>
    <x v="1"/>
    <n v="0"/>
    <x v="1"/>
    <n v="0"/>
    <n v="0"/>
    <n v="0"/>
    <x v="3"/>
    <s v="Employment (common catchment area)"/>
    <m/>
    <x v="5"/>
    <s v="Origin/residence"/>
    <s v="radial"/>
    <s v="400 &lt; x &lt; 800m"/>
    <s v="Multiplicative"/>
    <m/>
    <m/>
    <s v="6b, 5"/>
    <n v="0.374"/>
    <s v="Source (6a)"/>
    <n v="0.374"/>
    <m/>
    <m/>
    <s v=""/>
    <s v=""/>
    <s v=""/>
    <s v=""/>
    <m/>
    <s v=""/>
    <m/>
    <m/>
    <s v=""/>
    <n v="1E-3"/>
    <s v=""/>
    <m/>
    <m/>
    <m/>
    <n v="0.79100000000000004"/>
    <s v="Adjusted R2"/>
    <s v=""/>
    <s v=""/>
    <n v="504.24"/>
    <s v="Fisher's distribution"/>
    <m/>
    <m/>
    <m/>
    <s v=""/>
    <s v=""/>
    <s v=""/>
    <s v=""/>
    <m/>
    <m/>
  </r>
  <r>
    <x v="10"/>
    <s v="Choi et al. 2012"/>
    <n v="38.5"/>
    <x v="232"/>
    <x v="1"/>
    <x v="1"/>
    <x v="1"/>
    <x v="6"/>
    <x v="3"/>
    <n v="24.587083214173997"/>
    <n v="4.0978472023623329"/>
    <n v="1.0490488838047571"/>
    <s v="Table 2 p. 717 (multiplicative)"/>
    <n v="5"/>
    <s v="Y"/>
    <s v="Pos"/>
    <x v="0"/>
    <s v="ridership"/>
    <s v="trip"/>
    <s v="continuous"/>
    <s v="Aggregate"/>
    <s v="Transit stop ridership"/>
    <s v="Revealed preference"/>
    <s v="Secondary - patronage"/>
    <n v="0"/>
    <n v="0"/>
    <n v="0"/>
    <n v="0"/>
    <n v="0"/>
    <n v="0"/>
    <n v="1"/>
    <n v="0"/>
    <n v="0"/>
    <n v="0"/>
    <n v="0"/>
    <n v="0"/>
    <n v="1"/>
    <n v="0"/>
    <n v="0"/>
    <n v="0"/>
    <n v="0"/>
    <n v="0"/>
    <n v="0"/>
    <n v="0"/>
    <n v="0"/>
    <s v="Off-peak"/>
    <x v="3"/>
    <s v="Seoul"/>
    <n v="2010"/>
    <s v="2010 - 2017"/>
    <n v="1000"/>
    <n v="1"/>
    <s v="O"/>
    <s v="Y"/>
    <n v="1"/>
    <n v="0"/>
    <n v="0"/>
    <n v="1"/>
    <x v="1"/>
    <x v="1"/>
    <x v="1"/>
    <n v="0"/>
    <x v="1"/>
    <n v="0"/>
    <n v="1"/>
    <n v="1"/>
    <x v="3"/>
    <s v="Employment (common catchment area)"/>
    <m/>
    <x v="5"/>
    <s v="Origin/residence"/>
    <s v="radial"/>
    <s v="400 &lt; x &lt; 800m"/>
    <s v="Multiplicative"/>
    <m/>
    <m/>
    <s v="6b, 5"/>
    <n v="0.25600000000000001"/>
    <s v="Source (6a)"/>
    <n v="0.25600000000000001"/>
    <m/>
    <m/>
    <s v=""/>
    <s v=""/>
    <s v=""/>
    <s v=""/>
    <m/>
    <s v=""/>
    <m/>
    <m/>
    <s v=""/>
    <n v="1E-3"/>
    <s v=""/>
    <m/>
    <m/>
    <m/>
    <n v="0.77100000000000002"/>
    <s v="Adjusted R2"/>
    <s v=""/>
    <s v=""/>
    <n v="559.42899999999997"/>
    <s v="Fisher's distribution"/>
    <m/>
    <m/>
    <m/>
    <s v=""/>
    <s v=""/>
    <s v=""/>
    <s v=""/>
    <m/>
    <m/>
  </r>
  <r>
    <x v="18"/>
    <s v="Zhang 2004"/>
    <n v="131.30000000000001"/>
    <x v="233"/>
    <x v="0"/>
    <x v="1"/>
    <x v="1"/>
    <x v="159"/>
    <x v="0"/>
    <n v="5.2281368821292782"/>
    <n v="0"/>
    <n v="0"/>
    <s v="Table 4 (Hong Kong - work trip, expanded)"/>
    <n v="4"/>
    <s v="N"/>
    <s v="Pos"/>
    <x v="1"/>
    <s v="mode choice (probability)"/>
    <s v="trip"/>
    <s v="discrete"/>
    <s v="Disaggregate"/>
    <m/>
    <s v="Revealed preference"/>
    <s v="Secondary - travel or household survey"/>
    <n v="0"/>
    <n v="0"/>
    <n v="1"/>
    <n v="0"/>
    <n v="0"/>
    <n v="0"/>
    <n v="1"/>
    <n v="0"/>
    <n v="0"/>
    <n v="0"/>
    <n v="0"/>
    <n v="0"/>
    <n v="0"/>
    <n v="0"/>
    <n v="0"/>
    <n v="0"/>
    <n v="0"/>
    <n v="0"/>
    <n v="0"/>
    <n v="1"/>
    <n v="0"/>
    <s v="Work"/>
    <x v="5"/>
    <s v="Hong Kong"/>
    <n v="1991"/>
    <s v="Pre-2010"/>
    <n v="20246"/>
    <n v="1"/>
    <s v="O"/>
    <s v="N"/>
    <n v="1"/>
    <n v="1"/>
    <n v="1"/>
    <n v="0"/>
    <x v="0"/>
    <x v="1"/>
    <x v="0"/>
    <n v="1"/>
    <x v="0"/>
    <n v="1"/>
    <n v="1"/>
    <n v="1"/>
    <x v="3"/>
    <s v="population density (origin)"/>
    <m/>
    <x v="7"/>
    <s v="Origin/residence"/>
    <s v="other"/>
    <s v=" TAZ"/>
    <s v="logistic (nested)"/>
    <s v="drive alone or active modes"/>
    <m/>
    <s v="7a, 8a"/>
    <n v="0.1052"/>
    <s v="derived (7a)"/>
    <n v="4.0000000000000002E-4"/>
    <m/>
    <m/>
    <m/>
    <m/>
    <m/>
    <n v="0.55000000000000004"/>
    <m/>
    <m/>
    <m/>
    <m/>
    <m/>
    <s v="NS"/>
    <m/>
    <m/>
    <n v="0.19127272727272726"/>
    <s v="Derived (8a)"/>
    <n v="0.4098"/>
    <s v="Adjusted ρ2"/>
    <m/>
    <m/>
    <m/>
    <m/>
    <m/>
    <m/>
    <m/>
    <m/>
    <n v="0.88600000000000001"/>
    <n v="263"/>
    <n v="1.19928E-2"/>
    <m/>
    <m/>
  </r>
  <r>
    <x v="10"/>
    <s v="Choi et al. 2012"/>
    <n v="38.5"/>
    <x v="234"/>
    <x v="1"/>
    <x v="1"/>
    <x v="1"/>
    <x v="6"/>
    <x v="3"/>
    <n v="24.587083214173997"/>
    <n v="4.0978472023623329"/>
    <n v="1.0039725645787716"/>
    <s v="Table 2 p. 717 (multiplicative)"/>
    <n v="5"/>
    <s v="Y"/>
    <s v="Pos"/>
    <x v="0"/>
    <s v="ridership"/>
    <s v="trip"/>
    <s v="continuous"/>
    <s v="Aggregate"/>
    <s v="Transit stop ridership"/>
    <s v="Revealed preference"/>
    <s v="Secondary - patronage"/>
    <n v="0"/>
    <n v="0"/>
    <n v="0"/>
    <n v="0"/>
    <n v="0"/>
    <n v="0"/>
    <n v="1"/>
    <n v="0"/>
    <n v="0"/>
    <n v="0"/>
    <n v="0"/>
    <n v="0"/>
    <n v="1"/>
    <n v="0"/>
    <n v="0"/>
    <n v="0"/>
    <n v="0"/>
    <n v="0"/>
    <n v="0"/>
    <n v="0"/>
    <n v="0"/>
    <s v="Off-peak"/>
    <x v="3"/>
    <s v="Seoul"/>
    <n v="2010"/>
    <s v="2010 - 2017"/>
    <n v="1000"/>
    <n v="1"/>
    <s v="O"/>
    <s v="Y"/>
    <n v="1"/>
    <n v="0"/>
    <n v="0"/>
    <n v="0"/>
    <x v="1"/>
    <x v="1"/>
    <x v="1"/>
    <n v="0"/>
    <x v="1"/>
    <n v="0"/>
    <n v="0"/>
    <n v="0"/>
    <x v="3"/>
    <s v="Employment (common catchment area)"/>
    <m/>
    <x v="5"/>
    <s v="Destination/workplace"/>
    <s v="radial"/>
    <s v="400 &lt; x &lt; 800m"/>
    <s v="Multiplicative"/>
    <m/>
    <m/>
    <s v="6b, 5"/>
    <n v="0.245"/>
    <s v="Source (6a)"/>
    <n v="0.245"/>
    <m/>
    <m/>
    <s v=""/>
    <s v=""/>
    <s v=""/>
    <s v=""/>
    <m/>
    <s v=""/>
    <m/>
    <m/>
    <s v=""/>
    <n v="1E-3"/>
    <s v=""/>
    <m/>
    <m/>
    <m/>
    <n v="0.77100000000000002"/>
    <s v="Adjusted R2"/>
    <s v=""/>
    <s v=""/>
    <n v="559.42899999999997"/>
    <s v="Fisher's distribution"/>
    <m/>
    <m/>
    <m/>
    <s v=""/>
    <s v=""/>
    <s v=""/>
    <s v=""/>
    <m/>
    <m/>
  </r>
  <r>
    <x v="59"/>
    <s v="Woldeamanuel and Kent 2016"/>
    <n v="76.099999999999994"/>
    <x v="235"/>
    <x v="0"/>
    <x v="1"/>
    <x v="1"/>
    <x v="160"/>
    <x v="0"/>
    <n v="38.573953349282299"/>
    <n v="0"/>
    <n v="0"/>
    <s v="Table 3"/>
    <n v="4"/>
    <s v="Y"/>
    <s v="Pos"/>
    <x v="0"/>
    <s v="ridership"/>
    <s v="boarding"/>
    <s v="continuous"/>
    <s v="Aggregate"/>
    <s v="Transit stop ridership"/>
    <s v="Revealed preference"/>
    <s v="Secondary - patronage"/>
    <n v="0"/>
    <n v="0"/>
    <n v="0"/>
    <n v="1"/>
    <n v="0"/>
    <n v="0"/>
    <n v="0"/>
    <n v="0"/>
    <n v="0"/>
    <n v="0"/>
    <n v="0"/>
    <n v="0"/>
    <n v="0"/>
    <n v="0"/>
    <n v="0"/>
    <n v="0"/>
    <n v="0"/>
    <n v="0"/>
    <n v="0"/>
    <n v="1"/>
    <n v="0"/>
    <s v="General"/>
    <x v="1"/>
    <s v="San Fernando"/>
    <n v="2012"/>
    <s v="2010 - 2017"/>
    <n v="18"/>
    <n v="1"/>
    <s v="O"/>
    <s v="N"/>
    <n v="0"/>
    <n v="0"/>
    <n v="0"/>
    <n v="0"/>
    <x v="0"/>
    <x v="1"/>
    <x v="0"/>
    <n v="1"/>
    <x v="0"/>
    <n v="0"/>
    <n v="0"/>
    <n v="0"/>
    <x v="1"/>
    <s v="Connectivity index"/>
    <m/>
    <x v="1"/>
    <s v="Origin/residence"/>
    <s v="radial"/>
    <s v=" 400m"/>
    <s v="OLS"/>
    <m/>
    <m/>
    <s v="6c, 8a"/>
    <n v="0.10369691599355925"/>
    <s v="derived (6c)"/>
    <n v="0.04"/>
    <m/>
    <m/>
    <s v=""/>
    <s v=""/>
    <s v=""/>
    <n v="4"/>
    <m/>
    <s v=""/>
    <s v=""/>
    <s v=""/>
    <s v=""/>
    <n v="0.01"/>
    <n v="0.01"/>
    <s v="Source"/>
    <n v="2.5924228998389812E-2"/>
    <s v="Derived (8a)"/>
    <n v="0.63400000000000001"/>
    <s v="Adjusted R2"/>
    <s v=""/>
    <s v=""/>
    <s v=""/>
    <s v=""/>
    <n v="1"/>
    <n v="6"/>
    <n v="1"/>
    <n v="11"/>
    <n v="12.89913"/>
    <n v="33.44"/>
    <n v="0.10369691599355925"/>
    <m/>
    <m/>
  </r>
  <r>
    <x v="10"/>
    <s v="Choi et al. 2012"/>
    <n v="38.299999999999997"/>
    <x v="236"/>
    <x v="1"/>
    <x v="1"/>
    <x v="1"/>
    <x v="6"/>
    <x v="3"/>
    <n v="24.587083214173997"/>
    <n v="4.0978472023623329"/>
    <n v="0.54911152511655259"/>
    <s v="Table 2 p. 716 (multiplicative)"/>
    <n v="5"/>
    <s v="Y"/>
    <s v="Pos"/>
    <x v="0"/>
    <s v="ridership"/>
    <s v="trip"/>
    <s v="continuous"/>
    <s v="Aggregate"/>
    <s v="Transit stop ridership"/>
    <s v="Revealed preference"/>
    <s v="Secondary - patronage"/>
    <n v="0"/>
    <n v="0"/>
    <n v="0"/>
    <n v="0"/>
    <n v="0"/>
    <n v="0"/>
    <n v="1"/>
    <n v="0"/>
    <n v="0"/>
    <n v="0"/>
    <n v="0"/>
    <n v="0"/>
    <n v="1"/>
    <n v="0"/>
    <n v="0"/>
    <n v="0"/>
    <n v="0"/>
    <n v="0"/>
    <n v="0"/>
    <n v="0"/>
    <n v="0"/>
    <s v="Peak"/>
    <x v="3"/>
    <s v="Seoul"/>
    <n v="2010"/>
    <s v="2010 - 2017"/>
    <n v="1000"/>
    <n v="1"/>
    <s v="O"/>
    <s v="Y"/>
    <n v="1"/>
    <n v="0"/>
    <n v="0"/>
    <n v="0"/>
    <x v="1"/>
    <x v="1"/>
    <x v="1"/>
    <n v="0"/>
    <x v="1"/>
    <n v="0"/>
    <n v="0"/>
    <n v="0"/>
    <x v="3"/>
    <s v="Employment (common catchment area)"/>
    <m/>
    <x v="5"/>
    <s v="Destination/workplace"/>
    <s v="radial"/>
    <s v="400 &lt; x &lt; 800m"/>
    <s v="Multiplicative"/>
    <m/>
    <m/>
    <s v="6b, 5"/>
    <n v="0.13400000000000001"/>
    <s v="Source (6a)"/>
    <n v="0.13400000000000001"/>
    <m/>
    <m/>
    <s v=""/>
    <s v=""/>
    <s v=""/>
    <s v=""/>
    <m/>
    <s v=""/>
    <m/>
    <m/>
    <s v=""/>
    <n v="1E-3"/>
    <s v=""/>
    <m/>
    <m/>
    <m/>
    <n v="0.79100000000000004"/>
    <s v="Adjusted R2"/>
    <s v=""/>
    <s v=""/>
    <n v="504.24"/>
    <s v="Fisher's distribution"/>
    <m/>
    <m/>
    <m/>
    <s v=""/>
    <s v=""/>
    <s v=""/>
    <s v=""/>
    <m/>
    <m/>
  </r>
  <r>
    <x v="60"/>
    <s v="Chakour and Eluru 2016"/>
    <n v="59.1"/>
    <x v="237"/>
    <x v="1"/>
    <x v="1"/>
    <x v="1"/>
    <x v="161"/>
    <x v="4"/>
    <n v="6.8999999999999995"/>
    <n v="3.4499999999999997"/>
    <n v="-1.0349999999999999"/>
    <s v="Table 3 p. 212 (boarding, AM peak)"/>
    <n v="4"/>
    <s v="Y"/>
    <s v="Neg"/>
    <x v="2"/>
    <s v="Ridership thresholds (probability)"/>
    <s v="boarding per hour"/>
    <s v="ordered categorical"/>
    <s v="Aggregate"/>
    <s v="Transit stop ridership"/>
    <s v="Revealed preference"/>
    <s v="Secondary - travel or household survey"/>
    <n v="0"/>
    <n v="0"/>
    <n v="1"/>
    <n v="0"/>
    <n v="0"/>
    <n v="0"/>
    <n v="0"/>
    <n v="0"/>
    <n v="0"/>
    <n v="0"/>
    <n v="0"/>
    <n v="0"/>
    <n v="1"/>
    <n v="1"/>
    <n v="0"/>
    <n v="0"/>
    <n v="0"/>
    <n v="0"/>
    <n v="0"/>
    <n v="0"/>
    <s v="high Ridership stops (250+ daily boardings and alightings)"/>
    <s v="Peak"/>
    <x v="0"/>
    <s v="Montreal"/>
    <s v="pre-2016"/>
    <s v="2010 - 2017"/>
    <n v="1813"/>
    <n v="1"/>
    <s v="O"/>
    <s v="Y"/>
    <n v="1"/>
    <n v="0"/>
    <n v="0"/>
    <n v="0"/>
    <x v="1"/>
    <x v="1"/>
    <x v="1"/>
    <n v="0"/>
    <x v="1"/>
    <n v="1"/>
    <n v="0"/>
    <n v="0"/>
    <x v="3"/>
    <s v="Job density"/>
    <m/>
    <x v="5"/>
    <s v="Origin/residence"/>
    <s v="other"/>
    <s v=" TAZ"/>
    <s v="Ordered probit "/>
    <m/>
    <m/>
    <s v="8a"/>
    <n v="-0.3"/>
    <s v="Source"/>
    <n v="-3.0000000000000001E-3"/>
    <m/>
    <m/>
    <s v=""/>
    <s v=""/>
    <s v=""/>
    <n v="-2.0699999999999998"/>
    <m/>
    <s v=""/>
    <s v=""/>
    <s v=""/>
    <s v=""/>
    <s v=""/>
    <m/>
    <m/>
    <n v="0.14492753623188406"/>
    <s v="Derived (8a)"/>
    <s v="not stated"/>
    <s v=""/>
    <s v=""/>
    <s v=""/>
    <s v=""/>
    <s v=""/>
    <n v="1"/>
    <n v="12"/>
    <n v="0"/>
    <n v="1801"/>
    <n v="31.62"/>
    <m/>
    <m/>
    <m/>
    <m/>
  </r>
  <r>
    <x v="46"/>
    <s v="Hess 2009"/>
    <n v="1.5"/>
    <x v="238"/>
    <x v="0"/>
    <x v="1"/>
    <x v="1"/>
    <x v="95"/>
    <x v="0"/>
    <n v="39.368137514305083"/>
    <n v="0"/>
    <n v="0"/>
    <s v="Model 5, p. 18"/>
    <n v="3"/>
    <s v="N"/>
    <s v="Pos"/>
    <x v="1"/>
    <s v="Transit use (probability)"/>
    <s v="any transit trip in 12 months"/>
    <s v="binary"/>
    <s v="Disaggregate"/>
    <m/>
    <s v="Revealed preference"/>
    <s v="Primary survey"/>
    <n v="1"/>
    <n v="0"/>
    <n v="0"/>
    <n v="0"/>
    <n v="0"/>
    <n v="0"/>
    <n v="0"/>
    <n v="0"/>
    <n v="1"/>
    <n v="0"/>
    <n v="0"/>
    <n v="0"/>
    <n v="0"/>
    <n v="0"/>
    <n v="0"/>
    <n v="0"/>
    <n v="0"/>
    <n v="0"/>
    <n v="0"/>
    <n v="0"/>
    <n v="0"/>
    <s v="General"/>
    <x v="1"/>
    <s v="Buffalo (New York)"/>
    <s v="2005 - 06"/>
    <s v="Pre-2010"/>
    <n v="109"/>
    <n v="1"/>
    <s v="O"/>
    <s v="N"/>
    <n v="1"/>
    <n v="1"/>
    <n v="0"/>
    <n v="0"/>
    <x v="0"/>
    <x v="1"/>
    <x v="0"/>
    <n v="1"/>
    <x v="0"/>
    <n v="1"/>
    <n v="0"/>
    <n v="1"/>
    <x v="1"/>
    <s v="Dwelling type (0 = detached_x000a_house, 1 = apartment or condominium)"/>
    <n v="1"/>
    <x v="10"/>
    <s v="Origin/residence"/>
    <s v="site"/>
    <s v=" not stated"/>
    <s v="Binary logistic"/>
    <s v="no transit trip"/>
    <m/>
    <s v="4a, 7a"/>
    <n v="9.2364999999999989E-2"/>
    <s v="derived (7a)"/>
    <n v="0.377"/>
    <n v="1.4579043093712258"/>
    <m/>
    <s v="Derived (4a)"/>
    <s v=""/>
    <s v=""/>
    <s v=""/>
    <m/>
    <s v=""/>
    <s v=""/>
    <s v=""/>
    <s v=""/>
    <s v=""/>
    <s v=""/>
    <m/>
    <m/>
    <m/>
    <s v=""/>
    <s v=""/>
    <s v=""/>
    <s v=""/>
    <s v=""/>
    <s v=""/>
    <m/>
    <m/>
    <m/>
    <s v=""/>
    <n v="0.65"/>
    <n v="0.7"/>
    <n v="9.2364999999999989E-2"/>
    <m/>
    <m/>
  </r>
  <r>
    <x v="60"/>
    <s v="Chakour and Eluru 2016"/>
    <n v="59.6"/>
    <x v="239"/>
    <x v="1"/>
    <x v="1"/>
    <x v="1"/>
    <x v="162"/>
    <x v="4"/>
    <n v="8.7666666666666657"/>
    <n v="4.3833333333333329"/>
    <n v="1.3149999999999997"/>
    <s v="Table 3 p. 212 (alighting, PM peak)"/>
    <n v="4"/>
    <s v="Y"/>
    <s v="Pos"/>
    <x v="0"/>
    <s v="Ridership thresholds (probability)"/>
    <s v="Alighting per hour"/>
    <s v="ordered categorical"/>
    <s v="Aggregate"/>
    <s v="Transit stop ridership"/>
    <s v="Revealed preference"/>
    <s v="Secondary - travel or household survey"/>
    <n v="0"/>
    <n v="0"/>
    <n v="1"/>
    <n v="0"/>
    <n v="0"/>
    <n v="0"/>
    <n v="0"/>
    <n v="0"/>
    <n v="0"/>
    <n v="0"/>
    <n v="0"/>
    <n v="0"/>
    <n v="1"/>
    <n v="1"/>
    <n v="0"/>
    <n v="0"/>
    <n v="0"/>
    <n v="0"/>
    <n v="0"/>
    <n v="0"/>
    <s v="high Ridership stops (250+ daily boardings and alightings)"/>
    <s v="Peak"/>
    <x v="0"/>
    <s v="Montreal"/>
    <s v="pre-2016"/>
    <s v="2010 - 2017"/>
    <n v="1813"/>
    <n v="1"/>
    <s v="O"/>
    <s v="Y"/>
    <n v="1"/>
    <n v="0"/>
    <n v="0"/>
    <n v="0"/>
    <x v="1"/>
    <x v="1"/>
    <x v="1"/>
    <n v="0"/>
    <x v="1"/>
    <n v="1"/>
    <n v="0"/>
    <n v="0"/>
    <x v="3"/>
    <s v="Job density"/>
    <m/>
    <x v="5"/>
    <s v="Destination/workplace"/>
    <s v="other"/>
    <s v=" TAZ"/>
    <s v="Ordered probit "/>
    <m/>
    <m/>
    <s v="8a"/>
    <n v="0.3"/>
    <s v="Source"/>
    <n v="3.0000000000000001E-3"/>
    <m/>
    <m/>
    <s v=""/>
    <s v=""/>
    <s v=""/>
    <n v="2.63"/>
    <m/>
    <s v=""/>
    <s v=""/>
    <s v=""/>
    <s v=""/>
    <s v=""/>
    <m/>
    <m/>
    <n v="0.11406844106463879"/>
    <s v="Derived (8a)"/>
    <s v="not stated"/>
    <s v=""/>
    <s v=""/>
    <s v=""/>
    <s v=""/>
    <s v=""/>
    <n v="1"/>
    <n v="13"/>
    <n v="0"/>
    <n v="1800"/>
    <n v="32.950000000000003"/>
    <m/>
    <m/>
    <m/>
    <m/>
  </r>
  <r>
    <x v="44"/>
    <s v="Sung et al. 2014"/>
    <n v="65.099999999999994"/>
    <x v="240"/>
    <x v="1"/>
    <x v="1"/>
    <x v="1"/>
    <x v="163"/>
    <x v="8"/>
    <n v="40.684731711061637"/>
    <n v="4.0684731711061639"/>
    <n v="0.26500000000000001"/>
    <s v="Table 2 p. 138 (25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Office density"/>
    <m/>
    <x v="5"/>
    <s v="not stated"/>
    <s v="radial"/>
    <s v=" &lt;400m"/>
    <s v="OLS"/>
    <m/>
    <m/>
    <s v="6e, 8a, 5"/>
    <n v="6.5135000000000012E-2"/>
    <s v="derived (6e)"/>
    <n v="1.861"/>
    <m/>
    <m/>
    <s v=""/>
    <s v=""/>
    <s v=""/>
    <n v="2.65"/>
    <m/>
    <s v=""/>
    <s v=""/>
    <s v=""/>
    <s v=""/>
    <n v="0.01"/>
    <m/>
    <m/>
    <n v="2.4579245283018872E-2"/>
    <s v="Derived (8a)"/>
    <n v="0.36799999999999999"/>
    <s v="R2"/>
    <s v=""/>
    <s v=""/>
    <n v="3.6"/>
    <s v="t"/>
    <n v="1"/>
    <n v="18"/>
    <n v="1"/>
    <n v="454"/>
    <n v="9.3689999999999998"/>
    <n v="3.5000000000000003E-2"/>
    <n v="6.5135000000000012E-2"/>
    <m/>
    <m/>
  </r>
  <r>
    <x v="44"/>
    <s v="Sung et al. 2014"/>
    <n v="65.2"/>
    <x v="241"/>
    <x v="1"/>
    <x v="1"/>
    <x v="1"/>
    <x v="164"/>
    <x v="8"/>
    <n v="45.659850537899317"/>
    <n v="4.565985053789932"/>
    <n v="0.27800000000000002"/>
    <s v="Table 2 p. 138 (50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Office density"/>
    <m/>
    <x v="5"/>
    <s v="not stated"/>
    <s v="radial"/>
    <s v="400 &lt; x &lt; 800m"/>
    <s v="OLS"/>
    <m/>
    <m/>
    <s v="6e, 8a, 5"/>
    <n v="6.0885000000000002E-2"/>
    <s v="derived (6e)"/>
    <n v="1.107"/>
    <m/>
    <m/>
    <s v=""/>
    <s v=""/>
    <s v=""/>
    <n v="2.78"/>
    <m/>
    <s v=""/>
    <s v=""/>
    <s v=""/>
    <s v=""/>
    <n v="0.01"/>
    <m/>
    <m/>
    <n v="2.1901079136690649E-2"/>
    <s v="Derived (8a)"/>
    <n v="0.41499999999999998"/>
    <s v="R2"/>
    <s v=""/>
    <s v=""/>
    <n v="3.55"/>
    <s v="t"/>
    <n v="1"/>
    <n v="18"/>
    <n v="1"/>
    <n v="454"/>
    <n v="9.3689999999999998"/>
    <n v="5.5E-2"/>
    <n v="6.0885000000000002E-2"/>
    <m/>
    <m/>
  </r>
  <r>
    <x v="32"/>
    <s v="Frank et al. 2008"/>
    <n v="31.1"/>
    <x v="242"/>
    <x v="0"/>
    <x v="1"/>
    <x v="1"/>
    <x v="165"/>
    <x v="0"/>
    <n v="26.666666666666668"/>
    <n v="0"/>
    <n v="0"/>
    <s v="Table 4 p. 48 (significance from table 3 p. 46)"/>
    <n v="4"/>
    <s v="Y"/>
    <s v="Pos"/>
    <x v="0"/>
    <s v="mode choice (probability)"/>
    <s v="tour"/>
    <s v="binary"/>
    <s v="Disaggregate"/>
    <m/>
    <s v="Revealed preference"/>
    <s v="Secondary - travel or household survey"/>
    <n v="0"/>
    <n v="0"/>
    <n v="1"/>
    <n v="0"/>
    <n v="0"/>
    <n v="0"/>
    <n v="0"/>
    <n v="0"/>
    <n v="0"/>
    <n v="0"/>
    <n v="0"/>
    <n v="1"/>
    <n v="0"/>
    <n v="0"/>
    <n v="0"/>
    <n v="0"/>
    <n v="0"/>
    <n v="0"/>
    <n v="0"/>
    <n v="0"/>
    <n v="0"/>
    <s v="Work"/>
    <x v="1"/>
    <s v="Puget Sound"/>
    <n v="1999"/>
    <s v="Pre-2010"/>
    <n v="8707"/>
    <n v="1"/>
    <s v="O"/>
    <s v="Y"/>
    <n v="0"/>
    <n v="0"/>
    <n v="0"/>
    <n v="0"/>
    <x v="0"/>
    <x v="1"/>
    <x v="1"/>
    <n v="0"/>
    <x v="1"/>
    <n v="0"/>
    <n v="0"/>
    <n v="0"/>
    <x v="2"/>
    <s v="Land use mix:Entropy: maximises eveness --&gt; 1"/>
    <m/>
    <x v="2"/>
    <s v="Origin/residence"/>
    <s v="other"/>
    <s v=" TAZ"/>
    <s v="Multinomial logistic (nested)"/>
    <s v="not choosing transit"/>
    <m/>
    <s v="4a, 8a"/>
    <n v="0.09"/>
    <s v="Source"/>
    <n v="0.19159999999999999"/>
    <n v="1.2111859456788328"/>
    <m/>
    <s v="Derived (4a)"/>
    <s v=""/>
    <s v=""/>
    <n v="2.4"/>
    <m/>
    <s v=""/>
    <s v=""/>
    <s v=""/>
    <s v=""/>
    <s v=""/>
    <m/>
    <m/>
    <n v="3.7499999999999999E-2"/>
    <s v="Derived (8a)"/>
    <n v="0.63900000000000001"/>
    <s v="pseudo R2"/>
    <n v="-3990.1"/>
    <s v=""/>
    <s v=""/>
    <s v=""/>
    <n v="5"/>
    <n v="43"/>
    <n v="1"/>
    <n v="8491"/>
    <s v=""/>
    <s v=""/>
    <s v=""/>
    <m/>
    <m/>
  </r>
  <r>
    <x v="44"/>
    <s v="Sung et al. 2014"/>
    <n v="65.8"/>
    <x v="243"/>
    <x v="1"/>
    <x v="1"/>
    <x v="1"/>
    <x v="166"/>
    <x v="8"/>
    <n v="54.29914912673533"/>
    <n v="5.4299149126735333"/>
    <n v="0.29100000000000004"/>
    <s v="Table 3 p. 139 (75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Office density"/>
    <m/>
    <x v="5"/>
    <s v="not stated"/>
    <s v="radial"/>
    <s v="400 &lt; x &lt; 800m"/>
    <s v="OLS"/>
    <m/>
    <m/>
    <s v="6e, 8a, 5"/>
    <n v="5.3592000000000008E-2"/>
    <s v="derived (6e)"/>
    <n v="1.6240000000000001"/>
    <m/>
    <m/>
    <s v=""/>
    <s v=""/>
    <s v=""/>
    <n v="2.91"/>
    <m/>
    <s v=""/>
    <s v=""/>
    <s v=""/>
    <s v=""/>
    <n v="0.01"/>
    <m/>
    <m/>
    <n v="1.8416494845360825E-2"/>
    <s v="Derived (8a)"/>
    <n v="0.52200000000000002"/>
    <s v="R2"/>
    <s v=""/>
    <s v=""/>
    <n v="4.34"/>
    <s v="t"/>
    <n v="1"/>
    <n v="18"/>
    <n v="1"/>
    <n v="454"/>
    <n v="9.0969999999999995"/>
    <n v="3.3000000000000002E-2"/>
    <n v="5.3592000000000008E-2"/>
    <m/>
    <m/>
  </r>
  <r>
    <x v="44"/>
    <s v="Sung et al. 2014"/>
    <n v="65.599999999999994"/>
    <x v="244"/>
    <x v="1"/>
    <x v="1"/>
    <x v="1"/>
    <x v="167"/>
    <x v="8"/>
    <n v="50.978384274615436"/>
    <n v="5.0978384274615438"/>
    <n v="0.22900000000000001"/>
    <s v="Table 3 p. 139 (25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Office density"/>
    <m/>
    <x v="5"/>
    <s v="not stated"/>
    <s v="radial"/>
    <s v=" &lt;400m"/>
    <s v="OLS"/>
    <m/>
    <m/>
    <s v="6e, 8a, 5"/>
    <n v="4.4921000000000003E-2"/>
    <s v="derived (6e)"/>
    <n v="1.5489999999999999"/>
    <m/>
    <m/>
    <s v=""/>
    <s v=""/>
    <s v=""/>
    <n v="2.29"/>
    <m/>
    <s v=""/>
    <s v=""/>
    <s v=""/>
    <s v=""/>
    <n v="0.05"/>
    <m/>
    <m/>
    <n v="1.9616157205240174E-2"/>
    <s v="Derived (8a)"/>
    <n v="0.47199999999999998"/>
    <s v="R2"/>
    <s v=""/>
    <s v=""/>
    <n v="7"/>
    <s v="t"/>
    <n v="1"/>
    <n v="18"/>
    <n v="1"/>
    <n v="454"/>
    <n v="9.0969999999999995"/>
    <n v="2.9000000000000001E-2"/>
    <n v="4.4921000000000003E-2"/>
    <m/>
    <m/>
  </r>
  <r>
    <x v="44"/>
    <s v="Sung et al. 2014"/>
    <n v="65.3"/>
    <x v="245"/>
    <x v="1"/>
    <x v="1"/>
    <x v="1"/>
    <x v="168"/>
    <x v="8"/>
    <n v="53.041018387553045"/>
    <n v="5.3041018387553045"/>
    <n v="0.22500000000000001"/>
    <s v="Table 2 p. 138 (75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Office density"/>
    <m/>
    <x v="5"/>
    <s v="not stated"/>
    <s v="radial"/>
    <s v="400 &lt; x &lt; 800m"/>
    <s v="OLS"/>
    <m/>
    <m/>
    <s v="6e, 8a, 5"/>
    <n v="4.2419999999999999E-2"/>
    <s v="derived (6e)"/>
    <n v="1.5149999999999999"/>
    <m/>
    <m/>
    <s v=""/>
    <s v=""/>
    <s v=""/>
    <n v="2.25"/>
    <m/>
    <s v=""/>
    <s v=""/>
    <s v=""/>
    <s v=""/>
    <n v="0.05"/>
    <m/>
    <m/>
    <n v="1.8853333333333333E-2"/>
    <s v="Derived (8a)"/>
    <n v="0.379"/>
    <s v="R2"/>
    <s v=""/>
    <s v=""/>
    <n v="2.63"/>
    <s v="t"/>
    <n v="1"/>
    <n v="18"/>
    <n v="1"/>
    <n v="454"/>
    <n v="9.3689999999999998"/>
    <n v="2.8000000000000001E-2"/>
    <n v="4.2419999999999999E-2"/>
    <m/>
    <m/>
  </r>
  <r>
    <x v="6"/>
    <s v="Hamidi and Ewing 2014"/>
    <n v="34.200000000000003"/>
    <x v="246"/>
    <x v="0"/>
    <x v="1"/>
    <x v="1"/>
    <x v="169"/>
    <x v="0"/>
    <n v="4.9425287356321848"/>
    <n v="0"/>
    <n v="0"/>
    <s v="Tabe 7 p. 80"/>
    <n v="4"/>
    <s v="N"/>
    <s v="Pos"/>
    <x v="1"/>
    <s v="Mode share"/>
    <s v="activity"/>
    <s v="continuous (fraction)"/>
    <s v="Aggregate"/>
    <s v="census block group/ tract"/>
    <s v="Revealed preference"/>
    <s v="Secondary - travel or household survey"/>
    <n v="1"/>
    <n v="0"/>
    <n v="0"/>
    <n v="0"/>
    <n v="0"/>
    <n v="0"/>
    <n v="0"/>
    <n v="0"/>
    <n v="0"/>
    <n v="0"/>
    <n v="0"/>
    <n v="1"/>
    <n v="0"/>
    <n v="0"/>
    <n v="0"/>
    <n v="0"/>
    <n v="0"/>
    <n v="0"/>
    <n v="0"/>
    <n v="0"/>
    <n v="0"/>
    <s v="Work"/>
    <x v="1"/>
    <s v="varies"/>
    <s v="2007 - 2011"/>
    <s v="Pre-2010"/>
    <n v="451"/>
    <n v="1"/>
    <s v="O"/>
    <s v="Y"/>
    <n v="0"/>
    <n v="0"/>
    <n v="1"/>
    <n v="0"/>
    <x v="0"/>
    <x v="1"/>
    <x v="0"/>
    <n v="1"/>
    <x v="0"/>
    <n v="0"/>
    <n v="0"/>
    <n v="0"/>
    <x v="2"/>
    <s v="Mixed Use:Entropy: maximises eveness --&gt; 1"/>
    <m/>
    <x v="2"/>
    <s v="Both"/>
    <s v="other"/>
    <s v=" city or metropolitan area"/>
    <s v="OLS"/>
    <m/>
    <m/>
    <s v="6a, 8a"/>
    <n v="8.6999999999999994E-2"/>
    <s v="Source (6a)"/>
    <n v="8.6999999999999994E-2"/>
    <m/>
    <m/>
    <s v=""/>
    <s v=""/>
    <s v=""/>
    <n v="0.43"/>
    <m/>
    <s v=""/>
    <s v=""/>
    <s v=""/>
    <s v=""/>
    <s v=""/>
    <m/>
    <m/>
    <n v="0.20232558139534881"/>
    <s v="Derived (8a)"/>
    <n v="0.66"/>
    <s v="R2"/>
    <s v=""/>
    <s v=""/>
    <s v=""/>
    <s v=""/>
    <n v="1"/>
    <n v="11"/>
    <n v="1"/>
    <n v="440"/>
    <s v=""/>
    <s v=""/>
    <s v=""/>
    <m/>
    <m/>
  </r>
  <r>
    <x v="44"/>
    <s v="Sung et al. 2014"/>
    <n v="65.7"/>
    <x v="247"/>
    <x v="1"/>
    <x v="1"/>
    <x v="1"/>
    <x v="170"/>
    <x v="8"/>
    <n v="55.102955522159817"/>
    <n v="5.5102955522159824"/>
    <n v="0.20900000000000002"/>
    <s v="Table 3 p. 139 (50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Office density"/>
    <m/>
    <x v="5"/>
    <s v="not stated"/>
    <s v="radial"/>
    <s v="400 &lt; x &lt; 800m"/>
    <s v="OLS"/>
    <m/>
    <m/>
    <s v="6e, 8a, 5"/>
    <n v="3.7929000000000004E-2"/>
    <s v="derived (6e)"/>
    <n v="0.80700000000000005"/>
    <m/>
    <m/>
    <s v=""/>
    <s v=""/>
    <s v=""/>
    <n v="2.09"/>
    <m/>
    <s v=""/>
    <s v=""/>
    <s v=""/>
    <s v=""/>
    <n v="0.05"/>
    <m/>
    <m/>
    <n v="1.8147846889952156E-2"/>
    <s v="Derived (8a)"/>
    <n v="0.52200000000000002"/>
    <s v="R2"/>
    <s v=""/>
    <s v=""/>
    <n v="5.68"/>
    <s v="t"/>
    <n v="1"/>
    <n v="18"/>
    <n v="1"/>
    <n v="454"/>
    <n v="9.0969999999999995"/>
    <n v="4.7E-2"/>
    <n v="3.7929000000000004E-2"/>
    <m/>
    <m/>
  </r>
  <r>
    <x v="44"/>
    <s v="Sung et al. 2014"/>
    <n v="65.900000000000006"/>
    <x v="248"/>
    <x v="1"/>
    <x v="1"/>
    <x v="1"/>
    <x v="171"/>
    <x v="8"/>
    <n v="62.31306081754736"/>
    <n v="6.2313060817547363"/>
    <n v="0.15000000000000002"/>
    <s v="Table 3 p. 139 (10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Office density"/>
    <m/>
    <x v="5"/>
    <s v="not stated"/>
    <s v="radial"/>
    <s v=" 800m &lt;x &lt;1600m"/>
    <s v="OLS"/>
    <m/>
    <m/>
    <s v="6e, 8a"/>
    <n v="2.4072E-2"/>
    <s v="derived (6e)"/>
    <n v="1.4159999999999999"/>
    <m/>
    <m/>
    <s v=""/>
    <s v=""/>
    <s v=""/>
    <n v="1.5"/>
    <m/>
    <s v=""/>
    <s v=""/>
    <s v=""/>
    <s v=""/>
    <s v=""/>
    <m/>
    <m/>
    <n v="1.6048E-2"/>
    <s v="Derived (8a)"/>
    <n v="0.50800000000000001"/>
    <s v="R2"/>
    <s v=""/>
    <s v=""/>
    <n v="4.83"/>
    <s v="t"/>
    <n v="1"/>
    <n v="18"/>
    <n v="1"/>
    <n v="454"/>
    <n v="9.0969999999999995"/>
    <n v="1.7000000000000001E-2"/>
    <n v="2.4072E-2"/>
    <m/>
    <m/>
  </r>
  <r>
    <x v="44"/>
    <s v="Sung et al. 2014"/>
    <n v="65.099999999999994"/>
    <x v="249"/>
    <x v="1"/>
    <x v="1"/>
    <x v="1"/>
    <x v="172"/>
    <x v="8"/>
    <n v="73.18952234206472"/>
    <n v="7.3189522342064723"/>
    <n v="1.9E-2"/>
    <s v="Table 3 p. 139 (15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Office density"/>
    <m/>
    <x v="5"/>
    <s v="not stated"/>
    <s v="radial"/>
    <s v=" 800m &lt;x &lt;1600m"/>
    <s v="OLS"/>
    <m/>
    <m/>
    <s v="6e, 8a"/>
    <n v="2.5959999999999998E-3"/>
    <s v="derived (6e)"/>
    <n v="0.11799999999999999"/>
    <m/>
    <m/>
    <s v=""/>
    <s v=""/>
    <s v=""/>
    <n v="0.19"/>
    <m/>
    <s v=""/>
    <s v=""/>
    <s v=""/>
    <s v=""/>
    <s v=""/>
    <m/>
    <m/>
    <n v="1.3663157894736841E-2"/>
    <s v="Derived (8a)"/>
    <n v="0.44"/>
    <s v="R2"/>
    <s v=""/>
    <s v=""/>
    <n v="6.36"/>
    <s v="t"/>
    <n v="1"/>
    <n v="18"/>
    <n v="1"/>
    <n v="454"/>
    <n v="9.0969999999999995"/>
    <n v="2.1999999999999999E-2"/>
    <n v="2.5959999999999998E-3"/>
    <m/>
    <m/>
  </r>
  <r>
    <x v="44"/>
    <s v="Sung et al. 2014"/>
    <n v="65.5"/>
    <x v="250"/>
    <x v="1"/>
    <x v="1"/>
    <x v="1"/>
    <x v="173"/>
    <x v="8"/>
    <n v="121.59174649963154"/>
    <n v="12.159174649963155"/>
    <n v="-6.6000000000000003E-2"/>
    <s v="Table 2 p. 138 (150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Office density"/>
    <m/>
    <x v="5"/>
    <s v="not stated"/>
    <s v="radial"/>
    <s v=" 800m &lt;x &lt;1600m"/>
    <s v="OLS"/>
    <m/>
    <m/>
    <s v="6e, 8a"/>
    <n v="-5.4279999999999997E-3"/>
    <s v="derived (6e)"/>
    <n v="-1.357"/>
    <m/>
    <m/>
    <s v=""/>
    <s v=""/>
    <s v=""/>
    <n v="-0.66"/>
    <m/>
    <s v=""/>
    <s v=""/>
    <s v=""/>
    <s v=""/>
    <s v=""/>
    <m/>
    <m/>
    <n v="8.2242424242424238E-3"/>
    <s v="Derived (8a)"/>
    <n v="0.25800000000000001"/>
    <s v="R2"/>
    <s v=""/>
    <s v=""/>
    <n v="2.11"/>
    <s v="t"/>
    <n v="1"/>
    <n v="17"/>
    <n v="1"/>
    <n v="455"/>
    <n v="9.3689999999999998"/>
    <n v="4.0000000000000001E-3"/>
    <n v="-5.4279999999999997E-3"/>
    <m/>
    <m/>
  </r>
  <r>
    <x v="32"/>
    <s v="Frank et al. 2008"/>
    <n v="31.2"/>
    <x v="251"/>
    <x v="0"/>
    <x v="1"/>
    <x v="1"/>
    <x v="174"/>
    <x v="0"/>
    <n v="13.75"/>
    <n v="0"/>
    <n v="0"/>
    <s v="Table 4 p. 48 (significance from table 3 p. 46)"/>
    <n v="4"/>
    <s v="N"/>
    <s v="Pos"/>
    <x v="1"/>
    <s v="mode choice (probability)"/>
    <s v="tour"/>
    <s v="binary"/>
    <s v="Disaggregate"/>
    <m/>
    <s v="Revealed preference"/>
    <s v="Secondary - travel or household survey"/>
    <n v="0"/>
    <n v="0"/>
    <n v="1"/>
    <n v="0"/>
    <n v="0"/>
    <n v="0"/>
    <n v="0"/>
    <n v="0"/>
    <n v="0"/>
    <n v="0"/>
    <n v="0"/>
    <n v="1"/>
    <n v="0"/>
    <n v="0"/>
    <n v="0"/>
    <n v="0"/>
    <n v="0"/>
    <n v="0"/>
    <n v="0"/>
    <n v="0"/>
    <n v="0"/>
    <s v="Work"/>
    <x v="1"/>
    <s v="Puget Sound"/>
    <n v="1999"/>
    <s v="Pre-2010"/>
    <n v="10475"/>
    <n v="1"/>
    <s v="O"/>
    <s v="Y"/>
    <n v="0"/>
    <n v="0"/>
    <n v="0"/>
    <n v="0"/>
    <x v="0"/>
    <x v="1"/>
    <x v="1"/>
    <n v="0"/>
    <x v="1"/>
    <n v="0"/>
    <n v="0"/>
    <n v="0"/>
    <x v="2"/>
    <s v="Land use mix:Entropy: maximises eveness --&gt; 1"/>
    <m/>
    <x v="2"/>
    <s v="Origin/residence"/>
    <s v="other"/>
    <s v=" TAZ"/>
    <s v="Multinomial logistic (nested)"/>
    <s v="not choosing transit"/>
    <m/>
    <s v="4a, 8a"/>
    <n v="0.08"/>
    <s v="Source"/>
    <n v="0.16250000000000001"/>
    <n v="1.1764483184486905"/>
    <m/>
    <s v="Derived (4a)"/>
    <s v=""/>
    <s v=""/>
    <n v="1.1000000000000001"/>
    <m/>
    <s v=""/>
    <s v=""/>
    <s v=""/>
    <s v=""/>
    <s v=""/>
    <m/>
    <m/>
    <n v="7.2727272727272724E-2"/>
    <s v="Derived (8a)"/>
    <n v="0.47499999999999998"/>
    <s v="pseudo R2"/>
    <n v="-7211.2"/>
    <s v=""/>
    <s v=""/>
    <s v=""/>
    <n v="5"/>
    <n v="43"/>
    <n v="1"/>
    <n v="10259"/>
    <s v=""/>
    <s v=""/>
    <s v=""/>
    <m/>
    <m/>
  </r>
  <r>
    <x v="44"/>
    <s v="Sung et al. 2014"/>
    <n v="65.400000000000006"/>
    <x v="252"/>
    <x v="1"/>
    <x v="1"/>
    <x v="1"/>
    <x v="175"/>
    <x v="8"/>
    <n v="44.871794871794869"/>
    <n v="4.4871794871794872"/>
    <n v="7.000000000000001E-3"/>
    <s v="Table 2 p. 138 (10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Office density"/>
    <m/>
    <x v="5"/>
    <s v="not stated"/>
    <s v="radial"/>
    <s v=" 800m &lt;x &lt;1600m"/>
    <s v="OLS"/>
    <m/>
    <m/>
    <s v="6e, 8a"/>
    <n v="1.5600000000000002E-3"/>
    <s v="derived (6e)"/>
    <n v="0.19500000000000001"/>
    <m/>
    <m/>
    <s v=""/>
    <s v=""/>
    <s v=""/>
    <n v="7.0000000000000007E-2"/>
    <m/>
    <s v=""/>
    <s v=""/>
    <s v=""/>
    <s v=""/>
    <s v=""/>
    <m/>
    <m/>
    <n v="2.2285714285714287E-2"/>
    <s v="Derived (8a)"/>
    <n v="0.36299999999999999"/>
    <s v="R2"/>
    <s v=""/>
    <s v=""/>
    <n v="1.73"/>
    <s v="t"/>
    <n v="1"/>
    <n v="21"/>
    <n v="1"/>
    <n v="451"/>
    <n v="9.3689999999999998"/>
    <n v="8.0000000000000002E-3"/>
    <n v="1.5600000000000002E-3"/>
    <m/>
    <m/>
  </r>
  <r>
    <x v="35"/>
    <s v="Guerra et al. 2012"/>
    <n v="70.13"/>
    <x v="253"/>
    <x v="1"/>
    <x v="1"/>
    <x v="1"/>
    <x v="176"/>
    <x v="2"/>
    <n v="19.595959595959595"/>
    <n v="19.595959595959595"/>
    <n v="3.88"/>
    <s v="Table 5 p. 9 (model 3"/>
    <n v="4"/>
    <s v="Y"/>
    <s v="Pos"/>
    <x v="0"/>
    <s v="ridership"/>
    <s v="boarding + alighting"/>
    <s v="continuous"/>
    <s v="Aggregate"/>
    <s v="Transit stop ridership"/>
    <s v="Revealed preference"/>
    <s v="Secondary - patronage"/>
    <n v="0"/>
    <n v="1"/>
    <n v="0"/>
    <n v="0"/>
    <n v="0"/>
    <n v="0"/>
    <n v="0"/>
    <n v="0"/>
    <n v="0"/>
    <n v="0"/>
    <n v="0"/>
    <n v="0"/>
    <n v="0"/>
    <n v="0"/>
    <n v="0"/>
    <n v="0"/>
    <n v="0"/>
    <n v="0"/>
    <n v="0"/>
    <n v="1"/>
    <n v="0"/>
    <s v="Weekday"/>
    <x v="1"/>
    <s v="varies"/>
    <n v="2009"/>
    <s v="Pre-2010"/>
    <n v="1449"/>
    <n v="1"/>
    <s v="O"/>
    <s v="Y"/>
    <n v="1"/>
    <n v="1"/>
    <n v="1"/>
    <n v="0"/>
    <x v="1"/>
    <x v="1"/>
    <x v="1"/>
    <n v="0"/>
    <x v="1"/>
    <n v="1"/>
    <n v="0"/>
    <n v="0"/>
    <x v="3"/>
    <s v="Job density"/>
    <m/>
    <x v="5"/>
    <s v="Both"/>
    <s v="radial"/>
    <s v=" 400m"/>
    <s v="OLS"/>
    <m/>
    <m/>
    <s v="6a, 8a, 5"/>
    <n v="0.19800000000000001"/>
    <s v="Source (6a)"/>
    <n v="0.19800000000000001"/>
    <m/>
    <m/>
    <s v=""/>
    <s v=""/>
    <s v=""/>
    <n v="3.88"/>
    <m/>
    <s v=""/>
    <s v=""/>
    <s v=""/>
    <s v=""/>
    <n v="0.01"/>
    <m/>
    <m/>
    <n v="5.1030927835051552E-2"/>
    <s v="Derived (8a)"/>
    <n v="0.79800000000000004"/>
    <s v="Adjusted R2"/>
    <s v=""/>
    <s v=""/>
    <s v=""/>
    <s v=""/>
    <n v="1"/>
    <n v="13"/>
    <n v="1"/>
    <n v="1435"/>
    <s v=""/>
    <s v=""/>
    <s v=""/>
    <m/>
    <m/>
  </r>
  <r>
    <x v="61"/>
    <s v="Rajamani et al. 2003"/>
    <n v="117.1"/>
    <x v="254"/>
    <x v="0"/>
    <x v="1"/>
    <x v="1"/>
    <x v="177"/>
    <x v="0"/>
    <n v="5.6529032258064511"/>
    <n v="0"/>
    <n v="0"/>
    <s v="Table 2 p. 163"/>
    <n v="3"/>
    <s v="Y"/>
    <s v="Pos"/>
    <x v="0"/>
    <s v="mode choice (probability)"/>
    <s v="trip"/>
    <s v="categorical"/>
    <s v="Aggregate"/>
    <s v="neighbourhood"/>
    <s v="Revealed preference"/>
    <s v="Secondary - travel or household survey"/>
    <n v="1"/>
    <n v="0"/>
    <n v="0"/>
    <n v="0"/>
    <n v="0"/>
    <n v="0"/>
    <n v="0"/>
    <n v="0"/>
    <n v="0"/>
    <n v="0"/>
    <n v="0"/>
    <n v="0"/>
    <n v="0"/>
    <n v="0"/>
    <n v="0"/>
    <n v="0"/>
    <n v="0"/>
    <n v="0"/>
    <n v="0"/>
    <n v="1"/>
    <n v="0"/>
    <s v="Non-work"/>
    <x v="1"/>
    <s v="Portland"/>
    <n v="1995"/>
    <s v="Pre-2010"/>
    <n v="131"/>
    <n v="1"/>
    <s v="O"/>
    <s v="N"/>
    <n v="0"/>
    <n v="1"/>
    <n v="1"/>
    <n v="0"/>
    <x v="0"/>
    <x v="1"/>
    <x v="0"/>
    <n v="1"/>
    <x v="0"/>
    <n v="0"/>
    <n v="1"/>
    <n v="0"/>
    <x v="3"/>
    <s v="Population density"/>
    <m/>
    <x v="7"/>
    <s v="Origin/residence"/>
    <s v="neighbourhood"/>
    <s v=" not stated"/>
    <s v="Multinomial logistic"/>
    <s v="shared ride"/>
    <m/>
    <s v="4a, 8a"/>
    <n v="7.7499999999999999E-2"/>
    <s v="Source"/>
    <n v="2.8899999999999999E-2"/>
    <n v="1.0293216571626347"/>
    <m/>
    <s v="Derived (4a)"/>
    <m/>
    <m/>
    <n v="0.43809999999999999"/>
    <m/>
    <s v=""/>
    <s v=""/>
    <s v=""/>
    <s v=""/>
    <s v="author's specification"/>
    <s v=""/>
    <m/>
    <n v="0.17690025108422736"/>
    <s v="Derived (8a)"/>
    <s v="not stated"/>
    <s v=""/>
    <s v=""/>
    <s v=""/>
    <s v=""/>
    <s v=""/>
    <m/>
    <m/>
    <m/>
    <s v=""/>
    <s v=""/>
    <s v=""/>
    <s v=""/>
    <m/>
    <m/>
  </r>
  <r>
    <x v="42"/>
    <s v="Zhao et al. 2013"/>
    <n v="128.1"/>
    <x v="255"/>
    <x v="1"/>
    <x v="1"/>
    <x v="1"/>
    <x v="178"/>
    <x v="4"/>
    <n v="29.036833220873618"/>
    <n v="14.518416610436809"/>
    <n v="1.6599999999999997"/>
    <s v="Table  2  p. 120"/>
    <n v="4"/>
    <s v="Y"/>
    <s v="Pos"/>
    <x v="0"/>
    <s v="ridership"/>
    <m/>
    <s v="continuous"/>
    <s v="Aggregate"/>
    <s v="Transit stop ridership"/>
    <s v="Revealed preference"/>
    <s v="Secondary - patronage"/>
    <n v="0"/>
    <n v="0"/>
    <n v="0"/>
    <n v="0"/>
    <n v="0"/>
    <n v="0"/>
    <n v="1"/>
    <n v="0"/>
    <n v="0"/>
    <n v="0"/>
    <n v="0"/>
    <n v="0"/>
    <n v="1"/>
    <n v="0"/>
    <n v="0"/>
    <n v="0"/>
    <n v="0"/>
    <n v="0"/>
    <n v="0"/>
    <n v="0"/>
    <n v="0"/>
    <s v="General"/>
    <x v="8"/>
    <s v="Nanjing"/>
    <n v="2010"/>
    <s v="2010 - 2017"/>
    <n v="55"/>
    <n v="1"/>
    <s v="O"/>
    <s v="N"/>
    <n v="1"/>
    <n v="0"/>
    <n v="0"/>
    <n v="0"/>
    <x v="1"/>
    <x v="1"/>
    <x v="1"/>
    <n v="0"/>
    <x v="1"/>
    <n v="0"/>
    <n v="0"/>
    <n v="1"/>
    <x v="3"/>
    <s v="Employment density at work (common catchment area)"/>
    <m/>
    <x v="5"/>
    <s v="not stated"/>
    <s v="radial"/>
    <s v=" 800m"/>
    <s v="OLS"/>
    <m/>
    <m/>
    <s v="6c, 8a"/>
    <n v="0.11433753724952904"/>
    <s v="derived (6c)"/>
    <n v="0.24060000000000001"/>
    <m/>
    <m/>
    <m/>
    <m/>
    <m/>
    <n v="3.32"/>
    <m/>
    <m/>
    <m/>
    <m/>
    <m/>
    <n v="2.0999999999999999E-3"/>
    <n v="0.11210000000000001"/>
    <m/>
    <n v="3.4439017243834052E-2"/>
    <s v="Derived (8a)"/>
    <n v="0.97899999999999998"/>
    <s v="R2"/>
    <m/>
    <m/>
    <m/>
    <m/>
    <n v="1"/>
    <n v="19"/>
    <n v="1"/>
    <n v="35"/>
    <n v="29195"/>
    <n v="13874"/>
    <n v="0.11433753724952904"/>
    <m/>
    <m/>
  </r>
  <r>
    <x v="42"/>
    <s v="Zhao et al. 2013"/>
    <n v="128.1"/>
    <x v="256"/>
    <x v="1"/>
    <x v="1"/>
    <x v="1"/>
    <x v="179"/>
    <x v="4"/>
    <n v="6587.0180136698382"/>
    <n v="3293.5090068349191"/>
    <n v="1.2150000000000001"/>
    <s v="Table  2  p. 120"/>
    <n v="4"/>
    <s v="Y"/>
    <s v="Pos"/>
    <x v="0"/>
    <s v="ridership"/>
    <m/>
    <s v="continuous"/>
    <s v="Aggregate"/>
    <s v="Transit stop ridership"/>
    <s v="Revealed preference"/>
    <s v="Secondary - patronage"/>
    <n v="0"/>
    <n v="0"/>
    <n v="0"/>
    <n v="0"/>
    <n v="0"/>
    <n v="0"/>
    <n v="1"/>
    <n v="0"/>
    <n v="0"/>
    <n v="0"/>
    <n v="0"/>
    <n v="0"/>
    <n v="1"/>
    <n v="0"/>
    <n v="0"/>
    <n v="0"/>
    <n v="0"/>
    <n v="0"/>
    <n v="0"/>
    <n v="0"/>
    <n v="0"/>
    <s v="General"/>
    <x v="8"/>
    <s v="Nanjing"/>
    <n v="2010"/>
    <s v="2010 - 2017"/>
    <n v="55"/>
    <n v="1"/>
    <s v="O"/>
    <s v="N"/>
    <n v="1"/>
    <n v="0"/>
    <n v="0"/>
    <n v="0"/>
    <x v="1"/>
    <x v="1"/>
    <x v="1"/>
    <n v="0"/>
    <x v="1"/>
    <n v="0"/>
    <n v="0"/>
    <n v="1"/>
    <x v="3"/>
    <s v="Business/office building floor area (common catchment area)"/>
    <m/>
    <x v="5"/>
    <s v="not stated"/>
    <s v="radial"/>
    <s v=" 800m"/>
    <s v="OLS"/>
    <m/>
    <m/>
    <s v="6c, 8a"/>
    <n v="3.6890744718734561E-4"/>
    <s v="derived (6c)"/>
    <n v="5.4999999999999997E-3"/>
    <m/>
    <m/>
    <m/>
    <m/>
    <m/>
    <n v="2.4300000000000002"/>
    <m/>
    <m/>
    <m/>
    <m/>
    <m/>
    <n v="2.0199999999999999E-2"/>
    <n v="2.3E-3"/>
    <s v="Source"/>
    <n v="1.5181376427462782E-4"/>
    <s v="Derived (8a)"/>
    <n v="0.97899999999999998"/>
    <s v="R2"/>
    <m/>
    <m/>
    <m/>
    <m/>
    <n v="1"/>
    <n v="19"/>
    <n v="1"/>
    <n v="35"/>
    <n v="29195"/>
    <n v="435265"/>
    <n v="3.6890744718734561E-4"/>
    <m/>
    <m/>
  </r>
  <r>
    <x v="18"/>
    <s v="Zhang 2004"/>
    <n v="131.1"/>
    <x v="257"/>
    <x v="0"/>
    <x v="1"/>
    <x v="1"/>
    <x v="180"/>
    <x v="0"/>
    <n v="27.662337662337659"/>
    <n v="0"/>
    <n v="0"/>
    <s v="Table 3 (Boston - work trip, expanded)"/>
    <n v="4"/>
    <s v="Y"/>
    <s v="Pos"/>
    <x v="0"/>
    <s v="mode choice (probability)"/>
    <s v="trip"/>
    <s v="discrete"/>
    <s v="Disaggregate"/>
    <m/>
    <s v="Revealed preference"/>
    <s v="Secondary - travel or household survey"/>
    <n v="1"/>
    <n v="0"/>
    <n v="0"/>
    <n v="0"/>
    <n v="0"/>
    <n v="0"/>
    <n v="0"/>
    <n v="0"/>
    <n v="0"/>
    <n v="0"/>
    <n v="0"/>
    <n v="0"/>
    <n v="0"/>
    <n v="0"/>
    <n v="0"/>
    <n v="0"/>
    <n v="0"/>
    <n v="0"/>
    <n v="0"/>
    <n v="1"/>
    <n v="0"/>
    <s v="Work"/>
    <x v="1"/>
    <s v="Boston"/>
    <n v="1991"/>
    <s v="Pre-2010"/>
    <n v="1619"/>
    <n v="1"/>
    <s v="O"/>
    <s v="N"/>
    <n v="1"/>
    <n v="1"/>
    <n v="1"/>
    <n v="0"/>
    <x v="0"/>
    <x v="1"/>
    <x v="0"/>
    <n v="1"/>
    <x v="0"/>
    <n v="1"/>
    <n v="1"/>
    <n v="1"/>
    <x v="3"/>
    <s v="Pop density (destination)"/>
    <m/>
    <x v="7"/>
    <s v="Destination/workplace"/>
    <s v="other"/>
    <s v=" TAZ"/>
    <s v="Multinomial logistic"/>
    <s v="drive alone or active modes"/>
    <m/>
    <s v="7a, 8a"/>
    <n v="7.6999999999999999E-2"/>
    <s v="derived (7a)"/>
    <n v="3.5000000000000001E-3"/>
    <m/>
    <m/>
    <m/>
    <m/>
    <m/>
    <n v="2.13"/>
    <m/>
    <m/>
    <m/>
    <m/>
    <m/>
    <n v="0.05"/>
    <m/>
    <m/>
    <n v="3.615023474178404E-2"/>
    <s v="Derived (8a)"/>
    <n v="0.41599999999999998"/>
    <s v="Adjusted ρ2"/>
    <m/>
    <m/>
    <m/>
    <m/>
    <m/>
    <m/>
    <m/>
    <m/>
    <n v="0.30399999999999999"/>
    <n v="22"/>
    <n v="5.3591999999999994E-2"/>
    <m/>
    <m/>
  </r>
  <r>
    <x v="40"/>
    <s v="Zhao et al. 2014"/>
    <n v="129.1"/>
    <x v="258"/>
    <x v="1"/>
    <x v="1"/>
    <x v="1"/>
    <x v="181"/>
    <x v="4"/>
    <n v="221.3902221165863"/>
    <n v="110.69511105829315"/>
    <n v="1.6650000000000003"/>
    <s v="Table 2 p. 143"/>
    <n v="4"/>
    <s v="Y"/>
    <s v="Pos"/>
    <x v="0"/>
    <s v="ridership"/>
    <m/>
    <s v="continuous"/>
    <s v="Aggregate"/>
    <s v="Transit stop ridership"/>
    <s v="Revealed preference"/>
    <s v="Secondary - patronage"/>
    <n v="0"/>
    <n v="0"/>
    <n v="0"/>
    <n v="0"/>
    <n v="0"/>
    <n v="0"/>
    <n v="1"/>
    <n v="0"/>
    <n v="0"/>
    <n v="0"/>
    <n v="0"/>
    <n v="0"/>
    <n v="1"/>
    <n v="0"/>
    <n v="0"/>
    <n v="0"/>
    <n v="0"/>
    <n v="0"/>
    <n v="0"/>
    <n v="0"/>
    <n v="0"/>
    <s v="General"/>
    <x v="8"/>
    <s v="Nanjing"/>
    <n v="2010"/>
    <s v="2010 - 2017"/>
    <n v="55"/>
    <n v="1"/>
    <s v="O"/>
    <s v="N"/>
    <n v="1"/>
    <n v="0"/>
    <n v="0"/>
    <n v="0"/>
    <x v="1"/>
    <x v="1"/>
    <x v="1"/>
    <n v="0"/>
    <x v="1"/>
    <n v="0"/>
    <n v="0"/>
    <n v="1"/>
    <x v="3"/>
    <s v="Employment density at work (common catchment area)"/>
    <m/>
    <x v="5"/>
    <s v="not stated"/>
    <s v="radial"/>
    <s v=" 800m"/>
    <s v="OLS"/>
    <m/>
    <m/>
    <s v="6c, 8a"/>
    <n v="1.5041314689346981E-2"/>
    <s v="derived (6c)"/>
    <n v="1.4200000000000001E-2"/>
    <m/>
    <m/>
    <m/>
    <m/>
    <m/>
    <n v="3.33"/>
    <m/>
    <m/>
    <m/>
    <m/>
    <m/>
    <n v="2.0999999999999999E-3"/>
    <m/>
    <m/>
    <n v="4.5169113181222163E-3"/>
    <s v="Derived (8a)"/>
    <n v="0.97499999999999998"/>
    <s v="R2"/>
    <m/>
    <m/>
    <m/>
    <m/>
    <m/>
    <m/>
    <m/>
    <n v="34"/>
    <n v="14696"/>
    <n v="13874"/>
    <n v="1.5041314689346981E-2"/>
    <m/>
    <m/>
  </r>
  <r>
    <x v="40"/>
    <s v="Zhao et al. 2014"/>
    <n v="129.1"/>
    <x v="259"/>
    <x v="1"/>
    <x v="1"/>
    <x v="1"/>
    <x v="182"/>
    <x v="4"/>
    <n v="1686.5761847517088"/>
    <n v="843.28809237585438"/>
    <n v="-1.2300000000000002"/>
    <s v="Table 2 p. 143"/>
    <n v="4"/>
    <s v="Y"/>
    <s v="Neg"/>
    <x v="2"/>
    <s v="ridership"/>
    <m/>
    <s v="continuous"/>
    <s v="Aggregate"/>
    <s v="Transit stop ridership"/>
    <s v="Revealed preference"/>
    <s v="Secondary - patronage"/>
    <n v="0"/>
    <n v="0"/>
    <n v="0"/>
    <n v="0"/>
    <n v="0"/>
    <n v="0"/>
    <n v="1"/>
    <n v="0"/>
    <n v="0"/>
    <n v="0"/>
    <n v="0"/>
    <n v="0"/>
    <n v="1"/>
    <n v="0"/>
    <n v="0"/>
    <n v="0"/>
    <n v="0"/>
    <n v="0"/>
    <n v="0"/>
    <n v="0"/>
    <n v="0"/>
    <s v="General"/>
    <x v="8"/>
    <s v="Nanjing"/>
    <n v="2010"/>
    <s v="2010 - 2017"/>
    <n v="55"/>
    <n v="1"/>
    <s v="O"/>
    <s v="N"/>
    <n v="1"/>
    <n v="0"/>
    <n v="0"/>
    <n v="0"/>
    <x v="1"/>
    <x v="1"/>
    <x v="1"/>
    <n v="0"/>
    <x v="1"/>
    <n v="0"/>
    <n v="0"/>
    <n v="1"/>
    <x v="3"/>
    <s v="Business/office building floor area (common catchment area)"/>
    <m/>
    <x v="5"/>
    <s v="not stated"/>
    <s v="radial"/>
    <s v=" 800m"/>
    <s v="OLS"/>
    <m/>
    <m/>
    <s v="6c, 8a"/>
    <n v="-1.4585762696288469E-3"/>
    <s v="derived (6c)"/>
    <n v="-4.3200000000000002E-2"/>
    <m/>
    <m/>
    <m/>
    <m/>
    <m/>
    <n v="2.46"/>
    <m/>
    <m/>
    <m/>
    <m/>
    <m/>
    <n v="1.9099999999999999E-2"/>
    <m/>
    <m/>
    <n v="5.9291718277595397E-4"/>
    <s v="Derived (8a)"/>
    <n v="0.97499999999999998"/>
    <s v="R2"/>
    <m/>
    <m/>
    <m/>
    <m/>
    <m/>
    <m/>
    <m/>
    <n v="34"/>
    <n v="14696"/>
    <n v="435265"/>
    <n v="-1.4585762696288469E-3"/>
    <m/>
    <m/>
  </r>
  <r>
    <x v="60"/>
    <s v="Chakour and Eluru 2016"/>
    <n v="59.2"/>
    <x v="260"/>
    <x v="1"/>
    <x v="1"/>
    <x v="2"/>
    <x v="183"/>
    <x v="0"/>
    <n v="6.25"/>
    <n v="0"/>
    <n v="0"/>
    <s v="Table 3 p. 212 (boarding, PM peak)"/>
    <n v="4"/>
    <s v="Y"/>
    <s v="Neg"/>
    <x v="2"/>
    <s v="Ridership thresholds (probability)"/>
    <s v="boarding per hour"/>
    <s v="ordered categorical"/>
    <s v="Aggregate"/>
    <s v="Transit stop ridership"/>
    <s v="Revealed preference"/>
    <s v="Secondary - travel or household survey"/>
    <n v="0"/>
    <n v="0"/>
    <n v="1"/>
    <n v="0"/>
    <n v="0"/>
    <n v="0"/>
    <n v="0"/>
    <n v="0"/>
    <n v="0"/>
    <n v="0"/>
    <n v="0"/>
    <n v="0"/>
    <n v="1"/>
    <n v="1"/>
    <n v="0"/>
    <n v="0"/>
    <n v="0"/>
    <n v="0"/>
    <n v="0"/>
    <n v="0"/>
    <s v="high Ridership stops (250+ daily boardings and alightings)"/>
    <s v="Peak"/>
    <x v="0"/>
    <s v="Montreal"/>
    <s v="pre-2016"/>
    <s v="2010 - 2017"/>
    <n v="1813"/>
    <n v="1"/>
    <s v="O"/>
    <s v="Y"/>
    <n v="1"/>
    <n v="0"/>
    <n v="0"/>
    <n v="0"/>
    <x v="1"/>
    <x v="1"/>
    <x v="1"/>
    <n v="0"/>
    <x v="1"/>
    <n v="1"/>
    <n v="0"/>
    <n v="0"/>
    <x v="3"/>
    <s v="Job density"/>
    <m/>
    <x v="5"/>
    <s v="Origin/residence"/>
    <s v="other"/>
    <s v=" TAZ"/>
    <s v="Ordered probit "/>
    <m/>
    <m/>
    <s v="8a"/>
    <n v="-0.4"/>
    <s v="Source"/>
    <n v="-3.0000000000000001E-3"/>
    <m/>
    <m/>
    <s v=""/>
    <s v=""/>
    <s v=""/>
    <n v="-2.5"/>
    <m/>
    <s v=""/>
    <s v=""/>
    <s v=""/>
    <s v=""/>
    <s v=""/>
    <m/>
    <m/>
    <n v="0.16"/>
    <s v="Derived (8a)"/>
    <s v="not stated"/>
    <s v=""/>
    <s v=""/>
    <s v=""/>
    <s v=""/>
    <s v=""/>
    <n v="1"/>
    <n v="10"/>
    <n v="0"/>
    <n v="1803"/>
    <n v="36.590000000000003"/>
    <m/>
    <m/>
    <m/>
    <m/>
  </r>
  <r>
    <x v="42"/>
    <s v="Zhao et al. 2013"/>
    <n v="128.1"/>
    <x v="261"/>
    <x v="1"/>
    <x v="1"/>
    <x v="1"/>
    <x v="184"/>
    <x v="2"/>
    <n v="82.445791600025714"/>
    <n v="82.445791600025714"/>
    <n v="2.3899999999999997"/>
    <s v="Table  2  p. 120"/>
    <n v="4"/>
    <s v="Y"/>
    <s v="Pos"/>
    <x v="0"/>
    <s v="ridership"/>
    <m/>
    <s v="continuous"/>
    <s v="Aggregate"/>
    <s v="Transit stop ridership"/>
    <s v="Revealed preference"/>
    <s v="Secondary - patronage"/>
    <n v="0"/>
    <n v="0"/>
    <n v="0"/>
    <n v="0"/>
    <n v="0"/>
    <n v="0"/>
    <n v="1"/>
    <n v="0"/>
    <n v="0"/>
    <n v="0"/>
    <n v="0"/>
    <n v="0"/>
    <n v="1"/>
    <n v="0"/>
    <n v="0"/>
    <n v="0"/>
    <n v="0"/>
    <n v="0"/>
    <n v="0"/>
    <n v="0"/>
    <n v="0"/>
    <s v="General"/>
    <x v="8"/>
    <s v="Nanjing"/>
    <n v="2010"/>
    <s v="2010 - 2017"/>
    <n v="55"/>
    <n v="1"/>
    <s v="O"/>
    <s v="N"/>
    <n v="1"/>
    <n v="0"/>
    <n v="0"/>
    <n v="0"/>
    <x v="1"/>
    <x v="1"/>
    <x v="1"/>
    <n v="0"/>
    <x v="1"/>
    <n v="0"/>
    <n v="0"/>
    <n v="1"/>
    <x v="0"/>
    <s v="Number of shopping centres"/>
    <m/>
    <x v="11"/>
    <s v="not stated"/>
    <s v="radial"/>
    <s v=" 800m"/>
    <s v="OLS"/>
    <m/>
    <m/>
    <s v="6c, 8a"/>
    <n v="2.8988744648056172E-2"/>
    <s v="derived (6c)"/>
    <n v="141.05439999999999"/>
    <m/>
    <m/>
    <m/>
    <m/>
    <m/>
    <n v="2.39"/>
    <m/>
    <m/>
    <m/>
    <m/>
    <m/>
    <n v="2.1399999999999999E-2"/>
    <n v="54.878"/>
    <m/>
    <n v="1.2129181861111369E-2"/>
    <s v="Derived (8a)"/>
    <n v="0.97899999999999998"/>
    <s v="R2"/>
    <m/>
    <m/>
    <m/>
    <m/>
    <n v="1"/>
    <n v="19"/>
    <n v="1"/>
    <n v="35"/>
    <n v="29195"/>
    <n v="6"/>
    <n v="2.8988744648056172E-2"/>
    <m/>
    <m/>
  </r>
  <r>
    <x v="40"/>
    <s v="Zhao et al. 2014"/>
    <n v="129.1"/>
    <x v="262"/>
    <x v="1"/>
    <x v="1"/>
    <x v="1"/>
    <x v="185"/>
    <x v="2"/>
    <n v="403010.8747044917"/>
    <n v="403010.8747044917"/>
    <n v="2.3199999999999994"/>
    <s v="Table 2 p. 143"/>
    <n v="4"/>
    <s v="Y"/>
    <s v="Pos"/>
    <x v="0"/>
    <s v="ridership"/>
    <m/>
    <s v="continuous"/>
    <s v="Aggregate"/>
    <s v="Transit stop ridership"/>
    <s v="Revealed preference"/>
    <s v="Secondary - patronage"/>
    <n v="0"/>
    <n v="0"/>
    <n v="0"/>
    <n v="0"/>
    <n v="0"/>
    <n v="0"/>
    <n v="1"/>
    <n v="0"/>
    <n v="0"/>
    <n v="0"/>
    <n v="0"/>
    <n v="0"/>
    <n v="1"/>
    <n v="0"/>
    <n v="0"/>
    <n v="0"/>
    <n v="0"/>
    <n v="0"/>
    <n v="0"/>
    <n v="0"/>
    <n v="0"/>
    <s v="General"/>
    <x v="8"/>
    <s v="Nanjing"/>
    <n v="2010"/>
    <s v="2010 - 2017"/>
    <n v="55"/>
    <n v="1"/>
    <s v="O"/>
    <s v="N"/>
    <n v="1"/>
    <n v="0"/>
    <n v="0"/>
    <n v="0"/>
    <x v="1"/>
    <x v="1"/>
    <x v="1"/>
    <n v="0"/>
    <x v="1"/>
    <n v="0"/>
    <n v="0"/>
    <n v="1"/>
    <x v="0"/>
    <s v="Number of shopping centres"/>
    <m/>
    <x v="11"/>
    <s v="not stated"/>
    <s v="radial"/>
    <s v=" 800m"/>
    <s v="OLS"/>
    <m/>
    <m/>
    <s v="6c, 8a"/>
    <n v="5.7566684812193788E-6"/>
    <s v="derived (6c)"/>
    <n v="1.41E-2"/>
    <m/>
    <m/>
    <m/>
    <m/>
    <m/>
    <n v="2.3199999999999998"/>
    <m/>
    <m/>
    <m/>
    <m/>
    <m/>
    <n v="2.6700000000000002E-2"/>
    <m/>
    <m/>
    <n v="2.4813226212152498E-6"/>
    <s v="Derived (8a)"/>
    <n v="0.97499999999999998"/>
    <s v="R2"/>
    <m/>
    <m/>
    <m/>
    <m/>
    <m/>
    <m/>
    <m/>
    <n v="34"/>
    <n v="14696"/>
    <n v="6"/>
    <n v="5.7566684812193788E-6"/>
    <m/>
    <m/>
  </r>
  <r>
    <x v="44"/>
    <s v="Sung et al. 2014"/>
    <n v="65.099999999999994"/>
    <x v="263"/>
    <x v="1"/>
    <x v="1"/>
    <x v="1"/>
    <x v="186"/>
    <x v="1"/>
    <n v="10.936140625491339"/>
    <e v="#VALUE!"/>
    <e v="#VALUE!"/>
    <s v="Table 2 p. 138 (25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 &amp; small-scale neighborhood living balancing index:perfect balance between two land uses = 1"/>
    <m/>
    <x v="14"/>
    <s v="not stated"/>
    <s v="radial"/>
    <s v=" &lt;400m"/>
    <s v="OLS"/>
    <m/>
    <m/>
    <s v="6e, 8a, 5"/>
    <n v="0.28620699999999999"/>
    <s v="derived (6e)"/>
    <n v="0.56899999999999995"/>
    <m/>
    <m/>
    <s v=""/>
    <s v=""/>
    <s v=""/>
    <n v="3.13"/>
    <m/>
    <s v=""/>
    <s v=""/>
    <s v=""/>
    <s v=""/>
    <n v="0.01"/>
    <m/>
    <m/>
    <n v="9.1439936102236427E-2"/>
    <s v="Derived (8a)"/>
    <n v="0.36799999999999999"/>
    <s v="R2"/>
    <s v=""/>
    <s v=""/>
    <n v="3.6"/>
    <s v="t"/>
    <n v="1"/>
    <n v="18"/>
    <n v="1"/>
    <n v="454"/>
    <n v="9.3689999999999998"/>
    <n v="0.503"/>
    <n v="0.28620699999999999"/>
    <m/>
    <m/>
  </r>
  <r>
    <x v="44"/>
    <s v="Sung et al. 2014"/>
    <n v="65.599999999999994"/>
    <x v="264"/>
    <x v="1"/>
    <x v="1"/>
    <x v="1"/>
    <x v="187"/>
    <x v="1"/>
    <n v="14.122698000225965"/>
    <e v="#VALUE!"/>
    <e v="#VALUE!"/>
    <s v="Table 3 p. 139 (25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 &amp; small-scale neighborhood living balancing index:perfect balance between two land uses = 1"/>
    <m/>
    <x v="14"/>
    <s v="not stated"/>
    <s v="radial"/>
    <s v=" &lt;400m"/>
    <s v="OLS"/>
    <m/>
    <m/>
    <s v="6e, 8a, 5"/>
    <n v="0.212424"/>
    <s v="derived (6e)"/>
    <n v="0.42399999999999999"/>
    <m/>
    <m/>
    <s v=""/>
    <s v=""/>
    <s v=""/>
    <n v="3"/>
    <m/>
    <s v=""/>
    <s v=""/>
    <s v=""/>
    <s v=""/>
    <n v="0.01"/>
    <m/>
    <m/>
    <n v="7.0807999999999996E-2"/>
    <s v="Derived (8a)"/>
    <n v="0.47199999999999998"/>
    <s v="R2"/>
    <s v=""/>
    <s v=""/>
    <n v="7"/>
    <s v="t"/>
    <n v="1"/>
    <n v="18"/>
    <n v="1"/>
    <n v="454"/>
    <n v="9.0969999999999995"/>
    <n v="0.501"/>
    <n v="0.212424"/>
    <m/>
    <m/>
  </r>
  <r>
    <x v="62"/>
    <s v="Boulange et al.  2017"/>
    <n v="58.1"/>
    <x v="265"/>
    <x v="0"/>
    <x v="1"/>
    <x v="1"/>
    <x v="188"/>
    <x v="0"/>
    <n v="10.963123976523958"/>
    <n v="0"/>
    <n v="0"/>
    <s v="Table 4 p. 10 Model 3"/>
    <n v="3"/>
    <s v="Y"/>
    <s v="Pos"/>
    <x v="0"/>
    <s v="Transit use (probability)"/>
    <s v="individual"/>
    <s v="categorical"/>
    <s v="Disaggregate"/>
    <m/>
    <s v="Revealed preference"/>
    <s v="Secondary - travel or household survey"/>
    <n v="1"/>
    <n v="0"/>
    <n v="0"/>
    <n v="0"/>
    <n v="0"/>
    <n v="0"/>
    <n v="0"/>
    <n v="0"/>
    <n v="0"/>
    <n v="0"/>
    <n v="0"/>
    <n v="0"/>
    <n v="0"/>
    <n v="0"/>
    <n v="0"/>
    <n v="0"/>
    <n v="0"/>
    <n v="0"/>
    <n v="0"/>
    <n v="1"/>
    <n v="0"/>
    <s v="Weekday"/>
    <x v="4"/>
    <s v="Victoria"/>
    <n v="2009"/>
    <s v="Pre-2010"/>
    <n v="16890"/>
    <n v="1"/>
    <s v="O"/>
    <s v="Y"/>
    <n v="0"/>
    <n v="0"/>
    <n v="0"/>
    <n v="0"/>
    <x v="0"/>
    <x v="1"/>
    <x v="0"/>
    <n v="1"/>
    <x v="0"/>
    <n v="1"/>
    <n v="1"/>
    <n v="0"/>
    <x v="2"/>
    <s v="Housing diversity:Entropy: maximises eveness --&gt; 1"/>
    <m/>
    <x v="14"/>
    <s v="Origin/residence"/>
    <s v="radial street"/>
    <s v=" 1600m"/>
    <s v="binary logistic (multilevel)"/>
    <s v="no transit trip"/>
    <m/>
    <s v="7a 5"/>
    <n v="6.6811686436115361E-2"/>
    <s v="derived (7a)"/>
    <n v="0.11394335230683679"/>
    <n v="1.3"/>
    <m/>
    <s v="Source"/>
    <s v=""/>
    <s v=""/>
    <s v=""/>
    <m/>
    <s v=""/>
    <s v=""/>
    <s v=""/>
    <s v="1.18,1.43"/>
    <n v="1E-3"/>
    <s v=""/>
    <m/>
    <m/>
    <m/>
    <s v="not stated"/>
    <s v=""/>
    <s v=""/>
    <s v=""/>
    <s v=""/>
    <s v=""/>
    <m/>
    <m/>
    <m/>
    <s v=""/>
    <n v="0.90692717584369453"/>
    <n v="6.3"/>
    <n v="6.6811686436115361E-2"/>
    <m/>
    <m/>
  </r>
  <r>
    <x v="63"/>
    <s v="Brown and Neog 2012"/>
    <n v="44.3"/>
    <x v="266"/>
    <x v="0"/>
    <x v="1"/>
    <x v="1"/>
    <x v="189"/>
    <x v="0"/>
    <n v="8.4393939393939394"/>
    <n v="0"/>
    <n v="0"/>
    <s v="Table 6 p. 11"/>
    <n v="4"/>
    <s v="N"/>
    <s v="Pos"/>
    <x v="1"/>
    <s v="Mode share"/>
    <s v="trip"/>
    <s v="continuous (fraction)"/>
    <s v="Aggregate"/>
    <s v="MSA/ city/ municipality"/>
    <s v="Revealed preference"/>
    <s v="Secondary - Census"/>
    <n v="1"/>
    <n v="0"/>
    <n v="0"/>
    <n v="0"/>
    <n v="0"/>
    <n v="0"/>
    <n v="0"/>
    <n v="0"/>
    <n v="0"/>
    <n v="0"/>
    <n v="0"/>
    <n v="1"/>
    <n v="0"/>
    <n v="0"/>
    <n v="0"/>
    <n v="0"/>
    <n v="0"/>
    <n v="0"/>
    <n v="0"/>
    <n v="0"/>
    <n v="0"/>
    <s v="Work"/>
    <x v="1"/>
    <s v="varies"/>
    <n v="2000"/>
    <s v="Pre-2010"/>
    <n v="29"/>
    <n v="1"/>
    <s v="O"/>
    <s v="Y"/>
    <n v="1"/>
    <n v="0"/>
    <n v="1"/>
    <n v="0"/>
    <x v="0"/>
    <x v="1"/>
    <x v="0"/>
    <n v="1"/>
    <x v="0"/>
    <n v="0"/>
    <n v="1"/>
    <n v="0"/>
    <x v="0"/>
    <s v="% of MSA employment in CBD"/>
    <m/>
    <x v="3"/>
    <s v="Origin/residence"/>
    <s v="census geography"/>
    <s v=" other"/>
    <s v="OLS"/>
    <m/>
    <m/>
    <s v="6a, 8a"/>
    <n v="6.6000000000000003E-2"/>
    <s v="Source (6a)"/>
    <n v="6.6000000000000003E-2"/>
    <m/>
    <n v="1.0682267171659934"/>
    <s v="Derived (4b)"/>
    <n v="4.3999999999999997E-2"/>
    <s v="Standardised beta coefficient"/>
    <n v="0.55700000000000005"/>
    <m/>
    <s v=""/>
    <m/>
    <m/>
    <s v=""/>
    <n v="0.58399999999999996"/>
    <n v="0.11799999999999999"/>
    <m/>
    <n v="0.118491921005386"/>
    <s v="Derived (8a)"/>
    <n v="0.85"/>
    <s v="Adjusted R2"/>
    <s v=""/>
    <n v="0"/>
    <n v="22.056000000000001"/>
    <s v="Fisher's distribution"/>
    <n v="1"/>
    <n v="7"/>
    <n v="1"/>
    <n v="21"/>
    <s v=""/>
    <s v=""/>
    <s v=""/>
    <m/>
    <m/>
  </r>
  <r>
    <x v="44"/>
    <s v="Sung et al. 2014"/>
    <n v="65.3"/>
    <x v="267"/>
    <x v="1"/>
    <x v="1"/>
    <x v="1"/>
    <x v="190"/>
    <x v="1"/>
    <n v="7.9383980312772886"/>
    <e v="#VALUE!"/>
    <e v="#VALUE!"/>
    <s v="Table 2 p. 138 (75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 &amp; small-scale neighborhood living balancing index:perfect balance between two land uses = 1"/>
    <m/>
    <x v="14"/>
    <s v="not stated"/>
    <s v="radial"/>
    <s v="400 &lt; x &lt; 800m"/>
    <s v="OLS"/>
    <m/>
    <m/>
    <s v="6e, 8a"/>
    <n v="0.113373"/>
    <s v="derived (6e)"/>
    <n v="0.221"/>
    <m/>
    <m/>
    <s v=""/>
    <s v=""/>
    <s v=""/>
    <n v="0.9"/>
    <m/>
    <s v=""/>
    <s v=""/>
    <s v=""/>
    <s v=""/>
    <s v=""/>
    <m/>
    <m/>
    <n v="0.12597"/>
    <s v="Derived (8a)"/>
    <n v="0.379"/>
    <s v="R2"/>
    <s v=""/>
    <s v=""/>
    <n v="2.63"/>
    <s v="t"/>
    <n v="1"/>
    <n v="18"/>
    <n v="1"/>
    <n v="454"/>
    <n v="9.3689999999999998"/>
    <n v="0.51300000000000001"/>
    <n v="0.113373"/>
    <m/>
    <m/>
  </r>
  <r>
    <x v="31"/>
    <s v="Gordon 2004"/>
    <n v="15.18"/>
    <x v="268"/>
    <x v="0"/>
    <x v="1"/>
    <x v="1"/>
    <x v="95"/>
    <x v="0"/>
    <n v="39.368137514305083"/>
    <n v="0"/>
    <n v="0"/>
    <s v="Model 2 - c p. 25 (SF) (log-linear)"/>
    <n v="3"/>
    <s v="Y"/>
    <s v="Pos"/>
    <x v="0"/>
    <s v="Transit users"/>
    <s v="individual"/>
    <s v="Count"/>
    <s v="Aggregate"/>
    <s v="census block group/ tract"/>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1"/>
    <s v="Type 4:above ave density,older housing, above ave street density,below ave intersection density,below ave cul-de-sac density"/>
    <n v="1"/>
    <x v="10"/>
    <s v="Origin/residence"/>
    <s v="census geography"/>
    <s v=" STF3"/>
    <s v="Negative binomial regression"/>
    <m/>
    <m/>
    <s v="4b, 5"/>
    <n v="6.423614457831324E-2"/>
    <s v="derived (7b)"/>
    <n v="0.88859999999999995"/>
    <m/>
    <n v="2.4317228550918504"/>
    <s v="Derived (4b)"/>
    <m/>
    <m/>
    <s v=""/>
    <m/>
    <s v=""/>
    <n v="36"/>
    <s v="χ2"/>
    <s v=""/>
    <n v="0.1"/>
    <m/>
    <m/>
    <m/>
    <m/>
    <n v="0.73799999999999999"/>
    <s v="pseudo R2"/>
    <n v="-8522.2999999999993"/>
    <s v=""/>
    <n v="1612.7"/>
    <s v="χ2"/>
    <m/>
    <m/>
    <m/>
    <s v=""/>
    <s v=""/>
    <n v="7.2289156626506021E-2"/>
    <n v="6.423614457831324E-2"/>
    <m/>
    <m/>
  </r>
  <r>
    <x v="44"/>
    <s v="Sung et al. 2014"/>
    <n v="65.8"/>
    <x v="269"/>
    <x v="1"/>
    <x v="1"/>
    <x v="1"/>
    <x v="191"/>
    <x v="1"/>
    <n v="13.471833232885455"/>
    <e v="#VALUE!"/>
    <e v="#VALUE!"/>
    <s v="Table 3 p. 139 (75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 &amp; small-scale neighborhood living balancing index:perfect balance between two land uses = 1"/>
    <m/>
    <x v="14"/>
    <s v="not stated"/>
    <s v="radial"/>
    <s v="400 &lt; x &lt; 800m"/>
    <s v="OLS"/>
    <m/>
    <m/>
    <s v="6e, 8a"/>
    <n v="0.112828"/>
    <s v="derived (6e)"/>
    <n v="0.26800000000000002"/>
    <m/>
    <m/>
    <s v=""/>
    <s v=""/>
    <s v=""/>
    <n v="1.52"/>
    <m/>
    <s v=""/>
    <s v=""/>
    <s v=""/>
    <s v=""/>
    <s v=""/>
    <m/>
    <m/>
    <n v="7.4228947368421047E-2"/>
    <s v="Derived (8a)"/>
    <n v="0.52200000000000002"/>
    <s v="R2"/>
    <s v=""/>
    <s v=""/>
    <n v="4.34"/>
    <s v="t"/>
    <n v="1"/>
    <n v="18"/>
    <n v="1"/>
    <n v="454"/>
    <n v="9.0969999999999995"/>
    <n v="0.42099999999999999"/>
    <n v="0.112828"/>
    <m/>
    <m/>
  </r>
  <r>
    <x v="24"/>
    <s v="Lee and Lee 2013"/>
    <n v="47.1"/>
    <x v="270"/>
    <x v="0"/>
    <x v="1"/>
    <x v="1"/>
    <x v="192"/>
    <x v="0"/>
    <n v="2720.6557377049185"/>
    <n v="0"/>
    <n v="0"/>
    <s v="A-3 p. 327, Random effects, Model 4"/>
    <n v="4"/>
    <s v="Y"/>
    <s v="Pos"/>
    <x v="2"/>
    <s v="ridership"/>
    <s v="unlinked trip"/>
    <s v="continuous"/>
    <s v="Disaggregate"/>
    <m/>
    <s v="Revealed preference"/>
    <s v="Secondary - patronage"/>
    <n v="1"/>
    <n v="0"/>
    <n v="0"/>
    <n v="0"/>
    <n v="0"/>
    <n v="0"/>
    <n v="0"/>
    <n v="0"/>
    <n v="0"/>
    <n v="0"/>
    <n v="0"/>
    <n v="0"/>
    <n v="0"/>
    <n v="0"/>
    <n v="0"/>
    <n v="0"/>
    <n v="0"/>
    <n v="0"/>
    <n v="0"/>
    <n v="1"/>
    <n v="0"/>
    <s v="General"/>
    <x v="1"/>
    <s v="varies"/>
    <s v="2002 - 2010"/>
    <s v="2010 - 2017"/>
    <n v="6369"/>
    <n v="108"/>
    <s v="Q"/>
    <s v="Y"/>
    <n v="0"/>
    <n v="0"/>
    <n v="1"/>
    <n v="1"/>
    <x v="0"/>
    <x v="1"/>
    <x v="0"/>
    <n v="1"/>
    <x v="0"/>
    <n v="0"/>
    <n v="0"/>
    <n v="1"/>
    <x v="5"/>
    <s v="freeway lane miles to person continuous (fraction)"/>
    <m/>
    <x v="13"/>
    <s v="not stated"/>
    <s v="other"/>
    <s v=" city or metropolitan area"/>
    <s v="2SLS"/>
    <m/>
    <m/>
    <s v="6a, 8a, 5"/>
    <n v="6.0999999999999999E-2"/>
    <s v="Source (6a)"/>
    <n v="6.0999999999999999E-2"/>
    <m/>
    <m/>
    <s v=""/>
    <s v=""/>
    <s v=""/>
    <n v="165.96"/>
    <m/>
    <s v=""/>
    <s v=""/>
    <s v=""/>
    <s v=""/>
    <n v="0.01"/>
    <m/>
    <m/>
    <n v="3.6755844781875146E-4"/>
    <s v="Derived (8a)"/>
    <n v="0.22"/>
    <s v="R2"/>
    <s v=""/>
    <s v=""/>
    <s v=""/>
    <s v=""/>
    <n v="1"/>
    <n v="21"/>
    <n v="1"/>
    <n v="6347"/>
    <s v=""/>
    <s v=""/>
    <s v=""/>
    <m/>
    <m/>
  </r>
  <r>
    <x v="44"/>
    <s v="Sung et al. 2014"/>
    <n v="65.900000000000006"/>
    <x v="271"/>
    <x v="1"/>
    <x v="1"/>
    <x v="1"/>
    <x v="193"/>
    <x v="1"/>
    <n v="12.738853503184714"/>
    <e v="#VALUE!"/>
    <e v="#VALUE!"/>
    <s v="Table 3 p. 139 (10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 &amp; small-scale neighborhood living balancing index:perfect balance between two land uses = 1"/>
    <m/>
    <x v="14"/>
    <s v="not stated"/>
    <s v="radial"/>
    <s v=" 800m &lt;x &lt;1600m"/>
    <s v="OLS"/>
    <m/>
    <m/>
    <s v="6e, 8a"/>
    <n v="5.8874999999999997E-2"/>
    <s v="derived (6e)"/>
    <n v="0.125"/>
    <m/>
    <m/>
    <s v=""/>
    <s v=""/>
    <s v=""/>
    <n v="0.75"/>
    <m/>
    <s v=""/>
    <s v=""/>
    <s v=""/>
    <s v=""/>
    <s v=""/>
    <m/>
    <m/>
    <n v="7.85E-2"/>
    <s v="Derived (8a)"/>
    <n v="0.50800000000000001"/>
    <s v="R2"/>
    <s v=""/>
    <s v=""/>
    <n v="4.83"/>
    <s v="t"/>
    <n v="1"/>
    <n v="18"/>
    <n v="1"/>
    <n v="454"/>
    <n v="9.0969999999999995"/>
    <n v="0.47099999999999997"/>
    <n v="5.8874999999999997E-2"/>
    <m/>
    <m/>
  </r>
  <r>
    <x v="62"/>
    <s v="Boulange et al.  2017"/>
    <n v="58.1"/>
    <x v="272"/>
    <x v="0"/>
    <x v="1"/>
    <x v="1"/>
    <x v="194"/>
    <x v="0"/>
    <n v="35.380764652824297"/>
    <n v="0"/>
    <n v="0"/>
    <s v="Table 4 p. 10 Model 3"/>
    <n v="3"/>
    <s v="Y"/>
    <s v="Pos"/>
    <x v="0"/>
    <s v="Transit use (probability)"/>
    <s v="individual"/>
    <s v="categorical"/>
    <s v="Disaggregate"/>
    <m/>
    <s v="Revealed preference"/>
    <s v="Secondary - travel or household survey"/>
    <n v="1"/>
    <n v="0"/>
    <n v="0"/>
    <n v="0"/>
    <n v="0"/>
    <n v="0"/>
    <n v="0"/>
    <n v="0"/>
    <n v="0"/>
    <n v="0"/>
    <n v="0"/>
    <n v="0"/>
    <n v="0"/>
    <n v="0"/>
    <n v="0"/>
    <n v="0"/>
    <n v="0"/>
    <n v="0"/>
    <n v="0"/>
    <n v="1"/>
    <n v="0"/>
    <s v="Weekday"/>
    <x v="4"/>
    <s v="Victoria"/>
    <n v="2009"/>
    <s v="Pre-2010"/>
    <n v="16890"/>
    <n v="1"/>
    <s v="O"/>
    <s v="Y"/>
    <n v="0"/>
    <n v="0"/>
    <n v="0"/>
    <n v="0"/>
    <x v="0"/>
    <x v="1"/>
    <x v="0"/>
    <n v="1"/>
    <x v="0"/>
    <n v="1"/>
    <n v="1"/>
    <n v="0"/>
    <x v="0"/>
    <s v="Walk access to amenities"/>
    <m/>
    <x v="11"/>
    <s v="Origin/residence"/>
    <s v="radial street"/>
    <s v=" 1600m"/>
    <s v="binary logistic (multilevel)"/>
    <s v="no transit trip"/>
    <m/>
    <s v="7a, 5"/>
    <n v="6.0283150009193667E-2"/>
    <s v="derived (7a)"/>
    <n v="8.6359830674748214E-2"/>
    <n v="1.22"/>
    <m/>
    <s v="Source"/>
    <s v=""/>
    <s v=""/>
    <s v=""/>
    <m/>
    <s v=""/>
    <s v=""/>
    <s v=""/>
    <s v="1.16, 1.28"/>
    <n v="1E-3"/>
    <s v=""/>
    <m/>
    <m/>
    <m/>
    <s v="not stated"/>
    <s v=""/>
    <s v=""/>
    <s v=""/>
    <s v=""/>
    <s v=""/>
    <m/>
    <m/>
    <m/>
    <s v=""/>
    <n v="0.90692717584369453"/>
    <n v="7.5"/>
    <n v="6.0283150009193667E-2"/>
    <m/>
    <m/>
  </r>
  <r>
    <x v="44"/>
    <s v="Sung et al. 2014"/>
    <n v="65.2"/>
    <x v="273"/>
    <x v="1"/>
    <x v="1"/>
    <x v="1"/>
    <x v="195"/>
    <x v="1"/>
    <n v="10.343586976074834"/>
    <e v="#VALUE!"/>
    <e v="#VALUE!"/>
    <s v="Table 2 p. 138 (5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 &amp; small-scale neighborhood living balancing index:perfect balance between two land uses = 1"/>
    <m/>
    <x v="14"/>
    <s v="not stated"/>
    <s v="radial"/>
    <s v="400 &lt; x &lt; 800m"/>
    <s v="OLS"/>
    <m/>
    <m/>
    <s v="6e, 8a"/>
    <n v="2.2235999999999999E-2"/>
    <s v="derived (6e)"/>
    <n v="5.0999999999999997E-2"/>
    <m/>
    <m/>
    <s v=""/>
    <s v=""/>
    <s v=""/>
    <n v="0.23"/>
    <m/>
    <s v=""/>
    <s v=""/>
    <s v=""/>
    <s v=""/>
    <s v=""/>
    <m/>
    <m/>
    <n v="9.6678260869565213E-2"/>
    <s v="Derived (8a)"/>
    <n v="0.41499999999999998"/>
    <s v="R2"/>
    <s v=""/>
    <s v=""/>
    <n v="3.55"/>
    <s v="t"/>
    <n v="1"/>
    <n v="18"/>
    <n v="1"/>
    <n v="454"/>
    <n v="9.3689999999999998"/>
    <n v="0.436"/>
    <n v="2.2235999999999999E-2"/>
    <m/>
    <m/>
  </r>
  <r>
    <x v="31"/>
    <s v="Gordon 2004"/>
    <n v="15.18"/>
    <x v="274"/>
    <x v="0"/>
    <x v="1"/>
    <x v="1"/>
    <x v="95"/>
    <x v="0"/>
    <n v="39.368137514305083"/>
    <n v="0"/>
    <n v="0"/>
    <s v="Model 2 - c p. 25 (SF) (log-linear)"/>
    <n v="3"/>
    <s v="Y"/>
    <s v="Pos"/>
    <x v="0"/>
    <s v="Transit users"/>
    <s v="individual"/>
    <s v="Count"/>
    <s v="Aggregate"/>
    <s v="census block group/ tract"/>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1"/>
    <s v="Type 6:above ave density,older housing, above ave street density,above ave intersection density,below ave cul-de-sac density"/>
    <n v="1"/>
    <x v="10"/>
    <s v="Origin/residence"/>
    <s v="census geography"/>
    <s v=" STF3"/>
    <s v="Negative binomial regression"/>
    <m/>
    <m/>
    <s v="4b, 5, 7b"/>
    <n v="5.7102357255107386E-2"/>
    <s v="derived (7b)"/>
    <n v="0.73160000000000003"/>
    <m/>
    <n v="2.0784033941667341"/>
    <s v="Derived (4b)"/>
    <m/>
    <m/>
    <s v=""/>
    <m/>
    <s v=""/>
    <n v="78.2"/>
    <s v="χ2"/>
    <s v=""/>
    <n v="0.1"/>
    <m/>
    <m/>
    <m/>
    <m/>
    <n v="0.73799999999999999"/>
    <s v="pseudo R2"/>
    <n v="-8522.2999999999993"/>
    <s v=""/>
    <n v="1612.7"/>
    <s v="χ2"/>
    <m/>
    <m/>
    <m/>
    <s v=""/>
    <s v=""/>
    <n v="7.8051335777894179E-2"/>
    <n v="5.7102357255107386E-2"/>
    <m/>
    <m/>
  </r>
  <r>
    <x v="5"/>
    <s v="Ramos-Santiago and Brown 2016"/>
    <n v="33.1"/>
    <x v="275"/>
    <x v="0"/>
    <x v="1"/>
    <x v="1"/>
    <x v="0"/>
    <x v="0"/>
    <n v="12.243087576932918"/>
    <n v="0"/>
    <n v="0"/>
    <s v="(Streetcar) Table 3 p. 929"/>
    <n v="3"/>
    <s v="Y"/>
    <s v="Pos"/>
    <x v="0"/>
    <s v="ridership"/>
    <s v="boarding"/>
    <s v="Count"/>
    <s v="Aggregate"/>
    <s v="Transit stop ridership"/>
    <s v="Revealed preference"/>
    <s v="Secondary - patronage"/>
    <n v="0"/>
    <n v="0"/>
    <n v="0"/>
    <n v="0"/>
    <n v="0"/>
    <n v="1"/>
    <n v="0"/>
    <n v="0"/>
    <n v="0"/>
    <n v="0"/>
    <n v="0"/>
    <n v="0"/>
    <n v="1"/>
    <n v="0"/>
    <n v="0"/>
    <n v="0"/>
    <n v="0"/>
    <n v="0"/>
    <n v="0"/>
    <n v="0"/>
    <n v="0"/>
    <s v="General"/>
    <x v="1"/>
    <s v="varies"/>
    <n v="2012"/>
    <s v="2010 - 2017"/>
    <n v="475"/>
    <n v="1"/>
    <s v="O"/>
    <s v="Y"/>
    <n v="1"/>
    <n v="0"/>
    <n v="1"/>
    <n v="1"/>
    <x v="0"/>
    <x v="1"/>
    <x v="0"/>
    <n v="1"/>
    <x v="0"/>
    <n v="1"/>
    <n v="1"/>
    <n v="0"/>
    <x v="0"/>
    <s v="Special Activity Generators"/>
    <n v="1"/>
    <x v="0"/>
    <s v="Origin/residence"/>
    <s v="radial"/>
    <s v=" 400m"/>
    <s v="Negative binomial regression"/>
    <m/>
    <m/>
    <s v="4b, 7b"/>
    <n v="5.6383220000000005E-2"/>
    <s v="derived (7b)"/>
    <n v="1.6583300000000001"/>
    <m/>
    <n v="5.2505351251018766"/>
    <s v="Derived (4b)"/>
    <n v="5.2510000000000003"/>
    <s v="Marginal effect"/>
    <s v=""/>
    <m/>
    <s v=""/>
    <s v=""/>
    <s v=""/>
    <s v=""/>
    <n v="0"/>
    <s v=""/>
    <m/>
    <m/>
    <m/>
    <n v="0.38200000000000001"/>
    <s v="Cragg and Uhler's pseudo R2"/>
    <s v=""/>
    <n v="0"/>
    <s v=""/>
    <s v=""/>
    <m/>
    <m/>
    <m/>
    <s v=""/>
    <s v=""/>
    <n v="3.4000000000000002E-2"/>
    <n v="5.6383220000000005E-2"/>
    <m/>
    <m/>
  </r>
  <r>
    <x v="44"/>
    <s v="Sung et al. 2014"/>
    <n v="65.7"/>
    <x v="276"/>
    <x v="1"/>
    <x v="1"/>
    <x v="1"/>
    <x v="196"/>
    <x v="1"/>
    <n v="13.793103448275863"/>
    <e v="#VALUE!"/>
    <e v="#VALUE!"/>
    <s v="Table 3 p. 139 (50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 &amp; small-scale neighborhood living balancing index:perfect balance between two land uses = 1"/>
    <m/>
    <x v="14"/>
    <s v="not stated"/>
    <s v="radial"/>
    <s v="400 &lt; x &lt; 800m"/>
    <s v="OLS"/>
    <m/>
    <m/>
    <s v="6e, 8a"/>
    <n v="-3.2625000000000001E-2"/>
    <s v="derived (6e)"/>
    <n v="-7.4999999999999997E-2"/>
    <m/>
    <m/>
    <s v=""/>
    <s v=""/>
    <s v=""/>
    <n v="-0.45"/>
    <m/>
    <s v=""/>
    <s v=""/>
    <s v=""/>
    <s v=""/>
    <s v=""/>
    <m/>
    <m/>
    <n v="7.2499999999999995E-2"/>
    <s v="Derived (8a)"/>
    <n v="0.52200000000000002"/>
    <s v="R2"/>
    <s v=""/>
    <s v=""/>
    <n v="5.68"/>
    <s v="t"/>
    <n v="1"/>
    <n v="18"/>
    <n v="1"/>
    <n v="454"/>
    <n v="9.0969999999999995"/>
    <n v="0.435"/>
    <n v="-3.2625000000000001E-2"/>
    <m/>
    <m/>
  </r>
  <r>
    <x v="31"/>
    <s v="Gordon 2004"/>
    <n v="15.16"/>
    <x v="277"/>
    <x v="0"/>
    <x v="1"/>
    <x v="1"/>
    <x v="95"/>
    <x v="0"/>
    <n v="39.368137514305083"/>
    <n v="0"/>
    <n v="0"/>
    <s v="Model 2 - c p. 25 (pooled) (log-linear)"/>
    <n v="3"/>
    <s v="Y"/>
    <s v="Pos"/>
    <x v="0"/>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1"/>
    <s v="Type 4:above ave density,older housing, above ave street density,below ave intersection density,below ave cul-de-sac density"/>
    <n v="1"/>
    <x v="10"/>
    <s v="Origin/residence"/>
    <s v="census geography"/>
    <s v=" STF3"/>
    <s v="Negative binomial regression"/>
    <m/>
    <m/>
    <s v="4b, 5"/>
    <n v="5.4918072289156628E-2"/>
    <s v="derived (7b)"/>
    <n v="0.75970000000000004"/>
    <m/>
    <n v="2.1376348338434781"/>
    <s v="Derived (4b)"/>
    <m/>
    <m/>
    <s v=""/>
    <m/>
    <s v=""/>
    <n v="235.1"/>
    <s v="χ2"/>
    <s v=""/>
    <n v="0.1"/>
    <m/>
    <m/>
    <m/>
    <m/>
    <n v="0.82"/>
    <s v="pseudo R2"/>
    <n v="-30376"/>
    <s v=""/>
    <n v="6854.2"/>
    <s v="χ2"/>
    <m/>
    <m/>
    <m/>
    <s v=""/>
    <s v=""/>
    <n v="7.2289156626506021E-2"/>
    <n v="5.4918072289156628E-2"/>
    <m/>
    <m/>
  </r>
  <r>
    <x v="44"/>
    <s v="Sung et al. 2014"/>
    <n v="65.400000000000006"/>
    <x v="278"/>
    <x v="1"/>
    <x v="1"/>
    <x v="1"/>
    <x v="197"/>
    <x v="1"/>
    <n v="9.2734533204640517"/>
    <e v="#VALUE!"/>
    <e v="#VALUE!"/>
    <s v="Table 2 p. 138 (1000m buffer)"/>
    <n v="4"/>
    <s v="Y"/>
    <s v="Neg"/>
    <x v="2"/>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Res. &amp; small-scale neighborhood living balancing index:perfect balance between two land uses = 1"/>
    <m/>
    <x v="14"/>
    <s v="not stated"/>
    <s v="radial"/>
    <s v=" 800m &lt;x &lt;1600m"/>
    <s v="OLS"/>
    <m/>
    <m/>
    <s v="6e, 8a, 5"/>
    <n v="-5.2838999999999997E-2"/>
    <s v="derived (6e)"/>
    <n v="-0.10299999999999999"/>
    <m/>
    <m/>
    <s v=""/>
    <s v=""/>
    <s v=""/>
    <n v="-0.49"/>
    <m/>
    <s v=""/>
    <s v=""/>
    <s v=""/>
    <s v=""/>
    <n v="0.05"/>
    <m/>
    <m/>
    <n v="0.10783469387755101"/>
    <s v="Derived (8a)"/>
    <n v="0.36299999999999999"/>
    <s v="R2"/>
    <s v=""/>
    <s v=""/>
    <n v="1.73"/>
    <s v="t"/>
    <n v="1"/>
    <n v="21"/>
    <n v="1"/>
    <n v="451"/>
    <n v="9.3689999999999998"/>
    <n v="0.51300000000000001"/>
    <n v="-5.2838999999999997E-2"/>
    <m/>
    <m/>
  </r>
  <r>
    <x v="44"/>
    <s v="Sung et al. 2014"/>
    <n v="65.099999999999994"/>
    <x v="279"/>
    <x v="1"/>
    <x v="1"/>
    <x v="1"/>
    <x v="198"/>
    <x v="1"/>
    <n v="9.7111844571878141"/>
    <e v="#VALUE!"/>
    <e v="#VALUE!"/>
    <s v="Table 3 p. 139 (150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Res. &amp; small-scale neighborhood living balancing index:perfect balance between two land uses = 1"/>
    <m/>
    <x v="14"/>
    <s v="not stated"/>
    <s v="radial"/>
    <s v=" 800m &lt;x &lt;1600m"/>
    <s v="OLS"/>
    <m/>
    <m/>
    <s v="6e, 8a"/>
    <n v="-0.16269900000000001"/>
    <s v="derived (6e)"/>
    <n v="-0.28100000000000003"/>
    <m/>
    <m/>
    <s v=""/>
    <s v=""/>
    <s v=""/>
    <n v="-1.58"/>
    <m/>
    <s v=""/>
    <s v=""/>
    <s v=""/>
    <s v=""/>
    <s v=""/>
    <m/>
    <m/>
    <n v="0.10297405063291139"/>
    <s v="Derived (8a)"/>
    <n v="0.44"/>
    <s v="R2"/>
    <s v=""/>
    <s v=""/>
    <n v="6.36"/>
    <s v="t"/>
    <n v="1"/>
    <n v="18"/>
    <n v="1"/>
    <n v="454"/>
    <n v="9.0969999999999995"/>
    <n v="0.57899999999999996"/>
    <n v="-0.16269900000000001"/>
    <m/>
    <m/>
  </r>
  <r>
    <x v="44"/>
    <s v="Sung et al. 2014"/>
    <n v="65.3"/>
    <x v="280"/>
    <x v="1"/>
    <x v="1"/>
    <x v="1"/>
    <x v="199"/>
    <x v="1"/>
    <n v="8.2361015785861369"/>
    <e v="#VALUE!"/>
    <e v="#VALUE!"/>
    <s v="Table 2 p. 138 (75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Land use mix index for 5 use types of non-residential facilities:perfect balance between two land uses = 1"/>
    <m/>
    <x v="2"/>
    <s v="not stated"/>
    <s v="radial"/>
    <s v="400 &lt; x &lt; 800m"/>
    <s v="OLS"/>
    <m/>
    <m/>
    <s v="6e, 8a, 5"/>
    <n v="0.27682999999999996"/>
    <s v="derived (6e)"/>
    <n v="0.58899999999999997"/>
    <m/>
    <m/>
    <s v=""/>
    <s v=""/>
    <s v=""/>
    <n v="2.2799999999999998"/>
    <m/>
    <s v=""/>
    <s v=""/>
    <s v=""/>
    <s v=""/>
    <n v="0.05"/>
    <m/>
    <m/>
    <n v="0.12141666666666666"/>
    <s v="Derived (8a)"/>
    <n v="0.379"/>
    <s v="R2"/>
    <s v=""/>
    <s v=""/>
    <n v="2.63"/>
    <s v="t"/>
    <n v="1"/>
    <n v="18"/>
    <n v="1"/>
    <n v="454"/>
    <n v="9.3689999999999998"/>
    <n v="0.47"/>
    <n v="0.27682999999999996"/>
    <m/>
    <m/>
  </r>
  <r>
    <x v="31"/>
    <s v="Gordon 2004"/>
    <n v="15.19"/>
    <x v="281"/>
    <x v="0"/>
    <x v="1"/>
    <x v="1"/>
    <x v="95"/>
    <x v="0"/>
    <n v="39.368137514305083"/>
    <n v="0"/>
    <n v="0"/>
    <s v="Model 2 - c p. 25 (SD) (log-linear)"/>
    <n v="3"/>
    <s v="Y"/>
    <s v="Pos"/>
    <x v="0"/>
    <s v="Transit users"/>
    <s v="individual"/>
    <s v="Count"/>
    <s v="Aggregate"/>
    <s v="census block group/ tract"/>
    <s v="Revealed preference"/>
    <s v="Secondary - Census"/>
    <n v="1"/>
    <n v="0"/>
    <n v="0"/>
    <n v="0"/>
    <n v="0"/>
    <n v="0"/>
    <n v="0"/>
    <n v="0"/>
    <n v="0"/>
    <n v="0"/>
    <n v="0"/>
    <n v="1"/>
    <n v="0"/>
    <n v="0"/>
    <n v="0"/>
    <n v="0"/>
    <n v="0"/>
    <n v="0"/>
    <n v="0"/>
    <n v="0"/>
    <n v="0"/>
    <s v="Work"/>
    <x v="1"/>
    <s v="San Diego"/>
    <n v="2000"/>
    <s v="Pre-2010"/>
    <n v="593"/>
    <n v="1"/>
    <s v="O"/>
    <s v="N"/>
    <n v="0"/>
    <n v="0"/>
    <n v="0"/>
    <n v="0"/>
    <x v="0"/>
    <x v="1"/>
    <x v="0"/>
    <n v="1"/>
    <x v="0"/>
    <n v="0"/>
    <n v="0"/>
    <n v="0"/>
    <x v="1"/>
    <s v="Type 4:above ave density,older housing, above ave street density,below ave intersection density,below ave cul-de-sac density"/>
    <n v="1"/>
    <x v="10"/>
    <s v="Origin/residence"/>
    <s v="census geography"/>
    <s v=" STF3"/>
    <s v="Negative binomial regression"/>
    <m/>
    <m/>
    <s v="4b, 5, 7b"/>
    <n v="5.0949397590361441E-2"/>
    <s v="derived (7b)"/>
    <n v="0.70479999999999998"/>
    <m/>
    <n v="2.0234419560595986"/>
    <s v="Derived (4b)"/>
    <m/>
    <m/>
    <s v=""/>
    <m/>
    <s v=""/>
    <n v="40.299999999999997"/>
    <s v="χ2"/>
    <s v=""/>
    <n v="0.1"/>
    <m/>
    <m/>
    <m/>
    <m/>
    <n v="0.69899999999999995"/>
    <s v="pseudo R2"/>
    <n v="-2939.3"/>
    <s v=""/>
    <n v="721"/>
    <s v="χ2"/>
    <m/>
    <m/>
    <m/>
    <s v=""/>
    <s v=""/>
    <n v="7.2289156626506021E-2"/>
    <n v="5.0949397590361441E-2"/>
    <m/>
    <m/>
  </r>
  <r>
    <x v="50"/>
    <s v="Bhattacharya 2013"/>
    <n v="72.2"/>
    <x v="282"/>
    <x v="0"/>
    <x v="1"/>
    <x v="1"/>
    <x v="200"/>
    <x v="0"/>
    <n v="80.979360582760023"/>
    <n v="0"/>
    <n v="0"/>
    <s v="Table 3.3 p. 64"/>
    <n v="2"/>
    <s v="Y"/>
    <s v="Pos"/>
    <x v="0"/>
    <s v="Transit users"/>
    <s v="individual"/>
    <s v="Count"/>
    <s v="Aggregate"/>
    <s v="O-D pair"/>
    <s v="Revealed preference"/>
    <s v="Secondary - travel or household survey"/>
    <n v="0"/>
    <n v="0"/>
    <n v="0"/>
    <n v="0"/>
    <n v="0"/>
    <n v="0"/>
    <n v="1"/>
    <n v="0"/>
    <n v="0"/>
    <n v="0"/>
    <n v="0"/>
    <n v="0"/>
    <n v="0"/>
    <n v="0"/>
    <n v="0"/>
    <n v="0"/>
    <n v="0"/>
    <n v="0"/>
    <n v="0"/>
    <n v="1"/>
    <n v="0"/>
    <s v="General"/>
    <x v="1"/>
    <s v="Atlanta"/>
    <n v="2009"/>
    <s v="Pre-2010"/>
    <n v="10491"/>
    <n v="1"/>
    <s v="O"/>
    <s v="Y"/>
    <n v="0"/>
    <n v="1"/>
    <n v="0"/>
    <n v="0"/>
    <x v="0"/>
    <x v="1"/>
    <x v="0"/>
    <n v="1"/>
    <x v="0"/>
    <n v="0"/>
    <n v="1"/>
    <n v="0"/>
    <x v="3"/>
    <s v="Employment density"/>
    <m/>
    <x v="5"/>
    <s v="Destination/workplace"/>
    <s v="other"/>
    <s v=" TAZ"/>
    <s v="Negative binomial regression"/>
    <m/>
    <m/>
    <s v="4b, 8a, 8b"/>
    <n v="0.05"/>
    <s v="Source"/>
    <n v="1.0005000000000001E-3"/>
    <m/>
    <n v="1.0010010006670835"/>
    <s v="Derived (4b)"/>
    <s v=""/>
    <s v=""/>
    <n v="4.0489680291380017"/>
    <s v="Derived (8b)"/>
    <n v="4.05"/>
    <s v=""/>
    <s v=""/>
    <s v="0.000516, 0.0014848"/>
    <n v="0"/>
    <n v="2.4709999999999999E-4"/>
    <s v="Source"/>
    <n v="1.2348825587206395E-2"/>
    <s v="Derived (8a)"/>
    <n v="1.3100000000000001E-2"/>
    <s v="pseudo R2"/>
    <n v="-9666.1898999999994"/>
    <s v=""/>
    <s v=""/>
    <s v=""/>
    <m/>
    <m/>
    <m/>
    <s v=""/>
    <s v=""/>
    <s v=""/>
    <s v=""/>
    <m/>
    <m/>
  </r>
  <r>
    <x v="14"/>
    <s v="Mangan 2013"/>
    <n v="73.150000000000006"/>
    <x v="283"/>
    <x v="0"/>
    <x v="1"/>
    <x v="1"/>
    <x v="201"/>
    <x v="0"/>
    <n v="27.700276220193579"/>
    <n v="0"/>
    <n v="0"/>
    <s v="Table 7 p. 53"/>
    <n v="4"/>
    <s v="N"/>
    <s v="Pos"/>
    <x v="1"/>
    <s v="ridership"/>
    <s v="stop usage"/>
    <s v="continuous"/>
    <s v="Aggregate"/>
    <s v="Transit stop ridership"/>
    <s v="Revealed preference"/>
    <s v="Secondary - patronage"/>
    <n v="0"/>
    <n v="0"/>
    <n v="0"/>
    <n v="0"/>
    <n v="0"/>
    <n v="1"/>
    <n v="0"/>
    <n v="0"/>
    <n v="0"/>
    <n v="0"/>
    <n v="0"/>
    <n v="0"/>
    <n v="1"/>
    <n v="0"/>
    <n v="0"/>
    <n v="0"/>
    <n v="0"/>
    <n v="0"/>
    <n v="0"/>
    <n v="0"/>
    <n v="0"/>
    <s v="Weekday"/>
    <x v="1"/>
    <s v="San Diego"/>
    <n v="2011"/>
    <s v="2010 - 2017"/>
    <n v="53"/>
    <n v="1"/>
    <s v="O"/>
    <s v="Y"/>
    <n v="0"/>
    <n v="0"/>
    <n v="0"/>
    <n v="0"/>
    <x v="0"/>
    <x v="1"/>
    <x v="0"/>
    <n v="0"/>
    <x v="2"/>
    <n v="0"/>
    <n v="0"/>
    <n v="0"/>
    <x v="2"/>
    <s v="Total acreage with two or more land uses"/>
    <m/>
    <x v="2"/>
    <s v="not stated"/>
    <s v="radial street"/>
    <s v=" 800m"/>
    <s v="OLS"/>
    <m/>
    <m/>
    <s v="6c, 8a"/>
    <n v="4.9818997797356837E-2"/>
    <s v="derived (6c)"/>
    <n v="1206.2840000000001"/>
    <m/>
    <m/>
    <s v=""/>
    <n v="0.123"/>
    <s v="Standardised beta coefficient"/>
    <n v="1.38"/>
    <m/>
    <s v=""/>
    <s v=""/>
    <s v=""/>
    <s v=""/>
    <n v="0.17599999999999999"/>
    <m/>
    <m/>
    <n v="3.6100723041562928E-2"/>
    <s v="Derived (8a)"/>
    <n v="0.85499999999999998"/>
    <s v="R2"/>
    <s v=""/>
    <s v=""/>
    <s v=""/>
    <s v=""/>
    <n v="1"/>
    <n v="16"/>
    <n v="1"/>
    <n v="36"/>
    <n v="4358.3999999999996"/>
    <n v="0.18"/>
    <n v="4.9818997797356837E-2"/>
    <m/>
    <m/>
  </r>
  <r>
    <x v="44"/>
    <s v="Sung et al. 2014"/>
    <n v="65.8"/>
    <x v="284"/>
    <x v="1"/>
    <x v="1"/>
    <x v="1"/>
    <x v="202"/>
    <x v="1"/>
    <n v="10.366592818626426"/>
    <e v="#VALUE!"/>
    <e v="#VALUE!"/>
    <s v="Table 3 p. 139 (75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Land use mix index for 5 use types of non-residential facilities:perfect balance between two land uses = 1"/>
    <m/>
    <x v="2"/>
    <s v="not stated"/>
    <s v="radial"/>
    <s v="400 &lt; x &lt; 800m"/>
    <s v="OLS"/>
    <m/>
    <m/>
    <s v="6e, 8a, 5"/>
    <n v="0.23923"/>
    <s v="derived (6e)"/>
    <n v="0.47"/>
    <m/>
    <m/>
    <s v=""/>
    <s v=""/>
    <s v=""/>
    <n v="2.48"/>
    <m/>
    <s v=""/>
    <s v=""/>
    <s v=""/>
    <s v=""/>
    <n v="0.05"/>
    <m/>
    <m/>
    <n v="9.6463709677419351E-2"/>
    <s v="Derived (8a)"/>
    <n v="0.52200000000000002"/>
    <s v="R2"/>
    <s v=""/>
    <s v=""/>
    <n v="4.34"/>
    <s v="t"/>
    <n v="1"/>
    <n v="18"/>
    <n v="1"/>
    <n v="454"/>
    <n v="9.0969999999999995"/>
    <n v="0.50900000000000001"/>
    <n v="0.23923"/>
    <m/>
    <m/>
  </r>
  <r>
    <x v="31"/>
    <s v="Gordon 2004"/>
    <n v="15.17"/>
    <x v="285"/>
    <x v="0"/>
    <x v="1"/>
    <x v="1"/>
    <x v="95"/>
    <x v="0"/>
    <n v="39.368137514305083"/>
    <n v="0"/>
    <n v="0"/>
    <s v="Model 2 - c p. 25 (LA) (log-linear)"/>
    <n v="3"/>
    <s v="Y"/>
    <s v="Pos"/>
    <x v="0"/>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1"/>
    <s v="Type 4:above ave density,older housing, above ave street density,below ave intersection density,below ave cul-de-sac density"/>
    <n v="1"/>
    <x v="10"/>
    <s v="Origin/residence"/>
    <s v="census geography"/>
    <s v=" STF3"/>
    <s v="Negative binomial regression"/>
    <m/>
    <m/>
    <s v="4b, 5, 7b"/>
    <n v="4.8440963855421688E-2"/>
    <s v="derived (7b)"/>
    <n v="0.67010000000000003"/>
    <m/>
    <n v="1.9544327541395154"/>
    <s v="Derived (4b)"/>
    <m/>
    <m/>
    <s v=""/>
    <m/>
    <s v=""/>
    <n v="146.30000000000001"/>
    <s v="χ2"/>
    <s v=""/>
    <n v="0.1"/>
    <m/>
    <m/>
    <m/>
    <m/>
    <n v="0.79500000000000004"/>
    <s v="pseudo R2"/>
    <n v="-16865"/>
    <s v=""/>
    <n v="4033.9"/>
    <s v="χ2"/>
    <m/>
    <m/>
    <m/>
    <s v=""/>
    <s v=""/>
    <n v="7.2289156626506021E-2"/>
    <n v="4.8440963855421688E-2"/>
    <m/>
    <m/>
  </r>
  <r>
    <x v="44"/>
    <s v="Sung et al. 2014"/>
    <n v="65.2"/>
    <x v="286"/>
    <x v="1"/>
    <x v="1"/>
    <x v="1"/>
    <x v="203"/>
    <x v="1"/>
    <n v="7.2810484709798207"/>
    <e v="#VALUE!"/>
    <e v="#VALUE!"/>
    <s v="Table 2 p. 138 (5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Land use mix index for 5 use types of non-residential facilities:perfect balance between two land uses = 1"/>
    <m/>
    <x v="2"/>
    <s v="not stated"/>
    <s v="radial"/>
    <s v="400 &lt; x &lt; 800m"/>
    <s v="OLS"/>
    <m/>
    <m/>
    <s v="6e, 8a"/>
    <n v="0.13459600000000002"/>
    <s v="derived (6e)"/>
    <n v="0.253"/>
    <m/>
    <m/>
    <s v=""/>
    <s v=""/>
    <s v=""/>
    <n v="0.98"/>
    <m/>
    <s v=""/>
    <s v=""/>
    <s v=""/>
    <s v=""/>
    <s v=""/>
    <m/>
    <m/>
    <n v="0.13734285714285716"/>
    <s v="Derived (8a)"/>
    <n v="0.41499999999999998"/>
    <s v="R2"/>
    <s v=""/>
    <s v=""/>
    <n v="3.55"/>
    <s v="t"/>
    <n v="1"/>
    <n v="18"/>
    <n v="1"/>
    <n v="454"/>
    <n v="9.3689999999999998"/>
    <n v="0.53200000000000003"/>
    <n v="0.13459600000000002"/>
    <m/>
    <m/>
  </r>
  <r>
    <x v="44"/>
    <s v="Sung et al. 2014"/>
    <n v="65.599999999999994"/>
    <x v="287"/>
    <x v="1"/>
    <x v="1"/>
    <x v="1"/>
    <x v="204"/>
    <x v="1"/>
    <n v="11.428571428571429"/>
    <e v="#VALUE!"/>
    <e v="#VALUE!"/>
    <s v="Table 3 p. 139 (25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Land use mix index for 5 use types of non-residential facilities:perfect balance between two land uses = 1"/>
    <m/>
    <x v="2"/>
    <s v="not stated"/>
    <s v="radial"/>
    <s v=" &lt;400m"/>
    <s v="OLS"/>
    <m/>
    <m/>
    <s v="6e, 8a"/>
    <n v="8.3999999999999991E-2"/>
    <s v="derived (6e)"/>
    <n v="0.17499999999999999"/>
    <m/>
    <m/>
    <s v=""/>
    <s v=""/>
    <s v=""/>
    <n v="0.96"/>
    <m/>
    <s v=""/>
    <s v=""/>
    <s v=""/>
    <s v=""/>
    <s v=""/>
    <m/>
    <m/>
    <n v="8.7499999999999994E-2"/>
    <s v="Derived (8a)"/>
    <n v="0.47199999999999998"/>
    <s v="R2"/>
    <s v=""/>
    <s v=""/>
    <n v="7"/>
    <s v="t"/>
    <n v="1"/>
    <n v="18"/>
    <n v="1"/>
    <n v="454"/>
    <n v="9.0969999999999995"/>
    <n v="0.48"/>
    <n v="8.3999999999999991E-2"/>
    <m/>
    <m/>
  </r>
  <r>
    <x v="44"/>
    <s v="Sung et al. 2014"/>
    <n v="65.099999999999994"/>
    <x v="288"/>
    <x v="1"/>
    <x v="1"/>
    <x v="1"/>
    <x v="205"/>
    <x v="1"/>
    <n v="8.8881706528765374"/>
    <e v="#VALUE!"/>
    <e v="#VALUE!"/>
    <s v="Table 2 p. 138 (25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Land use mix index for 5 use types of non-residential facilities:perfect balance between two land uses = 1"/>
    <m/>
    <x v="2"/>
    <s v="not stated"/>
    <s v="radial"/>
    <s v=" &lt;400m"/>
    <s v="OLS"/>
    <m/>
    <m/>
    <s v="6e, 8a"/>
    <n v="4.9503999999999992E-2"/>
    <s v="derived (6e)"/>
    <n v="0.104"/>
    <m/>
    <m/>
    <s v=""/>
    <s v=""/>
    <s v=""/>
    <n v="0.44"/>
    <m/>
    <s v=""/>
    <s v=""/>
    <s v=""/>
    <s v=""/>
    <s v=""/>
    <m/>
    <m/>
    <n v="0.11250909090909089"/>
    <s v="Derived (8a)"/>
    <n v="0.36799999999999999"/>
    <s v="R2"/>
    <s v=""/>
    <s v=""/>
    <n v="3.6"/>
    <s v="t"/>
    <n v="1"/>
    <n v="18"/>
    <n v="1"/>
    <n v="454"/>
    <n v="9.3689999999999998"/>
    <n v="0.47599999999999998"/>
    <n v="4.9503999999999992E-2"/>
    <m/>
    <m/>
  </r>
  <r>
    <x v="47"/>
    <s v="Cervero 2006"/>
    <n v="2.4"/>
    <x v="289"/>
    <x v="0"/>
    <x v="1"/>
    <x v="1"/>
    <x v="206"/>
    <x v="0"/>
    <n v="11.084061525982584"/>
    <n v="0"/>
    <n v="0"/>
    <s v="Table 3, p. 293"/>
    <n v="5"/>
    <s v="N"/>
    <s v="Pos"/>
    <x v="1"/>
    <s v="ridership"/>
    <s v="boarding"/>
    <s v="continuous"/>
    <s v="Aggregate"/>
    <s v="Transit stop ridership"/>
    <s v="Revealed preference"/>
    <s v="Secondary - patronage"/>
    <n v="0"/>
    <n v="0"/>
    <n v="0"/>
    <n v="0"/>
    <n v="0"/>
    <n v="1"/>
    <n v="0"/>
    <n v="0"/>
    <n v="0"/>
    <n v="0"/>
    <n v="0"/>
    <n v="0"/>
    <n v="1"/>
    <n v="0"/>
    <n v="0"/>
    <n v="0"/>
    <n v="0"/>
    <n v="0"/>
    <n v="0"/>
    <n v="0"/>
    <n v="0"/>
    <s v="General"/>
    <x v="1"/>
    <s v="St Louis"/>
    <n v="2004"/>
    <s v="Pre-2010"/>
    <n v="27"/>
    <n v="1"/>
    <s v="O"/>
    <s v="Y"/>
    <n v="1"/>
    <n v="0"/>
    <n v="1"/>
    <n v="1"/>
    <x v="0"/>
    <x v="1"/>
    <x v="1"/>
    <n v="0"/>
    <x v="1"/>
    <n v="0"/>
    <n v="1"/>
    <n v="0"/>
    <x v="2"/>
    <s v="Land use mix:Entropy: maximises eveness --&gt; 1"/>
    <m/>
    <x v="2"/>
    <s v="Origin/residence"/>
    <s v="radial"/>
    <s v=" 800m"/>
    <s v="OLS"/>
    <m/>
    <m/>
    <s v="6a"/>
    <n v="4.2999999999999997E-2"/>
    <s v="Source (6a)"/>
    <n v="4.2999999999999997E-2"/>
    <m/>
    <m/>
    <s v=""/>
    <s v=""/>
    <s v=""/>
    <s v=""/>
    <m/>
    <s v=""/>
    <m/>
    <m/>
    <s v=""/>
    <n v="0.35099999999999998"/>
    <s v=""/>
    <m/>
    <m/>
    <m/>
    <n v="0.63800000000000001"/>
    <s v="R2"/>
    <s v=""/>
    <s v="&lt;0.001"/>
    <n v="20.399999999999999"/>
    <s v="Fisher's distribution"/>
    <m/>
    <m/>
    <m/>
    <s v=""/>
    <s v=""/>
    <s v=""/>
    <s v=""/>
    <m/>
    <m/>
  </r>
  <r>
    <x v="5"/>
    <s v="Ramos-Santiago and Brown 2016"/>
    <n v="33.200000000000003"/>
    <x v="290"/>
    <x v="0"/>
    <x v="1"/>
    <x v="1"/>
    <x v="6"/>
    <x v="0"/>
    <n v="24.587083214173997"/>
    <n v="0"/>
    <n v="0"/>
    <s v="(Light rail) Table 3 p. 929"/>
    <n v="3"/>
    <s v="Y"/>
    <s v="Pos"/>
    <x v="0"/>
    <s v="ridership"/>
    <s v="boarding"/>
    <s v="Count"/>
    <s v="Aggregate"/>
    <s v="Transit stop ridership"/>
    <s v="Revealed preference"/>
    <s v="Secondary - patronage"/>
    <n v="0"/>
    <n v="0"/>
    <n v="0"/>
    <n v="0"/>
    <n v="0"/>
    <n v="1"/>
    <n v="0"/>
    <n v="0"/>
    <n v="0"/>
    <n v="0"/>
    <n v="0"/>
    <n v="0"/>
    <n v="1"/>
    <n v="0"/>
    <n v="0"/>
    <n v="0"/>
    <n v="0"/>
    <n v="0"/>
    <n v="0"/>
    <n v="0"/>
    <n v="0"/>
    <s v="General"/>
    <x v="1"/>
    <s v="varies"/>
    <n v="2012"/>
    <s v="2010 - 2017"/>
    <n v="432"/>
    <n v="1"/>
    <s v="O"/>
    <s v="Y"/>
    <n v="1"/>
    <n v="0"/>
    <n v="1"/>
    <n v="1"/>
    <x v="0"/>
    <x v="1"/>
    <x v="0"/>
    <n v="1"/>
    <x v="0"/>
    <n v="1"/>
    <n v="1"/>
    <n v="0"/>
    <x v="3"/>
    <s v="Employment density"/>
    <m/>
    <x v="5"/>
    <s v="Origin/residence"/>
    <s v="radial"/>
    <s v=" 400m"/>
    <s v="Negative binomial regression"/>
    <m/>
    <m/>
    <s v="4b"/>
    <n v="4.2999999999999997E-2"/>
    <s v="Source"/>
    <n v="9.0000000000000002E-6"/>
    <m/>
    <n v="1.0000090000405002"/>
    <s v="Derived (4b)"/>
    <s v=""/>
    <s v=""/>
    <s v=""/>
    <m/>
    <s v=""/>
    <s v=""/>
    <s v=""/>
    <s v=""/>
    <n v="4.2000000000000003E-2"/>
    <s v=""/>
    <m/>
    <m/>
    <m/>
    <n v="0.45400000000000001"/>
    <s v="Cragg and Uhler's pseudo R2"/>
    <s v=""/>
    <n v="0"/>
    <s v=""/>
    <s v=""/>
    <m/>
    <m/>
    <m/>
    <s v=""/>
    <m/>
    <n v="4928.05"/>
    <n v="4.4352450000000002E-2"/>
    <m/>
    <m/>
  </r>
  <r>
    <x v="44"/>
    <s v="Sung et al. 2014"/>
    <n v="65.7"/>
    <x v="291"/>
    <x v="1"/>
    <x v="1"/>
    <x v="1"/>
    <x v="207"/>
    <x v="1"/>
    <n v="8.9328826653790419"/>
    <e v="#VALUE!"/>
    <e v="#VALUE!"/>
    <s v="Table 3 p. 139 (5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Land use mix index for 5 use types of non-residential facilities:perfect balance between two land uses = 1"/>
    <m/>
    <x v="2"/>
    <s v="not stated"/>
    <s v="radial"/>
    <s v="400 &lt; x &lt; 800m"/>
    <s v="OLS"/>
    <m/>
    <m/>
    <s v="6e, 8a"/>
    <n v="4.1420000000000005E-2"/>
    <s v="derived (6e)"/>
    <n v="7.5999999999999998E-2"/>
    <m/>
    <m/>
    <s v=""/>
    <s v=""/>
    <s v=""/>
    <n v="0.37"/>
    <m/>
    <s v=""/>
    <s v=""/>
    <s v=""/>
    <s v=""/>
    <s v=""/>
    <m/>
    <m/>
    <n v="0.11194594594594597"/>
    <s v="Derived (8a)"/>
    <n v="0.52200000000000002"/>
    <s v="R2"/>
    <s v=""/>
    <s v=""/>
    <n v="5.68"/>
    <s v="t"/>
    <n v="1"/>
    <n v="18"/>
    <n v="1"/>
    <n v="454"/>
    <n v="9.0969999999999995"/>
    <n v="0.54500000000000004"/>
    <n v="4.1420000000000005E-2"/>
    <m/>
    <m/>
  </r>
  <r>
    <x v="44"/>
    <s v="Sung et al. 2014"/>
    <n v="65.099999999999994"/>
    <x v="292"/>
    <x v="1"/>
    <x v="1"/>
    <x v="1"/>
    <x v="208"/>
    <x v="1"/>
    <n v="8.9690830431571182"/>
    <e v="#VALUE!"/>
    <e v="#VALUE!"/>
    <s v="Table 3 p. 139 (150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Land use mix index for 5 use types of non-residential facilities:perfect balance between two land uses = 1"/>
    <m/>
    <x v="2"/>
    <s v="not stated"/>
    <s v="radial"/>
    <s v=" 800m &lt;x &lt;1600m"/>
    <s v="OLS"/>
    <m/>
    <m/>
    <s v="6e, 8a"/>
    <n v="-3.7907999999999997E-2"/>
    <s v="derived (6e)"/>
    <n v="-7.8E-2"/>
    <m/>
    <m/>
    <s v=""/>
    <s v=""/>
    <s v=""/>
    <n v="-0.34"/>
    <m/>
    <s v=""/>
    <s v=""/>
    <s v=""/>
    <s v=""/>
    <s v=""/>
    <m/>
    <m/>
    <n v="0.11149411764705881"/>
    <s v="Derived (8a)"/>
    <n v="0.44"/>
    <s v="R2"/>
    <s v=""/>
    <s v=""/>
    <n v="6.36"/>
    <s v="t"/>
    <n v="1"/>
    <n v="18"/>
    <n v="1"/>
    <n v="454"/>
    <n v="9.0969999999999995"/>
    <n v="0.48599999999999999"/>
    <n v="-3.7907999999999997E-2"/>
    <m/>
    <m/>
  </r>
  <r>
    <x v="63"/>
    <s v="Brown and Neog 2012"/>
    <n v="44.2"/>
    <x v="293"/>
    <x v="0"/>
    <x v="1"/>
    <x v="1"/>
    <x v="209"/>
    <x v="0"/>
    <n v="9.2857142857142847"/>
    <n v="0"/>
    <n v="0"/>
    <s v="Table 3 p. 11"/>
    <n v="4"/>
    <s v="N"/>
    <s v="Pos"/>
    <x v="1"/>
    <s v="Mode share"/>
    <s v="trip"/>
    <s v="continuous (fraction)"/>
    <s v="Aggregate"/>
    <s v="MSA/ city/ municipality"/>
    <s v="Revealed preference"/>
    <s v="Secondary - Census"/>
    <n v="1"/>
    <n v="0"/>
    <n v="0"/>
    <n v="0"/>
    <n v="0"/>
    <n v="0"/>
    <n v="0"/>
    <n v="0"/>
    <n v="0"/>
    <n v="0"/>
    <n v="0"/>
    <n v="1"/>
    <n v="0"/>
    <n v="0"/>
    <n v="0"/>
    <n v="0"/>
    <n v="0"/>
    <n v="0"/>
    <n v="0"/>
    <n v="0"/>
    <n v="0"/>
    <s v="Work"/>
    <x v="1"/>
    <s v="varies"/>
    <n v="2000"/>
    <s v="Pre-2010"/>
    <n v="43"/>
    <n v="1"/>
    <s v="O"/>
    <s v="Y"/>
    <n v="1"/>
    <n v="0"/>
    <n v="1"/>
    <n v="0"/>
    <x v="0"/>
    <x v="1"/>
    <x v="0"/>
    <n v="1"/>
    <x v="0"/>
    <n v="0"/>
    <n v="1"/>
    <n v="0"/>
    <x v="0"/>
    <s v="% of MSA employment in CBD"/>
    <m/>
    <x v="3"/>
    <s v="Origin/residence"/>
    <s v="census geography"/>
    <s v=" other"/>
    <s v="OLS"/>
    <m/>
    <m/>
    <s v="6a, 8a"/>
    <n v="4.2000000000000003E-2"/>
    <s v="Source (6a)"/>
    <n v="4.2000000000000003E-2"/>
    <m/>
    <n v="1.0428944787507632"/>
    <s v="Derived (4b)"/>
    <n v="3.2000000000000001E-2"/>
    <s v="Standardised beta coefficient"/>
    <n v="0.39"/>
    <m/>
    <s v=""/>
    <m/>
    <m/>
    <s v=""/>
    <n v="0.69899999999999995"/>
    <n v="0.107"/>
    <m/>
    <n v="0.1076923076923077"/>
    <s v="Derived (8a)"/>
    <n v="0.83399999999999996"/>
    <s v="Adjusted R2"/>
    <s v=""/>
    <n v="0"/>
    <n v="31.212"/>
    <s v="Fisher's distribution"/>
    <n v="1"/>
    <n v="7"/>
    <n v="1"/>
    <n v="35"/>
    <s v=""/>
    <s v=""/>
    <s v=""/>
    <m/>
    <m/>
  </r>
  <r>
    <x v="31"/>
    <s v="Gordon 2004"/>
    <n v="15.16"/>
    <x v="294"/>
    <x v="0"/>
    <x v="1"/>
    <x v="1"/>
    <x v="95"/>
    <x v="0"/>
    <n v="39.368137514305083"/>
    <n v="0"/>
    <n v="0"/>
    <s v="Model 2 - c p. 25 (pooled) (log-linear)"/>
    <n v="3"/>
    <s v="Y"/>
    <s v="Pos"/>
    <x v="0"/>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1"/>
    <s v="Type 6:above ave density,older housing, above ave street density,above ave intersection density,below ave cul-de-sac density"/>
    <n v="1"/>
    <x v="10"/>
    <s v="Origin/residence"/>
    <s v="census geography"/>
    <s v=" STF3"/>
    <s v="Negative binomial regression"/>
    <m/>
    <m/>
    <s v="4b, 5"/>
    <n v="4.1734049240440017E-2"/>
    <s v="derived (7b)"/>
    <n v="0.53469999999999995"/>
    <m/>
    <n v="1.7069360846090231"/>
    <s v="Derived (4b)"/>
    <m/>
    <m/>
    <s v=""/>
    <m/>
    <s v=""/>
    <n v="125.3"/>
    <s v="χ2"/>
    <s v=""/>
    <n v="0.1"/>
    <m/>
    <m/>
    <m/>
    <m/>
    <n v="0.82"/>
    <s v="pseudo R2"/>
    <n v="-30376"/>
    <s v=""/>
    <n v="6854.2"/>
    <s v="χ2"/>
    <m/>
    <m/>
    <m/>
    <s v=""/>
    <s v=""/>
    <n v="7.8051335777894179E-2"/>
    <n v="4.1734049240440017E-2"/>
    <m/>
    <m/>
  </r>
  <r>
    <x v="64"/>
    <s v="Duggal et al. 2016"/>
    <n v="89.2"/>
    <x v="295"/>
    <x v="1"/>
    <x v="1"/>
    <x v="0"/>
    <x v="210"/>
    <x v="2"/>
    <n v="6.6145454545454552"/>
    <n v="6.6145454545454552"/>
    <n v="5.4569999999999999"/>
    <s v="Table 3 p. 6"/>
    <n v="4"/>
    <s v="Y"/>
    <s v="Pos"/>
    <x v="0"/>
    <s v="ridership"/>
    <s v="boarding"/>
    <s v="continuous"/>
    <s v="Aggregate"/>
    <s v="Transit stop ridership"/>
    <s v="Revealed preference"/>
    <s v="Secondary - patronage"/>
    <n v="0"/>
    <n v="0"/>
    <n v="0"/>
    <n v="0"/>
    <n v="0"/>
    <n v="1"/>
    <n v="0"/>
    <n v="0"/>
    <n v="0"/>
    <n v="0"/>
    <n v="0"/>
    <n v="0"/>
    <n v="0"/>
    <n v="0"/>
    <n v="0"/>
    <n v="0"/>
    <n v="0"/>
    <n v="0"/>
    <n v="0"/>
    <n v="1"/>
    <n v="0"/>
    <s v="Peak"/>
    <x v="0"/>
    <s v="Edmonton"/>
    <s v="2009, 2012"/>
    <s v="2010 - 2017"/>
    <n v="30"/>
    <s v="2 (amalgamated into 1)"/>
    <s v="O"/>
    <s v="Y"/>
    <n v="1"/>
    <n v="0"/>
    <n v="0"/>
    <n v="1"/>
    <x v="1"/>
    <x v="1"/>
    <x v="0"/>
    <n v="1"/>
    <x v="0"/>
    <n v="1"/>
    <n v="0"/>
    <n v="0"/>
    <x v="3"/>
    <s v="Employment density"/>
    <m/>
    <x v="5"/>
    <s v="Origin/residence"/>
    <s v="radial"/>
    <s v=" 800m &lt;x &lt;1600m"/>
    <s v="OLS"/>
    <m/>
    <m/>
    <s v="6a, 10, 8a"/>
    <n v="0.82499999999999996"/>
    <s v="Source (6a)"/>
    <n v="0.82499999999999996"/>
    <m/>
    <m/>
    <s v=""/>
    <s v=""/>
    <s v=""/>
    <n v="5.4569999999999999"/>
    <m/>
    <s v=""/>
    <s v=""/>
    <s v=""/>
    <s v=""/>
    <s v=""/>
    <m/>
    <m/>
    <n v="0.15118196811434853"/>
    <s v="Derived (8a)"/>
    <n v="0.76"/>
    <s v="R2"/>
    <s v=""/>
    <s v=""/>
    <s v=""/>
    <s v=""/>
    <n v="1"/>
    <n v="4"/>
    <n v="1"/>
    <n v="25"/>
    <s v=""/>
    <s v=""/>
    <s v=""/>
    <m/>
    <m/>
  </r>
  <r>
    <x v="57"/>
    <s v="Peterson 2011"/>
    <n v="104.1"/>
    <x v="296"/>
    <x v="0"/>
    <x v="1"/>
    <x v="1"/>
    <x v="211"/>
    <x v="0"/>
    <n v="67.813267813267814"/>
    <n v="0"/>
    <n v="0"/>
    <s v="Table 5.7 p. 26"/>
    <n v="3"/>
    <s v="Y"/>
    <s v="Pos"/>
    <x v="0"/>
    <s v="ridership"/>
    <s v="boarding"/>
    <s v="continuous"/>
    <s v="Aggregate"/>
    <s v="route/ network buffer"/>
    <s v="Revealed preference"/>
    <s v="Secondary - patronage"/>
    <n v="0"/>
    <n v="0"/>
    <n v="1"/>
    <n v="0"/>
    <n v="0"/>
    <n v="0"/>
    <n v="0"/>
    <n v="0"/>
    <n v="0"/>
    <n v="0"/>
    <n v="0"/>
    <n v="0"/>
    <n v="1"/>
    <n v="0"/>
    <n v="0"/>
    <n v="0"/>
    <n v="0"/>
    <n v="0"/>
    <n v="0"/>
    <n v="0"/>
    <n v="0"/>
    <s v="General"/>
    <x v="1"/>
    <s v="Fargo- Moorhead"/>
    <n v="2010"/>
    <s v="2010 - 2017"/>
    <n v="15"/>
    <n v="1"/>
    <s v="O"/>
    <s v="Y"/>
    <n v="1"/>
    <n v="0"/>
    <n v="0"/>
    <n v="0"/>
    <x v="0"/>
    <x v="1"/>
    <x v="0"/>
    <n v="1"/>
    <x v="0"/>
    <n v="0"/>
    <n v="1"/>
    <n v="0"/>
    <x v="3"/>
    <s v="Household density"/>
    <m/>
    <x v="7"/>
    <s v="not stated"/>
    <s v="route"/>
    <s v=" 800m"/>
    <s v="OLS"/>
    <m/>
    <m/>
    <s v="6e, 4b, 8a"/>
    <n v="4.07E-2"/>
    <s v="derived (6e)"/>
    <n v="1.0999999999999999E-2"/>
    <m/>
    <n v="1.0110607224447195"/>
    <s v="Derived (4b)"/>
    <s v=""/>
    <s v=""/>
    <n v="2.76"/>
    <m/>
    <s v=""/>
    <m/>
    <m/>
    <s v=""/>
    <n v="6.0000000000000001E-3"/>
    <m/>
    <m/>
    <n v="1.4746376811594204E-2"/>
    <s v="Derived (8a)"/>
    <n v="0.26100000000000001"/>
    <s v="Adjusted R2"/>
    <s v=""/>
    <s v=""/>
    <n v="210"/>
    <s v="Fisher's distribution"/>
    <m/>
    <m/>
    <m/>
    <s v=""/>
    <n v="1.252"/>
    <n v="3.7"/>
    <n v="4.07E-2"/>
    <m/>
    <m/>
  </r>
  <r>
    <x v="46"/>
    <s v="Hess 2009"/>
    <n v="1.4"/>
    <x v="297"/>
    <x v="0"/>
    <x v="1"/>
    <x v="1"/>
    <x v="95"/>
    <x v="0"/>
    <n v="39.368137514305083"/>
    <n v="0"/>
    <n v="0"/>
    <s v="Model 4, p. 18"/>
    <n v="3"/>
    <s v="N"/>
    <s v="Pos"/>
    <x v="1"/>
    <s v="Transit use (probability)"/>
    <s v="any transit trip in 12 months"/>
    <s v="binary"/>
    <s v="Disaggregate"/>
    <m/>
    <s v="Revealed preference"/>
    <s v="Primary survey"/>
    <n v="1"/>
    <n v="0"/>
    <n v="0"/>
    <n v="0"/>
    <n v="0"/>
    <n v="0"/>
    <n v="0"/>
    <n v="0"/>
    <n v="1"/>
    <n v="0"/>
    <n v="0"/>
    <n v="0"/>
    <n v="0"/>
    <n v="0"/>
    <n v="0"/>
    <n v="0"/>
    <n v="0"/>
    <n v="0"/>
    <n v="0"/>
    <n v="0"/>
    <n v="0"/>
    <s v="General"/>
    <x v="1"/>
    <s v="Buffalo (New York), San Jose (California)"/>
    <s v="2005 - 06"/>
    <s v="Pre-2010"/>
    <n v="307"/>
    <n v="1"/>
    <s v="O"/>
    <s v="N"/>
    <n v="1"/>
    <n v="1"/>
    <n v="0"/>
    <n v="0"/>
    <x v="0"/>
    <x v="1"/>
    <x v="0"/>
    <n v="1"/>
    <x v="0"/>
    <n v="1"/>
    <n v="0"/>
    <n v="1"/>
    <x v="1"/>
    <s v="Dwelling type (0 = detached_x000a_house, 1 = apartment or condominium)"/>
    <n v="1"/>
    <x v="10"/>
    <s v="Origin/residence"/>
    <s v="site"/>
    <s v=" not stated"/>
    <s v="Binary logistic"/>
    <s v="no transit trip"/>
    <m/>
    <s v="4a, 7a"/>
    <n v="4.0176648208469057E-2"/>
    <s v="derived (7a)"/>
    <n v="0.221"/>
    <n v="1.2473234305640648"/>
    <m/>
    <s v="Derived (4a)"/>
    <s v=""/>
    <s v=""/>
    <s v=""/>
    <m/>
    <s v=""/>
    <s v=""/>
    <s v=""/>
    <s v=""/>
    <s v=""/>
    <s v=""/>
    <m/>
    <m/>
    <m/>
    <s v=""/>
    <s v=""/>
    <s v=""/>
    <s v=""/>
    <s v=""/>
    <s v=""/>
    <m/>
    <m/>
    <m/>
    <s v=""/>
    <n v="0.65"/>
    <n v="0.51941368078175898"/>
    <n v="4.0176648208469057E-2"/>
    <m/>
    <m/>
  </r>
  <r>
    <x v="24"/>
    <s v="Lee and Lee 2013"/>
    <n v="47.8"/>
    <x v="298"/>
    <x v="0"/>
    <x v="1"/>
    <x v="1"/>
    <x v="212"/>
    <x v="0"/>
    <n v="2697.9487179487178"/>
    <n v="0"/>
    <n v="0"/>
    <s v="A-4 p. 328 random effect model 8"/>
    <n v="4"/>
    <s v="Y"/>
    <s v="Pos"/>
    <x v="2"/>
    <s v="ridership"/>
    <s v="unlinked trip"/>
    <s v="continuous"/>
    <s v="Disaggregate"/>
    <m/>
    <s v="Revealed preference"/>
    <s v="Secondary - patronage"/>
    <n v="1"/>
    <n v="0"/>
    <n v="0"/>
    <n v="0"/>
    <n v="0"/>
    <n v="0"/>
    <n v="0"/>
    <n v="0"/>
    <n v="0"/>
    <n v="0"/>
    <n v="0"/>
    <n v="0"/>
    <n v="0"/>
    <n v="0"/>
    <n v="0"/>
    <n v="0"/>
    <n v="0"/>
    <n v="0"/>
    <n v="0"/>
    <n v="1"/>
    <n v="0"/>
    <s v="General"/>
    <x v="1"/>
    <s v="varies"/>
    <s v="2010 - 2010"/>
    <s v="2010 - 2017"/>
    <n v="6369"/>
    <n v="108"/>
    <s v="Q"/>
    <s v="Y"/>
    <n v="0"/>
    <n v="0"/>
    <n v="1"/>
    <n v="1"/>
    <x v="0"/>
    <x v="1"/>
    <x v="0"/>
    <n v="1"/>
    <x v="0"/>
    <n v="0"/>
    <n v="0"/>
    <n v="1"/>
    <x v="5"/>
    <s v="freeway lane miles to person continuous (fraction)"/>
    <m/>
    <x v="13"/>
    <s v="not stated"/>
    <s v="other"/>
    <s v=" city or metropolitan area"/>
    <s v="2SLS"/>
    <m/>
    <m/>
    <s v="6a, 8a, 5"/>
    <n v="3.9E-2"/>
    <s v="Source (6a)"/>
    <n v="3.9E-2"/>
    <m/>
    <m/>
    <s v=""/>
    <s v=""/>
    <s v=""/>
    <n v="105.22"/>
    <m/>
    <s v=""/>
    <s v=""/>
    <s v=""/>
    <s v=""/>
    <n v="0.01"/>
    <m/>
    <m/>
    <n v="3.7065196730659572E-4"/>
    <s v="Derived (8a)"/>
    <n v="0.2175"/>
    <s v="R2"/>
    <s v=""/>
    <s v=""/>
    <s v=""/>
    <s v=""/>
    <n v="1"/>
    <n v="24"/>
    <n v="1"/>
    <n v="6344"/>
    <s v=""/>
    <s v=""/>
    <s v=""/>
    <m/>
    <m/>
  </r>
  <r>
    <x v="44"/>
    <s v="Sung et al. 2014"/>
    <n v="65.5"/>
    <x v="299"/>
    <x v="1"/>
    <x v="1"/>
    <x v="1"/>
    <x v="213"/>
    <x v="1"/>
    <n v="7.2099845855501954"/>
    <e v="#VALUE!"/>
    <e v="#VALUE!"/>
    <s v="Table 2 p. 138 (150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Land use mix index for 5 use types of non-residential facilities:perfect balance between two land uses = 1"/>
    <m/>
    <x v="2"/>
    <s v="not stated"/>
    <s v="radial"/>
    <s v=" 800m &lt;x &lt;1600m"/>
    <s v="OLS"/>
    <m/>
    <m/>
    <s v="6e, 8a"/>
    <n v="-4.0222000000000001E-2"/>
    <s v="derived (6e)"/>
    <n v="-9.0999999999999998E-2"/>
    <m/>
    <m/>
    <s v=""/>
    <s v=""/>
    <s v=""/>
    <n v="-0.28999999999999998"/>
    <m/>
    <s v=""/>
    <s v=""/>
    <s v=""/>
    <s v=""/>
    <s v=""/>
    <m/>
    <m/>
    <n v="0.13869655172413795"/>
    <s v="Derived (8a)"/>
    <n v="0.25800000000000001"/>
    <s v="R2"/>
    <s v=""/>
    <s v=""/>
    <n v="2.11"/>
    <s v="t"/>
    <n v="1"/>
    <n v="17"/>
    <n v="1"/>
    <n v="455"/>
    <n v="9.3689999999999998"/>
    <n v="0.442"/>
    <n v="-4.0222000000000001E-2"/>
    <m/>
    <m/>
  </r>
  <r>
    <x v="44"/>
    <s v="Sung et al. 2014"/>
    <n v="65.900000000000006"/>
    <x v="300"/>
    <x v="1"/>
    <x v="1"/>
    <x v="1"/>
    <x v="214"/>
    <x v="1"/>
    <n v="10.111317254174399"/>
    <e v="#VALUE!"/>
    <e v="#VALUE!"/>
    <s v="Table 3 p. 139 (100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2"/>
    <s v="Land use mix index for 5 use types of non-residential facilities:perfect balance between two land uses = 1"/>
    <m/>
    <x v="2"/>
    <s v="not stated"/>
    <s v="radial"/>
    <s v=" 800m &lt;x &lt;1600m"/>
    <s v="OLS"/>
    <m/>
    <m/>
    <s v="6e, 8a"/>
    <n v="-0.10779999999999999"/>
    <s v="derived (6e)"/>
    <n v="-0.22"/>
    <m/>
    <m/>
    <s v=""/>
    <s v=""/>
    <s v=""/>
    <n v="-1.0900000000000001"/>
    <m/>
    <s v=""/>
    <s v=""/>
    <s v=""/>
    <s v=""/>
    <s v=""/>
    <m/>
    <m/>
    <n v="9.889908256880732E-2"/>
    <s v="Derived (8a)"/>
    <n v="0.50800000000000001"/>
    <s v="R2"/>
    <s v=""/>
    <s v=""/>
    <n v="4.83"/>
    <s v="t"/>
    <n v="1"/>
    <n v="18"/>
    <n v="1"/>
    <n v="454"/>
    <n v="9.0969999999999995"/>
    <n v="0.49"/>
    <n v="-0.10779999999999999"/>
    <m/>
    <m/>
  </r>
  <r>
    <x v="44"/>
    <s v="Sung et al. 2014"/>
    <n v="65.400000000000006"/>
    <x v="301"/>
    <x v="1"/>
    <x v="1"/>
    <x v="1"/>
    <x v="215"/>
    <x v="1"/>
    <n v="8.5430257844050956"/>
    <e v="#VALUE!"/>
    <e v="#VALUE!"/>
    <s v="Table 2 p. 138 (1000m buffer)"/>
    <n v="4"/>
    <s v="N"/>
    <s v="Neg"/>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2"/>
    <s v="Land use mix index for 5 use types of non-residential facilities:perfect balance between two land uses = 1"/>
    <m/>
    <x v="2"/>
    <s v="not stated"/>
    <s v="radial"/>
    <s v=" 800m &lt;x &lt;1600m"/>
    <s v="OLS"/>
    <m/>
    <m/>
    <s v="6e, 8a"/>
    <n v="-0.206016"/>
    <s v="derived (6e)"/>
    <n v="-0.46400000000000002"/>
    <m/>
    <m/>
    <s v=""/>
    <s v=""/>
    <s v=""/>
    <n v="-1.76"/>
    <m/>
    <s v=""/>
    <s v=""/>
    <s v=""/>
    <s v=""/>
    <s v=""/>
    <m/>
    <m/>
    <n v="0.11705454545454545"/>
    <s v="Derived (8a)"/>
    <n v="0.36299999999999999"/>
    <s v="R2"/>
    <s v=""/>
    <s v=""/>
    <n v="1.73"/>
    <s v="t"/>
    <n v="1"/>
    <n v="21"/>
    <n v="1"/>
    <n v="451"/>
    <n v="9.3689999999999998"/>
    <n v="0.44400000000000001"/>
    <n v="-0.206016"/>
    <m/>
    <m/>
  </r>
  <r>
    <x v="47"/>
    <s v="Cervero 2006"/>
    <n v="2.2000000000000002"/>
    <x v="302"/>
    <x v="1"/>
    <x v="1"/>
    <x v="1"/>
    <x v="10"/>
    <x v="2"/>
    <n v="15.33593967902171"/>
    <n v="15.33593967902171"/>
    <n v="2.9445004183721681"/>
    <s v="Table 1 p. 290"/>
    <s v="insufficient information"/>
    <s v="Y"/>
    <s v="Pos"/>
    <x v="0"/>
    <s v="ridership"/>
    <s v="boarding"/>
    <s v="continuous"/>
    <s v="Aggregate"/>
    <s v="Transit stop ridership"/>
    <s v="Revealed preference"/>
    <s v="Secondary - patronage"/>
    <n v="0"/>
    <n v="0"/>
    <n v="0"/>
    <n v="0"/>
    <n v="0"/>
    <n v="1"/>
    <n v="0"/>
    <n v="0"/>
    <n v="0"/>
    <n v="0"/>
    <n v="0"/>
    <n v="0"/>
    <n v="1"/>
    <n v="0"/>
    <n v="0"/>
    <n v="0"/>
    <n v="0"/>
    <n v="0"/>
    <n v="0"/>
    <n v="0"/>
    <n v="0"/>
    <s v="General"/>
    <x v="13"/>
    <s v="varies"/>
    <n v="1998"/>
    <s v="Pre-2010"/>
    <n v="225"/>
    <n v="1"/>
    <s v="O"/>
    <s v="Y"/>
    <n v="1"/>
    <n v="1"/>
    <n v="0"/>
    <n v="1"/>
    <x v="1"/>
    <x v="1"/>
    <x v="1"/>
    <n v="0"/>
    <x v="1"/>
    <n v="0"/>
    <n v="0"/>
    <n v="0"/>
    <x v="3"/>
    <s v="Population Density"/>
    <m/>
    <x v="7"/>
    <s v="Origin/residence"/>
    <s v="radial"/>
    <s v=" 800m"/>
    <s v="OLS"/>
    <m/>
    <m/>
    <s v="6a"/>
    <n v="0.192"/>
    <s v="Source (6a)"/>
    <s v=""/>
    <m/>
    <m/>
    <s v=""/>
    <s v=""/>
    <s v=""/>
    <s v=""/>
    <m/>
    <s v=""/>
    <m/>
    <m/>
    <s v=""/>
    <n v="0"/>
    <s v=""/>
    <m/>
    <m/>
    <m/>
    <n v="0.77100000000000002"/>
    <s v="R2"/>
    <s v=""/>
    <s v="&lt;0.001"/>
    <n v="86.7"/>
    <s v="Fisher's distribution"/>
    <m/>
    <m/>
    <m/>
    <s v=""/>
    <s v=""/>
    <s v=""/>
    <s v=""/>
    <m/>
    <m/>
  </r>
  <r>
    <x v="9"/>
    <s v="Brownet al. 2014"/>
    <n v="107.2"/>
    <x v="303"/>
    <x v="1"/>
    <x v="1"/>
    <x v="2"/>
    <x v="6"/>
    <x v="0"/>
    <n v="24.587083214173997"/>
    <n v="0"/>
    <n v="0"/>
    <s v="Table 1 p. 947 (Bus to CBD)"/>
    <n v="3"/>
    <s v="Y"/>
    <s v="Neg"/>
    <x v="2"/>
    <s v="ridership"/>
    <s v="trip"/>
    <s v="Count"/>
    <s v="Aggregate"/>
    <s v="TAZ"/>
    <s v="Revealed preference"/>
    <s v="Secondary - Census"/>
    <n v="0"/>
    <n v="0"/>
    <n v="1"/>
    <n v="0"/>
    <n v="0"/>
    <n v="0"/>
    <n v="0"/>
    <n v="0"/>
    <n v="0"/>
    <n v="0"/>
    <n v="0"/>
    <n v="1"/>
    <n v="0"/>
    <n v="0"/>
    <n v="0"/>
    <n v="0"/>
    <n v="0"/>
    <n v="0"/>
    <n v="0"/>
    <n v="0"/>
    <n v="0"/>
    <s v="Work"/>
    <x v="1"/>
    <s v="Atlanta"/>
    <n v="2000"/>
    <s v="Pre-2010"/>
    <n v="4376"/>
    <n v="1"/>
    <s v="O"/>
    <s v="Y"/>
    <n v="0"/>
    <n v="1"/>
    <n v="0"/>
    <n v="0"/>
    <x v="1"/>
    <x v="1"/>
    <x v="0"/>
    <n v="1"/>
    <x v="0"/>
    <n v="0"/>
    <n v="1"/>
    <n v="0"/>
    <x v="3"/>
    <s v="Employment density"/>
    <m/>
    <x v="5"/>
    <s v="Destination/workplace"/>
    <s v="other"/>
    <s v=" TAZ"/>
    <s v="Negative binomial regression"/>
    <m/>
    <m/>
    <s v="4b"/>
    <n v="-0.38"/>
    <s v="Source"/>
    <n v="-2.5899999999999999E-2"/>
    <m/>
    <n v="0.97443252798954805"/>
    <s v="Derived (4b)"/>
    <s v=""/>
    <s v=""/>
    <s v=""/>
    <m/>
    <s v=""/>
    <s v=""/>
    <s v=""/>
    <s v=""/>
    <n v="0.01"/>
    <s v=""/>
    <m/>
    <m/>
    <m/>
    <n v="0.06"/>
    <s v="pseudo R2"/>
    <s v="–1,386.478"/>
    <n v="0"/>
    <n v="176.48"/>
    <s v="χ2"/>
    <m/>
    <m/>
    <m/>
    <s v=""/>
    <s v="not stated"/>
    <s v="not stated"/>
    <s v=""/>
    <m/>
    <m/>
  </r>
  <r>
    <x v="31"/>
    <s v="Gordon 2004"/>
    <n v="15.19"/>
    <x v="304"/>
    <x v="0"/>
    <x v="1"/>
    <x v="1"/>
    <x v="95"/>
    <x v="0"/>
    <n v="39.368137514305083"/>
    <n v="0"/>
    <n v="0"/>
    <s v="Model 2 - c p. 25 (SD) (log-linear)"/>
    <n v="3"/>
    <s v="Y"/>
    <s v="Pos"/>
    <x v="0"/>
    <s v="Transit users"/>
    <s v="individual"/>
    <s v="Count"/>
    <s v="Aggregate"/>
    <s v="census block group/ tract"/>
    <s v="Revealed preference"/>
    <s v="Secondary - Census"/>
    <n v="1"/>
    <n v="0"/>
    <n v="0"/>
    <n v="0"/>
    <n v="0"/>
    <n v="0"/>
    <n v="0"/>
    <n v="0"/>
    <n v="0"/>
    <n v="0"/>
    <n v="0"/>
    <n v="1"/>
    <n v="0"/>
    <n v="0"/>
    <n v="0"/>
    <n v="0"/>
    <n v="0"/>
    <n v="0"/>
    <n v="0"/>
    <n v="0"/>
    <n v="0"/>
    <s v="Work"/>
    <x v="1"/>
    <s v="San Diego"/>
    <n v="2000"/>
    <s v="Pre-2010"/>
    <n v="593"/>
    <n v="1"/>
    <s v="O"/>
    <s v="N"/>
    <n v="0"/>
    <n v="0"/>
    <n v="0"/>
    <n v="0"/>
    <x v="0"/>
    <x v="1"/>
    <x v="0"/>
    <n v="1"/>
    <x v="0"/>
    <n v="0"/>
    <n v="0"/>
    <n v="0"/>
    <x v="1"/>
    <s v="Type 5:above ave density,older housing, above ave street density,above ave intersection density,below ave cul-de-sac density"/>
    <n v="1"/>
    <x v="10"/>
    <s v="Origin/residence"/>
    <s v="census geography"/>
    <s v=" STF3"/>
    <s v="Negative binomial regression"/>
    <m/>
    <m/>
    <s v="4b, 5"/>
    <n v="3.7086205692334555E-2"/>
    <s v="derived (7b)"/>
    <n v="1.0672999999999999"/>
    <m/>
    <n v="2.9075185923278855"/>
    <s v="Derived (4b)"/>
    <m/>
    <m/>
    <s v=""/>
    <m/>
    <s v=""/>
    <n v="4.8"/>
    <s v="χ2"/>
    <s v=""/>
    <n v="0.1"/>
    <m/>
    <m/>
    <m/>
    <m/>
    <n v="0.69899999999999995"/>
    <s v="pseudo R2"/>
    <n v="-2939.3"/>
    <s v=""/>
    <n v="721"/>
    <s v="χ2"/>
    <m/>
    <m/>
    <m/>
    <s v=""/>
    <s v=""/>
    <n v="3.4747686397764974E-2"/>
    <n v="3.7086205692334555E-2"/>
    <m/>
    <m/>
  </r>
  <r>
    <x v="65"/>
    <s v="Noland and DiPetrillo 2015"/>
    <n v="106.1"/>
    <x v="305"/>
    <x v="0"/>
    <x v="1"/>
    <x v="1"/>
    <x v="1"/>
    <x v="0"/>
    <n v="19.173553039543329"/>
    <n v="0"/>
    <n v="0"/>
    <s v="Table 13 p. 40"/>
    <n v="2"/>
    <s v="N"/>
    <s v="Pos"/>
    <x v="1"/>
    <s v="ridership"/>
    <s v="trip frequency"/>
    <s v="continuous"/>
    <s v="Disaggregate"/>
    <m/>
    <s v="Revealed preference"/>
    <s v="Primary survey"/>
    <n v="0"/>
    <n v="0"/>
    <n v="0"/>
    <n v="0"/>
    <n v="0"/>
    <n v="1"/>
    <n v="1"/>
    <n v="0"/>
    <n v="0"/>
    <n v="0"/>
    <n v="0"/>
    <n v="0"/>
    <n v="0"/>
    <n v="0"/>
    <n v="0"/>
    <n v="0"/>
    <n v="0"/>
    <n v="0"/>
    <n v="0"/>
    <n v="1"/>
    <n v="0"/>
    <s v="General"/>
    <x v="9"/>
    <s v="varies"/>
    <n v="2012"/>
    <s v="2010 - 2017"/>
    <n v="779"/>
    <n v="1"/>
    <s v="O"/>
    <s v="Y"/>
    <n v="1"/>
    <n v="1"/>
    <n v="0"/>
    <n v="0"/>
    <x v="0"/>
    <x v="0"/>
    <x v="0"/>
    <n v="1"/>
    <x v="0"/>
    <n v="1"/>
    <n v="1"/>
    <n v="0"/>
    <x v="1"/>
    <s v="Local street density"/>
    <m/>
    <x v="1"/>
    <s v="Origin/residence"/>
    <s v="radial"/>
    <s v=" 800m"/>
    <s v="SEM"/>
    <m/>
    <m/>
    <s v="6d"/>
    <n v="3.6827195467422101E-2"/>
    <s v="derived (6d)"/>
    <n v="0.13"/>
    <m/>
    <m/>
    <s v=""/>
    <n v="0.14399999999999999"/>
    <s v="direct effects"/>
    <s v=""/>
    <m/>
    <n v="1.1599999999999999"/>
    <s v=""/>
    <s v=""/>
    <s v=""/>
    <s v=""/>
    <s v=""/>
    <m/>
    <m/>
    <m/>
    <n v="0.48399999999999999"/>
    <s v="RMSEA"/>
    <s v=""/>
    <m/>
    <n v="7.5"/>
    <s v="χ2"/>
    <m/>
    <m/>
    <m/>
    <n v="12"/>
    <n v="3.53"/>
    <s v=""/>
    <n v="3.6827195467422101E-2"/>
    <m/>
    <m/>
  </r>
  <r>
    <x v="31"/>
    <s v="Gordon 2004"/>
    <n v="15.2"/>
    <x v="306"/>
    <x v="0"/>
    <x v="1"/>
    <x v="1"/>
    <x v="95"/>
    <x v="0"/>
    <n v="39.368137514305083"/>
    <n v="0"/>
    <n v="0"/>
    <s v="Model 2 - c p. 25 (Sacramento) (log-linear)"/>
    <n v="3"/>
    <s v="Y"/>
    <s v="Pos"/>
    <x v="0"/>
    <s v="Transit users"/>
    <s v="individual"/>
    <s v="Count"/>
    <s v="Aggregate"/>
    <s v="census block group/ tract"/>
    <s v="Revealed preference"/>
    <s v="Secondary - Census"/>
    <n v="1"/>
    <n v="0"/>
    <n v="0"/>
    <n v="0"/>
    <n v="0"/>
    <n v="0"/>
    <n v="0"/>
    <n v="0"/>
    <n v="0"/>
    <n v="0"/>
    <n v="0"/>
    <n v="1"/>
    <n v="0"/>
    <n v="0"/>
    <n v="0"/>
    <n v="0"/>
    <n v="0"/>
    <n v="0"/>
    <n v="0"/>
    <n v="0"/>
    <n v="0"/>
    <s v="Work"/>
    <x v="1"/>
    <s v="Sacramento"/>
    <n v="2000"/>
    <s v="Pre-2010"/>
    <n v="397"/>
    <n v="1"/>
    <s v="O"/>
    <s v="N"/>
    <n v="0"/>
    <n v="0"/>
    <n v="0"/>
    <n v="0"/>
    <x v="0"/>
    <x v="1"/>
    <x v="0"/>
    <n v="1"/>
    <x v="0"/>
    <n v="0"/>
    <n v="0"/>
    <n v="0"/>
    <x v="1"/>
    <s v="Type 5:above ave density,older housing, above ave street density,above ave intersection density,below ave cul-de-sac density"/>
    <n v="1"/>
    <x v="10"/>
    <s v="Origin/residence"/>
    <s v="census geography"/>
    <s v=" STF3"/>
    <s v="Negative binomial regression"/>
    <m/>
    <m/>
    <s v="4b, 5, 7b"/>
    <n v="3.6752627902916016E-2"/>
    <s v="derived (7b)"/>
    <n v="1.0577000000000001"/>
    <m/>
    <n v="2.8797399645941937"/>
    <s v="Derived (4b)"/>
    <m/>
    <m/>
    <s v=""/>
    <m/>
    <s v=""/>
    <n v="19.8"/>
    <s v="χ2"/>
    <s v=""/>
    <n v="0.1"/>
    <m/>
    <m/>
    <m/>
    <m/>
    <n v="0.57699999999999996"/>
    <s v="pseudo R2"/>
    <n v="-1869.5"/>
    <s v=""/>
    <n v="489"/>
    <s v="χ2"/>
    <m/>
    <m/>
    <m/>
    <s v=""/>
    <s v=""/>
    <n v="3.4747686397764974E-2"/>
    <n v="3.6752627902916016E-2"/>
    <m/>
    <m/>
  </r>
  <r>
    <x v="5"/>
    <s v="Ramos-Santiago and Brown 2016"/>
    <n v="33.200000000000003"/>
    <x v="307"/>
    <x v="0"/>
    <x v="1"/>
    <x v="1"/>
    <x v="0"/>
    <x v="0"/>
    <n v="12.243087576932918"/>
    <n v="0"/>
    <n v="0"/>
    <s v="(Light rail) Table 3 p. 929"/>
    <n v="3"/>
    <s v="Y"/>
    <s v="Pos"/>
    <x v="0"/>
    <s v="ridership"/>
    <s v="boarding"/>
    <s v="Count"/>
    <s v="Aggregate"/>
    <s v="Transit stop ridership"/>
    <s v="Revealed preference"/>
    <s v="Secondary - patronage"/>
    <n v="0"/>
    <n v="0"/>
    <n v="0"/>
    <n v="0"/>
    <n v="0"/>
    <n v="1"/>
    <n v="0"/>
    <n v="0"/>
    <n v="0"/>
    <n v="0"/>
    <n v="0"/>
    <n v="0"/>
    <n v="1"/>
    <n v="0"/>
    <n v="0"/>
    <n v="0"/>
    <n v="0"/>
    <n v="0"/>
    <n v="0"/>
    <n v="0"/>
    <n v="0"/>
    <s v="General"/>
    <x v="1"/>
    <s v="varies"/>
    <n v="2012"/>
    <s v="2010 - 2017"/>
    <n v="432"/>
    <n v="1"/>
    <s v="O"/>
    <s v="Y"/>
    <n v="1"/>
    <n v="0"/>
    <n v="1"/>
    <n v="1"/>
    <x v="0"/>
    <x v="1"/>
    <x v="0"/>
    <n v="1"/>
    <x v="0"/>
    <n v="1"/>
    <n v="1"/>
    <n v="0"/>
    <x v="0"/>
    <s v="Special Activity Generators"/>
    <n v="1"/>
    <x v="0"/>
    <s v="Origin/residence"/>
    <s v="radial"/>
    <s v=" 400m"/>
    <s v="Negative binomial regression"/>
    <m/>
    <m/>
    <s v="4b, 7b"/>
    <n v="3.6745800000000002E-2"/>
    <s v="derived (7b)"/>
    <n v="0.52493999999999996"/>
    <m/>
    <n v="1.6903574238909536"/>
    <s v="Derived (4b)"/>
    <n v="5.2510000000000003"/>
    <s v="Marginal effect"/>
    <s v=""/>
    <m/>
    <s v=""/>
    <s v=""/>
    <s v=""/>
    <s v=""/>
    <n v="1.9E-2"/>
    <s v=""/>
    <m/>
    <m/>
    <m/>
    <n v="0.45400000000000001"/>
    <s v="Cragg and Uhler's pseudo R2"/>
    <s v=""/>
    <n v="0"/>
    <s v=""/>
    <s v=""/>
    <m/>
    <m/>
    <m/>
    <s v=""/>
    <s v=""/>
    <n v="7.0000000000000007E-2"/>
    <n v="3.6745800000000002E-2"/>
    <m/>
    <m/>
  </r>
  <r>
    <x v="58"/>
    <s v="Kuby et al. 2004"/>
    <n v="9.1"/>
    <x v="308"/>
    <x v="1"/>
    <x v="1"/>
    <x v="1"/>
    <x v="216"/>
    <x v="2"/>
    <n v="21.307185518133121"/>
    <n v="21.307185518133121"/>
    <n v="2.3069999999999999"/>
    <s v="Table 2 p. 239"/>
    <n v="4"/>
    <s v="Y"/>
    <s v="Pos"/>
    <x v="0"/>
    <s v="ridership"/>
    <s v="unlinked trip (boarding)"/>
    <s v="continuous"/>
    <s v="Aggregate"/>
    <s v="Transit stop ridership"/>
    <s v="Revealed preference"/>
    <s v="Secondary - travel or household survey"/>
    <n v="0"/>
    <n v="0"/>
    <n v="0"/>
    <n v="0"/>
    <n v="0"/>
    <n v="1"/>
    <n v="0"/>
    <n v="0"/>
    <n v="0"/>
    <n v="0"/>
    <n v="0"/>
    <n v="0"/>
    <n v="1"/>
    <n v="0"/>
    <n v="0"/>
    <n v="0"/>
    <n v="0"/>
    <n v="0"/>
    <n v="0"/>
    <n v="0"/>
    <n v="0"/>
    <s v="Weekday"/>
    <x v="1"/>
    <s v="varies"/>
    <n v="2000"/>
    <s v="Pre-2010"/>
    <n v="268"/>
    <n v="1"/>
    <s v="O"/>
    <s v="Y"/>
    <n v="1"/>
    <n v="0"/>
    <n v="0"/>
    <n v="0"/>
    <x v="1"/>
    <x v="1"/>
    <x v="1"/>
    <n v="0"/>
    <x v="1"/>
    <n v="0"/>
    <n v="0"/>
    <n v="0"/>
    <x v="3"/>
    <s v="Population density"/>
    <m/>
    <x v="7"/>
    <s v="Origin/residence"/>
    <s v="radial street"/>
    <s v=" 800m"/>
    <s v="OLS"/>
    <m/>
    <m/>
    <s v="6c, 8a"/>
    <n v="0.10827333333333333"/>
    <s v="derived (6c)"/>
    <n v="9.1560000000000002E-2"/>
    <m/>
    <m/>
    <s v=""/>
    <s v=""/>
    <s v=""/>
    <n v="2.3069999999999999"/>
    <m/>
    <s v=""/>
    <m/>
    <m/>
    <s v=""/>
    <n v="2.1899999999999999E-2"/>
    <m/>
    <m/>
    <n v="4.6932524201704955E-2"/>
    <s v="Derived (8a)"/>
    <n v="0.71499999999999997"/>
    <s v="Adjusted R2"/>
    <s v=""/>
    <s v=""/>
    <n v="56.69"/>
    <s v="Fisher's distribution"/>
    <n v="0"/>
    <n v="0"/>
    <n v="0"/>
    <n v="255"/>
    <n v="1260"/>
    <n v="1490"/>
    <n v="0.10827333333333333"/>
    <m/>
    <m/>
  </r>
  <r>
    <x v="56"/>
    <s v="Lane et al. 2006"/>
    <n v="21.2"/>
    <x v="309"/>
    <x v="1"/>
    <x v="1"/>
    <x v="1"/>
    <x v="217"/>
    <x v="4"/>
    <n v="37.698113207547166"/>
    <n v="18.849056603773583"/>
    <n v="4.9950000000000001"/>
    <s v="Table 5 p. 207"/>
    <n v="4"/>
    <s v="Y"/>
    <s v="Pos"/>
    <x v="0"/>
    <s v="ridership"/>
    <s v="boarding"/>
    <s v="continuous"/>
    <s v="Aggregate"/>
    <s v="TAZ"/>
    <s v="Revealed preference"/>
    <s v="Secondary - patronage"/>
    <n v="0"/>
    <n v="0"/>
    <n v="0"/>
    <n v="0"/>
    <n v="0"/>
    <n v="0"/>
    <n v="1"/>
    <n v="0"/>
    <n v="0"/>
    <n v="0"/>
    <n v="0"/>
    <n v="0"/>
    <n v="0"/>
    <n v="0"/>
    <n v="0"/>
    <n v="0"/>
    <n v="0"/>
    <n v="1"/>
    <n v="0"/>
    <n v="0"/>
    <n v="0"/>
    <s v="General"/>
    <x v="1"/>
    <s v="8 US cities"/>
    <s v="2001 - 2004"/>
    <s v="Pre-2010"/>
    <n v="868"/>
    <s v="1 (3 year ducontinuous (fraction)n but no change analysed)"/>
    <s v="O"/>
    <s v="N"/>
    <n v="1"/>
    <n v="1"/>
    <n v="0"/>
    <n v="1"/>
    <x v="1"/>
    <x v="1"/>
    <x v="1"/>
    <n v="0"/>
    <x v="1"/>
    <n v="1"/>
    <n v="1"/>
    <n v="0"/>
    <x v="3"/>
    <s v="Population (common catchment area)"/>
    <m/>
    <x v="7"/>
    <s v="Origin/residence"/>
    <s v="radial"/>
    <s v="&gt;1600m"/>
    <s v="OLS"/>
    <m/>
    <m/>
    <s v="6a. 8a"/>
    <n v="0.26500000000000001"/>
    <s v="Source (6a)"/>
    <n v="0.26500000000000001"/>
    <m/>
    <m/>
    <s v=""/>
    <s v=""/>
    <s v=""/>
    <n v="9.99"/>
    <m/>
    <s v=""/>
    <s v=""/>
    <s v=""/>
    <s v=""/>
    <n v="0"/>
    <n v="2.7E-2"/>
    <m/>
    <n v="2.6526526526526529E-2"/>
    <s v="Derived (8a)"/>
    <n v="0.57099999999999995"/>
    <s v="R2"/>
    <s v=""/>
    <s v=""/>
    <s v=""/>
    <s v=""/>
    <n v="1"/>
    <n v="11"/>
    <n v="1"/>
    <n v="856"/>
    <s v=""/>
    <s v=""/>
    <s v=""/>
    <m/>
    <m/>
  </r>
  <r>
    <x v="5"/>
    <s v="Ramos-Santiago and Brown 2016"/>
    <n v="33.1"/>
    <x v="310"/>
    <x v="0"/>
    <x v="1"/>
    <x v="1"/>
    <x v="6"/>
    <x v="0"/>
    <n v="24.587083214173997"/>
    <n v="0"/>
    <n v="0"/>
    <s v="(Streetcar) Table 3 p. 929"/>
    <n v="3"/>
    <s v="N"/>
    <s v="Pos"/>
    <x v="1"/>
    <s v="ridership"/>
    <s v="boarding"/>
    <s v="Count"/>
    <s v="Aggregate"/>
    <s v="Transit stop ridership"/>
    <s v="Revealed preference"/>
    <s v="Secondary - patronage"/>
    <n v="0"/>
    <n v="0"/>
    <n v="0"/>
    <n v="0"/>
    <n v="0"/>
    <n v="1"/>
    <n v="0"/>
    <n v="0"/>
    <n v="0"/>
    <n v="0"/>
    <n v="0"/>
    <n v="0"/>
    <n v="1"/>
    <n v="0"/>
    <n v="0"/>
    <n v="0"/>
    <n v="0"/>
    <n v="0"/>
    <n v="0"/>
    <n v="0"/>
    <n v="0"/>
    <s v="General"/>
    <x v="1"/>
    <s v="varies"/>
    <n v="2012"/>
    <s v="2010 - 2017"/>
    <n v="475"/>
    <n v="1"/>
    <s v="O"/>
    <s v="Y"/>
    <n v="1"/>
    <n v="0"/>
    <n v="1"/>
    <n v="1"/>
    <x v="0"/>
    <x v="1"/>
    <x v="0"/>
    <n v="1"/>
    <x v="0"/>
    <n v="1"/>
    <n v="1"/>
    <n v="0"/>
    <x v="3"/>
    <s v="Employment density"/>
    <m/>
    <x v="5"/>
    <s v="Origin/residence"/>
    <s v="radial"/>
    <s v=" 400m"/>
    <s v="Negative binomial regression"/>
    <m/>
    <m/>
    <s v="4b, 7b"/>
    <n v="3.4090000000000002E-2"/>
    <s v="derived (7b)"/>
    <n v="1.0000000000000001E-5"/>
    <m/>
    <n v="1.0000100000500001"/>
    <s v="Derived (4b)"/>
    <s v=""/>
    <s v=""/>
    <s v=""/>
    <m/>
    <s v=""/>
    <s v=""/>
    <s v=""/>
    <s v=""/>
    <n v="0.115"/>
    <s v=""/>
    <m/>
    <m/>
    <m/>
    <n v="0.38200000000000001"/>
    <s v="Cragg and Uhler's pseudo R2"/>
    <s v=""/>
    <n v="0"/>
    <s v=""/>
    <s v=""/>
    <m/>
    <m/>
    <m/>
    <s v=""/>
    <s v=""/>
    <n v="3409"/>
    <n v="3.4090000000000002E-2"/>
    <m/>
    <m/>
  </r>
  <r>
    <x v="31"/>
    <s v="Gordon 2004"/>
    <n v="15.17"/>
    <x v="311"/>
    <x v="0"/>
    <x v="1"/>
    <x v="1"/>
    <x v="95"/>
    <x v="0"/>
    <n v="39.368137514305083"/>
    <n v="0"/>
    <n v="0"/>
    <s v="Model 2 - c p. 25 (LA) (log-linear)"/>
    <n v="3"/>
    <s v="Y"/>
    <s v="Pos"/>
    <x v="0"/>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1"/>
    <s v="Type 6:above ave density,older housing, above ave street density,above ave intersection density,below ave cul-de-sac density"/>
    <n v="1"/>
    <x v="10"/>
    <s v="Origin/residence"/>
    <s v="census geography"/>
    <s v=" STF3"/>
    <s v="Negative binomial regression"/>
    <m/>
    <m/>
    <s v="4b, 5"/>
    <n v="3.3804033525405966E-2"/>
    <s v="derived (7b)"/>
    <n v="0.43309999999999998"/>
    <m/>
    <n v="1.5420304160323406"/>
    <s v="Derived (4b)"/>
    <m/>
    <m/>
    <s v=""/>
    <m/>
    <s v=""/>
    <n v="45.3"/>
    <s v="χ2"/>
    <s v=""/>
    <n v="0.1"/>
    <m/>
    <m/>
    <m/>
    <m/>
    <n v="0.79500000000000004"/>
    <s v="pseudo R2"/>
    <n v="-16865"/>
    <s v=""/>
    <n v="4033.9"/>
    <s v="χ2"/>
    <m/>
    <m/>
    <m/>
    <s v=""/>
    <s v=""/>
    <n v="7.8051335777894179E-2"/>
    <n v="3.3804033525405966E-2"/>
    <m/>
    <m/>
  </r>
  <r>
    <x v="56"/>
    <s v="Lane et al. 2006"/>
    <n v="21.1"/>
    <x v="312"/>
    <x v="1"/>
    <x v="1"/>
    <x v="1"/>
    <x v="218"/>
    <x v="4"/>
    <n v="25.615982241953382"/>
    <n v="12.807991120976691"/>
    <n v="2.3079999999999998"/>
    <s v="Table 5 p. 207"/>
    <n v="4"/>
    <s v="Y"/>
    <s v="Pos"/>
    <x v="0"/>
    <s v="ridership"/>
    <s v="boarding"/>
    <s v="continuous"/>
    <s v="Aggregate"/>
    <s v="TAZ"/>
    <s v="Revealed preference"/>
    <s v="Secondary - patronage"/>
    <n v="0"/>
    <n v="0"/>
    <n v="0"/>
    <n v="0"/>
    <n v="0"/>
    <n v="1"/>
    <n v="0"/>
    <n v="0"/>
    <n v="0"/>
    <n v="0"/>
    <n v="0"/>
    <n v="0"/>
    <n v="0"/>
    <n v="0"/>
    <n v="0"/>
    <n v="0"/>
    <n v="0"/>
    <n v="1"/>
    <n v="0"/>
    <n v="0"/>
    <n v="0"/>
    <s v="General"/>
    <x v="1"/>
    <s v="11 US cities"/>
    <s v="2001 - 2004"/>
    <s v="Pre-2010"/>
    <n v="348"/>
    <s v="1 (3 year ducontinuous (fraction)n but no change analysed)"/>
    <s v="O"/>
    <s v="Y"/>
    <n v="1"/>
    <n v="0"/>
    <n v="1"/>
    <n v="1"/>
    <x v="1"/>
    <x v="1"/>
    <x v="1"/>
    <n v="0"/>
    <x v="1"/>
    <n v="0"/>
    <n v="0"/>
    <n v="0"/>
    <x v="3"/>
    <s v="Households (Common catchment area)"/>
    <m/>
    <x v="7"/>
    <s v="Origin/residence"/>
    <s v="radial"/>
    <s v=" 800m"/>
    <s v="OLS"/>
    <m/>
    <m/>
    <s v="6a. 8a"/>
    <n v="0.1802"/>
    <s v="Source (6a)"/>
    <n v="0.1802"/>
    <m/>
    <m/>
    <s v=""/>
    <s v=""/>
    <s v=""/>
    <n v="4.6159999999999997"/>
    <m/>
    <s v=""/>
    <s v=""/>
    <s v=""/>
    <s v=""/>
    <n v="0"/>
    <n v="3.9E-2"/>
    <m/>
    <n v="3.9038128249566727E-2"/>
    <s v="Derived (8a)"/>
    <n v="0.76"/>
    <s v="R2"/>
    <s v=""/>
    <s v=""/>
    <s v=""/>
    <s v=""/>
    <n v="1"/>
    <n v="9"/>
    <n v="1"/>
    <n v="338"/>
    <s v=""/>
    <s v=""/>
    <s v=""/>
    <m/>
    <m/>
  </r>
  <r>
    <x v="31"/>
    <s v="Gordon 2004"/>
    <n v="15.16"/>
    <x v="313"/>
    <x v="0"/>
    <x v="1"/>
    <x v="1"/>
    <x v="95"/>
    <x v="0"/>
    <n v="39.368137514305083"/>
    <n v="0"/>
    <n v="0"/>
    <s v="Model 2 - c p. 25 (pooled) (log-linear)"/>
    <n v="3"/>
    <s v="Y"/>
    <s v="Pos"/>
    <x v="0"/>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1"/>
    <s v="Type 5:above ave density,older housing, above ave street density,above ave intersection density,below ave cul-de-sac density"/>
    <n v="1"/>
    <x v="10"/>
    <s v="Origin/residence"/>
    <s v="census geography"/>
    <s v=" STF3"/>
    <s v="Negative binomial regression"/>
    <m/>
    <m/>
    <s v="4b, 5"/>
    <n v="3.3083272219312031E-2"/>
    <s v="derived (7b)"/>
    <n v="0.95209999999999995"/>
    <m/>
    <n v="2.5911453550833472"/>
    <s v="Derived (4b)"/>
    <m/>
    <m/>
    <s v=""/>
    <m/>
    <s v=""/>
    <n v="213.5"/>
    <s v="χ2"/>
    <s v=""/>
    <n v="0.1"/>
    <m/>
    <m/>
    <m/>
    <m/>
    <n v="0.82"/>
    <s v="pseudo R2"/>
    <n v="-30376"/>
    <s v=""/>
    <n v="6854.2"/>
    <s v="χ2"/>
    <m/>
    <m/>
    <m/>
    <s v=""/>
    <s v=""/>
    <n v="3.4747686397764974E-2"/>
    <n v="3.3083272219312031E-2"/>
    <m/>
    <m/>
  </r>
  <r>
    <x v="31"/>
    <s v="Gordon 2004"/>
    <n v="15.17"/>
    <x v="314"/>
    <x v="0"/>
    <x v="1"/>
    <x v="1"/>
    <x v="95"/>
    <x v="0"/>
    <n v="39.368137514305083"/>
    <n v="0"/>
    <n v="0"/>
    <s v="Model 2 - c p. 25 (LA) (log-linear)"/>
    <n v="3"/>
    <s v="Y"/>
    <s v="Pos"/>
    <x v="0"/>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1"/>
    <s v="Type 5:above ave density,older housing, above ave street density,above ave intersection density,below ave cul-de-sac density"/>
    <n v="1"/>
    <x v="10"/>
    <s v="Origin/residence"/>
    <s v="census geography"/>
    <s v=" STF3"/>
    <s v="Negative binomial regression"/>
    <m/>
    <m/>
    <s v="4b, 5"/>
    <n v="3.2999877771957398E-2"/>
    <s v="derived (7b)"/>
    <n v="0.94969999999999999"/>
    <m/>
    <n v="2.5849340627633515"/>
    <s v="Derived (4b)"/>
    <m/>
    <m/>
    <s v=""/>
    <m/>
    <s v=""/>
    <n v="98.4"/>
    <s v="χ2"/>
    <s v=""/>
    <n v="0.1"/>
    <m/>
    <m/>
    <m/>
    <m/>
    <n v="0.79500000000000004"/>
    <s v="pseudo R2"/>
    <n v="-16865"/>
    <s v=""/>
    <n v="4033.9"/>
    <s v="χ2"/>
    <m/>
    <m/>
    <m/>
    <s v=""/>
    <s v=""/>
    <n v="3.4747686397764974E-2"/>
    <n v="3.2999877771957398E-2"/>
    <m/>
    <m/>
  </r>
  <r>
    <x v="10"/>
    <s v="Choi et al. 2012"/>
    <n v="38.6"/>
    <x v="315"/>
    <x v="1"/>
    <x v="1"/>
    <x v="1"/>
    <x v="10"/>
    <x v="4"/>
    <n v="15.33593967902171"/>
    <n v="7.6679698395108549"/>
    <n v="2.2620511026557022"/>
    <s v="Table 2 p. 717 (poisson)"/>
    <n v="3"/>
    <s v="Y"/>
    <s v="Pos"/>
    <x v="0"/>
    <s v="ridership"/>
    <s v="trip"/>
    <s v="Count"/>
    <s v="Aggregate"/>
    <s v="Transit stop ridership"/>
    <s v="Revealed preference"/>
    <s v="Secondary - patronage"/>
    <n v="0"/>
    <n v="0"/>
    <n v="0"/>
    <n v="0"/>
    <n v="0"/>
    <n v="0"/>
    <n v="1"/>
    <n v="0"/>
    <n v="0"/>
    <n v="0"/>
    <n v="0"/>
    <n v="0"/>
    <n v="1"/>
    <n v="0"/>
    <n v="0"/>
    <n v="0"/>
    <n v="0"/>
    <n v="0"/>
    <n v="0"/>
    <n v="0"/>
    <n v="0"/>
    <s v="Off-peak"/>
    <x v="3"/>
    <s v="Seoul"/>
    <n v="2010"/>
    <s v="2010 - 2017"/>
    <n v="1000"/>
    <n v="1"/>
    <s v="O"/>
    <s v="Y"/>
    <n v="1"/>
    <n v="0"/>
    <n v="0"/>
    <n v="0"/>
    <x v="1"/>
    <x v="1"/>
    <x v="1"/>
    <n v="0"/>
    <x v="1"/>
    <n v="0"/>
    <n v="0"/>
    <n v="0"/>
    <x v="3"/>
    <s v="Population (gross)  (common catchment area)"/>
    <m/>
    <x v="7"/>
    <s v="Origin/residence"/>
    <s v="radial"/>
    <s v="400 &lt; x &lt; 800m"/>
    <s v="Poisson regression"/>
    <m/>
    <m/>
    <m/>
    <n v="0.29499999999999998"/>
    <s v="Source"/>
    <n v="5.0000000000000004E-6"/>
    <m/>
    <n v="1.0000050000125"/>
    <s v="Derived (4b)"/>
    <s v=""/>
    <s v=""/>
    <s v=""/>
    <m/>
    <s v=""/>
    <m/>
    <m/>
    <s v=""/>
    <n v="0"/>
    <s v=""/>
    <m/>
    <m/>
    <m/>
    <n v="0.77700000000000002"/>
    <s v="Adjusted (pseudo) R2"/>
    <s v=""/>
    <s v=""/>
    <n v="336.06400000000002"/>
    <s v="Fisher's distribution"/>
    <m/>
    <m/>
    <m/>
    <s v=""/>
    <s v=""/>
    <s v=""/>
    <s v=""/>
    <m/>
    <m/>
  </r>
  <r>
    <x v="10"/>
    <s v="Choi et al. 2012"/>
    <n v="38.299999999999997"/>
    <x v="316"/>
    <x v="1"/>
    <x v="1"/>
    <x v="1"/>
    <x v="10"/>
    <x v="4"/>
    <n v="15.33593967902171"/>
    <n v="7.6679698395108549"/>
    <n v="0.92782435058081336"/>
    <s v="Table 2 p. 716 (multiplicative)"/>
    <n v="5"/>
    <s v="Y"/>
    <s v="Pos"/>
    <x v="0"/>
    <s v="ridership"/>
    <s v="trip"/>
    <s v="continuous"/>
    <s v="Aggregate"/>
    <s v="Transit stop ridership"/>
    <s v="Revealed preference"/>
    <s v="Secondary - patronage"/>
    <n v="0"/>
    <n v="0"/>
    <n v="0"/>
    <n v="0"/>
    <n v="0"/>
    <n v="0"/>
    <n v="1"/>
    <n v="0"/>
    <n v="0"/>
    <n v="0"/>
    <n v="0"/>
    <n v="0"/>
    <n v="1"/>
    <n v="0"/>
    <n v="0"/>
    <n v="0"/>
    <n v="0"/>
    <n v="0"/>
    <n v="0"/>
    <n v="0"/>
    <n v="0"/>
    <s v="Peak"/>
    <x v="3"/>
    <s v="Seoul"/>
    <n v="2010"/>
    <s v="2010 - 2017"/>
    <n v="1000"/>
    <n v="1"/>
    <s v="O"/>
    <s v="Y"/>
    <n v="1"/>
    <n v="0"/>
    <n v="0"/>
    <n v="0"/>
    <x v="1"/>
    <x v="1"/>
    <x v="1"/>
    <n v="0"/>
    <x v="1"/>
    <n v="0"/>
    <n v="0"/>
    <n v="0"/>
    <x v="3"/>
    <s v="Population (gross)  (common catchment area)"/>
    <m/>
    <x v="7"/>
    <s v="Destination/workplace"/>
    <s v="radial"/>
    <s v="400 &lt; x &lt; 800m"/>
    <s v="Multiplicative"/>
    <m/>
    <m/>
    <s v="6b"/>
    <n v="0.121"/>
    <s v="Source (6a)"/>
    <n v="0.121"/>
    <m/>
    <m/>
    <s v=""/>
    <s v=""/>
    <s v=""/>
    <s v=""/>
    <m/>
    <s v=""/>
    <m/>
    <m/>
    <s v=""/>
    <n v="3.0000000000000001E-3"/>
    <s v=""/>
    <m/>
    <m/>
    <m/>
    <n v="0.79100000000000004"/>
    <s v="Adjusted R2"/>
    <s v=""/>
    <s v=""/>
    <n v="504.24"/>
    <s v="Fisher's distribution"/>
    <m/>
    <m/>
    <m/>
    <s v=""/>
    <s v=""/>
    <s v=""/>
    <s v=""/>
    <m/>
    <m/>
  </r>
  <r>
    <x v="41"/>
    <s v="Asad 2013"/>
    <n v="45.1"/>
    <x v="317"/>
    <x v="1"/>
    <x v="1"/>
    <x v="1"/>
    <x v="219"/>
    <x v="2"/>
    <n v="2.9860096053455831"/>
    <n v="2.9860096053455831"/>
    <n v="1"/>
    <s v="Table 5-19 p. 164"/>
    <n v="4"/>
    <s v="N"/>
    <s v="Pos"/>
    <x v="1"/>
    <s v="ridership"/>
    <s v="trip"/>
    <s v="continuous"/>
    <s v="Aggregate"/>
    <s v="census block group/ tract"/>
    <s v="Revealed preference"/>
    <s v="Secondary - travel or household survey"/>
    <n v="1"/>
    <n v="0"/>
    <n v="0"/>
    <n v="0"/>
    <n v="0"/>
    <n v="0"/>
    <n v="0"/>
    <n v="0"/>
    <n v="0"/>
    <n v="0"/>
    <n v="0"/>
    <n v="0"/>
    <n v="0"/>
    <n v="0"/>
    <n v="0"/>
    <n v="0"/>
    <n v="0"/>
    <n v="0"/>
    <n v="0"/>
    <n v="1"/>
    <n v="0"/>
    <s v="Weekday"/>
    <x v="9"/>
    <s v="West Sussex, East Sussex, Surrey, Kent, Dorset, Hampshire"/>
    <n v="2012"/>
    <s v="2010 - 2017"/>
    <n v="200"/>
    <n v="1"/>
    <s v="O"/>
    <s v="Y"/>
    <n v="1"/>
    <n v="0"/>
    <n v="0"/>
    <n v="1"/>
    <x v="1"/>
    <x v="1"/>
    <x v="1"/>
    <n v="0"/>
    <x v="1"/>
    <n v="1"/>
    <n v="1"/>
    <n v="0"/>
    <x v="3"/>
    <s v="Dwelling density (unit density)"/>
    <m/>
    <x v="7"/>
    <s v="not stated"/>
    <s v="other"/>
    <s v="400 &lt; x &lt; 800m"/>
    <s v="OLS"/>
    <m/>
    <m/>
    <s v="8a, 6c, 8b"/>
    <n v="0.33489510489510493"/>
    <s v="derived (6c)"/>
    <n v="1E-3"/>
    <m/>
    <m/>
    <s v=""/>
    <s v=""/>
    <s v=""/>
    <n v="1"/>
    <s v="Derived (8b)"/>
    <s v=""/>
    <s v=""/>
    <s v=""/>
    <s v=""/>
    <n v="0.48"/>
    <n v="1E-3"/>
    <s v="Source"/>
    <n v="0.33489510489510493"/>
    <s v="Derived (8a)"/>
    <n v="0.26900000000000002"/>
    <s v="Adjusted R2"/>
    <s v=""/>
    <s v=""/>
    <s v=""/>
    <s v=""/>
    <n v="1"/>
    <n v="23"/>
    <n v="1"/>
    <n v="176"/>
    <n v="0.14299999999999999"/>
    <n v="47.89"/>
    <n v="0.33489510489510493"/>
    <m/>
    <m/>
  </r>
  <r>
    <x v="46"/>
    <s v="Hess 2009"/>
    <n v="1.6"/>
    <x v="318"/>
    <x v="0"/>
    <x v="1"/>
    <x v="1"/>
    <x v="95"/>
    <x v="0"/>
    <n v="39.368137514305083"/>
    <n v="0"/>
    <n v="0"/>
    <s v="Model 6, p. 18"/>
    <n v="3"/>
    <s v="N"/>
    <s v="Pos"/>
    <x v="1"/>
    <s v="Transit use (probability)"/>
    <s v="any transit trip in 12 months"/>
    <s v="binary"/>
    <s v="Disaggregate"/>
    <m/>
    <s v="Revealed preference"/>
    <s v="Primary survey"/>
    <n v="1"/>
    <n v="0"/>
    <n v="0"/>
    <n v="0"/>
    <n v="0"/>
    <n v="0"/>
    <n v="0"/>
    <n v="0"/>
    <n v="1"/>
    <n v="0"/>
    <n v="0"/>
    <n v="0"/>
    <n v="0"/>
    <n v="0"/>
    <n v="0"/>
    <n v="0"/>
    <n v="0"/>
    <n v="0"/>
    <n v="0"/>
    <n v="0"/>
    <n v="0"/>
    <s v="General"/>
    <x v="1"/>
    <s v="San Jose (California)"/>
    <s v="2005 - 06"/>
    <s v="Pre-2010"/>
    <n v="198"/>
    <n v="1"/>
    <s v="O"/>
    <s v="N"/>
    <n v="1"/>
    <n v="1"/>
    <n v="0"/>
    <n v="0"/>
    <x v="0"/>
    <x v="1"/>
    <x v="0"/>
    <n v="1"/>
    <x v="0"/>
    <n v="1"/>
    <n v="0"/>
    <n v="1"/>
    <x v="1"/>
    <s v="Dwelling type (0 = detached_x000a_house, 1 = apartment or condominium)"/>
    <n v="1"/>
    <x v="10"/>
    <s v="Origin/residence"/>
    <s v="site"/>
    <s v=" not stated"/>
    <s v="Binary logistic"/>
    <s v="no transit trip"/>
    <m/>
    <s v="4a, 7a"/>
    <n v="3.1016999999999999E-2"/>
    <s v="derived (7a)"/>
    <n v="0.21099999999999999"/>
    <n v="1.2349123550613943"/>
    <m/>
    <s v="Derived (4a)"/>
    <s v=""/>
    <s v=""/>
    <s v=""/>
    <m/>
    <s v=""/>
    <s v=""/>
    <s v=""/>
    <s v=""/>
    <s v=""/>
    <s v=""/>
    <m/>
    <m/>
    <m/>
    <s v=""/>
    <s v=""/>
    <s v=""/>
    <s v=""/>
    <s v=""/>
    <s v=""/>
    <m/>
    <m/>
    <m/>
    <s v=""/>
    <n v="0.65"/>
    <n v="0.42000000000000004"/>
    <n v="3.1016999999999999E-2"/>
    <m/>
    <m/>
  </r>
  <r>
    <x v="31"/>
    <s v="Gordon 2004"/>
    <n v="15.16"/>
    <x v="319"/>
    <x v="0"/>
    <x v="1"/>
    <x v="1"/>
    <x v="95"/>
    <x v="0"/>
    <n v="39.368137514305083"/>
    <n v="0"/>
    <n v="0"/>
    <s v="Model 2 - c p. 25 (pooled) (log-linear)"/>
    <n v="3"/>
    <s v="Y"/>
    <s v="Pos"/>
    <x v="0"/>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1"/>
    <s v="Type 2:above ave density,older housing, above ave street density,above ave intersection density,below ave cul-de-sac density"/>
    <n v="1"/>
    <x v="10"/>
    <s v="Origin/residence"/>
    <s v="census geography"/>
    <s v=" STF3"/>
    <s v="Negative binomial regression"/>
    <m/>
    <m/>
    <s v="4b, 5, 7b"/>
    <n v="3.0322891566265057E-2"/>
    <s v="derived (7b)"/>
    <n v="1.2143999999999999"/>
    <m/>
    <n v="3.3682724944146329"/>
    <s v="Derived (4b)"/>
    <m/>
    <m/>
    <s v=""/>
    <m/>
    <s v=""/>
    <n v="264.10000000000002"/>
    <s v="χ2"/>
    <s v=""/>
    <n v="0.1"/>
    <m/>
    <m/>
    <m/>
    <m/>
    <n v="0.82"/>
    <s v="pseudo R2"/>
    <n v="-30376"/>
    <s v=""/>
    <n v="6854.2"/>
    <s v="χ2"/>
    <m/>
    <m/>
    <m/>
    <s v=""/>
    <s v=""/>
    <n v="2.4969442989348698E-2"/>
    <n v="3.0322891566265057E-2"/>
    <m/>
    <m/>
  </r>
  <r>
    <x v="43"/>
    <s v="Durning and Townsend 2015"/>
    <n v="52.1"/>
    <x v="320"/>
    <x v="1"/>
    <x v="1"/>
    <x v="1"/>
    <x v="220"/>
    <x v="2"/>
    <n v="18.399264029438822"/>
    <n v="18.399264029438822"/>
    <n v="6"/>
    <s v="Table 3 p. 101"/>
    <n v="4"/>
    <s v="Y"/>
    <s v="Pos"/>
    <x v="0"/>
    <s v="ridership"/>
    <s v="average weekday boarding"/>
    <s v="continuous"/>
    <s v="Aggregate"/>
    <s v="Transit stop ridership"/>
    <s v="Revealed preference"/>
    <s v="Secondary - patronage"/>
    <n v="0"/>
    <n v="0"/>
    <n v="0"/>
    <n v="0"/>
    <n v="0"/>
    <n v="0"/>
    <n v="1"/>
    <n v="0"/>
    <n v="0"/>
    <n v="0"/>
    <n v="0"/>
    <n v="0"/>
    <n v="1"/>
    <n v="0"/>
    <n v="0"/>
    <n v="0"/>
    <n v="0"/>
    <n v="0"/>
    <n v="0"/>
    <n v="0"/>
    <n v="0"/>
    <s v="Weekday"/>
    <x v="0"/>
    <s v="Calgary, Edmonton, Montreal, Toronto, Vancouver"/>
    <n v="2012"/>
    <s v="2010 - 2017"/>
    <n v="342"/>
    <n v="1"/>
    <s v="O"/>
    <s v="N"/>
    <n v="1"/>
    <n v="1"/>
    <n v="0"/>
    <n v="1"/>
    <x v="1"/>
    <x v="1"/>
    <x v="1"/>
    <n v="0"/>
    <x v="1"/>
    <n v="0"/>
    <n v="0"/>
    <n v="0"/>
    <x v="3"/>
    <s v="Population density"/>
    <m/>
    <x v="7"/>
    <s v="Origin/residence"/>
    <s v="radial"/>
    <s v=" 800m"/>
    <s v="Bootstrapped regression"/>
    <m/>
    <m/>
    <s v="8b, 8a"/>
    <n v="0.3261"/>
    <s v="Source"/>
    <n v="6.0000000000000002E-5"/>
    <m/>
    <m/>
    <s v=""/>
    <m/>
    <m/>
    <n v="6"/>
    <s v="Derived (8b)"/>
    <s v=""/>
    <s v=""/>
    <s v=""/>
    <s v="2.5% CI: 0.00004,  97.5% CI:  0.00008"/>
    <n v="0"/>
    <n v="1.0000000000000001E-5"/>
    <s v="Source"/>
    <n v="5.4350000000000002E-2"/>
    <s v="Derived (8a)"/>
    <n v="0.80330000000000001"/>
    <s v="Adjusted R2"/>
    <s v=""/>
    <s v=""/>
    <s v=""/>
    <s v=""/>
    <n v="1"/>
    <n v="11"/>
    <n v="1"/>
    <n v="330"/>
    <s v=""/>
    <s v=""/>
    <s v=""/>
    <m/>
    <m/>
  </r>
  <r>
    <x v="50"/>
    <s v="Bhattacharya 2013"/>
    <n v="72.099999999999994"/>
    <x v="321"/>
    <x v="0"/>
    <x v="1"/>
    <x v="1"/>
    <x v="221"/>
    <x v="0"/>
    <n v="68.334039248905839"/>
    <n v="0"/>
    <n v="0"/>
    <s v="Table 3.2 p. 61"/>
    <n v="2"/>
    <s v="Y"/>
    <s v="Pos"/>
    <x v="0"/>
    <s v="Transit users"/>
    <s v="individual"/>
    <s v="Count"/>
    <s v="Aggregate"/>
    <s v="O-D pair"/>
    <s v="Revealed preference"/>
    <s v="Secondary - travel or household survey"/>
    <n v="0"/>
    <n v="0"/>
    <n v="1"/>
    <n v="0"/>
    <n v="0"/>
    <n v="0"/>
    <n v="0"/>
    <n v="0"/>
    <n v="0"/>
    <n v="0"/>
    <n v="0"/>
    <n v="0"/>
    <n v="0"/>
    <n v="0"/>
    <n v="0"/>
    <n v="0"/>
    <n v="0"/>
    <n v="0"/>
    <n v="0"/>
    <n v="1"/>
    <n v="0"/>
    <s v="General"/>
    <x v="1"/>
    <s v="Atlanta"/>
    <n v="2009"/>
    <s v="Pre-2010"/>
    <n v="12851"/>
    <n v="1"/>
    <s v="O"/>
    <s v="Y"/>
    <n v="0"/>
    <n v="1"/>
    <n v="0"/>
    <n v="0"/>
    <x v="0"/>
    <x v="1"/>
    <x v="0"/>
    <n v="1"/>
    <x v="0"/>
    <n v="0"/>
    <n v="1"/>
    <n v="0"/>
    <x v="3"/>
    <s v="Population density"/>
    <m/>
    <x v="7"/>
    <s v="Origin/residence"/>
    <s v="other"/>
    <s v=" TAZ"/>
    <s v="Negative binomial regression"/>
    <m/>
    <m/>
    <s v="4b, 8a, 8b"/>
    <n v="0.03"/>
    <s v="Source"/>
    <n v="4.8401E-3"/>
    <m/>
    <n v="1.004851832204716"/>
    <s v="Derived (4b)"/>
    <s v=""/>
    <s v=""/>
    <n v="2.0500211774671753"/>
    <s v="Derived (8b)"/>
    <n v="2.0499999999999998"/>
    <s v=""/>
    <s v=""/>
    <s v="0.0002126, 0.0094675"/>
    <n v="0.04"/>
    <n v="2.3609999999999998E-3"/>
    <s v="Source"/>
    <n v="1.4633995165389142E-2"/>
    <s v="Derived (8a)"/>
    <n v="2.6700000000000002E-2"/>
    <s v="pseudo R2"/>
    <n v="-40092.103000000003"/>
    <s v=""/>
    <s v=""/>
    <s v=""/>
    <m/>
    <m/>
    <m/>
    <s v=""/>
    <s v=""/>
    <s v=""/>
    <s v=""/>
    <m/>
    <m/>
  </r>
  <r>
    <x v="44"/>
    <s v="Sung et al. 2014"/>
    <n v="65.2"/>
    <x v="322"/>
    <x v="1"/>
    <x v="1"/>
    <x v="1"/>
    <x v="222"/>
    <x v="9"/>
    <n v="17.027511982009177"/>
    <n v="0.8513755991004589"/>
    <n v="0.251"/>
    <s v="Table 2 p. 138 (50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Small-scale nieghbourhood living density"/>
    <m/>
    <x v="7"/>
    <s v="not stated"/>
    <s v="radial"/>
    <s v="400 &lt; x &lt; 800m"/>
    <s v="OLS"/>
    <m/>
    <m/>
    <s v="6e, 8a, 5"/>
    <n v="0.294817"/>
    <s v="derived (6e)"/>
    <n v="2.609"/>
    <m/>
    <m/>
    <s v=""/>
    <s v=""/>
    <s v=""/>
    <n v="5.0199999999999996"/>
    <m/>
    <s v=""/>
    <s v=""/>
    <s v=""/>
    <s v=""/>
    <n v="0.01"/>
    <m/>
    <m/>
    <n v="5.8728486055776893E-2"/>
    <s v="Derived (8a)"/>
    <n v="0.41499999999999998"/>
    <s v="R2"/>
    <s v=""/>
    <s v=""/>
    <n v="3.55"/>
    <s v="t"/>
    <n v="1"/>
    <n v="18"/>
    <n v="1"/>
    <n v="454"/>
    <n v="9.3689999999999998"/>
    <n v="0.113"/>
    <n v="0.294817"/>
    <m/>
    <m/>
  </r>
  <r>
    <x v="44"/>
    <s v="Sung et al. 2014"/>
    <n v="65.8"/>
    <x v="323"/>
    <x v="1"/>
    <x v="1"/>
    <x v="1"/>
    <x v="223"/>
    <x v="9"/>
    <n v="20.091979746158422"/>
    <n v="1.0045989873079211"/>
    <n v="0.28549999999999998"/>
    <s v="Table 3 p. 139 (75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Residential density"/>
    <m/>
    <x v="7"/>
    <s v="not stated"/>
    <s v="radial"/>
    <s v="400 &lt; x &lt; 800m"/>
    <s v="OLS"/>
    <m/>
    <m/>
    <s v="6e, 8a, 5"/>
    <n v="0.28419299999999997"/>
    <s v="derived (6e)"/>
    <n v="1.0409999999999999"/>
    <m/>
    <m/>
    <s v=""/>
    <s v=""/>
    <s v=""/>
    <n v="5.71"/>
    <m/>
    <s v=""/>
    <s v=""/>
    <s v=""/>
    <s v=""/>
    <n v="0.01"/>
    <m/>
    <m/>
    <n v="4.9771103327495618E-2"/>
    <s v="Derived (8a)"/>
    <n v="0.52200000000000002"/>
    <s v="R2"/>
    <s v=""/>
    <s v=""/>
    <n v="4.34"/>
    <s v="t"/>
    <n v="1"/>
    <n v="18"/>
    <n v="1"/>
    <n v="454"/>
    <n v="9.0969999999999995"/>
    <n v="0.27300000000000002"/>
    <n v="0.28419299999999997"/>
    <m/>
    <m/>
  </r>
  <r>
    <x v="44"/>
    <s v="Sung et al. 2014"/>
    <n v="65.7"/>
    <x v="324"/>
    <x v="1"/>
    <x v="1"/>
    <x v="1"/>
    <x v="224"/>
    <x v="9"/>
    <n v="18.513027820163291"/>
    <n v="0.92565139100816463"/>
    <n v="0.25600000000000001"/>
    <s v="Table 3 p. 139 (50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Residential density"/>
    <m/>
    <x v="7"/>
    <s v="not stated"/>
    <s v="radial"/>
    <s v="400 &lt; x &lt; 800m"/>
    <s v="OLS"/>
    <m/>
    <m/>
    <s v="6e, 8a, 5"/>
    <n v="0.27656199999999997"/>
    <s v="derived (6e)"/>
    <n v="0.96699999999999997"/>
    <m/>
    <m/>
    <s v=""/>
    <s v=""/>
    <s v=""/>
    <n v="5.12"/>
    <m/>
    <s v=""/>
    <s v=""/>
    <s v=""/>
    <s v=""/>
    <n v="0.01"/>
    <m/>
    <m/>
    <n v="5.4016015624999997E-2"/>
    <s v="Derived (8a)"/>
    <n v="0.52200000000000002"/>
    <s v="R2"/>
    <s v=""/>
    <s v=""/>
    <n v="5.68"/>
    <s v="t"/>
    <n v="1"/>
    <n v="18"/>
    <n v="1"/>
    <n v="454"/>
    <n v="9.0969999999999995"/>
    <n v="0.28599999999999998"/>
    <n v="0.27656199999999997"/>
    <m/>
    <m/>
  </r>
  <r>
    <x v="44"/>
    <s v="Sung et al. 2014"/>
    <n v="65.7"/>
    <x v="325"/>
    <x v="1"/>
    <x v="1"/>
    <x v="1"/>
    <x v="225"/>
    <x v="9"/>
    <n v="22.325122935293923"/>
    <n v="1.1162561467646961"/>
    <n v="0.30349999999999999"/>
    <s v="Table 3 p. 139 (50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Small-scale nieghbourhood living density"/>
    <m/>
    <x v="7"/>
    <s v="not stated"/>
    <s v="radial"/>
    <s v="400 &lt; x &lt; 800m"/>
    <s v="OLS"/>
    <m/>
    <m/>
    <s v="6e, 8a, 5"/>
    <n v="0.27189099999999999"/>
    <s v="derived (6e)"/>
    <n v="2.8029999999999999"/>
    <m/>
    <m/>
    <s v=""/>
    <s v=""/>
    <s v=""/>
    <n v="6.07"/>
    <m/>
    <s v=""/>
    <s v=""/>
    <s v=""/>
    <s v=""/>
    <n v="0.01"/>
    <m/>
    <m/>
    <n v="4.4792586490939042E-2"/>
    <s v="Derived (8a)"/>
    <n v="0.52200000000000002"/>
    <s v="R2"/>
    <s v=""/>
    <s v=""/>
    <n v="5.68"/>
    <s v="t"/>
    <n v="1"/>
    <n v="18"/>
    <n v="1"/>
    <n v="454"/>
    <n v="9.0969999999999995"/>
    <n v="9.7000000000000003E-2"/>
    <n v="0.27189099999999999"/>
    <m/>
    <m/>
  </r>
  <r>
    <x v="31"/>
    <s v="Gordon 2004"/>
    <n v="15.17"/>
    <x v="326"/>
    <x v="0"/>
    <x v="1"/>
    <x v="1"/>
    <x v="95"/>
    <x v="0"/>
    <n v="39.368137514305083"/>
    <n v="0"/>
    <n v="0"/>
    <s v="Model 2 - c p. 25 (LA) (log-linear)"/>
    <n v="3"/>
    <s v="Y"/>
    <s v="Pos"/>
    <x v="0"/>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1"/>
    <s v="Type 2:above ave density,older housing, above ave street density,above ave intersection density,below ave cul-de-sac density"/>
    <n v="1"/>
    <x v="10"/>
    <s v="Origin/residence"/>
    <s v="census geography"/>
    <s v=" STF3"/>
    <s v="Negative binomial regression"/>
    <m/>
    <m/>
    <s v="4b, 5"/>
    <n v="2.7731063383970665E-2"/>
    <s v="derived (7b)"/>
    <n v="1.1106"/>
    <m/>
    <n v="3.0361795557661013"/>
    <s v="Derived (4b)"/>
    <m/>
    <m/>
    <s v=""/>
    <m/>
    <s v=""/>
    <n v="115.6"/>
    <s v="χ2"/>
    <s v=""/>
    <n v="0.1"/>
    <m/>
    <m/>
    <m/>
    <m/>
    <n v="0.79500000000000004"/>
    <s v="pseudo R2"/>
    <n v="-16865"/>
    <s v=""/>
    <n v="4033.9"/>
    <s v="χ2"/>
    <m/>
    <m/>
    <m/>
    <s v=""/>
    <s v=""/>
    <n v="2.4969442989348698E-2"/>
    <n v="2.7731063383970665E-2"/>
    <m/>
    <m/>
  </r>
  <r>
    <x v="44"/>
    <s v="Sung et al. 2014"/>
    <n v="65.099999999999994"/>
    <x v="327"/>
    <x v="1"/>
    <x v="1"/>
    <x v="1"/>
    <x v="226"/>
    <x v="9"/>
    <n v="21.87759408529158"/>
    <n v="1.0938797042645791"/>
    <n v="0.28200000000000003"/>
    <s v="Table 2 p. 138 (25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Small-scale nieghbourhood living density"/>
    <m/>
    <x v="7"/>
    <s v="not stated"/>
    <s v="radial"/>
    <s v=" &lt;400m"/>
    <s v="OLS"/>
    <m/>
    <m/>
    <s v="6e, 8a, 5"/>
    <n v="0.25779800000000003"/>
    <s v="derived (6e)"/>
    <n v="3.1059999999999999"/>
    <m/>
    <m/>
    <s v=""/>
    <s v=""/>
    <s v=""/>
    <n v="5.64"/>
    <m/>
    <s v=""/>
    <s v=""/>
    <s v=""/>
    <s v=""/>
    <n v="0.01"/>
    <m/>
    <m/>
    <n v="4.5708865248226961E-2"/>
    <s v="Derived (8a)"/>
    <n v="0.36799999999999999"/>
    <s v="R2"/>
    <s v=""/>
    <s v=""/>
    <n v="3.6"/>
    <s v="t"/>
    <n v="1"/>
    <n v="18"/>
    <n v="1"/>
    <n v="454"/>
    <n v="9.3689999999999998"/>
    <n v="8.3000000000000004E-2"/>
    <n v="0.25779800000000003"/>
    <m/>
    <m/>
  </r>
  <r>
    <x v="44"/>
    <s v="Sung et al. 2014"/>
    <n v="65.2"/>
    <x v="328"/>
    <x v="1"/>
    <x v="1"/>
    <x v="1"/>
    <x v="227"/>
    <x v="9"/>
    <n v="13.807706552018422"/>
    <n v="0.69038532760092108"/>
    <n v="0.17150000000000001"/>
    <s v="Table 2 p. 138 (50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Residential density"/>
    <m/>
    <x v="7"/>
    <s v="not stated"/>
    <s v="radial"/>
    <s v="400 &lt; x &lt; 800m"/>
    <s v="OLS"/>
    <m/>
    <m/>
    <s v="6e, 8a, 5"/>
    <n v="0.24841200000000002"/>
    <s v="derived (6e)"/>
    <n v="0.76200000000000001"/>
    <m/>
    <m/>
    <s v=""/>
    <s v=""/>
    <s v=""/>
    <n v="3.43"/>
    <m/>
    <s v=""/>
    <s v=""/>
    <s v=""/>
    <s v=""/>
    <n v="0.01"/>
    <m/>
    <m/>
    <n v="7.2423323615160351E-2"/>
    <s v="Derived (8a)"/>
    <n v="0.41499999999999998"/>
    <s v="R2"/>
    <s v=""/>
    <s v=""/>
    <n v="3.55"/>
    <s v="t"/>
    <n v="1"/>
    <n v="18"/>
    <n v="1"/>
    <n v="454"/>
    <n v="9.3689999999999998"/>
    <n v="0.32600000000000001"/>
    <n v="0.24841200000000002"/>
    <m/>
    <m/>
  </r>
  <r>
    <x v="18"/>
    <s v="Zhang 2004"/>
    <n v="131.19999999999999"/>
    <x v="329"/>
    <x v="0"/>
    <x v="1"/>
    <x v="1"/>
    <x v="228"/>
    <x v="0"/>
    <n v="12.592592592592593"/>
    <n v="0"/>
    <n v="0"/>
    <s v="Table 3 (Boston - non-work trip, expanded)"/>
    <n v="4"/>
    <s v="N"/>
    <s v="Pos"/>
    <x v="1"/>
    <s v="mode choice (probability)"/>
    <s v="trip"/>
    <s v="discrete"/>
    <s v="Disaggregate"/>
    <m/>
    <s v="Revealed preference"/>
    <s v="Secondary - travel or household survey"/>
    <n v="1"/>
    <n v="0"/>
    <n v="0"/>
    <n v="0"/>
    <n v="0"/>
    <n v="0"/>
    <n v="0"/>
    <n v="0"/>
    <n v="0"/>
    <n v="0"/>
    <n v="0"/>
    <n v="0"/>
    <n v="0"/>
    <n v="0"/>
    <n v="0"/>
    <n v="0"/>
    <n v="0"/>
    <n v="0"/>
    <n v="0"/>
    <n v="1"/>
    <n v="0"/>
    <s v="Non-work"/>
    <x v="1"/>
    <s v="Boston"/>
    <n v="1991"/>
    <s v="Pre-2010"/>
    <n v="1036"/>
    <n v="1"/>
    <s v="O"/>
    <s v="N"/>
    <n v="1"/>
    <n v="1"/>
    <n v="1"/>
    <n v="0"/>
    <x v="0"/>
    <x v="1"/>
    <x v="0"/>
    <n v="1"/>
    <x v="0"/>
    <n v="1"/>
    <n v="1"/>
    <n v="1"/>
    <x v="3"/>
    <s v="Job density (destination)"/>
    <m/>
    <x v="5"/>
    <s v="Destination/workplace"/>
    <s v="other"/>
    <s v=" TAZ"/>
    <s v="Multinomial logistic"/>
    <s v="drive alone or active modes"/>
    <m/>
    <s v="7a, 8a"/>
    <n v="2.7E-2"/>
    <s v="derived (7a)"/>
    <n v="2.0000000000000001E-4"/>
    <m/>
    <m/>
    <m/>
    <m/>
    <m/>
    <n v="0.34"/>
    <m/>
    <m/>
    <m/>
    <m/>
    <m/>
    <s v="NS"/>
    <m/>
    <m/>
    <n v="7.9411764705882348E-2"/>
    <s v="Derived (8a)"/>
    <n v="0.26500000000000001"/>
    <s v="Adjusted ρ2"/>
    <m/>
    <m/>
    <m/>
    <m/>
    <m/>
    <m/>
    <m/>
    <m/>
    <n v="0.158"/>
    <n v="135"/>
    <n v="2.2733999999999997E-2"/>
    <m/>
    <m/>
  </r>
  <r>
    <x v="31"/>
    <s v="Gordon 2004"/>
    <n v="15.19"/>
    <x v="330"/>
    <x v="0"/>
    <x v="1"/>
    <x v="1"/>
    <x v="95"/>
    <x v="0"/>
    <n v="39.368137514305083"/>
    <n v="0"/>
    <n v="0"/>
    <s v="Model 2 - c p. 25 (SD) (log-linear)"/>
    <n v="3"/>
    <s v="Y"/>
    <s v="Pos"/>
    <x v="0"/>
    <s v="Transit users"/>
    <s v="individual"/>
    <s v="Count"/>
    <s v="Aggregate"/>
    <s v="census block group/ tract"/>
    <s v="Revealed preference"/>
    <s v="Secondary - Census"/>
    <n v="1"/>
    <n v="0"/>
    <n v="0"/>
    <n v="0"/>
    <n v="0"/>
    <n v="0"/>
    <n v="0"/>
    <n v="0"/>
    <n v="0"/>
    <n v="0"/>
    <n v="0"/>
    <n v="1"/>
    <n v="0"/>
    <n v="0"/>
    <n v="0"/>
    <n v="0"/>
    <n v="0"/>
    <n v="0"/>
    <n v="0"/>
    <n v="0"/>
    <n v="0"/>
    <s v="Work"/>
    <x v="1"/>
    <s v="San Diego"/>
    <n v="2000"/>
    <s v="Pre-2010"/>
    <n v="593"/>
    <n v="1"/>
    <s v="O"/>
    <s v="N"/>
    <n v="0"/>
    <n v="0"/>
    <n v="0"/>
    <n v="0"/>
    <x v="0"/>
    <x v="1"/>
    <x v="0"/>
    <n v="1"/>
    <x v="0"/>
    <n v="0"/>
    <n v="0"/>
    <n v="0"/>
    <x v="1"/>
    <s v="Type 6:above ave density,older housing, above ave street density,above ave intersection density,below ave cul-de-sac density"/>
    <n v="1"/>
    <x v="10"/>
    <s v="Origin/residence"/>
    <s v="census geography"/>
    <s v=" STF3"/>
    <s v="Negative binomial regression"/>
    <m/>
    <m/>
    <s v="4b, 5"/>
    <n v="2.6896490309062337E-2"/>
    <s v="derived (7b)"/>
    <n v="0.34460000000000002"/>
    <m/>
    <n v="1.4114252366439259"/>
    <s v="Derived (4b)"/>
    <m/>
    <m/>
    <s v=""/>
    <m/>
    <s v=""/>
    <n v="0.4"/>
    <s v="χ2"/>
    <s v=""/>
    <n v="0.1"/>
    <m/>
    <m/>
    <m/>
    <m/>
    <n v="0.69899999999999995"/>
    <s v="pseudo R2"/>
    <n v="-2939.3"/>
    <s v=""/>
    <n v="721"/>
    <s v="χ2"/>
    <m/>
    <m/>
    <m/>
    <s v=""/>
    <s v=""/>
    <n v="7.8051335777894179E-2"/>
    <n v="2.6896490309062337E-2"/>
    <m/>
    <m/>
  </r>
  <r>
    <x v="31"/>
    <s v="Gordon 2004"/>
    <n v="15.2"/>
    <x v="331"/>
    <x v="0"/>
    <x v="1"/>
    <x v="1"/>
    <x v="53"/>
    <x v="0"/>
    <e v="#N/A"/>
    <e v="#N/A"/>
    <e v="#N/A"/>
    <s v="Model 2 - c p. 25 (Sacramento) (log-linear)"/>
    <n v="3"/>
    <s v="Y"/>
    <s v="Pos"/>
    <x v="2"/>
    <s v="Transit users"/>
    <s v="individual"/>
    <s v="Count"/>
    <s v="Aggregate"/>
    <s v="census block group/ tract"/>
    <s v="Revealed preference"/>
    <s v="Secondary - Census"/>
    <n v="1"/>
    <n v="0"/>
    <n v="0"/>
    <n v="0"/>
    <n v="0"/>
    <n v="0"/>
    <n v="0"/>
    <n v="0"/>
    <n v="0"/>
    <n v="0"/>
    <n v="0"/>
    <n v="1"/>
    <n v="0"/>
    <n v="0"/>
    <n v="0"/>
    <n v="0"/>
    <n v="0"/>
    <n v="0"/>
    <n v="0"/>
    <n v="0"/>
    <n v="0"/>
    <s v="Work"/>
    <x v="1"/>
    <s v="Sacramento"/>
    <n v="2000"/>
    <s v="Pre-2010"/>
    <n v="397"/>
    <n v="1"/>
    <s v="O"/>
    <s v="N"/>
    <n v="0"/>
    <n v="0"/>
    <n v="0"/>
    <n v="0"/>
    <x v="0"/>
    <x v="1"/>
    <x v="0"/>
    <n v="1"/>
    <x v="0"/>
    <n v="0"/>
    <n v="0"/>
    <n v="0"/>
    <x v="4"/>
    <s v="Type 9:below ave density,newer housing, above ave street density,above ave intersection density,above ave cul-de-sac density"/>
    <n v="1"/>
    <x v="15"/>
    <s v="Origin/residence"/>
    <s v="census geography"/>
    <s v=" STF3"/>
    <s v="Negative binomial regression"/>
    <m/>
    <m/>
    <s v="4b, 5, 103"/>
    <n v="2.6579779989523308E-2"/>
    <s v="derived (7b)"/>
    <n v="0.54559999999999997"/>
    <m/>
    <n v="1.7256434578974653"/>
    <s v="Derived (4b)"/>
    <m/>
    <m/>
    <s v=""/>
    <m/>
    <s v=""/>
    <n v="4.4000000000000004"/>
    <s v="χ2"/>
    <s v=""/>
    <n v="0.1"/>
    <m/>
    <m/>
    <m/>
    <m/>
    <n v="0.57699999999999996"/>
    <s v="pseudo R2"/>
    <n v="-1869.5"/>
    <s v=""/>
    <n v="489"/>
    <s v="χ2"/>
    <m/>
    <m/>
    <m/>
    <s v=""/>
    <s v=""/>
    <n v="4.8716605552645363E-2"/>
    <n v="2.6579779989523308E-2"/>
    <m/>
    <m/>
  </r>
  <r>
    <x v="49"/>
    <s v="Schneider et al. 2017"/>
    <n v="50.1"/>
    <x v="332"/>
    <x v="0"/>
    <x v="1"/>
    <x v="1"/>
    <x v="6"/>
    <x v="0"/>
    <n v="24.587083214173997"/>
    <n v="0"/>
    <n v="0"/>
    <s v="Table 3 (final model)"/>
    <n v="3"/>
    <s v="Y"/>
    <s v="Pos"/>
    <x v="0"/>
    <s v="mode choice (probability)"/>
    <s v="trip"/>
    <s v="categorical"/>
    <s v="Aggregate"/>
    <s v="census block group/ tract"/>
    <s v="Revealed preference"/>
    <s v="Secondary - Census"/>
    <n v="1"/>
    <n v="0"/>
    <n v="0"/>
    <n v="0"/>
    <n v="0"/>
    <n v="0"/>
    <n v="0"/>
    <n v="0"/>
    <n v="0"/>
    <n v="0"/>
    <n v="0"/>
    <n v="1"/>
    <n v="0"/>
    <n v="0"/>
    <n v="0"/>
    <n v="0"/>
    <n v="0"/>
    <n v="0"/>
    <n v="0"/>
    <n v="0"/>
    <n v="0"/>
    <s v="Work"/>
    <x v="1"/>
    <s v="varies"/>
    <s v="2009 - 2013"/>
    <s v="2010 - 2017"/>
    <n v="5000"/>
    <n v="1"/>
    <s v="O"/>
    <s v="Y"/>
    <n v="1"/>
    <n v="0"/>
    <n v="0"/>
    <n v="1"/>
    <x v="0"/>
    <x v="1"/>
    <x v="0"/>
    <n v="1"/>
    <x v="0"/>
    <n v="0"/>
    <n v="1"/>
    <n v="1"/>
    <x v="3"/>
    <s v="Employment density"/>
    <m/>
    <x v="5"/>
    <s v="Origin/residence"/>
    <s v="census geography"/>
    <s v="block or tract"/>
    <s v="Multinomial logistic (fractional)"/>
    <s v="automobile"/>
    <m/>
    <s v="4a, 5, 7a"/>
    <n v="2.6312246100000002E-2"/>
    <s v="derived (7a)"/>
    <n v="3.2200000000000002E-3"/>
    <n v="1.0032251897688569"/>
    <m/>
    <s v="Derived (4a)"/>
    <s v=""/>
    <s v=""/>
    <s v=""/>
    <m/>
    <s v=""/>
    <s v=""/>
    <s v=""/>
    <s v=""/>
    <n v="0.05"/>
    <s v=""/>
    <m/>
    <m/>
    <m/>
    <s v="not stated"/>
    <s v=""/>
    <n v="-1888.75"/>
    <s v=""/>
    <s v=""/>
    <s v=""/>
    <m/>
    <m/>
    <m/>
    <s v=""/>
    <n v="7.7499999999999999E-2"/>
    <n v="8.8580000000000005"/>
    <n v="2.6312246100000002E-2"/>
    <m/>
    <m/>
  </r>
  <r>
    <x v="31"/>
    <s v="Gordon 2004"/>
    <n v="15.19"/>
    <x v="333"/>
    <x v="0"/>
    <x v="1"/>
    <x v="1"/>
    <x v="95"/>
    <x v="0"/>
    <n v="39.368137514305083"/>
    <n v="0"/>
    <n v="0"/>
    <s v="Model 2 - c p. 25 (SD) (log-linear)"/>
    <n v="3"/>
    <s v="Y"/>
    <s v="Pos"/>
    <x v="0"/>
    <s v="Transit users"/>
    <s v="individual"/>
    <s v="Count"/>
    <s v="Aggregate"/>
    <s v="census block group/ tract"/>
    <s v="Revealed preference"/>
    <s v="Secondary - Census"/>
    <n v="1"/>
    <n v="0"/>
    <n v="0"/>
    <n v="0"/>
    <n v="0"/>
    <n v="0"/>
    <n v="0"/>
    <n v="0"/>
    <n v="0"/>
    <n v="0"/>
    <n v="0"/>
    <n v="1"/>
    <n v="0"/>
    <n v="0"/>
    <n v="0"/>
    <n v="0"/>
    <n v="0"/>
    <n v="0"/>
    <n v="0"/>
    <n v="0"/>
    <n v="0"/>
    <s v="Work"/>
    <x v="1"/>
    <s v="San Diego"/>
    <n v="2000"/>
    <s v="Pre-2010"/>
    <n v="593"/>
    <n v="1"/>
    <s v="O"/>
    <s v="N"/>
    <n v="0"/>
    <n v="0"/>
    <n v="0"/>
    <n v="0"/>
    <x v="0"/>
    <x v="1"/>
    <x v="0"/>
    <n v="1"/>
    <x v="0"/>
    <n v="0"/>
    <n v="0"/>
    <n v="0"/>
    <x v="1"/>
    <s v="Type 2:above ave density,older housing, above ave street density,above ave intersection density,below ave cul-de-sac density"/>
    <n v="1"/>
    <x v="10"/>
    <s v="Origin/residence"/>
    <s v="census geography"/>
    <s v=" STF3"/>
    <s v="Negative binomial regression"/>
    <m/>
    <m/>
    <s v="4b, 5"/>
    <n v="2.4477544962458526E-2"/>
    <s v="derived (7b)"/>
    <n v="0.98029999999999995"/>
    <m/>
    <n v="2.6652556987145175"/>
    <s v="Derived (4b)"/>
    <m/>
    <m/>
    <s v=""/>
    <m/>
    <s v=""/>
    <n v="2.9"/>
    <s v="χ2"/>
    <s v=""/>
    <n v="0.1"/>
    <m/>
    <m/>
    <m/>
    <m/>
    <n v="0.69899999999999995"/>
    <s v="pseudo R2"/>
    <n v="-2939.3"/>
    <s v=""/>
    <n v="721"/>
    <s v="χ2"/>
    <m/>
    <m/>
    <m/>
    <s v=""/>
    <s v=""/>
    <n v="2.4969442989348698E-2"/>
    <n v="2.4477544962458526E-2"/>
    <m/>
    <m/>
  </r>
  <r>
    <x v="21"/>
    <s v="Thompson et al. 2011"/>
    <n v="108.1"/>
    <x v="334"/>
    <x v="1"/>
    <x v="1"/>
    <x v="2"/>
    <x v="194"/>
    <x v="0"/>
    <n v="35.380764652824297"/>
    <n v="0"/>
    <n v="0"/>
    <s v="Table 3 p. 3340"/>
    <n v="3"/>
    <s v="Y"/>
    <s v="Neg"/>
    <x v="2"/>
    <s v="ridership"/>
    <s v="trip"/>
    <s v="Count"/>
    <s v="Aggregate"/>
    <s v="TAZ"/>
    <s v="Revealed preference"/>
    <s v="Secondary - Census"/>
    <n v="1"/>
    <n v="0"/>
    <n v="0"/>
    <n v="0"/>
    <n v="0"/>
    <n v="0"/>
    <n v="0"/>
    <n v="0"/>
    <n v="0"/>
    <n v="0"/>
    <n v="0"/>
    <n v="1"/>
    <n v="0"/>
    <n v="0"/>
    <n v="0"/>
    <n v="0"/>
    <n v="0"/>
    <n v="0"/>
    <n v="0"/>
    <n v="0"/>
    <n v="0"/>
    <s v="Work"/>
    <x v="1"/>
    <s v="Florida"/>
    <n v="2000"/>
    <s v="Pre-2010"/>
    <n v="40436"/>
    <n v="1"/>
    <s v="O"/>
    <s v="Y"/>
    <n v="1"/>
    <n v="1"/>
    <n v="0"/>
    <n v="1"/>
    <x v="1"/>
    <x v="1"/>
    <x v="0"/>
    <n v="1"/>
    <x v="0"/>
    <n v="0"/>
    <n v="1"/>
    <n v="0"/>
    <x v="0"/>
    <s v="Walkability index"/>
    <m/>
    <x v="11"/>
    <s v="Destination/workplace"/>
    <s v="other"/>
    <s v=" TAZ"/>
    <s v="Negative binomial regression"/>
    <m/>
    <m/>
    <s v="4b"/>
    <n v="-0.65510000000000002"/>
    <s v="Source"/>
    <n v="-0.45269999999999999"/>
    <m/>
    <n v="0.63590887767667914"/>
    <s v="Derived (4b)"/>
    <s v=""/>
    <s v=""/>
    <s v=""/>
    <m/>
    <s v=""/>
    <s v=""/>
    <s v=""/>
    <s v=""/>
    <n v="3.5999999999999997E-2"/>
    <s v=""/>
    <m/>
    <m/>
    <m/>
    <n v="6.2E-2"/>
    <s v="pseudo R2"/>
    <s v="21 402.554"/>
    <n v="0"/>
    <n v="185.98"/>
    <s v="χ2"/>
    <m/>
    <m/>
    <m/>
    <s v=""/>
    <s v=""/>
    <n v="1.45"/>
    <m/>
    <m/>
    <m/>
  </r>
  <r>
    <x v="44"/>
    <s v="Sung et al. 2014"/>
    <n v="65.3"/>
    <x v="335"/>
    <x v="1"/>
    <x v="1"/>
    <x v="1"/>
    <x v="229"/>
    <x v="9"/>
    <n v="16.139183600071931"/>
    <n v="0.80695918000359657"/>
    <n v="0.17950000000000002"/>
    <s v="Table 2 p. 138 (75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Residential density"/>
    <m/>
    <x v="7"/>
    <s v="not stated"/>
    <s v="radial"/>
    <s v="400 &lt; x &lt; 800m"/>
    <s v="OLS"/>
    <m/>
    <m/>
    <s v="6e, 8a, 5"/>
    <n v="0.22244"/>
    <s v="derived (6e)"/>
    <n v="0.83"/>
    <m/>
    <m/>
    <s v=""/>
    <s v=""/>
    <s v=""/>
    <n v="3.59"/>
    <m/>
    <s v=""/>
    <s v=""/>
    <s v=""/>
    <s v=""/>
    <n v="0.01"/>
    <m/>
    <m/>
    <n v="6.1961002785515321E-2"/>
    <s v="Derived (8a)"/>
    <n v="0.379"/>
    <s v="R2"/>
    <s v=""/>
    <s v=""/>
    <n v="2.63"/>
    <s v="t"/>
    <n v="1"/>
    <n v="18"/>
    <n v="1"/>
    <n v="454"/>
    <n v="9.3689999999999998"/>
    <n v="0.26800000000000002"/>
    <n v="0.22244"/>
    <m/>
    <m/>
  </r>
  <r>
    <x v="37"/>
    <s v="Chen and Zegras 2016"/>
    <n v="86.1"/>
    <x v="336"/>
    <x v="1"/>
    <x v="1"/>
    <x v="1"/>
    <x v="1"/>
    <x v="6"/>
    <n v="19.173553039543329"/>
    <n v="6.3911843465144429"/>
    <n v="2.4542147890615462"/>
    <s v="Table 2 (p-values), Table 3 p. 118 (Weekday boardings, Model 1)"/>
    <n v="5"/>
    <s v="Y"/>
    <s v="Pos"/>
    <x v="0"/>
    <s v="ridership"/>
    <s v="boarding"/>
    <s v="continuous"/>
    <s v="Aggregate"/>
    <s v="Transit stop ridership"/>
    <s v="Revealed preference"/>
    <s v="Secondary - patronage"/>
    <n v="0"/>
    <n v="0"/>
    <n v="0"/>
    <n v="0"/>
    <n v="0"/>
    <n v="1"/>
    <n v="1"/>
    <n v="0"/>
    <n v="0"/>
    <n v="0"/>
    <n v="0"/>
    <n v="0"/>
    <n v="1"/>
    <n v="0"/>
    <n v="0"/>
    <n v="0"/>
    <n v="0"/>
    <n v="0"/>
    <n v="0"/>
    <n v="0"/>
    <n v="0"/>
    <s v="Weekday"/>
    <x v="1"/>
    <s v="Boston"/>
    <s v="2009 - 2010"/>
    <s v="2010 - 2017"/>
    <n v="120"/>
    <n v="1"/>
    <s v="O"/>
    <s v="Y"/>
    <n v="1"/>
    <n v="0"/>
    <n v="0"/>
    <n v="0"/>
    <x v="1"/>
    <x v="1"/>
    <x v="0"/>
    <n v="1"/>
    <x v="0"/>
    <n v="1"/>
    <n v="1"/>
    <n v="0"/>
    <x v="1"/>
    <s v="Proportion of intersections that are four-way or more"/>
    <m/>
    <x v="1"/>
    <s v="Origin/residence"/>
    <s v="radial street"/>
    <s v=" 800m"/>
    <s v="OLS"/>
    <m/>
    <m/>
    <m/>
    <n v="0.38400000000000001"/>
    <s v="Source"/>
    <n v="2.74"/>
    <m/>
    <m/>
    <s v=""/>
    <s v=""/>
    <s v=""/>
    <s v=""/>
    <m/>
    <s v=""/>
    <s v=""/>
    <s v=""/>
    <s v="0.71, 4.94"/>
    <n v="0.01"/>
    <s v=""/>
    <m/>
    <m/>
    <m/>
    <n v="0.79500000000000004"/>
    <s v="Adjusted R2"/>
    <s v=""/>
    <s v=""/>
    <s v=""/>
    <s v=""/>
    <m/>
    <m/>
    <m/>
    <s v=""/>
    <s v=""/>
    <s v=""/>
    <s v=""/>
    <m/>
    <m/>
  </r>
  <r>
    <x v="65"/>
    <s v="Noland and DiPetrillo 2015"/>
    <n v="106.1"/>
    <x v="337"/>
    <x v="0"/>
    <x v="1"/>
    <x v="1"/>
    <x v="0"/>
    <x v="0"/>
    <n v="12.243087576932918"/>
    <n v="0"/>
    <n v="0"/>
    <s v="Table 13 p. 40"/>
    <n v="2"/>
    <s v="Y"/>
    <s v="Pos"/>
    <x v="0"/>
    <s v="ridership"/>
    <s v="trip frequency"/>
    <s v="continuous"/>
    <s v="Disaggregate"/>
    <m/>
    <s v="Revealed preference"/>
    <s v="Primary survey"/>
    <n v="0"/>
    <n v="0"/>
    <n v="0"/>
    <n v="0"/>
    <n v="0"/>
    <n v="1"/>
    <n v="1"/>
    <n v="0"/>
    <n v="0"/>
    <n v="0"/>
    <n v="0"/>
    <n v="0"/>
    <n v="0"/>
    <n v="0"/>
    <n v="0"/>
    <n v="0"/>
    <n v="0"/>
    <n v="0"/>
    <n v="0"/>
    <n v="1"/>
    <n v="0"/>
    <s v="General"/>
    <x v="9"/>
    <s v="varies"/>
    <n v="2012"/>
    <s v="2010 - 2017"/>
    <n v="779"/>
    <n v="1"/>
    <s v="O"/>
    <s v="Y"/>
    <n v="1"/>
    <n v="1"/>
    <n v="0"/>
    <n v="0"/>
    <x v="0"/>
    <x v="0"/>
    <x v="0"/>
    <n v="1"/>
    <x v="0"/>
    <n v="1"/>
    <n v="1"/>
    <n v="0"/>
    <x v="0"/>
    <s v="Lives in a TOD"/>
    <n v="1"/>
    <x v="0"/>
    <s v="Origin/residence"/>
    <s v="radial"/>
    <s v=" 800m"/>
    <s v="SEM"/>
    <m/>
    <m/>
    <s v="6c"/>
    <n v="2.2671388101983006E-2"/>
    <s v="derived (6c)"/>
    <n v="0.53"/>
    <m/>
    <m/>
    <s v=""/>
    <n v="0.42699999999999999"/>
    <s v="Standardised beta coefficient"/>
    <s v=""/>
    <m/>
    <n v="2.94"/>
    <s v=""/>
    <s v=""/>
    <s v=""/>
    <s v=""/>
    <s v=""/>
    <m/>
    <m/>
    <m/>
    <n v="0.48399999999999999"/>
    <s v="RMSEA"/>
    <s v=""/>
    <m/>
    <n v="7.5"/>
    <s v="χ2"/>
    <m/>
    <m/>
    <m/>
    <n v="12"/>
    <n v="3.53"/>
    <n v="0.151"/>
    <n v="2.2671388101983006E-2"/>
    <m/>
    <m/>
  </r>
  <r>
    <x v="37"/>
    <s v="Chen and Zegras 2016"/>
    <n v="86.3"/>
    <x v="338"/>
    <x v="1"/>
    <x v="1"/>
    <x v="1"/>
    <x v="1"/>
    <x v="6"/>
    <n v="19.173553039543329"/>
    <n v="6.3911843465144429"/>
    <n v="1.3996693718866631"/>
    <s v="Table 2 (p-values), Table 3 p. 118 (off peak)"/>
    <n v="5"/>
    <s v="N"/>
    <s v="Pos"/>
    <x v="1"/>
    <s v="ridership"/>
    <s v="boarding"/>
    <s v="continuous"/>
    <s v="Aggregate"/>
    <s v="Transit stop ridership"/>
    <s v="Revealed preference"/>
    <s v="Secondary - patronage"/>
    <n v="0"/>
    <n v="0"/>
    <n v="0"/>
    <n v="0"/>
    <n v="0"/>
    <n v="1"/>
    <n v="1"/>
    <n v="0"/>
    <n v="0"/>
    <n v="0"/>
    <n v="0"/>
    <n v="0"/>
    <n v="1"/>
    <n v="0"/>
    <n v="0"/>
    <n v="0"/>
    <n v="0"/>
    <n v="0"/>
    <n v="0"/>
    <n v="1"/>
    <n v="0"/>
    <s v="Off-peak"/>
    <x v="1"/>
    <s v="Boston"/>
    <s v="2009 - 2010"/>
    <s v="2010 - 2017"/>
    <n v="120"/>
    <n v="1"/>
    <s v="O"/>
    <s v="Y"/>
    <n v="1"/>
    <n v="0"/>
    <n v="0"/>
    <n v="0"/>
    <x v="1"/>
    <x v="1"/>
    <x v="0"/>
    <n v="1"/>
    <x v="0"/>
    <n v="1"/>
    <n v="1"/>
    <n v="0"/>
    <x v="1"/>
    <s v="Proportion of intersections that are four-way or more"/>
    <m/>
    <x v="1"/>
    <s v="Origin/residence"/>
    <s v="radial street"/>
    <s v=" 800m"/>
    <s v="OLS"/>
    <m/>
    <m/>
    <m/>
    <n v="0.219"/>
    <s v="Source"/>
    <n v="1.23"/>
    <m/>
    <m/>
    <s v=""/>
    <s v=""/>
    <s v=""/>
    <s v=""/>
    <m/>
    <s v=""/>
    <s v=""/>
    <s v=""/>
    <s v="0.77, 3.25"/>
    <n v="0.18"/>
    <s v=""/>
    <m/>
    <m/>
    <m/>
    <n v="0.77600000000000002"/>
    <s v="Adjusted R2"/>
    <s v=""/>
    <s v=""/>
    <s v=""/>
    <s v=""/>
    <m/>
    <m/>
    <m/>
    <s v=""/>
    <s v=""/>
    <s v=""/>
    <s v=""/>
    <m/>
    <m/>
  </r>
  <r>
    <x v="37"/>
    <s v="Chen and Zegras 2016"/>
    <n v="86.2"/>
    <x v="339"/>
    <x v="1"/>
    <x v="1"/>
    <x v="1"/>
    <x v="1"/>
    <x v="6"/>
    <n v="19.173553039543329"/>
    <n v="6.3911843465144429"/>
    <n v="1.0034159424027675"/>
    <s v="Table 2 (p-values), Table 3 p. 118 (am peak period)"/>
    <n v="5"/>
    <s v="N"/>
    <s v="Pos"/>
    <x v="1"/>
    <s v="ridership"/>
    <s v="boarding"/>
    <s v="continuous"/>
    <s v="Aggregate"/>
    <s v="Transit stop ridership"/>
    <s v="Revealed preference"/>
    <s v="Secondary - patronage"/>
    <n v="0"/>
    <n v="0"/>
    <n v="0"/>
    <n v="0"/>
    <n v="0"/>
    <n v="1"/>
    <n v="1"/>
    <n v="0"/>
    <n v="0"/>
    <n v="0"/>
    <n v="0"/>
    <n v="0"/>
    <n v="1"/>
    <n v="0"/>
    <n v="0"/>
    <n v="0"/>
    <n v="0"/>
    <n v="0"/>
    <n v="0"/>
    <n v="1"/>
    <n v="0"/>
    <s v="Peak"/>
    <x v="1"/>
    <s v="Boston"/>
    <s v="2009 - 2010"/>
    <s v="2010 - 2017"/>
    <n v="120"/>
    <n v="1"/>
    <s v="O"/>
    <s v="Y"/>
    <n v="1"/>
    <n v="0"/>
    <n v="0"/>
    <n v="0"/>
    <x v="1"/>
    <x v="1"/>
    <x v="0"/>
    <n v="1"/>
    <x v="0"/>
    <n v="1"/>
    <n v="1"/>
    <n v="0"/>
    <x v="1"/>
    <s v="Proportion of intersections that are four-way or more"/>
    <m/>
    <x v="1"/>
    <s v="Origin/residence"/>
    <s v="radial street"/>
    <s v=" 800m"/>
    <s v="OLS"/>
    <m/>
    <m/>
    <m/>
    <n v="0.157"/>
    <s v="Source"/>
    <n v="1.01"/>
    <m/>
    <m/>
    <s v=""/>
    <s v=""/>
    <s v=""/>
    <s v=""/>
    <m/>
    <s v=""/>
    <s v=""/>
    <s v=""/>
    <s v="0.48, 2.26"/>
    <n v="0.17"/>
    <s v=""/>
    <m/>
    <m/>
    <m/>
    <n v="0.75900000000000001"/>
    <s v="Adjusted R2"/>
    <s v=""/>
    <s v=""/>
    <s v=""/>
    <s v=""/>
    <m/>
    <m/>
    <m/>
    <s v=""/>
    <s v=""/>
    <s v=""/>
    <s v=""/>
    <m/>
    <m/>
  </r>
  <r>
    <x v="27"/>
    <s v="Tsa et al. 2012"/>
    <n v="102.1"/>
    <x v="340"/>
    <x v="1"/>
    <x v="1"/>
    <x v="1"/>
    <x v="230"/>
    <x v="4"/>
    <n v="21.363636363636363"/>
    <n v="10.681818181818182"/>
    <n v="2.35"/>
    <s v="Table 2 p. 68"/>
    <n v="4"/>
    <s v="Y"/>
    <s v="Pos"/>
    <x v="0"/>
    <s v="ridership"/>
    <s v="per capita trip"/>
    <s v="continuous"/>
    <s v="Aggregate"/>
    <s v="TAZ"/>
    <s v="Revealed preference"/>
    <s v="Secondary - travel or household survey"/>
    <n v="1"/>
    <n v="0"/>
    <n v="0"/>
    <n v="0"/>
    <n v="0"/>
    <n v="0"/>
    <n v="0"/>
    <n v="0"/>
    <n v="0"/>
    <n v="0"/>
    <n v="0"/>
    <n v="0"/>
    <n v="0"/>
    <n v="0"/>
    <n v="0"/>
    <n v="0"/>
    <n v="0"/>
    <n v="0"/>
    <n v="0"/>
    <n v="1"/>
    <n v="0"/>
    <s v="General"/>
    <x v="4"/>
    <s v="Sydney"/>
    <s v="1997 - 2010"/>
    <s v="2010 - 2017"/>
    <n v="1824"/>
    <s v="pooled"/>
    <s v="O"/>
    <s v="N"/>
    <n v="0"/>
    <n v="0"/>
    <n v="1"/>
    <n v="0"/>
    <x v="1"/>
    <x v="1"/>
    <x v="0"/>
    <n v="1"/>
    <x v="0"/>
    <n v="0"/>
    <n v="0"/>
    <n v="0"/>
    <x v="1"/>
    <s v="Road link density"/>
    <m/>
    <x v="1"/>
    <s v="Origin/residence"/>
    <s v="radial"/>
    <s v=" 800m"/>
    <s v="Global regression "/>
    <m/>
    <m/>
    <s v="8a"/>
    <n v="0.22"/>
    <s v="Source"/>
    <n v="0.16"/>
    <m/>
    <m/>
    <s v=""/>
    <s v=""/>
    <s v=""/>
    <n v="4.7"/>
    <m/>
    <s v=""/>
    <s v=""/>
    <s v=""/>
    <s v=""/>
    <s v=""/>
    <n v="3.4000000000000002E-2"/>
    <m/>
    <n v="4.6808510638297871E-2"/>
    <s v="Derived (8a)"/>
    <n v="0.26"/>
    <s v="Adjusted R2"/>
    <s v=""/>
    <n v="0"/>
    <n v="459.71"/>
    <s v="AIC"/>
    <n v="1"/>
    <n v="8"/>
    <n v="1"/>
    <n v="1815"/>
    <s v=""/>
    <s v=""/>
    <s v=""/>
    <m/>
    <m/>
  </r>
  <r>
    <x v="47"/>
    <s v="Cervero 2006"/>
    <n v="2.2999999999999998"/>
    <x v="341"/>
    <x v="0"/>
    <x v="1"/>
    <x v="1"/>
    <x v="10"/>
    <x v="0"/>
    <n v="15.33593967902171"/>
    <n v="0"/>
    <n v="0"/>
    <s v="Table 2 p, 292"/>
    <n v="5"/>
    <s v="N"/>
    <s v="Pos"/>
    <x v="1"/>
    <s v="ridership"/>
    <s v="boarding"/>
    <s v="continuous"/>
    <s v="Aggregate"/>
    <s v="Transit stop ridership"/>
    <s v="Revealed preference"/>
    <s v="Secondary - patronage"/>
    <n v="0"/>
    <n v="0"/>
    <n v="0"/>
    <n v="0"/>
    <n v="0"/>
    <n v="0"/>
    <n v="1"/>
    <n v="0"/>
    <n v="0"/>
    <n v="0"/>
    <n v="0"/>
    <n v="1"/>
    <n v="0"/>
    <n v="0"/>
    <n v="0"/>
    <n v="0"/>
    <n v="0"/>
    <n v="0"/>
    <n v="0"/>
    <n v="0"/>
    <n v="0"/>
    <s v="Peak"/>
    <x v="1"/>
    <s v="San Francisco"/>
    <n v="2003"/>
    <s v="Pre-2010"/>
    <n v="68"/>
    <n v="1"/>
    <s v="O"/>
    <s v="Y"/>
    <n v="1"/>
    <n v="1"/>
    <n v="0"/>
    <n v="1"/>
    <x v="0"/>
    <x v="1"/>
    <x v="1"/>
    <n v="0"/>
    <x v="1"/>
    <n v="0"/>
    <n v="0"/>
    <n v="0"/>
    <x v="3"/>
    <s v="Population (common catchment area)"/>
    <m/>
    <x v="7"/>
    <s v="Origin/residence"/>
    <s v="radial"/>
    <s v=" 800m"/>
    <s v="OLS"/>
    <m/>
    <m/>
    <s v="6a"/>
    <n v="2.1000000000000001E-2"/>
    <s v="Source (6a)"/>
    <s v=""/>
    <m/>
    <m/>
    <s v=""/>
    <s v=""/>
    <s v=""/>
    <s v=""/>
    <m/>
    <s v=""/>
    <m/>
    <m/>
    <s v=""/>
    <n v="0.74"/>
    <s v=""/>
    <m/>
    <m/>
    <m/>
    <n v="0.89800000000000002"/>
    <s v="R2"/>
    <s v=""/>
    <s v="&lt;0.001"/>
    <n v="45.2"/>
    <s v="Fisher's distribution"/>
    <m/>
    <m/>
    <m/>
    <s v=""/>
    <s v=""/>
    <s v=""/>
    <s v=""/>
    <m/>
    <m/>
  </r>
  <r>
    <x v="31"/>
    <s v="Gordon 2004"/>
    <n v="15.17"/>
    <x v="342"/>
    <x v="0"/>
    <x v="1"/>
    <x v="1"/>
    <x v="53"/>
    <x v="0"/>
    <e v="#N/A"/>
    <e v="#N/A"/>
    <e v="#N/A"/>
    <s v="Model 2 - c p. 25 (LA) (log-linear)"/>
    <n v="3"/>
    <s v="Y"/>
    <s v="Pos"/>
    <x v="2"/>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4"/>
    <s v="Type 9:below ave density,newer housing, above ave street density,above ave intersection density,above ave cul-de-sac density"/>
    <n v="1"/>
    <x v="15"/>
    <s v="Origin/residence"/>
    <s v="census geography"/>
    <s v=" STF3"/>
    <s v="Negative binomial regression"/>
    <m/>
    <m/>
    <s v="4b, 5, 103"/>
    <n v="2.0689942378208488E-2"/>
    <s v="derived (7b)"/>
    <n v="0.42470000000000002"/>
    <m/>
    <n v="1.529131611362166"/>
    <s v="Derived (4b)"/>
    <m/>
    <m/>
    <s v=""/>
    <m/>
    <s v=""/>
    <n v="24.3"/>
    <s v="χ2"/>
    <s v=""/>
    <n v="0.1"/>
    <m/>
    <m/>
    <m/>
    <m/>
    <n v="0.79500000000000004"/>
    <s v="pseudo R2"/>
    <n v="-16865"/>
    <s v=""/>
    <n v="4033.9"/>
    <s v="χ2"/>
    <m/>
    <m/>
    <m/>
    <s v=""/>
    <s v=""/>
    <n v="4.8716605552645363E-2"/>
    <n v="2.0689942378208488E-2"/>
    <m/>
    <m/>
  </r>
  <r>
    <x v="27"/>
    <s v="Tsa et al. 2012"/>
    <n v="102.1"/>
    <x v="343"/>
    <x v="1"/>
    <x v="1"/>
    <x v="1"/>
    <x v="231"/>
    <x v="4"/>
    <n v="63.499999999999986"/>
    <n v="31.749999999999993"/>
    <n v="-3.1749999999999994"/>
    <s v="Table 2 p. 68"/>
    <n v="4"/>
    <s v="Y"/>
    <s v="Neg"/>
    <x v="2"/>
    <s v="ridership"/>
    <s v="per capita trip"/>
    <s v="continuous"/>
    <s v="Aggregate"/>
    <s v="TAZ"/>
    <s v="Revealed preference"/>
    <s v="Secondary - travel or household survey"/>
    <n v="1"/>
    <n v="0"/>
    <n v="0"/>
    <n v="0"/>
    <n v="0"/>
    <n v="0"/>
    <n v="0"/>
    <n v="0"/>
    <n v="0"/>
    <n v="0"/>
    <n v="0"/>
    <n v="0"/>
    <n v="0"/>
    <n v="0"/>
    <n v="0"/>
    <n v="0"/>
    <n v="0"/>
    <n v="0"/>
    <n v="0"/>
    <n v="1"/>
    <n v="0"/>
    <s v="General"/>
    <x v="4"/>
    <s v="Sydney"/>
    <s v="1997 - 2010"/>
    <s v="2010 - 2017"/>
    <n v="1824"/>
    <s v="pooled"/>
    <s v="O"/>
    <s v="N"/>
    <n v="0"/>
    <n v="0"/>
    <n v="1"/>
    <n v="0"/>
    <x v="1"/>
    <x v="1"/>
    <x v="0"/>
    <n v="1"/>
    <x v="0"/>
    <n v="0"/>
    <n v="0"/>
    <n v="0"/>
    <x v="1"/>
    <s v="Pseudo node density"/>
    <m/>
    <x v="1"/>
    <s v="Origin/residence"/>
    <s v="radial"/>
    <s v=" 800m"/>
    <s v="Global regression "/>
    <m/>
    <m/>
    <s v="8a"/>
    <n v="-0.1"/>
    <s v="Source"/>
    <n v="-2.5999999999999999E-2"/>
    <m/>
    <m/>
    <s v=""/>
    <s v=""/>
    <s v=""/>
    <n v="-6.35"/>
    <m/>
    <s v=""/>
    <s v=""/>
    <s v=""/>
    <s v=""/>
    <s v=""/>
    <n v="4.0000000000000001E-3"/>
    <s v="Source"/>
    <n v="1.5748031496062995E-2"/>
    <s v="Derived (8a)"/>
    <n v="0.26"/>
    <s v="Adjusted R2"/>
    <s v=""/>
    <n v="0"/>
    <n v="459.71"/>
    <s v="AIC"/>
    <n v="1"/>
    <n v="8"/>
    <n v="1"/>
    <n v="1815"/>
    <s v=""/>
    <s v=""/>
    <s v=""/>
    <m/>
    <m/>
  </r>
  <r>
    <x v="44"/>
    <s v="Sung et al. 2014"/>
    <n v="65.599999999999994"/>
    <x v="344"/>
    <x v="1"/>
    <x v="1"/>
    <x v="1"/>
    <x v="232"/>
    <x v="9"/>
    <n v="28.974798786119539"/>
    <n v="1.448739939305977"/>
    <n v="0.27450000000000002"/>
    <s v="Table 3 p. 139 (25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Small-scale nieghbourhood living density"/>
    <m/>
    <x v="7"/>
    <s v="not stated"/>
    <s v="radial"/>
    <s v=" &lt;400m"/>
    <s v="OLS"/>
    <m/>
    <m/>
    <s v="6e, 8a, 5"/>
    <n v="0.189475"/>
    <s v="derived (6e)"/>
    <n v="2.915"/>
    <m/>
    <m/>
    <s v=""/>
    <s v=""/>
    <s v=""/>
    <n v="5.49"/>
    <m/>
    <s v=""/>
    <s v=""/>
    <s v=""/>
    <s v=""/>
    <n v="0.01"/>
    <m/>
    <m/>
    <n v="3.4512750455373407E-2"/>
    <s v="Derived (8a)"/>
    <n v="0.47199999999999998"/>
    <s v="R2"/>
    <s v=""/>
    <s v=""/>
    <n v="7"/>
    <s v="t"/>
    <n v="1"/>
    <n v="18"/>
    <n v="1"/>
    <n v="454"/>
    <n v="9.0969999999999995"/>
    <n v="6.5000000000000002E-2"/>
    <n v="0.189475"/>
    <m/>
    <m/>
  </r>
  <r>
    <x v="44"/>
    <s v="Sung et al. 2014"/>
    <n v="65.599999999999994"/>
    <x v="345"/>
    <x v="1"/>
    <x v="1"/>
    <x v="1"/>
    <x v="233"/>
    <x v="9"/>
    <n v="23.867888014449758"/>
    <n v="1.1933944007224879"/>
    <n v="0.22200000000000006"/>
    <s v="Table 3 p. 139 (25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Residential density"/>
    <m/>
    <x v="7"/>
    <s v="not stated"/>
    <s v="radial"/>
    <s v=" &lt;400m"/>
    <s v="OLS"/>
    <m/>
    <m/>
    <s v="6e, 8a, 5"/>
    <n v="0.18602399999999997"/>
    <s v="derived (6e)"/>
    <n v="2.0219999999999998"/>
    <m/>
    <m/>
    <s v=""/>
    <s v=""/>
    <s v=""/>
    <n v="4.4400000000000004"/>
    <m/>
    <s v=""/>
    <s v=""/>
    <s v=""/>
    <s v=""/>
    <n v="0.01"/>
    <m/>
    <m/>
    <n v="4.1897297297297284E-2"/>
    <s v="Derived (8a)"/>
    <n v="0.47199999999999998"/>
    <s v="R2"/>
    <s v=""/>
    <s v=""/>
    <n v="7"/>
    <s v="t"/>
    <n v="1"/>
    <n v="18"/>
    <n v="1"/>
    <n v="454"/>
    <n v="9.0969999999999995"/>
    <n v="9.1999999999999998E-2"/>
    <n v="0.18602399999999997"/>
    <m/>
    <m/>
  </r>
  <r>
    <x v="31"/>
    <s v="Gordon 2004"/>
    <n v="15.2"/>
    <x v="346"/>
    <x v="0"/>
    <x v="1"/>
    <x v="1"/>
    <x v="95"/>
    <x v="0"/>
    <n v="39.368137514305083"/>
    <n v="0"/>
    <n v="0"/>
    <s v="Model 2 - c p. 25 (Sacramento) (log-linear)"/>
    <n v="3"/>
    <s v="N"/>
    <s v="Pos"/>
    <x v="1"/>
    <s v="Transit users"/>
    <s v="individual"/>
    <s v="Count"/>
    <s v="Aggregate"/>
    <s v="census block group/ tract"/>
    <s v="Revealed preference"/>
    <s v="Secondary - Census"/>
    <n v="1"/>
    <n v="0"/>
    <n v="0"/>
    <n v="0"/>
    <n v="0"/>
    <n v="0"/>
    <n v="0"/>
    <n v="0"/>
    <n v="0"/>
    <n v="0"/>
    <n v="0"/>
    <n v="1"/>
    <n v="0"/>
    <n v="0"/>
    <n v="0"/>
    <n v="0"/>
    <n v="0"/>
    <n v="0"/>
    <n v="0"/>
    <n v="0"/>
    <n v="0"/>
    <s v="Work"/>
    <x v="1"/>
    <s v="Sacramento"/>
    <n v="2000"/>
    <s v="Pre-2010"/>
    <n v="397"/>
    <n v="1"/>
    <s v="O"/>
    <s v="N"/>
    <n v="0"/>
    <n v="0"/>
    <n v="0"/>
    <n v="0"/>
    <x v="0"/>
    <x v="1"/>
    <x v="0"/>
    <n v="1"/>
    <x v="0"/>
    <n v="0"/>
    <n v="0"/>
    <n v="0"/>
    <x v="1"/>
    <s v="Type 6:above ave density,older housing, above ave street density,above ave intersection density,below ave cul-de-sac density"/>
    <n v="1"/>
    <x v="10"/>
    <s v="Origin/residence"/>
    <s v="census geography"/>
    <s v=" STF3"/>
    <s v="Negative binomial regression"/>
    <m/>
    <m/>
    <s v="4b"/>
    <n v="1.7990832896804608E-2"/>
    <s v="derived (7b)"/>
    <n v="0.23050000000000001"/>
    <m/>
    <n v="1.2592294672856679"/>
    <s v="Derived (4b)"/>
    <m/>
    <m/>
    <s v=""/>
    <m/>
    <s v=""/>
    <n v="1.3"/>
    <s v="χ2"/>
    <s v=""/>
    <s v=""/>
    <m/>
    <m/>
    <m/>
    <m/>
    <n v="0.57699999999999996"/>
    <s v="pseudo R2"/>
    <n v="-1869.5"/>
    <s v=""/>
    <n v="489"/>
    <s v="χ2"/>
    <m/>
    <m/>
    <m/>
    <s v=""/>
    <s v=""/>
    <n v="7.8051335777894179E-2"/>
    <n v="1.7990832896804608E-2"/>
    <m/>
    <m/>
  </r>
  <r>
    <x v="29"/>
    <s v="Renneet al. 2016"/>
    <n v="103.1"/>
    <x v="347"/>
    <x v="1"/>
    <x v="1"/>
    <x v="1"/>
    <x v="234"/>
    <x v="2"/>
    <n v="22.522222222222226"/>
    <n v="22.522222222222226"/>
    <n v="2.0270000000000001"/>
    <s v="Table 3 p. 40"/>
    <n v="4"/>
    <s v="Y"/>
    <s v="Pos"/>
    <x v="0"/>
    <s v="Mode share"/>
    <s v="proportion using transit"/>
    <s v="continuous (fraction)"/>
    <s v="Aggregate"/>
    <s v="census block group/ tract"/>
    <s v="Revealed preference"/>
    <s v="Secondary - Census"/>
    <n v="1"/>
    <n v="0"/>
    <n v="0"/>
    <n v="0"/>
    <n v="0"/>
    <n v="0"/>
    <n v="0"/>
    <n v="0"/>
    <n v="0"/>
    <n v="0"/>
    <n v="0"/>
    <n v="1"/>
    <n v="0"/>
    <n v="0"/>
    <n v="0"/>
    <n v="0"/>
    <n v="0"/>
    <n v="0"/>
    <n v="0"/>
    <n v="0"/>
    <n v="0"/>
    <s v="Work"/>
    <x v="1"/>
    <s v="varies"/>
    <n v="2010"/>
    <s v="2010 - 2017"/>
    <n v="4399"/>
    <n v="1"/>
    <s v="O"/>
    <s v="Y"/>
    <n v="1"/>
    <n v="0"/>
    <n v="0"/>
    <n v="0"/>
    <x v="1"/>
    <x v="1"/>
    <x v="0"/>
    <n v="1"/>
    <x v="0"/>
    <n v="1"/>
    <n v="1"/>
    <n v="0"/>
    <x v="1"/>
    <s v="Block density"/>
    <m/>
    <x v="1"/>
    <s v="Origin/residence"/>
    <s v="neighbourhood"/>
    <s v=" not stated"/>
    <s v="multi-level model"/>
    <m/>
    <m/>
    <s v="6a, 8a"/>
    <n v="0.09"/>
    <s v="derived (6a)"/>
    <n v="0.09"/>
    <m/>
    <m/>
    <s v=""/>
    <s v=""/>
    <s v=""/>
    <n v="2.0270000000000001"/>
    <m/>
    <s v=""/>
    <s v=""/>
    <s v=""/>
    <s v=""/>
    <n v="4.2999999999999997E-2"/>
    <n v="4.3999999999999997E-2"/>
    <m/>
    <n v="4.4400592007893432E-2"/>
    <s v="Derived (8a)"/>
    <n v="0.59699999999999998"/>
    <s v="McFadden pseudo R2"/>
    <s v=""/>
    <s v=""/>
    <s v=""/>
    <s v=""/>
    <n v="1"/>
    <n v="10"/>
    <n v="1"/>
    <n v="4388"/>
    <s v=""/>
    <s v=""/>
    <s v=""/>
    <m/>
    <m/>
  </r>
  <r>
    <x v="24"/>
    <s v="Lee and Lee 2013"/>
    <n v="47.1"/>
    <x v="348"/>
    <x v="0"/>
    <x v="1"/>
    <x v="1"/>
    <x v="235"/>
    <x v="0"/>
    <n v="107.90960451977401"/>
    <n v="0"/>
    <n v="0"/>
    <s v="A-3 p. 327, Pooled Model 2"/>
    <n v="4"/>
    <s v="Y"/>
    <s v="Pos"/>
    <x v="0"/>
    <s v="ridership"/>
    <s v="unlinked trip"/>
    <s v="continuous"/>
    <s v="Disaggregate"/>
    <m/>
    <s v="Revealed preference"/>
    <s v="Secondary - patronage"/>
    <n v="1"/>
    <n v="0"/>
    <n v="0"/>
    <n v="0"/>
    <n v="0"/>
    <n v="0"/>
    <n v="0"/>
    <n v="0"/>
    <n v="0"/>
    <n v="0"/>
    <n v="0"/>
    <n v="0"/>
    <n v="0"/>
    <n v="0"/>
    <n v="0"/>
    <n v="0"/>
    <n v="0"/>
    <n v="0"/>
    <n v="0"/>
    <n v="1"/>
    <n v="0"/>
    <s v="General"/>
    <x v="1"/>
    <s v="varies"/>
    <s v="2002 - 2010"/>
    <s v="2010 - 2017"/>
    <n v="6369"/>
    <n v="108"/>
    <s v="Q"/>
    <s v="Y"/>
    <n v="0"/>
    <n v="0"/>
    <n v="1"/>
    <n v="1"/>
    <x v="0"/>
    <x v="1"/>
    <x v="0"/>
    <n v="1"/>
    <x v="0"/>
    <n v="0"/>
    <n v="0"/>
    <n v="1"/>
    <x v="0"/>
    <s v="Compactness index"/>
    <m/>
    <x v="3"/>
    <s v="not stated"/>
    <s v="other"/>
    <s v=" city or metropolitan area"/>
    <s v="2SLS"/>
    <m/>
    <m/>
    <s v="6a, 8a, 5"/>
    <n v="1.77E-2"/>
    <s v="Source (6a)"/>
    <n v="1.77E-2"/>
    <m/>
    <m/>
    <s v=""/>
    <s v=""/>
    <s v=""/>
    <n v="1.91"/>
    <m/>
    <s v=""/>
    <s v=""/>
    <s v=""/>
    <s v=""/>
    <n v="0.1"/>
    <m/>
    <m/>
    <n v="9.2670157068062836E-3"/>
    <s v="Derived (8a)"/>
    <n v="0.96"/>
    <s v="R2"/>
    <s v=""/>
    <s v=""/>
    <s v=""/>
    <s v=""/>
    <n v="1"/>
    <n v="21"/>
    <n v="1"/>
    <n v="6347"/>
    <s v=""/>
    <s v=""/>
    <s v=""/>
    <m/>
    <m/>
  </r>
  <r>
    <x v="36"/>
    <s v="Ewing et al. 2015"/>
    <n v="113.1"/>
    <x v="349"/>
    <x v="1"/>
    <x v="1"/>
    <x v="1"/>
    <x v="236"/>
    <x v="2"/>
    <n v="14.721737893979743"/>
    <n v="14.721737893979743"/>
    <n v="2.6659999999999999"/>
    <s v="Table 11 p. 2343"/>
    <n v="3"/>
    <s v="Y"/>
    <s v="Pos"/>
    <x v="0"/>
    <s v="Transit use (probability)"/>
    <s v="household"/>
    <s v="binary"/>
    <s v="Disaggregate"/>
    <m/>
    <s v="Revealed preference"/>
    <s v="Secondary - travel or household survey"/>
    <n v="1"/>
    <n v="0"/>
    <n v="0"/>
    <n v="0"/>
    <n v="0"/>
    <n v="0"/>
    <n v="0"/>
    <n v="0"/>
    <n v="0"/>
    <n v="0"/>
    <n v="0"/>
    <n v="0"/>
    <n v="0"/>
    <n v="0"/>
    <n v="0"/>
    <n v="0"/>
    <n v="0"/>
    <n v="0"/>
    <n v="0"/>
    <n v="1"/>
    <n v="0"/>
    <s v="General"/>
    <x v="1"/>
    <s v="15 cities"/>
    <s v="varies"/>
    <s v="2010 - 2017"/>
    <n v="62011"/>
    <n v="1"/>
    <s v="O"/>
    <s v="Y"/>
    <n v="1"/>
    <n v="0"/>
    <n v="0"/>
    <n v="0"/>
    <x v="1"/>
    <x v="1"/>
    <x v="0"/>
    <n v="1"/>
    <x v="0"/>
    <n v="0"/>
    <n v="0"/>
    <n v="0"/>
    <x v="1"/>
    <s v="Four-way intersection density"/>
    <m/>
    <x v="1"/>
    <s v="Origin/residence"/>
    <s v="radial"/>
    <s v=" 1600m"/>
    <s v="logistic"/>
    <s v="no transit trip"/>
    <m/>
    <s v="4a, 7a, 5, 8a"/>
    <n v="0.18109275"/>
    <s v="derived (7a)"/>
    <n v="7.4999999999999997E-3"/>
    <n v="1.0075281954445339"/>
    <m/>
    <s v="Derived (4a)"/>
    <s v=""/>
    <s v=""/>
    <n v="2.6659999999999999"/>
    <m/>
    <s v=""/>
    <s v=""/>
    <s v=""/>
    <s v=""/>
    <n v="8.0000000000000002E-3"/>
    <n v="2.8E-3"/>
    <s v="Source"/>
    <n v="6.7926762940735186E-2"/>
    <s v="Derived (8a)"/>
    <n v="0.71"/>
    <s v="pseudo R2"/>
    <s v=""/>
    <s v=""/>
    <s v=""/>
    <s v=""/>
    <m/>
    <m/>
    <m/>
    <s v=""/>
    <n v="0.11"/>
    <n v="27.13"/>
    <n v="0.18109275"/>
    <m/>
    <m/>
  </r>
  <r>
    <x v="23"/>
    <s v="Kerkman et al. 2015"/>
    <n v="67.099999999999994"/>
    <x v="350"/>
    <x v="1"/>
    <x v="1"/>
    <x v="1"/>
    <x v="237"/>
    <x v="4"/>
    <n v="38.307604345340188"/>
    <n v="19.153802172670094"/>
    <n v="3.35"/>
    <s v="Table 6 p. 29 (2012)"/>
    <n v="4"/>
    <s v="Y"/>
    <s v="Pos"/>
    <x v="0"/>
    <s v="ridership"/>
    <s v="stop entrance + stop exit"/>
    <s v="continuous"/>
    <s v="Aggregate"/>
    <s v="1/4 mile radial stop catchment"/>
    <s v="Revealed preference"/>
    <s v="Secondary - patronage"/>
    <n v="0"/>
    <n v="0"/>
    <n v="1"/>
    <n v="0"/>
    <n v="0"/>
    <n v="0"/>
    <n v="0"/>
    <n v="0"/>
    <n v="0"/>
    <n v="0"/>
    <n v="0"/>
    <n v="0"/>
    <n v="1"/>
    <n v="0"/>
    <n v="0"/>
    <n v="0"/>
    <n v="0"/>
    <n v="0"/>
    <n v="0"/>
    <n v="0"/>
    <n v="0"/>
    <s v="General"/>
    <x v="6"/>
    <s v="Arnhem- Nijmegen"/>
    <n v="2012"/>
    <s v="2010 - 2017"/>
    <n v="1232"/>
    <n v="1"/>
    <s v="O"/>
    <s v="N"/>
    <n v="1"/>
    <n v="0"/>
    <n v="0"/>
    <n v="1"/>
    <x v="1"/>
    <x v="1"/>
    <x v="0"/>
    <n v="1"/>
    <x v="0"/>
    <n v="1"/>
    <n v="0"/>
    <n v="1"/>
    <x v="1"/>
    <s v="Seating facilities are present at the bus stop"/>
    <n v="1"/>
    <x v="10"/>
    <s v="not stated"/>
    <s v="neighbourhood"/>
    <s v=" not stated"/>
    <s v="OLS"/>
    <m/>
    <m/>
    <s v="6e, 5, 8a"/>
    <n v="0.17490000000000003"/>
    <s v="derived (6e)"/>
    <n v="0.33"/>
    <m/>
    <m/>
    <s v=""/>
    <n v="0.1"/>
    <s v="Standardised beta coefficient"/>
    <n v="6.7"/>
    <m/>
    <s v=""/>
    <s v=""/>
    <s v=""/>
    <s v=""/>
    <n v="0.01"/>
    <n v="4.9000000000000002E-2"/>
    <m/>
    <n v="2.6104477611940301E-2"/>
    <s v="Derived (8a)"/>
    <n v="0.77200000000000002"/>
    <s v="Adjusted R2"/>
    <s v=""/>
    <s v=""/>
    <s v=""/>
    <s v=""/>
    <n v="1"/>
    <n v="18"/>
    <n v="0"/>
    <n v="1214"/>
    <s v=""/>
    <n v="0.53"/>
    <n v="0.17490000000000003"/>
    <m/>
    <m/>
  </r>
  <r>
    <x v="31"/>
    <s v="Gordon 2004"/>
    <n v="15.19"/>
    <x v="351"/>
    <x v="0"/>
    <x v="1"/>
    <x v="1"/>
    <x v="53"/>
    <x v="0"/>
    <e v="#N/A"/>
    <e v="#N/A"/>
    <e v="#N/A"/>
    <s v="Model 2 - c p. 25 (SD) (log-linear)"/>
    <n v="3"/>
    <s v="Y"/>
    <s v="Pos"/>
    <x v="2"/>
    <s v="Transit users"/>
    <s v="individual"/>
    <s v="Count"/>
    <s v="Aggregate"/>
    <s v="census block group/ tract"/>
    <s v="Revealed preference"/>
    <s v="Secondary - Census"/>
    <n v="1"/>
    <n v="0"/>
    <n v="0"/>
    <n v="0"/>
    <n v="0"/>
    <n v="0"/>
    <n v="0"/>
    <n v="0"/>
    <n v="0"/>
    <n v="0"/>
    <n v="0"/>
    <n v="1"/>
    <n v="0"/>
    <n v="0"/>
    <n v="0"/>
    <n v="0"/>
    <n v="0"/>
    <n v="0"/>
    <n v="0"/>
    <n v="0"/>
    <n v="0"/>
    <s v="Work"/>
    <x v="1"/>
    <s v="San Diego"/>
    <n v="2000"/>
    <s v="Pre-2010"/>
    <n v="593"/>
    <n v="1"/>
    <s v="O"/>
    <s v="N"/>
    <n v="0"/>
    <n v="0"/>
    <n v="0"/>
    <n v="0"/>
    <x v="0"/>
    <x v="1"/>
    <x v="0"/>
    <n v="1"/>
    <x v="0"/>
    <n v="0"/>
    <n v="0"/>
    <n v="0"/>
    <x v="4"/>
    <s v="Type 9:below ave density,newer housing, above ave street density,above ave intersection density,above ave cul-de-sac density"/>
    <n v="1"/>
    <x v="15"/>
    <s v="Origin/residence"/>
    <s v="census geography"/>
    <s v=" STF3"/>
    <s v="Negative binomial regression"/>
    <m/>
    <m/>
    <s v="4b, 5, 103, 7b"/>
    <n v="1.6300576217915138E-2"/>
    <s v="derived (7b)"/>
    <n v="0.33460000000000001"/>
    <m/>
    <n v="1.3973813208886989"/>
    <s v="Derived (4b)"/>
    <m/>
    <m/>
    <s v=""/>
    <m/>
    <s v=""/>
    <n v="60"/>
    <s v="χ2"/>
    <s v=""/>
    <n v="0.1"/>
    <m/>
    <m/>
    <m/>
    <m/>
    <n v="0.69899999999999995"/>
    <s v="pseudo R2"/>
    <n v="-2939.3"/>
    <s v=""/>
    <n v="721"/>
    <s v="χ2"/>
    <m/>
    <m/>
    <m/>
    <s v=""/>
    <s v=""/>
    <n v="4.8716605552645363E-2"/>
    <n v="1.6300576217915138E-2"/>
    <m/>
    <m/>
  </r>
  <r>
    <x v="31"/>
    <s v="Gordon 2004"/>
    <n v="15.16"/>
    <x v="352"/>
    <x v="0"/>
    <x v="1"/>
    <x v="1"/>
    <x v="53"/>
    <x v="0"/>
    <e v="#N/A"/>
    <e v="#N/A"/>
    <e v="#N/A"/>
    <s v="Model 2 - c p. 25 (pooled) (log-linear)"/>
    <n v="3"/>
    <s v="Y"/>
    <s v="Pos"/>
    <x v="2"/>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4"/>
    <s v="Type 9:below ave density,newer housing, above ave street density,above ave intersection density,above ave cul-de-sac density"/>
    <n v="1"/>
    <x v="15"/>
    <s v="Origin/residence"/>
    <s v="census geography"/>
    <s v=" STF3"/>
    <s v="Negative binomial regression"/>
    <m/>
    <m/>
    <s v="4b, 5, 103"/>
    <n v="1.6169041382922994E-2"/>
    <s v="derived (7b)"/>
    <n v="0.33189999999999997"/>
    <m/>
    <n v="1.3936134801961972"/>
    <s v="Derived (4b)"/>
    <m/>
    <m/>
    <s v=""/>
    <m/>
    <s v=""/>
    <n v="34.299999999999997"/>
    <s v="χ2"/>
    <s v=""/>
    <n v="0.1"/>
    <m/>
    <m/>
    <m/>
    <m/>
    <n v="0.82"/>
    <s v="pseudo R2"/>
    <n v="-30376"/>
    <s v=""/>
    <n v="6854.2"/>
    <s v="χ2"/>
    <m/>
    <m/>
    <m/>
    <s v=""/>
    <s v=""/>
    <n v="4.8716605552645363E-2"/>
    <n v="1.6169041382922994E-2"/>
    <m/>
    <m/>
  </r>
  <r>
    <x v="31"/>
    <s v="Gordon 2004"/>
    <n v="15.16"/>
    <x v="353"/>
    <x v="0"/>
    <x v="1"/>
    <x v="1"/>
    <x v="95"/>
    <x v="0"/>
    <n v="39.368137514305083"/>
    <n v="0"/>
    <n v="0"/>
    <s v="Model 2 - c p. 25 (pooled) (log-linear)"/>
    <n v="3"/>
    <s v="Y"/>
    <s v="Pos"/>
    <x v="0"/>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1"/>
    <s v="Type 1:above ave density,older housing, above ave street density,above ave intersection density,below ave cul-de-sac density"/>
    <n v="1"/>
    <x v="10"/>
    <s v="Origin/residence"/>
    <s v="census geography"/>
    <s v=" STF3"/>
    <s v="Negative binomial regression"/>
    <m/>
    <m/>
    <s v="4b, 5"/>
    <n v="1.5122839182818228E-2"/>
    <s v="derived (7b)"/>
    <n v="1.5747"/>
    <m/>
    <n v="4.8292926129864817"/>
    <s v="Derived (4b)"/>
    <m/>
    <m/>
    <s v=""/>
    <m/>
    <s v=""/>
    <n v="187.6"/>
    <s v="χ2"/>
    <s v=""/>
    <n v="0.1"/>
    <m/>
    <m/>
    <m/>
    <m/>
    <n v="0.82"/>
    <s v="pseudo R2"/>
    <n v="-30376"/>
    <s v=""/>
    <n v="6854.2"/>
    <s v="χ2"/>
    <m/>
    <m/>
    <m/>
    <s v=""/>
    <s v=""/>
    <n v="9.6036319189802682E-3"/>
    <n v="1.5122839182818228E-2"/>
    <m/>
    <m/>
  </r>
  <r>
    <x v="31"/>
    <s v="Gordon 2004"/>
    <n v="15.17"/>
    <x v="354"/>
    <x v="0"/>
    <x v="1"/>
    <x v="1"/>
    <x v="95"/>
    <x v="0"/>
    <n v="39.368137514305083"/>
    <n v="0"/>
    <n v="0"/>
    <s v="Model 2 - c p. 25 (LA) (log-linear)"/>
    <n v="3"/>
    <s v="Y"/>
    <s v="Pos"/>
    <x v="0"/>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1"/>
    <s v="Type 1:above ave density,older housing, above ave street density,above ave intersection density,below ave cul-de-sac density"/>
    <n v="1"/>
    <x v="10"/>
    <s v="Origin/residence"/>
    <s v="census geography"/>
    <s v=" STF3"/>
    <s v="Negative binomial regression"/>
    <m/>
    <m/>
    <s v="4b, 5"/>
    <n v="1.5044089401082591E-2"/>
    <s v="derived (7b)"/>
    <n v="1.5665"/>
    <m/>
    <n v="4.7898543314996784"/>
    <s v="Derived (4b)"/>
    <m/>
    <m/>
    <s v=""/>
    <m/>
    <s v=""/>
    <n v="128.69999999999999"/>
    <s v="χ2"/>
    <s v=""/>
    <n v="0.1"/>
    <m/>
    <m/>
    <m/>
    <m/>
    <n v="0.79500000000000004"/>
    <s v="pseudo R2"/>
    <n v="-16865"/>
    <s v=""/>
    <n v="4033.9"/>
    <s v="χ2"/>
    <m/>
    <m/>
    <m/>
    <s v=""/>
    <s v=""/>
    <n v="9.6036319189802682E-3"/>
    <n v="1.5044089401082591E-2"/>
    <m/>
    <m/>
  </r>
  <r>
    <x v="23"/>
    <s v="Kerkman et al. 2015"/>
    <n v="67.2"/>
    <x v="355"/>
    <x v="1"/>
    <x v="1"/>
    <x v="1"/>
    <x v="238"/>
    <x v="4"/>
    <n v="40.489063652002947"/>
    <n v="20.244531826001474"/>
    <n v="3.2950000000000004"/>
    <s v="Table 6 p. 29 (2013)"/>
    <n v="4"/>
    <s v="Y"/>
    <s v="Pos"/>
    <x v="0"/>
    <s v="ridership"/>
    <s v="stop entrance + stop exit"/>
    <s v="continuous"/>
    <s v="Aggregate"/>
    <s v="1/4 mile radial stop catchment"/>
    <s v="Revealed preference"/>
    <s v="Secondary - patronage"/>
    <n v="0"/>
    <n v="0"/>
    <n v="1"/>
    <n v="0"/>
    <n v="0"/>
    <n v="0"/>
    <n v="0"/>
    <n v="0"/>
    <n v="0"/>
    <n v="0"/>
    <n v="0"/>
    <n v="0"/>
    <n v="1"/>
    <n v="0"/>
    <n v="0"/>
    <n v="0"/>
    <n v="0"/>
    <n v="0"/>
    <n v="0"/>
    <n v="0"/>
    <n v="0"/>
    <s v="General"/>
    <x v="6"/>
    <s v="Arnhem- Nijmegen"/>
    <n v="2013"/>
    <s v="2010 - 2017"/>
    <n v="1284"/>
    <n v="1"/>
    <s v="O"/>
    <s v="N"/>
    <n v="1"/>
    <n v="0"/>
    <n v="0"/>
    <n v="1"/>
    <x v="1"/>
    <x v="1"/>
    <x v="0"/>
    <n v="1"/>
    <x v="0"/>
    <n v="1"/>
    <n v="0"/>
    <n v="1"/>
    <x v="1"/>
    <s v="Seating facilities are present at the bus stop"/>
    <n v="1"/>
    <x v="10"/>
    <s v="not stated"/>
    <s v="neighbourhood"/>
    <s v=" not stated"/>
    <s v="OLS"/>
    <m/>
    <m/>
    <s v="6e, 5, 8a"/>
    <n v="0.16276000000000002"/>
    <s v="derived (6e)"/>
    <n v="0.313"/>
    <m/>
    <m/>
    <s v=""/>
    <n v="9.7000000000000003E-2"/>
    <s v="Standardised beta coefficient"/>
    <n v="6.59"/>
    <m/>
    <s v=""/>
    <s v=""/>
    <s v=""/>
    <s v=""/>
    <n v="0.01"/>
    <n v="4.8000000000000001E-2"/>
    <m/>
    <n v="2.4698027314112293E-2"/>
    <s v="Derived (8a)"/>
    <n v="0.76200000000000001"/>
    <s v="Adjusted R2"/>
    <s v=""/>
    <s v=""/>
    <s v=""/>
    <s v=""/>
    <n v="1"/>
    <n v="18"/>
    <n v="0"/>
    <n v="1266"/>
    <s v=""/>
    <n v="0.52"/>
    <n v="0.16276000000000002"/>
    <m/>
    <m/>
  </r>
  <r>
    <x v="18"/>
    <s v="Zhang 2004"/>
    <n v="131.1"/>
    <x v="356"/>
    <x v="0"/>
    <x v="1"/>
    <x v="1"/>
    <x v="239"/>
    <x v="0"/>
    <n v="50"/>
    <n v="0"/>
    <n v="0"/>
    <s v="Table 3 (Boston - work trip, expanded)"/>
    <n v="4"/>
    <s v="N"/>
    <s v="Pos"/>
    <x v="1"/>
    <s v="mode choice (probability)"/>
    <s v="trip"/>
    <s v="discrete"/>
    <s v="Disaggregate"/>
    <m/>
    <s v="Revealed preference"/>
    <s v="Secondary - travel or household survey"/>
    <n v="1"/>
    <n v="0"/>
    <n v="0"/>
    <n v="0"/>
    <n v="0"/>
    <n v="0"/>
    <n v="0"/>
    <n v="0"/>
    <n v="0"/>
    <n v="0"/>
    <n v="0"/>
    <n v="0"/>
    <n v="0"/>
    <n v="0"/>
    <n v="0"/>
    <n v="0"/>
    <n v="0"/>
    <n v="0"/>
    <n v="0"/>
    <n v="1"/>
    <n v="0"/>
    <s v="Work"/>
    <x v="1"/>
    <s v="Boston"/>
    <n v="1991"/>
    <s v="Pre-2010"/>
    <n v="1619"/>
    <n v="1"/>
    <s v="O"/>
    <s v="N"/>
    <n v="1"/>
    <n v="1"/>
    <n v="1"/>
    <n v="0"/>
    <x v="0"/>
    <x v="1"/>
    <x v="0"/>
    <n v="1"/>
    <x v="0"/>
    <n v="1"/>
    <n v="1"/>
    <n v="1"/>
    <x v="3"/>
    <s v="Job density (origin)"/>
    <m/>
    <x v="5"/>
    <s v="Origin/residence"/>
    <s v="other"/>
    <s v=" TAZ"/>
    <s v="Multinomial logistic"/>
    <s v="drive alone or active modes"/>
    <m/>
    <s v="7a, 8a"/>
    <n v="1.3600000000000001E-2"/>
    <s v="derived (7a)"/>
    <n v="8.0000000000000004E-4"/>
    <m/>
    <m/>
    <m/>
    <m/>
    <m/>
    <n v="0.68"/>
    <m/>
    <m/>
    <m/>
    <m/>
    <m/>
    <s v="NA"/>
    <m/>
    <m/>
    <n v="0.02"/>
    <s v="Derived (8a)"/>
    <n v="0.41599999999999998"/>
    <s v="Adjusted ρ2"/>
    <m/>
    <m/>
    <m/>
    <m/>
    <m/>
    <m/>
    <m/>
    <m/>
    <n v="0.30399999999999999"/>
    <n v="17"/>
    <n v="9.4655999999999994E-3"/>
    <m/>
    <m/>
  </r>
  <r>
    <x v="16"/>
    <s v="Voulgaris et al. 2017"/>
    <n v="94.2"/>
    <x v="357"/>
    <x v="1"/>
    <x v="1"/>
    <x v="1"/>
    <x v="95"/>
    <x v="7"/>
    <n v="39.368137514305083"/>
    <n v="9.8420343785762707"/>
    <n v="-6.2989020022888143E-2"/>
    <s v="Table 8 p. 456 (Model B - synergistic effect of built environment)"/>
    <n v="3"/>
    <s v="N"/>
    <s v="Neg"/>
    <x v="1"/>
    <s v="ridership"/>
    <s v="trip"/>
    <s v="Count"/>
    <s v="Aggregate"/>
    <s v="census block group/ tract"/>
    <s v="Revealed preference"/>
    <s v="Secondary - travel or household survey"/>
    <n v="1"/>
    <n v="0"/>
    <n v="0"/>
    <n v="0"/>
    <n v="0"/>
    <n v="0"/>
    <n v="0"/>
    <n v="0"/>
    <n v="0"/>
    <n v="0"/>
    <n v="0"/>
    <n v="0"/>
    <n v="0"/>
    <n v="0"/>
    <n v="0"/>
    <n v="0"/>
    <n v="0"/>
    <n v="0"/>
    <n v="0"/>
    <n v="1"/>
    <n v="0"/>
    <s v="General"/>
    <x v="1"/>
    <s v="all cities"/>
    <n v="2009"/>
    <s v="Pre-2010"/>
    <n v="72183"/>
    <n v="1"/>
    <s v="O"/>
    <s v="Y"/>
    <n v="0"/>
    <n v="0"/>
    <n v="0"/>
    <n v="0"/>
    <x v="1"/>
    <x v="1"/>
    <x v="1"/>
    <n v="1"/>
    <x v="2"/>
    <n v="0"/>
    <n v="0"/>
    <n v="0"/>
    <x v="1"/>
    <s v="High density traditional &quot;old urban&quot; neighbourhood"/>
    <n v="1"/>
    <x v="10"/>
    <s v="not stated"/>
    <s v="census geography"/>
    <s v="block or tract"/>
    <s v="Negative binomial regression"/>
    <m/>
    <s v="&quot;rural&quot; neighbourhood type"/>
    <s v="4b, 3, 5, 7b"/>
    <n v="-6.4000000000000003E-3"/>
    <s v="derived (7b)"/>
    <n v="-0.16"/>
    <m/>
    <n v="0.85214378896621135"/>
    <s v="Derived (4b)"/>
    <m/>
    <m/>
    <m/>
    <m/>
    <m/>
    <m/>
    <m/>
    <m/>
    <n v="0.22"/>
    <m/>
    <m/>
    <m/>
    <m/>
    <n v="0.1232"/>
    <s v="pseudo R2"/>
    <m/>
    <m/>
    <m/>
    <m/>
    <m/>
    <m/>
    <m/>
    <m/>
    <n v="0.03"/>
    <n v="0.04"/>
    <n v="-6.4000000000000003E-3"/>
    <m/>
    <m/>
  </r>
  <r>
    <x v="65"/>
    <s v="Noland and DiPetrillo 2015"/>
    <n v="106.1"/>
    <x v="358"/>
    <x v="0"/>
    <x v="1"/>
    <x v="1"/>
    <x v="10"/>
    <x v="0"/>
    <n v="15.33593967902171"/>
    <n v="0"/>
    <n v="0"/>
    <s v="Table 13 p. 40"/>
    <n v="2"/>
    <s v="N"/>
    <s v="Pos"/>
    <x v="1"/>
    <s v="ridership"/>
    <s v="trip frequency"/>
    <s v="continuous"/>
    <s v="Disaggregate"/>
    <m/>
    <s v="Revealed preference"/>
    <s v="Primary survey"/>
    <n v="0"/>
    <n v="0"/>
    <n v="0"/>
    <n v="0"/>
    <n v="0"/>
    <n v="1"/>
    <n v="1"/>
    <n v="0"/>
    <n v="0"/>
    <n v="0"/>
    <n v="0"/>
    <n v="0"/>
    <n v="0"/>
    <n v="0"/>
    <n v="0"/>
    <n v="0"/>
    <n v="0"/>
    <n v="0"/>
    <n v="0"/>
    <n v="1"/>
    <n v="0"/>
    <s v="General"/>
    <x v="9"/>
    <s v="varies"/>
    <n v="2012"/>
    <s v="2010 - 2017"/>
    <n v="779"/>
    <n v="1"/>
    <s v="O"/>
    <s v="Y"/>
    <n v="1"/>
    <n v="1"/>
    <n v="0"/>
    <n v="0"/>
    <x v="0"/>
    <x v="0"/>
    <x v="0"/>
    <n v="1"/>
    <x v="0"/>
    <n v="1"/>
    <n v="1"/>
    <n v="0"/>
    <x v="3"/>
    <s v="Population density"/>
    <m/>
    <x v="7"/>
    <s v="Origin/residence"/>
    <s v="radial"/>
    <s v=" 800m"/>
    <s v="SEM"/>
    <m/>
    <m/>
    <s v="6d"/>
    <n v="1.331444759206799E-2"/>
    <s v="derived (6d)"/>
    <n v="4.7E-2"/>
    <m/>
    <m/>
    <s v=""/>
    <n v="4.5999999999999999E-2"/>
    <s v="direct effects"/>
    <s v=""/>
    <m/>
    <n v="0.59"/>
    <s v=""/>
    <s v=""/>
    <s v=""/>
    <s v=""/>
    <s v=""/>
    <m/>
    <m/>
    <m/>
    <n v="0.48399999999999999"/>
    <s v="RMSEA"/>
    <s v=""/>
    <m/>
    <n v="7.5"/>
    <s v="χ2"/>
    <m/>
    <m/>
    <m/>
    <n v="12"/>
    <n v="3.53"/>
    <s v=""/>
    <n v="1.331444759206799E-2"/>
    <m/>
    <m/>
  </r>
  <r>
    <x v="16"/>
    <s v="Voulgaris et al. 2017"/>
    <n v="94.2"/>
    <x v="359"/>
    <x v="1"/>
    <x v="1"/>
    <x v="1"/>
    <x v="95"/>
    <x v="7"/>
    <n v="39.368137514305083"/>
    <n v="9.8420343785762707"/>
    <n v="-0.50981738081025085"/>
    <s v="Table 8 p. 456 (Model B - synergistic effect of built environment)"/>
    <n v="3"/>
    <s v="Y"/>
    <s v="Neg"/>
    <x v="2"/>
    <s v="ridership"/>
    <s v="trip"/>
    <s v="Count"/>
    <s v="Aggregate"/>
    <s v="census block group/ tract"/>
    <s v="Revealed preference"/>
    <s v="Secondary - travel or household survey"/>
    <n v="1"/>
    <n v="0"/>
    <n v="0"/>
    <n v="0"/>
    <n v="0"/>
    <n v="0"/>
    <n v="0"/>
    <n v="0"/>
    <n v="0"/>
    <n v="0"/>
    <n v="0"/>
    <n v="0"/>
    <n v="0"/>
    <n v="0"/>
    <n v="0"/>
    <n v="0"/>
    <n v="0"/>
    <n v="0"/>
    <n v="0"/>
    <n v="1"/>
    <n v="0"/>
    <s v="General"/>
    <x v="1"/>
    <s v="all cities"/>
    <n v="2009"/>
    <s v="Pre-2010"/>
    <n v="72183"/>
    <n v="1"/>
    <s v="O"/>
    <s v="Y"/>
    <n v="0"/>
    <n v="0"/>
    <n v="0"/>
    <n v="0"/>
    <x v="1"/>
    <x v="1"/>
    <x v="0"/>
    <n v="1"/>
    <x v="0"/>
    <n v="0"/>
    <n v="0"/>
    <n v="0"/>
    <x v="1"/>
    <s v="&quot;Established&quot; neighbourhood type"/>
    <n v="1"/>
    <x v="10"/>
    <s v="not stated"/>
    <s v="census geography"/>
    <s v="block or tract"/>
    <s v="Negative binomial regression"/>
    <m/>
    <s v="&quot;rural&quot; neighbourhood type"/>
    <s v="4b, 3, 5, 7b"/>
    <n v="-5.1800000000000006E-2"/>
    <s v="derived (7b)"/>
    <n v="-0.37"/>
    <m/>
    <n v="0.69073433063735468"/>
    <s v="Derived (4b)"/>
    <s v=""/>
    <s v=""/>
    <s v=""/>
    <m/>
    <s v=""/>
    <s v=""/>
    <s v=""/>
    <s v=""/>
    <n v="1E-3"/>
    <s v=""/>
    <m/>
    <m/>
    <m/>
    <n v="0.1232"/>
    <s v="pseudo R2"/>
    <s v=""/>
    <s v=""/>
    <s v=""/>
    <s v=""/>
    <m/>
    <m/>
    <m/>
    <s v=""/>
    <n v="0.03"/>
    <n v="0.14000000000000001"/>
    <n v="-5.1800000000000006E-2"/>
    <m/>
    <m/>
  </r>
  <r>
    <x v="31"/>
    <s v="Gordon 2004"/>
    <n v="15.18"/>
    <x v="360"/>
    <x v="0"/>
    <x v="1"/>
    <x v="1"/>
    <x v="53"/>
    <x v="0"/>
    <e v="#N/A"/>
    <e v="#N/A"/>
    <e v="#N/A"/>
    <s v="Model 2 - c p. 25 (SF) (log-linear)"/>
    <n v="3"/>
    <s v="Y"/>
    <s v="Pos"/>
    <x v="2"/>
    <s v="Transit users"/>
    <s v="individual"/>
    <s v="Count"/>
    <s v="Aggregate"/>
    <s v="census block group/ tract"/>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4"/>
    <s v="Type 15:below ave density,newer housing, below ave street density,below ave intersection density,above ave cul-de-sac density"/>
    <n v="1"/>
    <x v="15"/>
    <s v="Origin/residence"/>
    <s v="census geography"/>
    <s v=" STF3"/>
    <s v="Negative binomial regression"/>
    <m/>
    <m/>
    <s v="4b, 5, 103"/>
    <n v="1.1792421861358478E-2"/>
    <s v="derived (7b)"/>
    <n v="0.29110000000000003"/>
    <m/>
    <n v="1.3378983670974762"/>
    <s v="Derived (4b)"/>
    <m/>
    <m/>
    <s v=""/>
    <m/>
    <s v=""/>
    <n v="6.6"/>
    <s v="χ2"/>
    <s v=""/>
    <n v="0.1"/>
    <m/>
    <m/>
    <m/>
    <m/>
    <n v="0.73799999999999999"/>
    <s v="pseudo R2"/>
    <n v="-8522.2999999999993"/>
    <s v=""/>
    <n v="1612.7"/>
    <s v="χ2"/>
    <m/>
    <m/>
    <m/>
    <s v=""/>
    <s v=""/>
    <n v="4.0509865549153132E-2"/>
    <n v="1.1792421861358478E-2"/>
    <m/>
    <m/>
  </r>
  <r>
    <x v="31"/>
    <s v="Gordon 2004"/>
    <n v="15.18"/>
    <x v="361"/>
    <x v="0"/>
    <x v="1"/>
    <x v="1"/>
    <x v="95"/>
    <x v="0"/>
    <n v="39.368137514305083"/>
    <n v="0"/>
    <n v="0"/>
    <s v="Model 2 - c p. 25 (SF) (log-linear)"/>
    <n v="3"/>
    <s v="Y"/>
    <s v="Pos"/>
    <x v="0"/>
    <s v="Transit users"/>
    <s v="individual"/>
    <s v="Count"/>
    <s v="Aggregate"/>
    <s v="census block group/ tract"/>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1"/>
    <s v="Type 5:above ave density,older housing, above ave street density,above ave intersection density,below ave cul-de-sac density"/>
    <n v="1"/>
    <x v="10"/>
    <s v="Origin/residence"/>
    <s v="census geography"/>
    <s v=" STF3"/>
    <s v="Negative binomial regression"/>
    <m/>
    <m/>
    <s v="4b, 5"/>
    <n v="1.100111751353239E-2"/>
    <s v="derived (7b)"/>
    <n v="0.31659999999999999"/>
    <m/>
    <n v="1.3724534807222504"/>
    <s v="Derived (4b)"/>
    <m/>
    <m/>
    <s v=""/>
    <m/>
    <s v=""/>
    <n v="55.3"/>
    <s v="χ2"/>
    <s v=""/>
    <n v="0.1"/>
    <m/>
    <m/>
    <m/>
    <m/>
    <n v="0.73799999999999999"/>
    <s v="pseudo R2"/>
    <n v="-8522.2999999999993"/>
    <s v=""/>
    <n v="1612.7"/>
    <s v="χ2"/>
    <m/>
    <m/>
    <m/>
    <s v=""/>
    <s v=""/>
    <n v="3.4747686397764974E-2"/>
    <n v="1.100111751353239E-2"/>
    <m/>
    <m/>
  </r>
  <r>
    <x v="16"/>
    <s v="Voulgaris et al. 2017"/>
    <n v="94.1"/>
    <x v="362"/>
    <x v="1"/>
    <x v="1"/>
    <x v="1"/>
    <x v="95"/>
    <x v="7"/>
    <n v="39.368137514305083"/>
    <n v="9.8420343785762707"/>
    <n v="1.557009838690766"/>
    <s v="Table 8 p. 456 (Model A - neighbourhood type)"/>
    <n v="3"/>
    <s v="Y"/>
    <s v="Pos"/>
    <x v="0"/>
    <s v="ridership"/>
    <s v="trip"/>
    <s v="Count"/>
    <s v="Aggregate"/>
    <s v="census block group/ tract"/>
    <s v="Revealed preference"/>
    <s v="Secondary - travel or household survey"/>
    <n v="1"/>
    <n v="0"/>
    <n v="0"/>
    <n v="0"/>
    <n v="0"/>
    <n v="0"/>
    <n v="0"/>
    <n v="0"/>
    <n v="0"/>
    <n v="0"/>
    <n v="0"/>
    <n v="0"/>
    <n v="0"/>
    <n v="0"/>
    <n v="0"/>
    <n v="0"/>
    <n v="0"/>
    <n v="0"/>
    <n v="0"/>
    <n v="1"/>
    <n v="0"/>
    <s v="General"/>
    <x v="1"/>
    <s v="all cities"/>
    <n v="2009"/>
    <s v="Pre-2010"/>
    <n v="72183"/>
    <n v="1"/>
    <s v="O"/>
    <s v="Y"/>
    <n v="0"/>
    <n v="0"/>
    <n v="0"/>
    <n v="0"/>
    <x v="1"/>
    <x v="1"/>
    <x v="0"/>
    <n v="1"/>
    <x v="0"/>
    <n v="0"/>
    <n v="0"/>
    <n v="0"/>
    <x v="1"/>
    <s v="&quot;Established&quot; neighbourhood type"/>
    <n v="1"/>
    <x v="10"/>
    <s v="not stated"/>
    <s v="census geography"/>
    <s v="block or tract"/>
    <s v="Negative binomial regression"/>
    <m/>
    <s v="&quot;rural&quot; neighbourhood type"/>
    <s v="4b, 3, 5, 7b"/>
    <n v="0.15820000000000001"/>
    <s v="derived (7b)"/>
    <n v="1.1299999999999999"/>
    <m/>
    <n v="3.0956565001247109"/>
    <s v="Derived (4b)"/>
    <s v=""/>
    <s v=""/>
    <s v=""/>
    <m/>
    <s v=""/>
    <s v=""/>
    <s v=""/>
    <s v=""/>
    <n v="1E-3"/>
    <s v=""/>
    <m/>
    <m/>
    <m/>
    <n v="8.6400000000000005E-2"/>
    <s v="pseudo R2"/>
    <s v=""/>
    <s v=""/>
    <s v=""/>
    <s v=""/>
    <m/>
    <m/>
    <m/>
    <s v=""/>
    <n v="0.03"/>
    <n v="0.14000000000000001"/>
    <n v="0.15820000000000001"/>
    <m/>
    <m/>
  </r>
  <r>
    <x v="16"/>
    <s v="Voulgaris et al. 2017"/>
    <n v="94.1"/>
    <x v="363"/>
    <x v="1"/>
    <x v="1"/>
    <x v="1"/>
    <x v="95"/>
    <x v="7"/>
    <n v="39.368137514305083"/>
    <n v="9.8420343785762707"/>
    <n v="1.1456128016662779"/>
    <s v="Table 8 p. 456 (Model A - neighbourhood type)"/>
    <n v="3"/>
    <s v="Y"/>
    <s v="Pos"/>
    <x v="0"/>
    <s v="ridership"/>
    <s v="trip"/>
    <s v="Count"/>
    <s v="Aggregate"/>
    <s v="census block group/ tract"/>
    <s v="Revealed preference"/>
    <s v="Secondary - travel or household survey"/>
    <n v="1"/>
    <n v="0"/>
    <n v="0"/>
    <n v="0"/>
    <n v="0"/>
    <n v="0"/>
    <n v="0"/>
    <n v="0"/>
    <n v="0"/>
    <n v="0"/>
    <n v="0"/>
    <n v="0"/>
    <n v="0"/>
    <n v="0"/>
    <n v="0"/>
    <n v="0"/>
    <n v="0"/>
    <n v="0"/>
    <n v="0"/>
    <n v="1"/>
    <n v="0"/>
    <s v="General"/>
    <x v="1"/>
    <s v="all cities"/>
    <n v="2009"/>
    <s v="Pre-2010"/>
    <n v="72183"/>
    <n v="1"/>
    <s v="O"/>
    <s v="Y"/>
    <n v="0"/>
    <n v="0"/>
    <n v="0"/>
    <n v="0"/>
    <x v="1"/>
    <x v="1"/>
    <x v="1"/>
    <n v="1"/>
    <x v="2"/>
    <n v="0"/>
    <n v="0"/>
    <n v="0"/>
    <x v="1"/>
    <s v="High density traditional &quot;old urban&quot; neighbourhood"/>
    <n v="1"/>
    <x v="10"/>
    <s v="not stated"/>
    <s v="census geography"/>
    <s v="block or tract"/>
    <s v="Negative binomial regression"/>
    <m/>
    <s v="&quot;rural&quot; neighbourhood type"/>
    <s v="4b, 3, 5, 7b"/>
    <n v="0.1164"/>
    <s v="derived (7b)"/>
    <n v="2.91"/>
    <m/>
    <n v="18.356798567017925"/>
    <s v="Derived (4b)"/>
    <m/>
    <m/>
    <m/>
    <m/>
    <m/>
    <m/>
    <m/>
    <m/>
    <n v="1E-3"/>
    <m/>
    <m/>
    <m/>
    <m/>
    <n v="8.6400000000000005E-2"/>
    <s v="pseudo R2"/>
    <m/>
    <m/>
    <m/>
    <m/>
    <m/>
    <m/>
    <m/>
    <m/>
    <n v="0.03"/>
    <n v="0.04"/>
    <n v="0.1164"/>
    <m/>
    <m/>
  </r>
  <r>
    <x v="31"/>
    <s v="Gordon 2004"/>
    <n v="15.18"/>
    <x v="364"/>
    <x v="0"/>
    <x v="1"/>
    <x v="1"/>
    <x v="53"/>
    <x v="0"/>
    <e v="#N/A"/>
    <e v="#N/A"/>
    <e v="#N/A"/>
    <s v="Model 2 - c p. 25 (SF) (log-linear)"/>
    <n v="3"/>
    <s v="Y"/>
    <s v="Pos"/>
    <x v="2"/>
    <s v="Transit users"/>
    <s v="individual"/>
    <s v="Count"/>
    <s v="Aggregate"/>
    <s v="census block group/ tract"/>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4"/>
    <s v="Type 9:below ave density,newer housing, above ave street density,above ave intersection density,above ave cul-de-sac density"/>
    <n v="1"/>
    <x v="15"/>
    <s v="Origin/residence"/>
    <s v="census geography"/>
    <s v=" STF3"/>
    <s v="Negative binomial regression"/>
    <m/>
    <m/>
    <s v="4b, 5, 103"/>
    <n v="9.538711367207962E-3"/>
    <s v="derived (7b)"/>
    <n v="0.1958"/>
    <m/>
    <n v="1.2162836242821655"/>
    <s v="Derived (4b)"/>
    <m/>
    <m/>
    <s v=""/>
    <m/>
    <s v=""/>
    <n v="4.8"/>
    <s v="χ2"/>
    <s v=""/>
    <n v="0.1"/>
    <m/>
    <m/>
    <m/>
    <m/>
    <n v="0.73799999999999999"/>
    <s v="pseudo R2"/>
    <n v="-8522.2999999999993"/>
    <s v=""/>
    <n v="1612.7"/>
    <s v="χ2"/>
    <m/>
    <m/>
    <m/>
    <s v=""/>
    <s v=""/>
    <n v="4.8716605552645363E-2"/>
    <n v="9.538711367207962E-3"/>
    <m/>
    <m/>
  </r>
  <r>
    <x v="31"/>
    <s v="Gordon 2004"/>
    <n v="15.18"/>
    <x v="365"/>
    <x v="0"/>
    <x v="1"/>
    <x v="1"/>
    <x v="95"/>
    <x v="0"/>
    <n v="39.368137514305083"/>
    <n v="0"/>
    <n v="0"/>
    <s v="Model 2 - c p. 25 (SF) (log-linear)"/>
    <n v="3"/>
    <s v="Y"/>
    <s v="Pos"/>
    <x v="0"/>
    <s v="Transit users"/>
    <s v="individual"/>
    <s v="Count"/>
    <s v="Aggregate"/>
    <s v="census block group/ tract"/>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1"/>
    <s v="Type 2:above ave density,older housing, above ave street density,above ave intersection density,below ave cul-de-sac density"/>
    <n v="1"/>
    <x v="10"/>
    <s v="Origin/residence"/>
    <s v="census geography"/>
    <s v=" STF3"/>
    <s v="Negative binomial regression"/>
    <m/>
    <m/>
    <s v="4b, 5"/>
    <n v="8.6918631045922821E-3"/>
    <s v="derived (7b)"/>
    <n v="0.34810000000000002"/>
    <m/>
    <n v="1.4163738800463948"/>
    <s v="Derived (4b)"/>
    <m/>
    <m/>
    <s v=""/>
    <m/>
    <s v=""/>
    <n v="57.7"/>
    <s v="χ2"/>
    <s v=""/>
    <n v="0.1"/>
    <m/>
    <m/>
    <m/>
    <m/>
    <n v="0.73799999999999999"/>
    <s v="pseudo R2"/>
    <n v="-8522.2999999999993"/>
    <s v=""/>
    <n v="1612.7"/>
    <s v="χ2"/>
    <m/>
    <m/>
    <m/>
    <s v=""/>
    <s v=""/>
    <n v="2.4969442989348698E-2"/>
    <n v="8.6918631045922821E-3"/>
    <m/>
    <m/>
  </r>
  <r>
    <x v="66"/>
    <s v="Bhiromkaew 2006"/>
    <n v="7.3"/>
    <x v="366"/>
    <x v="1"/>
    <x v="1"/>
    <x v="1"/>
    <x v="240"/>
    <x v="10"/>
    <n v="15.111643973488135"/>
    <n v="3.0223287946976272"/>
    <n v="1.2342"/>
    <s v="table 5.8 p. 137, mode share figure 4.7"/>
    <n v="3"/>
    <s v="Y"/>
    <s v="Pos"/>
    <x v="0"/>
    <s v="mode choice (probability)"/>
    <s v="activity"/>
    <s v="categorical"/>
    <s v="Disaggregate"/>
    <m/>
    <s v="Revealed preference"/>
    <s v="Secondary - travel or household survey"/>
    <n v="1"/>
    <n v="0"/>
    <n v="0"/>
    <n v="0"/>
    <n v="0"/>
    <n v="0"/>
    <n v="0"/>
    <n v="0"/>
    <n v="0"/>
    <n v="1"/>
    <n v="0"/>
    <n v="1"/>
    <n v="0"/>
    <n v="1"/>
    <n v="0"/>
    <n v="0"/>
    <n v="0"/>
    <n v="0"/>
    <n v="0"/>
    <n v="0"/>
    <s v="one job only"/>
    <s v="Work"/>
    <x v="1"/>
    <s v="Portland"/>
    <s v="1994/1995"/>
    <s v="Pre-2010"/>
    <n v="2127"/>
    <n v="1"/>
    <s v="O"/>
    <s v="Y"/>
    <n v="1"/>
    <n v="1"/>
    <n v="0"/>
    <n v="0"/>
    <x v="1"/>
    <x v="1"/>
    <x v="0"/>
    <n v="1"/>
    <x v="0"/>
    <n v="1"/>
    <n v="1"/>
    <n v="0"/>
    <x v="3"/>
    <s v="Employment density"/>
    <m/>
    <x v="5"/>
    <s v="Destination/workplace"/>
    <s v="other"/>
    <s v=" TAZ"/>
    <s v="Multinomial logistic"/>
    <s v="automobile"/>
    <m/>
    <s v="4a, 7a, , 8a"/>
    <n v="0.40836060000000002"/>
    <s v="derived (7a)"/>
    <n v="6.0000000000000001E-3"/>
    <n v="1.0060180360540649"/>
    <m/>
    <s v="Derived (4a)"/>
    <m/>
    <m/>
    <n v="6.1710000000000003"/>
    <m/>
    <s v=""/>
    <s v=""/>
    <s v=""/>
    <s v=""/>
    <n v="0.05"/>
    <m/>
    <m/>
    <n v="6.6174137092853677E-2"/>
    <s v="Derived (8a)"/>
    <n v="0.34300000000000003"/>
    <s v="ρ2"/>
    <s v=""/>
    <s v=""/>
    <n v="-3457.86"/>
    <s v="χ2"/>
    <m/>
    <m/>
    <m/>
    <s v=""/>
    <n v="0.13"/>
    <n v="78.23"/>
    <n v="0.40836060000000002"/>
    <m/>
    <m/>
  </r>
  <r>
    <x v="66"/>
    <s v="Bhiromkaew 2006"/>
    <n v="7.3"/>
    <x v="367"/>
    <x v="1"/>
    <x v="1"/>
    <x v="1"/>
    <x v="241"/>
    <x v="10"/>
    <n v="22.570423245894357"/>
    <n v="4.514084649178872"/>
    <n v="1.6774000000000002"/>
    <s v="table 5.8 p. 137, mode share figure 4.7"/>
    <n v="3"/>
    <s v="Y"/>
    <s v="Pos"/>
    <x v="0"/>
    <s v="mode choice (probability)"/>
    <s v="activity"/>
    <s v="categorical"/>
    <s v="Disaggregate"/>
    <m/>
    <s v="Revealed preference"/>
    <s v="Secondary - travel or household survey"/>
    <n v="1"/>
    <n v="0"/>
    <n v="0"/>
    <n v="0"/>
    <n v="0"/>
    <n v="0"/>
    <n v="0"/>
    <n v="0"/>
    <n v="0"/>
    <n v="1"/>
    <n v="0"/>
    <n v="1"/>
    <n v="0"/>
    <n v="0"/>
    <n v="1"/>
    <n v="0"/>
    <n v="0"/>
    <n v="0"/>
    <n v="0"/>
    <n v="0"/>
    <s v="one job only"/>
    <s v="Work"/>
    <x v="1"/>
    <s v="Portland"/>
    <s v="1994/1995"/>
    <s v="Pre-2010"/>
    <n v="2127"/>
    <n v="1"/>
    <s v="O"/>
    <s v="Y"/>
    <n v="1"/>
    <n v="1"/>
    <n v="0"/>
    <n v="0"/>
    <x v="1"/>
    <x v="1"/>
    <x v="0"/>
    <n v="1"/>
    <x v="0"/>
    <n v="1"/>
    <n v="1"/>
    <n v="0"/>
    <x v="3"/>
    <s v="Employment density"/>
    <m/>
    <x v="5"/>
    <s v="Destination/workplace"/>
    <s v="other"/>
    <s v=" TAZ"/>
    <s v="Multinomial logistic"/>
    <s v="automobile"/>
    <m/>
    <s v="4a, 7a, , 8a"/>
    <n v="0.37159250000000005"/>
    <s v="derived (7a)"/>
    <n v="5.0000000000000001E-3"/>
    <n v="1.005012520859401"/>
    <m/>
    <s v="Derived (4a)"/>
    <m/>
    <m/>
    <n v="8.3870000000000005"/>
    <m/>
    <s v=""/>
    <s v=""/>
    <s v=""/>
    <s v=""/>
    <n v="0.05"/>
    <m/>
    <m/>
    <n v="4.430577083581734E-2"/>
    <s v="Derived (8a)"/>
    <n v="0.34300000000000003"/>
    <s v="ρ2"/>
    <s v=""/>
    <s v=""/>
    <n v="-3457.86"/>
    <s v="χ2"/>
    <m/>
    <m/>
    <m/>
    <s v=""/>
    <n v="0.05"/>
    <n v="78.23"/>
    <n v="0.37159250000000005"/>
    <m/>
    <m/>
  </r>
  <r>
    <x v="66"/>
    <s v="Bhiromkaew 2006"/>
    <n v="7.3"/>
    <x v="368"/>
    <x v="1"/>
    <x v="1"/>
    <x v="1"/>
    <x v="242"/>
    <x v="10"/>
    <n v="21.587513853907819"/>
    <n v="4.3175027707815641"/>
    <n v="1.5368000000000002"/>
    <s v="table 5.8 p. 137, mode share figure 4.7"/>
    <n v="3"/>
    <s v="Y"/>
    <s v="Pos"/>
    <x v="0"/>
    <s v="mode choice (probability)"/>
    <s v="activity"/>
    <s v="categorical"/>
    <s v="Disaggregate"/>
    <m/>
    <s v="Revealed preference"/>
    <s v="Secondary - travel or household survey"/>
    <n v="1"/>
    <n v="0"/>
    <n v="0"/>
    <n v="0"/>
    <n v="0"/>
    <n v="0"/>
    <n v="0"/>
    <n v="0"/>
    <n v="0"/>
    <n v="1"/>
    <n v="0"/>
    <n v="1"/>
    <n v="0"/>
    <n v="0"/>
    <n v="1"/>
    <n v="0"/>
    <n v="0"/>
    <n v="0"/>
    <n v="0"/>
    <n v="0"/>
    <s v="one job only"/>
    <s v="Work"/>
    <x v="1"/>
    <s v="Portland"/>
    <s v="1994/1995"/>
    <s v="Pre-2010"/>
    <n v="2127"/>
    <n v="1"/>
    <s v="O"/>
    <s v="Y"/>
    <n v="1"/>
    <n v="1"/>
    <n v="0"/>
    <n v="0"/>
    <x v="1"/>
    <x v="1"/>
    <x v="0"/>
    <n v="1"/>
    <x v="0"/>
    <n v="1"/>
    <n v="1"/>
    <n v="0"/>
    <x v="3"/>
    <s v="Employment density"/>
    <m/>
    <x v="5"/>
    <s v="Destination/workplace"/>
    <s v="other"/>
    <s v=" TAZ"/>
    <s v="Multinomial logistic"/>
    <s v="automobile"/>
    <m/>
    <s v="4a, 7a, , 8a"/>
    <n v="0.35594650000000005"/>
    <s v="derived (7a)"/>
    <n v="5.0000000000000001E-3"/>
    <n v="1.005012520859401"/>
    <m/>
    <s v="Derived (4a)"/>
    <m/>
    <m/>
    <n v="7.6840000000000002"/>
    <m/>
    <s v=""/>
    <s v=""/>
    <s v=""/>
    <s v=""/>
    <n v="0.05"/>
    <m/>
    <m/>
    <n v="4.6323073919833424E-2"/>
    <s v="Derived (8a)"/>
    <n v="0.34300000000000003"/>
    <s v="ρ2"/>
    <s v=""/>
    <s v=""/>
    <n v="-3457.86"/>
    <s v="χ2"/>
    <m/>
    <m/>
    <m/>
    <s v=""/>
    <n v="0.09"/>
    <n v="78.23"/>
    <n v="0.35594650000000005"/>
    <m/>
    <m/>
  </r>
  <r>
    <x v="31"/>
    <s v="Gordon 2004"/>
    <n v="15.17"/>
    <x v="369"/>
    <x v="0"/>
    <x v="1"/>
    <x v="1"/>
    <x v="53"/>
    <x v="0"/>
    <e v="#N/A"/>
    <e v="#N/A"/>
    <e v="#N/A"/>
    <s v="Model 2 - c p. 25 (LA) (log-linear)"/>
    <n v="3"/>
    <s v="Y"/>
    <s v="Pos"/>
    <x v="2"/>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4"/>
    <s v="Type 14:below ave density,newer housing, below ave street density,below ave intersection density,above ave cul-de-sac density"/>
    <n v="1"/>
    <x v="15"/>
    <s v="Origin/residence"/>
    <s v="census geography"/>
    <s v=" STF3"/>
    <s v="Negative binomial regression"/>
    <m/>
    <m/>
    <s v="4b, 5, 103"/>
    <n v="5.0337349397590369E-3"/>
    <s v="derived (7b)"/>
    <n v="0.4178"/>
    <m/>
    <n v="1.5186169206437479"/>
    <s v="Derived (4b)"/>
    <m/>
    <m/>
    <s v=""/>
    <m/>
    <s v=""/>
    <n v="70.400000000000006"/>
    <s v="χ2"/>
    <s v=""/>
    <n v="0.1"/>
    <m/>
    <m/>
    <m/>
    <m/>
    <n v="0.79500000000000004"/>
    <s v="pseudo R2"/>
    <n v="-16865"/>
    <s v=""/>
    <n v="4033.9"/>
    <s v="χ2"/>
    <m/>
    <m/>
    <m/>
    <s v=""/>
    <s v=""/>
    <n v="1.2048192771084338E-2"/>
    <n v="5.0337349397590369E-3"/>
    <m/>
    <m/>
  </r>
  <r>
    <x v="31"/>
    <s v="Gordon 2004"/>
    <n v="15.16"/>
    <x v="370"/>
    <x v="0"/>
    <x v="1"/>
    <x v="1"/>
    <x v="53"/>
    <x v="0"/>
    <e v="#N/A"/>
    <e v="#N/A"/>
    <e v="#N/A"/>
    <s v="Model 2 - c p. 25 (pooled) (log-linear)"/>
    <n v="3"/>
    <s v="Y"/>
    <s v="Pos"/>
    <x v="2"/>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4"/>
    <s v="Type 14:below ave density,newer housing, below ave street density,below ave intersection density,above ave cul-de-sac density"/>
    <n v="1"/>
    <x v="15"/>
    <s v="Origin/residence"/>
    <s v="census geography"/>
    <s v=" STF3"/>
    <s v="Negative binomial regression"/>
    <m/>
    <m/>
    <s v="4b, 5, 103"/>
    <n v="4.9313253012048192E-3"/>
    <s v="derived (7b)"/>
    <n v="0.4093"/>
    <m/>
    <n v="1.5057633817475073"/>
    <s v="Derived (4b)"/>
    <m/>
    <m/>
    <s v=""/>
    <m/>
    <s v=""/>
    <n v="69.900000000000006"/>
    <s v="χ2"/>
    <s v=""/>
    <n v="0.1"/>
    <m/>
    <m/>
    <m/>
    <m/>
    <n v="0.82"/>
    <s v="pseudo R2"/>
    <n v="-30376"/>
    <s v=""/>
    <n v="6854.2"/>
    <s v="χ2"/>
    <m/>
    <m/>
    <m/>
    <s v=""/>
    <s v=""/>
    <n v="1.2048192771084338E-2"/>
    <n v="4.9313253012048192E-3"/>
    <m/>
    <m/>
  </r>
  <r>
    <x v="66"/>
    <s v="Bhiromkaew 2006"/>
    <n v="7.1"/>
    <x v="371"/>
    <x v="1"/>
    <x v="1"/>
    <x v="1"/>
    <x v="243"/>
    <x v="10"/>
    <n v="13.326089735395627"/>
    <n v="2.6652179470791255"/>
    <n v="0.83400000000000007"/>
    <s v="Descriptives p. 100, table 5.4 p. 113 'Lev transit', mode share p. 74"/>
    <n v="3"/>
    <s v="Y"/>
    <s v="Pos"/>
    <x v="0"/>
    <s v="mode choice (probability)"/>
    <s v="activity"/>
    <s v="categorical"/>
    <s v="Disaggregate"/>
    <m/>
    <s v="Revealed preference"/>
    <s v="Secondary - travel or household survey"/>
    <n v="1"/>
    <n v="0"/>
    <n v="0"/>
    <n v="0"/>
    <n v="0"/>
    <n v="0"/>
    <n v="0"/>
    <n v="0"/>
    <n v="0"/>
    <n v="1"/>
    <n v="0"/>
    <n v="1"/>
    <n v="0"/>
    <n v="0"/>
    <n v="0"/>
    <n v="0"/>
    <n v="0"/>
    <n v="0"/>
    <n v="0"/>
    <n v="0"/>
    <s v="one job only"/>
    <s v="Work"/>
    <x v="1"/>
    <s v="Portland"/>
    <s v="1994/1995"/>
    <s v="Pre-2010"/>
    <n v="2127"/>
    <n v="1"/>
    <s v="O"/>
    <s v="Y"/>
    <n v="1"/>
    <n v="1"/>
    <n v="0"/>
    <n v="0"/>
    <x v="1"/>
    <x v="1"/>
    <x v="0"/>
    <n v="1"/>
    <x v="0"/>
    <n v="1"/>
    <n v="1"/>
    <n v="0"/>
    <x v="3"/>
    <s v="Employment density"/>
    <m/>
    <x v="5"/>
    <s v="Destination/workplace"/>
    <s v="other"/>
    <s v=" TAZ"/>
    <s v="Multinomial logistic"/>
    <s v="automobile"/>
    <m/>
    <s v="4a, 7a, , 8a"/>
    <n v="0.31292000000000003"/>
    <s v="derived (7a)"/>
    <n v="4.0000000000000001E-3"/>
    <n v="1.0040080106773419"/>
    <m/>
    <s v="Derived (4a)"/>
    <m/>
    <m/>
    <n v="4.17"/>
    <m/>
    <s v=""/>
    <s v=""/>
    <s v=""/>
    <s v=""/>
    <n v="0.05"/>
    <m/>
    <m/>
    <n v="7.504076738609114E-2"/>
    <s v="Derived (8a)"/>
    <n v="0.47399999999999998"/>
    <s v="ρ2"/>
    <s v=""/>
    <s v=""/>
    <n v="-1539.32"/>
    <s v="χ2"/>
    <m/>
    <m/>
    <m/>
    <s v=""/>
    <n v="9.0999999999999998E-2"/>
    <n v="78.23"/>
    <n v="0.31292000000000003"/>
    <m/>
    <m/>
  </r>
  <r>
    <x v="66"/>
    <s v="Bhiromkaew 2006"/>
    <n v="7.2"/>
    <x v="372"/>
    <x v="1"/>
    <x v="1"/>
    <x v="1"/>
    <x v="244"/>
    <x v="10"/>
    <n v="14.053133124467585"/>
    <n v="2.8106266248935174"/>
    <n v="0.59960000000000002"/>
    <s v="Descriptives p. 100, table 5.4 p. 113 'transit', mode share p. 74"/>
    <n v="3"/>
    <s v="Y"/>
    <s v="Pos"/>
    <x v="0"/>
    <s v="mode choice (probability)"/>
    <s v="activity"/>
    <s v="categorical"/>
    <s v="Disaggregate"/>
    <m/>
    <s v="Revealed preference"/>
    <s v="Secondary - travel or household survey"/>
    <n v="1"/>
    <n v="0"/>
    <n v="0"/>
    <n v="0"/>
    <n v="0"/>
    <n v="0"/>
    <n v="0"/>
    <n v="0"/>
    <n v="0"/>
    <n v="1"/>
    <n v="0"/>
    <n v="1"/>
    <n v="0"/>
    <n v="0"/>
    <n v="0"/>
    <n v="0"/>
    <n v="0"/>
    <n v="0"/>
    <n v="0"/>
    <n v="0"/>
    <s v="one job only"/>
    <s v="Work"/>
    <x v="1"/>
    <s v="Portland"/>
    <s v="1994/1995"/>
    <s v="Pre-2010"/>
    <n v="2127"/>
    <n v="1"/>
    <s v="O"/>
    <s v="Y"/>
    <n v="1"/>
    <n v="1"/>
    <n v="0"/>
    <n v="0"/>
    <x v="1"/>
    <x v="1"/>
    <x v="0"/>
    <n v="1"/>
    <x v="0"/>
    <n v="1"/>
    <n v="1"/>
    <n v="0"/>
    <x v="3"/>
    <s v="Employment density"/>
    <m/>
    <x v="5"/>
    <s v="Destination/workplace"/>
    <s v="other"/>
    <s v=" TAZ"/>
    <s v="Multinomial logistic"/>
    <s v="automobile"/>
    <m/>
    <s v="4a, 7a, , 8a"/>
    <n v="0.21333321000000002"/>
    <s v="derived (7a)"/>
    <n v="3.0000000000000001E-3"/>
    <n v="1.0030045045033771"/>
    <m/>
    <s v="Derived (4a)"/>
    <m/>
    <m/>
    <n v="2.9980000000000002"/>
    <m/>
    <s v=""/>
    <s v=""/>
    <s v=""/>
    <s v=""/>
    <n v="0.05"/>
    <m/>
    <m/>
    <n v="7.1158509006004012E-2"/>
    <s v="Derived (8a)"/>
    <n v="0.47699999999999998"/>
    <s v="ρ2"/>
    <s v=""/>
    <s v=""/>
    <n v="-1531.7840000000001"/>
    <s v="χ2"/>
    <m/>
    <m/>
    <m/>
    <s v=""/>
    <n v="9.0999999999999998E-2"/>
    <n v="78.23"/>
    <n v="0.21333321000000002"/>
    <m/>
    <m/>
  </r>
  <r>
    <x v="18"/>
    <s v="Zhang 2004"/>
    <n v="131.1"/>
    <x v="373"/>
    <x v="0"/>
    <x v="1"/>
    <x v="1"/>
    <x v="245"/>
    <x v="0"/>
    <n v="8.9968511021142596"/>
    <n v="0"/>
    <n v="0"/>
    <s v="Table 3 (Boston - work trip, expanded)"/>
    <n v="4"/>
    <s v="N"/>
    <s v="Pos"/>
    <x v="1"/>
    <s v="mode choice (probability)"/>
    <s v="trip"/>
    <s v="discrete"/>
    <s v="Disaggregate"/>
    <m/>
    <s v="Revealed preference"/>
    <s v="Secondary - travel or household survey"/>
    <n v="1"/>
    <n v="0"/>
    <n v="0"/>
    <n v="0"/>
    <n v="0"/>
    <n v="0"/>
    <n v="0"/>
    <n v="0"/>
    <n v="0"/>
    <n v="0"/>
    <n v="0"/>
    <n v="0"/>
    <n v="0"/>
    <n v="0"/>
    <n v="0"/>
    <n v="0"/>
    <n v="0"/>
    <n v="0"/>
    <n v="0"/>
    <n v="1"/>
    <n v="0"/>
    <s v="Work"/>
    <x v="1"/>
    <s v="Boston"/>
    <n v="1991"/>
    <s v="Pre-2010"/>
    <n v="1619"/>
    <n v="1"/>
    <s v="O"/>
    <s v="N"/>
    <n v="1"/>
    <n v="1"/>
    <n v="1"/>
    <n v="0"/>
    <x v="0"/>
    <x v="1"/>
    <x v="0"/>
    <n v="1"/>
    <x v="0"/>
    <n v="1"/>
    <n v="1"/>
    <n v="1"/>
    <x v="2"/>
    <s v="Land use balance (destination)"/>
    <m/>
    <x v="4"/>
    <s v="Destination/workplace"/>
    <s v="other"/>
    <s v=" 800m"/>
    <s v="Multinomial logistic"/>
    <s v="drive alone or active modes"/>
    <m/>
    <s v="7a, 8a"/>
    <n v="4.4460000000000003E-3"/>
    <s v="derived (7a)"/>
    <n v="1.14E-2"/>
    <m/>
    <m/>
    <m/>
    <m/>
    <m/>
    <n v="0.04"/>
    <m/>
    <m/>
    <m/>
    <m/>
    <m/>
    <s v="NS"/>
    <m/>
    <m/>
    <n v="0.11115"/>
    <s v="Derived (8a)"/>
    <n v="0.41599999999999998"/>
    <s v="Adjusted ρ2"/>
    <m/>
    <m/>
    <m/>
    <m/>
    <m/>
    <m/>
    <m/>
    <m/>
    <n v="0.30399999999999999"/>
    <n v="0.39"/>
    <n v="3.094416E-3"/>
    <m/>
    <m/>
  </r>
  <r>
    <x v="67"/>
    <s v="Chen et al. 2007"/>
    <n v="19.100000000000001"/>
    <x v="374"/>
    <x v="1"/>
    <x v="1"/>
    <x v="1"/>
    <x v="6"/>
    <x v="2"/>
    <n v="24.587083214173997"/>
    <n v="24.587083214173997"/>
    <n v="-3.0709266934503323"/>
    <s v="Table 8 p. 36"/>
    <n v="3"/>
    <s v="N"/>
    <s v="Neg"/>
    <x v="1"/>
    <s v="mode choice (probability)"/>
    <s v="tour"/>
    <s v="categorical"/>
    <s v="Disaggregate"/>
    <m/>
    <s v="Revealed preference"/>
    <s v="Secondary - travel or household survey"/>
    <n v="0"/>
    <n v="0"/>
    <n v="1"/>
    <n v="0"/>
    <n v="0"/>
    <n v="0"/>
    <n v="1"/>
    <n v="0"/>
    <n v="0"/>
    <n v="0"/>
    <n v="0"/>
    <n v="1"/>
    <n v="0"/>
    <n v="0"/>
    <n v="0"/>
    <n v="0"/>
    <n v="0"/>
    <n v="0"/>
    <n v="0"/>
    <n v="0"/>
    <n v="0"/>
    <s v="Work"/>
    <x v="1"/>
    <s v="New York"/>
    <s v="1997/98"/>
    <s v="Pre-2010"/>
    <n v="4762"/>
    <n v="1"/>
    <s v="O"/>
    <s v="Y"/>
    <n v="1"/>
    <n v="1"/>
    <n v="0"/>
    <n v="1"/>
    <x v="1"/>
    <x v="1"/>
    <x v="0"/>
    <n v="1"/>
    <x v="0"/>
    <n v="1"/>
    <n v="0"/>
    <n v="0"/>
    <x v="3"/>
    <s v="Employment density (at home)"/>
    <m/>
    <x v="5"/>
    <s v="Origin/residence"/>
    <s v="census geography"/>
    <s v="block or tract"/>
    <s v="Multinomial logistic"/>
    <s v="not choosing transit"/>
    <m/>
    <s v="4c, 7a"/>
    <n v="-0.1249"/>
    <s v="derived (7a)"/>
    <n v="-0.1249"/>
    <n v="0.99875797562796431"/>
    <m/>
    <s v="Derived (4c)"/>
    <s v=""/>
    <s v=""/>
    <s v=""/>
    <m/>
    <s v=""/>
    <s v=""/>
    <s v=""/>
    <s v=""/>
    <s v=""/>
    <s v=""/>
    <m/>
    <m/>
    <m/>
    <s v="not stated"/>
    <s v=""/>
    <n v="-966"/>
    <s v=""/>
    <s v=""/>
    <s v=""/>
    <m/>
    <m/>
    <m/>
    <s v=""/>
    <n v="9.3868122637547249E-2"/>
    <n v="8.4478508257443981"/>
    <n v="-0.95609287935837362"/>
    <m/>
    <m/>
  </r>
  <r>
    <x v="68"/>
    <s v="Lee et al. 2017"/>
    <n v="88.1"/>
    <x v="375"/>
    <x v="1"/>
    <x v="1"/>
    <x v="1"/>
    <x v="53"/>
    <x v="0"/>
    <e v="#N/A"/>
    <e v="#N/A"/>
    <e v="#N/A"/>
    <s v="Table 5 p. 20"/>
    <n v="5"/>
    <s v="Y"/>
    <s v="Neg"/>
    <x v="0"/>
    <s v="Mode share"/>
    <s v="trip"/>
    <s v="continuous (fraction)"/>
    <s v="Aggregate"/>
    <s v="MSA/ city/ municipality"/>
    <s v="Revealed preference"/>
    <s v="Secondary - Census"/>
    <n v="1"/>
    <n v="0"/>
    <n v="0"/>
    <n v="0"/>
    <n v="0"/>
    <n v="0"/>
    <n v="0"/>
    <n v="0"/>
    <n v="0"/>
    <n v="0"/>
    <n v="0"/>
    <n v="0"/>
    <n v="0"/>
    <n v="0"/>
    <n v="0"/>
    <n v="0"/>
    <n v="0"/>
    <n v="0"/>
    <n v="0"/>
    <n v="1"/>
    <n v="0"/>
    <s v="General"/>
    <x v="3"/>
    <s v="Seoul metropolitan area"/>
    <n v="2010"/>
    <s v="2010 - 2017"/>
    <n v="78"/>
    <n v="1"/>
    <s v="O"/>
    <s v="N"/>
    <n v="1"/>
    <n v="0"/>
    <n v="0"/>
    <n v="0"/>
    <x v="1"/>
    <x v="1"/>
    <x v="0"/>
    <n v="1"/>
    <x v="0"/>
    <n v="0"/>
    <n v="0"/>
    <n v="0"/>
    <x v="5"/>
    <s v="continuous (fraction) of highway area"/>
    <m/>
    <x v="13"/>
    <s v="Origin/residence"/>
    <s v="other"/>
    <s v=" city or metropolitan area"/>
    <s v="OLS"/>
    <m/>
    <m/>
    <s v="1, 6c"/>
    <n v="-5.3149949294729361E-2"/>
    <s v="derived (6c)"/>
    <n v="-0.26524643255987096"/>
    <m/>
    <m/>
    <s v=""/>
    <n v="-0.113"/>
    <s v="Derived (1): Standardised beta coefficient"/>
    <s v=""/>
    <m/>
    <s v=""/>
    <m/>
    <m/>
    <s v=""/>
    <n v="8.2000000000000003E-2"/>
    <s v=""/>
    <m/>
    <m/>
    <m/>
    <n v="0.78900000000000003"/>
    <s v="Adjusted R2"/>
    <s v=""/>
    <n v="0"/>
    <n v="21.547999999999998"/>
    <s v="Fisher's distribution"/>
    <m/>
    <m/>
    <m/>
    <s v=""/>
    <n v="52.7"/>
    <n v="10.56"/>
    <n v="-5.3149949294729361E-2"/>
    <n v="18.917000000000002"/>
    <n v="8.0589999999999993"/>
  </r>
  <r>
    <x v="68"/>
    <s v="Lee et al. 2017"/>
    <n v="88.1"/>
    <x v="376"/>
    <x v="1"/>
    <x v="1"/>
    <x v="1"/>
    <x v="53"/>
    <x v="0"/>
    <e v="#N/A"/>
    <e v="#N/A"/>
    <e v="#N/A"/>
    <s v="Table 5 p. 20"/>
    <n v="5"/>
    <s v="N"/>
    <s v="Neg"/>
    <x v="1"/>
    <s v="Mode share"/>
    <s v="trip"/>
    <s v="continuous (fraction)"/>
    <s v="Aggregate"/>
    <s v="MSA/ city/ municipality"/>
    <s v="Revealed preference"/>
    <s v="Secondary - Census"/>
    <n v="1"/>
    <n v="0"/>
    <n v="0"/>
    <n v="0"/>
    <n v="0"/>
    <n v="0"/>
    <n v="0"/>
    <n v="0"/>
    <n v="0"/>
    <n v="0"/>
    <n v="0"/>
    <n v="0"/>
    <n v="0"/>
    <n v="0"/>
    <n v="0"/>
    <n v="0"/>
    <n v="0"/>
    <n v="0"/>
    <n v="0"/>
    <n v="1"/>
    <n v="0"/>
    <s v="General"/>
    <x v="3"/>
    <s v="Seoul metropolitan area"/>
    <n v="2010"/>
    <s v="2010 - 2017"/>
    <n v="78"/>
    <n v="1"/>
    <s v="O"/>
    <s v="N"/>
    <n v="1"/>
    <n v="0"/>
    <n v="0"/>
    <n v="0"/>
    <x v="1"/>
    <x v="1"/>
    <x v="0"/>
    <n v="1"/>
    <x v="0"/>
    <n v="0"/>
    <n v="0"/>
    <n v="0"/>
    <x v="5"/>
    <s v="continuous (fraction) of road area"/>
    <m/>
    <x v="13"/>
    <s v="Origin/residence"/>
    <s v="other"/>
    <s v=" city or metropolitan area"/>
    <s v="OLS"/>
    <m/>
    <m/>
    <s v="1, 6c"/>
    <n v="-6.03641740656932E-2"/>
    <s v="derived (6c)"/>
    <n v="-0.25949848872355263"/>
    <m/>
    <m/>
    <s v=""/>
    <n v="-0.11799999999999999"/>
    <s v="Derived (1): Standardised beta coefficient"/>
    <s v=""/>
    <m/>
    <s v=""/>
    <m/>
    <m/>
    <s v=""/>
    <n v="0.23599999999999999"/>
    <s v=""/>
    <m/>
    <m/>
    <m/>
    <n v="0.78900000000000003"/>
    <s v="Adjusted R2"/>
    <s v=""/>
    <n v="0"/>
    <n v="21.547999999999998"/>
    <s v="Fisher's distribution"/>
    <m/>
    <m/>
    <m/>
    <s v=""/>
    <n v="52.7"/>
    <n v="12.259"/>
    <n v="-6.03641740656932E-2"/>
    <n v="18.917000000000002"/>
    <n v="8.6020000000000003"/>
  </r>
  <r>
    <x v="31"/>
    <s v="Gordon 2004"/>
    <n v="15.18"/>
    <x v="377"/>
    <x v="0"/>
    <x v="1"/>
    <x v="1"/>
    <x v="95"/>
    <x v="0"/>
    <n v="39.368137514305083"/>
    <n v="0"/>
    <n v="0"/>
    <s v="Model 2 - c p. 25 (SF) (log-linear)"/>
    <n v="3"/>
    <s v="Y"/>
    <s v="Pos"/>
    <x v="0"/>
    <s v="Transit users"/>
    <s v="individual"/>
    <s v="Count"/>
    <s v="Aggregate"/>
    <s v="census block group/ tract"/>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1"/>
    <s v="Type 1:above ave density,older housing, above ave street density,above ave intersection density,below ave cul-de-sac density"/>
    <n v="1"/>
    <x v="10"/>
    <s v="Origin/residence"/>
    <s v="census geography"/>
    <s v=" STF3"/>
    <s v="Negative binomial regression"/>
    <m/>
    <m/>
    <s v="4b, 5"/>
    <n v="3.4054478784704034E-3"/>
    <s v="derived (7b)"/>
    <n v="0.35460000000000003"/>
    <m/>
    <n v="1.4256102960990087"/>
    <s v="Derived (4b)"/>
    <m/>
    <m/>
    <s v=""/>
    <m/>
    <s v=""/>
    <n v="57.7"/>
    <s v="χ2"/>
    <s v=""/>
    <n v="0.1"/>
    <m/>
    <m/>
    <m/>
    <m/>
    <n v="0.73799999999999999"/>
    <s v="pseudo R2"/>
    <n v="-8522.2999999999993"/>
    <s v=""/>
    <n v="1612.7"/>
    <s v="χ2"/>
    <m/>
    <m/>
    <m/>
    <s v=""/>
    <s v=""/>
    <n v="9.6036319189802682E-3"/>
    <n v="3.4054478784704034E-3"/>
    <m/>
    <m/>
  </r>
  <r>
    <x v="69"/>
    <s v="Chao. et al. 2016"/>
    <n v="71.3"/>
    <x v="378"/>
    <x v="1"/>
    <x v="1"/>
    <x v="1"/>
    <x v="6"/>
    <x v="6"/>
    <n v="24.587083214173997"/>
    <n v="8.1956944047246658"/>
    <n v="1.484240256695637"/>
    <s v="Table 5"/>
    <n v="5"/>
    <s v="Y"/>
    <s v="Pos"/>
    <x v="0"/>
    <s v="ridership"/>
    <s v="boarding"/>
    <s v="continuous"/>
    <s v="Aggregate"/>
    <s v="Transit stop ridership"/>
    <s v="Revealed preference"/>
    <s v="Secondary - patronage"/>
    <n v="0"/>
    <n v="0"/>
    <n v="0"/>
    <n v="0"/>
    <n v="0"/>
    <n v="1"/>
    <n v="1"/>
    <n v="0"/>
    <n v="0"/>
    <n v="0"/>
    <n v="0"/>
    <n v="0"/>
    <n v="0"/>
    <n v="0"/>
    <n v="0"/>
    <n v="0"/>
    <n v="0"/>
    <n v="0"/>
    <n v="0"/>
    <n v="1"/>
    <n v="0"/>
    <s v="General"/>
    <x v="1"/>
    <s v="Baltimore"/>
    <n v="2011"/>
    <s v="2010 - 2017"/>
    <n v="46"/>
    <n v="1"/>
    <s v="O"/>
    <s v="Y"/>
    <n v="1"/>
    <n v="0"/>
    <n v="0"/>
    <n v="1"/>
    <x v="1"/>
    <x v="1"/>
    <x v="0"/>
    <n v="1"/>
    <x v="0"/>
    <n v="0"/>
    <n v="0"/>
    <n v="0"/>
    <x v="3"/>
    <s v="Employment density"/>
    <m/>
    <x v="5"/>
    <s v="Origin/residence"/>
    <s v="radial"/>
    <s v=" 800m"/>
    <s v="OLS"/>
    <m/>
    <m/>
    <n v="5"/>
    <n v="0.18110000000000001"/>
    <s v="Source"/>
    <n v="1.0000000000000001E-5"/>
    <m/>
    <m/>
    <s v=""/>
    <s v=""/>
    <s v=""/>
    <s v=""/>
    <m/>
    <s v=""/>
    <s v=""/>
    <s v=""/>
    <s v=""/>
    <n v="0.01"/>
    <s v=""/>
    <m/>
    <m/>
    <m/>
    <n v="0.72299999999999998"/>
    <s v="R2"/>
    <s v=""/>
    <s v=""/>
    <s v=""/>
    <s v=""/>
    <m/>
    <m/>
    <m/>
    <s v=""/>
    <s v=""/>
    <s v=""/>
    <s v=""/>
    <m/>
    <m/>
  </r>
  <r>
    <x v="62"/>
    <s v="Boulange et al.  2017"/>
    <n v="58.1"/>
    <x v="379"/>
    <x v="0"/>
    <x v="1"/>
    <x v="1"/>
    <x v="206"/>
    <x v="0"/>
    <n v="11.084061525982584"/>
    <n v="0"/>
    <n v="0"/>
    <s v="Table 4 p. 10 Model 3"/>
    <n v="3"/>
    <s v="N"/>
    <s v="Pos"/>
    <x v="1"/>
    <s v="Transit use (probability)"/>
    <s v="individual"/>
    <s v="categorical"/>
    <s v="Disaggregate"/>
    <m/>
    <s v="Revealed preference"/>
    <s v="Secondary - travel or household survey"/>
    <n v="1"/>
    <n v="0"/>
    <n v="0"/>
    <n v="0"/>
    <n v="0"/>
    <n v="0"/>
    <n v="0"/>
    <n v="0"/>
    <n v="0"/>
    <n v="0"/>
    <n v="0"/>
    <n v="0"/>
    <n v="0"/>
    <n v="0"/>
    <n v="0"/>
    <n v="0"/>
    <n v="0"/>
    <n v="0"/>
    <n v="0"/>
    <n v="1"/>
    <n v="0"/>
    <s v="Weekday"/>
    <x v="4"/>
    <s v="Victoria"/>
    <n v="2009"/>
    <s v="Pre-2010"/>
    <n v="16890"/>
    <n v="1"/>
    <s v="O"/>
    <s v="Y"/>
    <n v="0"/>
    <n v="0"/>
    <n v="0"/>
    <n v="0"/>
    <x v="0"/>
    <x v="1"/>
    <x v="0"/>
    <n v="1"/>
    <x v="0"/>
    <n v="1"/>
    <n v="1"/>
    <n v="0"/>
    <x v="2"/>
    <s v="Land use mix:Entropy: maximises eveness --&gt; 1"/>
    <m/>
    <x v="2"/>
    <s v="Origin/residence"/>
    <s v="radial street"/>
    <s v=" 1600m"/>
    <s v="binary logistic (multilevel)"/>
    <s v="no transit trip"/>
    <m/>
    <s v="7a,"/>
    <n v="3.087868998053629E-3"/>
    <s v="derived (7a)"/>
    <n v="0.11058971029924898"/>
    <n v="1.29"/>
    <m/>
    <s v="Source"/>
    <s v=""/>
    <s v=""/>
    <s v=""/>
    <m/>
    <s v=""/>
    <s v=""/>
    <s v=""/>
    <s v="0.70,2.37"/>
    <s v=""/>
    <s v=""/>
    <m/>
    <m/>
    <m/>
    <s v="not stated"/>
    <s v=""/>
    <s v=""/>
    <s v=""/>
    <s v=""/>
    <s v=""/>
    <m/>
    <m/>
    <m/>
    <s v=""/>
    <n v="0.90692717584369453"/>
    <n v="0.3"/>
    <n v="3.087868998053629E-3"/>
    <m/>
    <m/>
  </r>
  <r>
    <x v="69"/>
    <s v="Chao. et al. 2016"/>
    <n v="71.2"/>
    <x v="380"/>
    <x v="1"/>
    <x v="1"/>
    <x v="1"/>
    <x v="6"/>
    <x v="6"/>
    <n v="24.587083214173997"/>
    <n v="8.1956944047246658"/>
    <n v="1.0670794114951516"/>
    <s v="Table 5"/>
    <n v="5"/>
    <s v="Y"/>
    <s v="Pos"/>
    <x v="0"/>
    <s v="ridership"/>
    <s v="boarding"/>
    <s v="continuous"/>
    <s v="Aggregate"/>
    <s v="Transit stop ridership"/>
    <s v="Revealed preference"/>
    <s v="Secondary - patronage"/>
    <n v="0"/>
    <n v="0"/>
    <n v="0"/>
    <n v="0"/>
    <n v="0"/>
    <n v="1"/>
    <n v="0"/>
    <n v="0"/>
    <n v="0"/>
    <n v="0"/>
    <n v="0"/>
    <n v="0"/>
    <n v="0"/>
    <n v="0"/>
    <n v="0"/>
    <n v="0"/>
    <n v="0"/>
    <n v="0"/>
    <n v="0"/>
    <n v="1"/>
    <n v="0"/>
    <s v="General"/>
    <x v="1"/>
    <s v="Baltimore"/>
    <n v="2011"/>
    <s v="2010 - 2017"/>
    <n v="32"/>
    <n v="1"/>
    <s v="O"/>
    <s v="Y"/>
    <n v="1"/>
    <n v="0"/>
    <n v="0"/>
    <n v="1"/>
    <x v="1"/>
    <x v="1"/>
    <x v="0"/>
    <n v="1"/>
    <x v="0"/>
    <n v="0"/>
    <n v="0"/>
    <n v="0"/>
    <x v="3"/>
    <s v="Employment density"/>
    <m/>
    <x v="5"/>
    <s v="Origin/residence"/>
    <s v="radial"/>
    <s v=" 800m"/>
    <s v="OLS"/>
    <m/>
    <m/>
    <n v="5"/>
    <n v="0.13020000000000001"/>
    <s v="Source"/>
    <n v="1.0000000000000001E-5"/>
    <m/>
    <m/>
    <s v=""/>
    <s v=""/>
    <s v=""/>
    <s v=""/>
    <m/>
    <s v=""/>
    <s v=""/>
    <s v=""/>
    <s v=""/>
    <n v="0.01"/>
    <s v=""/>
    <m/>
    <m/>
    <m/>
    <n v="0.56599999999999995"/>
    <s v="R2"/>
    <s v=""/>
    <s v=""/>
    <s v=""/>
    <s v=""/>
    <m/>
    <m/>
    <m/>
    <s v=""/>
    <s v=""/>
    <s v=""/>
    <s v=""/>
    <m/>
    <m/>
  </r>
  <r>
    <x v="69"/>
    <s v="Chao. et al. 2016"/>
    <n v="71.099999999999994"/>
    <x v="381"/>
    <x v="1"/>
    <x v="1"/>
    <x v="1"/>
    <x v="6"/>
    <x v="6"/>
    <n v="24.587083214173997"/>
    <n v="8.1956944047246658"/>
    <n v="0.45895888666458129"/>
    <s v="Table 4"/>
    <s v="insufficient information"/>
    <s v="N"/>
    <s v="Pos"/>
    <x v="1"/>
    <s v="ridership"/>
    <s v="boarding"/>
    <s v="continuous"/>
    <s v="Aggregate"/>
    <s v="Transit stop ridership"/>
    <s v="Revealed preference"/>
    <s v="Secondary - patronage"/>
    <n v="0"/>
    <n v="0"/>
    <n v="0"/>
    <n v="0"/>
    <n v="0"/>
    <n v="0"/>
    <n v="1"/>
    <n v="0"/>
    <n v="0"/>
    <n v="0"/>
    <n v="0"/>
    <n v="0"/>
    <n v="0"/>
    <n v="0"/>
    <n v="0"/>
    <n v="0"/>
    <n v="0"/>
    <n v="0"/>
    <n v="0"/>
    <n v="1"/>
    <n v="0"/>
    <s v="General"/>
    <x v="1"/>
    <s v="Washington DC"/>
    <n v="2011"/>
    <s v="2010 - 2017"/>
    <n v="39"/>
    <n v="1"/>
    <s v="O"/>
    <s v="Y"/>
    <n v="1"/>
    <n v="0"/>
    <n v="0"/>
    <n v="1"/>
    <x v="1"/>
    <x v="1"/>
    <x v="0"/>
    <n v="1"/>
    <x v="0"/>
    <n v="0"/>
    <n v="0"/>
    <n v="0"/>
    <x v="3"/>
    <s v="Employment density"/>
    <m/>
    <x v="5"/>
    <s v="Origin/residence"/>
    <s v="radial"/>
    <s v=" 800m"/>
    <s v="OLS"/>
    <m/>
    <m/>
    <s v="6a"/>
    <n v="5.6000000000000001E-2"/>
    <s v="Source (6a)"/>
    <n v="5.6000000000000001E-2"/>
    <m/>
    <m/>
    <s v=""/>
    <s v=""/>
    <s v=""/>
    <s v=""/>
    <m/>
    <s v=""/>
    <s v=""/>
    <s v=""/>
    <s v=""/>
    <s v=""/>
    <s v=""/>
    <m/>
    <m/>
    <m/>
    <n v="0.36"/>
    <s v="R2"/>
    <s v=""/>
    <s v=""/>
    <s v=""/>
    <s v=""/>
    <m/>
    <m/>
    <m/>
    <s v=""/>
    <s v=""/>
    <s v=""/>
    <s v=""/>
    <m/>
    <m/>
  </r>
  <r>
    <x v="37"/>
    <s v="Chen and Zegras 2016"/>
    <n v="86.2"/>
    <x v="382"/>
    <x v="1"/>
    <x v="1"/>
    <x v="1"/>
    <x v="6"/>
    <x v="4"/>
    <n v="24.587083214173997"/>
    <n v="12.293541607086999"/>
    <n v="-1.684215200170919"/>
    <s v="Table 2 (p-values), Table 3 p. 118 (am peak period)"/>
    <n v="5"/>
    <s v="N"/>
    <s v="Neg"/>
    <x v="1"/>
    <s v="ridership"/>
    <s v="boarding"/>
    <s v="continuous"/>
    <s v="Aggregate"/>
    <s v="Transit stop ridership"/>
    <s v="Revealed preference"/>
    <s v="Secondary - patronage"/>
    <n v="0"/>
    <n v="0"/>
    <n v="0"/>
    <n v="0"/>
    <n v="0"/>
    <n v="1"/>
    <n v="1"/>
    <n v="0"/>
    <n v="0"/>
    <n v="0"/>
    <n v="0"/>
    <n v="0"/>
    <n v="1"/>
    <n v="0"/>
    <n v="0"/>
    <n v="0"/>
    <n v="0"/>
    <n v="0"/>
    <n v="0"/>
    <n v="1"/>
    <n v="0"/>
    <s v="Peak"/>
    <x v="1"/>
    <s v="Boston"/>
    <s v="2009 - 2010"/>
    <s v="2010 - 2017"/>
    <n v="120"/>
    <n v="1"/>
    <s v="O"/>
    <s v="Y"/>
    <n v="1"/>
    <n v="0"/>
    <n v="0"/>
    <n v="0"/>
    <x v="1"/>
    <x v="1"/>
    <x v="0"/>
    <n v="1"/>
    <x v="0"/>
    <n v="1"/>
    <n v="1"/>
    <n v="0"/>
    <x v="3"/>
    <s v="Employment density"/>
    <m/>
    <x v="5"/>
    <s v="Origin/residence"/>
    <s v="radial street"/>
    <s v=" 800m"/>
    <s v="OLS"/>
    <m/>
    <m/>
    <m/>
    <n v="-0.13700000000000001"/>
    <s v="Source"/>
    <n v="-0.06"/>
    <m/>
    <m/>
    <s v=""/>
    <s v=""/>
    <s v=""/>
    <s v=""/>
    <m/>
    <s v=""/>
    <s v=""/>
    <s v=""/>
    <s v="-.12, -0.01"/>
    <n v="0.19"/>
    <s v=""/>
    <m/>
    <m/>
    <m/>
    <n v="0.75900000000000001"/>
    <s v="Adjusted R2"/>
    <s v=""/>
    <s v=""/>
    <s v=""/>
    <s v=""/>
    <m/>
    <m/>
    <m/>
    <s v=""/>
    <s v=""/>
    <s v=""/>
    <s v=""/>
    <m/>
    <m/>
  </r>
  <r>
    <x v="31"/>
    <s v="Gordon 2004"/>
    <n v="15.16"/>
    <x v="383"/>
    <x v="0"/>
    <x v="1"/>
    <x v="1"/>
    <x v="95"/>
    <x v="0"/>
    <n v="39.368137514305083"/>
    <n v="0"/>
    <n v="0"/>
    <s v="Model 2 - c p. 25 (pooled) (log-linear)"/>
    <n v="3"/>
    <s v="Y"/>
    <s v="Pos"/>
    <x v="0"/>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1"/>
    <s v="Type 3:above ave density,newer housing, above ave street density,above ave intersection density,below ave cul-de-sac density"/>
    <n v="1"/>
    <x v="10"/>
    <s v="Origin/residence"/>
    <s v="census geography"/>
    <s v=" STF3"/>
    <s v="Negative binomial regression"/>
    <m/>
    <m/>
    <s v="4b, 5"/>
    <n v="1.1826086956521738E-3"/>
    <s v="derived (7b)"/>
    <n v="0.39839999999999998"/>
    <m/>
    <n v="1.4894396866426454"/>
    <s v="Derived (4b)"/>
    <m/>
    <m/>
    <s v=""/>
    <m/>
    <s v=""/>
    <n v="3.9"/>
    <s v="χ2"/>
    <s v=""/>
    <n v="0.1"/>
    <m/>
    <m/>
    <m/>
    <m/>
    <n v="0.82"/>
    <s v="pseudo R2"/>
    <n v="-30376"/>
    <s v=""/>
    <n v="6854.2"/>
    <s v="χ2"/>
    <m/>
    <m/>
    <m/>
    <s v=""/>
    <s v=""/>
    <n v="2.9683953204120831E-3"/>
    <n v="1.1826086956521738E-3"/>
    <m/>
    <m/>
  </r>
  <r>
    <x v="31"/>
    <s v="Gordon 2004"/>
    <n v="15.17"/>
    <x v="384"/>
    <x v="0"/>
    <x v="1"/>
    <x v="1"/>
    <x v="95"/>
    <x v="0"/>
    <n v="39.368137514305083"/>
    <n v="0"/>
    <n v="0"/>
    <s v="Model 2 - c p. 25 (LA) (log-linear)"/>
    <n v="3"/>
    <s v="N"/>
    <s v="Pos"/>
    <x v="1"/>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1"/>
    <s v="Type 3:above ave density,newer housing, above ave street density,above ave intersection density,below ave cul-de-sac density"/>
    <n v="1"/>
    <x v="10"/>
    <s v="Origin/residence"/>
    <s v="census geography"/>
    <s v=" STF3"/>
    <s v="Negative binomial regression"/>
    <m/>
    <m/>
    <s v="4b"/>
    <n v="1.0163785577090973E-3"/>
    <s v="derived (7b)"/>
    <n v="0.34239999999999998"/>
    <m/>
    <n v="1.4083235142689496"/>
    <s v="Derived (4b)"/>
    <m/>
    <m/>
    <s v=""/>
    <m/>
    <s v=""/>
    <n v="2.7"/>
    <s v="χ2"/>
    <s v=""/>
    <s v=""/>
    <m/>
    <m/>
    <m/>
    <m/>
    <n v="0.79500000000000004"/>
    <s v="pseudo R2"/>
    <n v="-16865"/>
    <s v=""/>
    <n v="4033.9"/>
    <s v="χ2"/>
    <m/>
    <m/>
    <m/>
    <s v=""/>
    <s v=""/>
    <n v="2.9683953204120831E-3"/>
    <n v="1.0163785577090973E-3"/>
    <m/>
    <m/>
  </r>
  <r>
    <x v="28"/>
    <s v="Concas and DeSalvo 2008"/>
    <n v="11.1"/>
    <x v="385"/>
    <x v="0"/>
    <x v="1"/>
    <x v="1"/>
    <x v="26"/>
    <x v="0"/>
    <n v="24.564572574108002"/>
    <n v="0"/>
    <n v="0"/>
    <s v="Table 4.8 and 4.9, Model I: Exogenous Residential Location and Population Density"/>
    <s v="insufficient information"/>
    <s v="unspecified"/>
    <s v="Pos"/>
    <x v="0"/>
    <s v="ridership"/>
    <s v="trip"/>
    <s v="continuous"/>
    <s v="Disaggregate"/>
    <m/>
    <s v="Revealed preference"/>
    <s v="Secondary - travel or household survey"/>
    <n v="1"/>
    <n v="0"/>
    <n v="0"/>
    <n v="0"/>
    <n v="0"/>
    <n v="0"/>
    <n v="0"/>
    <n v="0"/>
    <n v="0"/>
    <n v="0"/>
    <n v="0"/>
    <n v="0"/>
    <n v="1"/>
    <n v="0"/>
    <n v="0"/>
    <n v="0"/>
    <n v="0"/>
    <n v="0"/>
    <n v="0"/>
    <n v="0"/>
    <n v="0"/>
    <s v="General"/>
    <x v="1"/>
    <s v="San Francisco"/>
    <n v="2000"/>
    <s v="Pre-2010"/>
    <n v="8299"/>
    <n v="1"/>
    <s v="O"/>
    <s v="Y"/>
    <n v="1"/>
    <n v="1"/>
    <n v="0"/>
    <n v="0"/>
    <x v="0"/>
    <x v="0"/>
    <x v="0"/>
    <n v="1"/>
    <x v="0"/>
    <n v="1"/>
    <n v="1"/>
    <n v="1"/>
    <x v="3"/>
    <s v="Retail density (common catchment area)"/>
    <m/>
    <x v="6"/>
    <s v="not stated"/>
    <s v="radial"/>
    <s v=" 800m"/>
    <s v="2SLS"/>
    <m/>
    <m/>
    <m/>
    <n v="1E-3"/>
    <s v="Source"/>
    <n v="1E-3"/>
    <m/>
    <m/>
    <s v=""/>
    <s v=""/>
    <s v=""/>
    <s v=""/>
    <m/>
    <s v=""/>
    <m/>
    <m/>
    <s v=""/>
    <s v=""/>
    <s v=""/>
    <m/>
    <m/>
    <m/>
    <s v=""/>
    <s v=""/>
    <s v=""/>
    <s v=""/>
    <n v="122.1"/>
    <s v="Fisher's distribution"/>
    <m/>
    <m/>
    <m/>
    <s v=""/>
    <n v="0.39"/>
    <n v="7.9"/>
    <s v=""/>
    <m/>
    <m/>
  </r>
  <r>
    <x v="37"/>
    <s v="Chen and Zegras 2016"/>
    <n v="86.4"/>
    <x v="386"/>
    <x v="1"/>
    <x v="1"/>
    <x v="1"/>
    <x v="6"/>
    <x v="4"/>
    <n v="24.587083214173997"/>
    <n v="12.293541607086999"/>
    <n v="6.2328255947931082"/>
    <s v="Table 2 (p-values), Table 3 p. 118 (pm peak)"/>
    <s v="insufficient information"/>
    <s v="Y"/>
    <s v="Pos"/>
    <x v="0"/>
    <s v="ridership"/>
    <s v="boarding"/>
    <s v="continuous"/>
    <s v="Aggregate"/>
    <s v="Transit stop ridership"/>
    <s v="Revealed preference"/>
    <s v="Secondary - patronage"/>
    <n v="0"/>
    <n v="0"/>
    <n v="0"/>
    <n v="0"/>
    <n v="0"/>
    <n v="1"/>
    <n v="1"/>
    <n v="0"/>
    <n v="0"/>
    <n v="0"/>
    <n v="0"/>
    <n v="0"/>
    <n v="1"/>
    <n v="0"/>
    <n v="0"/>
    <n v="0"/>
    <n v="0"/>
    <n v="0"/>
    <n v="0"/>
    <n v="1"/>
    <n v="0"/>
    <s v="Peak"/>
    <x v="1"/>
    <s v="Boston"/>
    <s v="2009 - 2010"/>
    <s v="2010 - 2017"/>
    <n v="120"/>
    <n v="1"/>
    <s v="O"/>
    <s v="Y"/>
    <n v="1"/>
    <n v="0"/>
    <n v="0"/>
    <n v="0"/>
    <x v="1"/>
    <x v="1"/>
    <x v="0"/>
    <n v="1"/>
    <x v="0"/>
    <n v="1"/>
    <n v="1"/>
    <n v="0"/>
    <x v="3"/>
    <s v="Employment density"/>
    <m/>
    <x v="5"/>
    <s v="Origin/residence"/>
    <s v="radial street"/>
    <s v=" 800m"/>
    <s v="OLS"/>
    <m/>
    <m/>
    <m/>
    <n v="0.50700000000000001"/>
    <s v="Source"/>
    <n v="0.09"/>
    <m/>
    <m/>
    <s v=""/>
    <s v=""/>
    <s v=""/>
    <s v=""/>
    <m/>
    <s v=""/>
    <s v=""/>
    <s v=""/>
    <s v="0.05, 0.13"/>
    <n v="0"/>
    <s v=""/>
    <m/>
    <m/>
    <m/>
    <n v="0.76800000000000002"/>
    <s v="Adjusted R2"/>
    <s v=""/>
    <s v=""/>
    <s v=""/>
    <s v=""/>
    <m/>
    <m/>
    <m/>
    <s v=""/>
    <s v=""/>
    <s v=""/>
    <s v=""/>
    <m/>
    <m/>
  </r>
  <r>
    <x v="61"/>
    <s v="Rajamani et al. 2003"/>
    <n v="117.1"/>
    <x v="387"/>
    <x v="0"/>
    <x v="1"/>
    <x v="1"/>
    <x v="53"/>
    <x v="0"/>
    <e v="#N/A"/>
    <e v="#N/A"/>
    <e v="#N/A"/>
    <s v="Table 2 p. 163"/>
    <s v="insufficient information"/>
    <s v="Y"/>
    <s v="Pos"/>
    <x v="2"/>
    <s v="mode choice (probability)"/>
    <s v="trip"/>
    <s v="categorical"/>
    <s v="Aggregate"/>
    <s v="neighbourhood"/>
    <s v="Revealed preference"/>
    <s v="Secondary - travel or household survey"/>
    <n v="1"/>
    <n v="0"/>
    <n v="0"/>
    <n v="0"/>
    <n v="0"/>
    <n v="0"/>
    <n v="0"/>
    <n v="0"/>
    <n v="0"/>
    <n v="0"/>
    <n v="0"/>
    <n v="0"/>
    <n v="0"/>
    <n v="0"/>
    <n v="0"/>
    <n v="0"/>
    <n v="0"/>
    <n v="0"/>
    <n v="0"/>
    <n v="1"/>
    <n v="0"/>
    <s v="Non-work"/>
    <x v="1"/>
    <s v="Portland"/>
    <n v="1995"/>
    <s v="Pre-2010"/>
    <n v="131"/>
    <n v="1"/>
    <s v="O"/>
    <s v="N"/>
    <n v="0"/>
    <n v="1"/>
    <n v="1"/>
    <n v="0"/>
    <x v="0"/>
    <x v="1"/>
    <x v="0"/>
    <n v="1"/>
    <x v="0"/>
    <n v="0"/>
    <n v="1"/>
    <n v="0"/>
    <x v="5"/>
    <s v="Cul-de-sac percentage"/>
    <m/>
    <x v="13"/>
    <s v="Origin/residence"/>
    <s v="neighbourhood"/>
    <s v=" not stated"/>
    <s v="Multinomial logistic"/>
    <s v="shared ride"/>
    <m/>
    <m/>
    <n v="4.0000000000000002E-4"/>
    <s v="Source"/>
    <m/>
    <m/>
    <m/>
    <s v=""/>
    <m/>
    <m/>
    <s v=""/>
    <m/>
    <s v=""/>
    <s v=""/>
    <s v=""/>
    <s v=""/>
    <s v="author's specification"/>
    <s v=""/>
    <m/>
    <m/>
    <m/>
    <s v="not stated"/>
    <s v=""/>
    <s v=""/>
    <s v=""/>
    <s v=""/>
    <s v=""/>
    <m/>
    <m/>
    <m/>
    <s v=""/>
    <s v=""/>
    <s v=""/>
    <s v=""/>
    <m/>
    <m/>
  </r>
  <r>
    <x v="68"/>
    <s v="Lee et al. 2017"/>
    <n v="88.1"/>
    <x v="388"/>
    <x v="1"/>
    <x v="1"/>
    <x v="1"/>
    <x v="6"/>
    <x v="2"/>
    <n v="24.587083214173997"/>
    <n v="24.587083214173997"/>
    <n v="-1.0263107230430311"/>
    <s v="Table 5 p. 20"/>
    <n v="5"/>
    <s v="N"/>
    <s v="Neg"/>
    <x v="1"/>
    <s v="Mode share"/>
    <s v="trip"/>
    <s v="continuous (fraction)"/>
    <s v="Aggregate"/>
    <s v="MSA/ city/ municipality"/>
    <s v="Revealed preference"/>
    <s v="Secondary - Census"/>
    <n v="1"/>
    <n v="0"/>
    <n v="0"/>
    <n v="0"/>
    <n v="0"/>
    <n v="0"/>
    <n v="0"/>
    <n v="0"/>
    <n v="0"/>
    <n v="0"/>
    <n v="0"/>
    <n v="0"/>
    <n v="0"/>
    <n v="0"/>
    <n v="0"/>
    <n v="0"/>
    <n v="0"/>
    <n v="0"/>
    <n v="0"/>
    <n v="1"/>
    <n v="0"/>
    <s v="General"/>
    <x v="3"/>
    <s v="Seoul metropolitan area"/>
    <n v="2010"/>
    <s v="2010 - 2017"/>
    <n v="78"/>
    <n v="1"/>
    <s v="O"/>
    <s v="N"/>
    <n v="1"/>
    <n v="0"/>
    <n v="0"/>
    <n v="0"/>
    <x v="1"/>
    <x v="1"/>
    <x v="0"/>
    <n v="1"/>
    <x v="0"/>
    <n v="0"/>
    <n v="0"/>
    <n v="0"/>
    <x v="3"/>
    <s v="Job density"/>
    <m/>
    <x v="5"/>
    <s v="Origin/residence"/>
    <s v="other"/>
    <s v=" city or metropolitan area"/>
    <s v="OLS"/>
    <m/>
    <m/>
    <s v="1, 6c"/>
    <n v="-4.1741865600852641E-2"/>
    <s v="derived (6c)"/>
    <n v="-6.1222541364941961E-4"/>
    <m/>
    <m/>
    <s v=""/>
    <n v="-0.16800000000000001"/>
    <s v="Derived (1): Standardised beta coefficient"/>
    <s v=""/>
    <m/>
    <s v=""/>
    <m/>
    <m/>
    <s v=""/>
    <n v="0.27900000000000003"/>
    <s v=""/>
    <m/>
    <m/>
    <m/>
    <n v="0.78900000000000003"/>
    <s v="Adjusted R2"/>
    <s v=""/>
    <n v="0"/>
    <n v="21.547999999999998"/>
    <s v="Fisher's distribution"/>
    <m/>
    <m/>
    <m/>
    <s v=""/>
    <n v="52.7"/>
    <n v="3593.1149999999998"/>
    <n v="-4.1741865600852641E-2"/>
    <n v="18.917000000000002"/>
    <n v="5190.99"/>
  </r>
  <r>
    <x v="70"/>
    <s v="Jun et al. 2013"/>
    <n v="98.1"/>
    <x v="389"/>
    <x v="1"/>
    <x v="1"/>
    <x v="1"/>
    <x v="6"/>
    <x v="2"/>
    <n v="24.587083214173997"/>
    <n v="24.587083214173997"/>
    <n v="0.77875098999702852"/>
    <s v="Table 7 p. 237"/>
    <n v="3"/>
    <s v="Y"/>
    <s v="Pos"/>
    <x v="0"/>
    <s v="mode choice (probability)"/>
    <s v="trip"/>
    <s v="binary"/>
    <s v="Aggregate"/>
    <s v="TAZ"/>
    <s v="Revealed preference"/>
    <s v="Secondary - Census"/>
    <n v="1"/>
    <n v="0"/>
    <n v="0"/>
    <n v="0"/>
    <n v="0"/>
    <n v="0"/>
    <n v="0"/>
    <n v="0"/>
    <n v="0"/>
    <n v="0"/>
    <n v="0"/>
    <n v="1"/>
    <n v="0"/>
    <n v="0"/>
    <n v="0"/>
    <n v="0"/>
    <n v="0"/>
    <n v="0"/>
    <n v="0"/>
    <n v="0"/>
    <n v="0"/>
    <s v="Work"/>
    <x v="3"/>
    <s v="Seoul metropolitan area"/>
    <n v="1996"/>
    <s v="Pre-2010"/>
    <s v="not stated"/>
    <n v="1"/>
    <s v="O"/>
    <s v="Y"/>
    <n v="0"/>
    <n v="1"/>
    <n v="0"/>
    <n v="0"/>
    <x v="1"/>
    <x v="1"/>
    <x v="0"/>
    <n v="1"/>
    <x v="0"/>
    <n v="1"/>
    <n v="1"/>
    <n v="0"/>
    <x v="3"/>
    <s v="Population density"/>
    <m/>
    <x v="5"/>
    <s v="Origin/residence"/>
    <s v="other"/>
    <s v=" TAZ"/>
    <s v="Binary logistic"/>
    <s v="automobile"/>
    <m/>
    <s v="2, 3 (ref case was PT), 4a, 7a, 5"/>
    <n v="3.1673175025010408E-2"/>
    <s v="derived (7a)"/>
    <n v="1.7000000000000001E-2"/>
    <n v="1.0171453223252407"/>
    <m/>
    <s v="Derived (2 - Reversed the reference case from PT; 4a)"/>
    <n v="0.98299999999999998"/>
    <s v="Reference type OR"/>
    <s v=""/>
    <m/>
    <s v=""/>
    <s v=""/>
    <s v=""/>
    <s v=""/>
    <n v="0.05"/>
    <s v=""/>
    <m/>
    <m/>
    <m/>
    <s v="not stated"/>
    <s v=""/>
    <n v="107584.68"/>
    <s v=""/>
    <s v=""/>
    <s v=""/>
    <m/>
    <m/>
    <m/>
    <s v=""/>
    <n v="0.56400000000000006"/>
    <n v="4.2732292262561264"/>
    <n v="3.1673175025010408E-2"/>
    <m/>
    <m/>
  </r>
  <r>
    <x v="9"/>
    <s v="Brownet al. 2014"/>
    <n v="107.6"/>
    <x v="390"/>
    <x v="1"/>
    <x v="1"/>
    <x v="1"/>
    <x v="6"/>
    <x v="6"/>
    <n v="24.587083214173997"/>
    <n v="8.1956944047246658"/>
    <n v="-0.63106846916379922"/>
    <s v="Table 2 p. 952 (Regional rail model)"/>
    <n v="3"/>
    <s v="Y"/>
    <s v="Neg"/>
    <x v="2"/>
    <s v="ridership"/>
    <s v="trip"/>
    <s v="Count"/>
    <s v="Aggregate"/>
    <s v="TAZ"/>
    <s v="Revealed preference"/>
    <s v="Secondary - Census"/>
    <n v="0"/>
    <n v="0"/>
    <n v="0"/>
    <n v="0"/>
    <n v="0"/>
    <n v="1"/>
    <n v="0"/>
    <n v="0"/>
    <n v="0"/>
    <n v="0"/>
    <n v="0"/>
    <n v="1"/>
    <n v="0"/>
    <n v="0"/>
    <n v="0"/>
    <n v="0"/>
    <n v="0"/>
    <n v="0"/>
    <n v="0"/>
    <n v="0"/>
    <n v="0"/>
    <s v="Work"/>
    <x v="1"/>
    <s v="Atlanta"/>
    <n v="2000"/>
    <s v="Pre-2010"/>
    <n v="70409"/>
    <n v="1"/>
    <s v="O"/>
    <s v="Y"/>
    <n v="0"/>
    <n v="1"/>
    <n v="0"/>
    <n v="0"/>
    <x v="1"/>
    <x v="1"/>
    <x v="0"/>
    <n v="1"/>
    <x v="0"/>
    <n v="0"/>
    <n v="1"/>
    <n v="0"/>
    <x v="3"/>
    <s v="Employment density"/>
    <m/>
    <x v="5"/>
    <s v="Destination/workplace"/>
    <s v="other"/>
    <s v=" TAZ"/>
    <s v="Negative binomial regression"/>
    <m/>
    <m/>
    <s v="4b"/>
    <n v="-7.6999999999999999E-2"/>
    <s v="Source"/>
    <n v="-9.4999999999999998E-3"/>
    <m/>
    <n v="0.99054498244290046"/>
    <s v="Derived (4b)"/>
    <s v=""/>
    <s v=""/>
    <s v=""/>
    <m/>
    <s v=""/>
    <s v=""/>
    <s v=""/>
    <s v=""/>
    <n v="2.5999999999999999E-2"/>
    <s v=""/>
    <m/>
    <m/>
    <m/>
    <n v="0.104"/>
    <s v="pseudo R2"/>
    <s v="–4,566.384"/>
    <n v="0"/>
    <n v="1064.0899999999999"/>
    <s v="χ2"/>
    <m/>
    <m/>
    <m/>
    <s v=""/>
    <s v="not stated"/>
    <s v="not stated"/>
    <s v=""/>
    <m/>
    <m/>
  </r>
  <r>
    <x v="9"/>
    <s v="Brownet al. 2014"/>
    <n v="107.5"/>
    <x v="391"/>
    <x v="1"/>
    <x v="1"/>
    <x v="1"/>
    <x v="6"/>
    <x v="6"/>
    <n v="24.587083214173997"/>
    <n v="8.1956944047246658"/>
    <n v="-1.4588336040409904"/>
    <s v="Table 1 p. 947 (Bus to all other destinations)"/>
    <n v="3"/>
    <s v="Y"/>
    <s v="Neg"/>
    <x v="2"/>
    <s v="ridership"/>
    <s v="trip"/>
    <s v="Count"/>
    <s v="Aggregate"/>
    <s v="TAZ"/>
    <s v="Revealed preference"/>
    <s v="Secondary - Census"/>
    <n v="0"/>
    <n v="0"/>
    <n v="1"/>
    <n v="0"/>
    <n v="0"/>
    <n v="0"/>
    <n v="0"/>
    <n v="0"/>
    <n v="0"/>
    <n v="0"/>
    <n v="0"/>
    <n v="1"/>
    <n v="0"/>
    <n v="0"/>
    <n v="0"/>
    <n v="0"/>
    <n v="0"/>
    <n v="0"/>
    <n v="0"/>
    <n v="0"/>
    <n v="0"/>
    <s v="Work"/>
    <x v="1"/>
    <s v="Atlanta"/>
    <n v="2000"/>
    <s v="Pre-2010"/>
    <n v="33032"/>
    <n v="1"/>
    <s v="O"/>
    <s v="Y"/>
    <n v="0"/>
    <n v="1"/>
    <n v="0"/>
    <n v="0"/>
    <x v="1"/>
    <x v="1"/>
    <x v="0"/>
    <n v="1"/>
    <x v="0"/>
    <n v="0"/>
    <n v="1"/>
    <n v="0"/>
    <x v="3"/>
    <s v="Employment density"/>
    <m/>
    <x v="5"/>
    <s v="Destination/workplace"/>
    <s v="other"/>
    <s v=" TAZ"/>
    <s v="Negative binomial regression"/>
    <m/>
    <m/>
    <s v="4b"/>
    <n v="-0.17799999999999999"/>
    <s v="Source"/>
    <n v="-2.0400000000000001E-2"/>
    <m/>
    <n v="0.9798066722428721"/>
    <s v="Derived (4b)"/>
    <s v=""/>
    <s v=""/>
    <s v=""/>
    <m/>
    <s v=""/>
    <s v=""/>
    <s v=""/>
    <s v=""/>
    <n v="0.01"/>
    <s v=""/>
    <m/>
    <m/>
    <m/>
    <n v="5.7000000000000002E-2"/>
    <s v="pseudo R2"/>
    <s v="–5,546.897"/>
    <n v="0"/>
    <n v="674.84"/>
    <s v="χ2"/>
    <m/>
    <m/>
    <m/>
    <s v=""/>
    <m/>
    <m/>
    <s v=""/>
    <m/>
    <m/>
  </r>
  <r>
    <x v="9"/>
    <s v="Brownet al. 2014"/>
    <n v="107.1"/>
    <x v="392"/>
    <x v="1"/>
    <x v="1"/>
    <x v="1"/>
    <x v="6"/>
    <x v="6"/>
    <n v="24.587083214173997"/>
    <n v="8.1956944047246658"/>
    <n v="-1.5981604089213099"/>
    <s v="Table 1 p. 947 (Regional bus model)"/>
    <n v="3"/>
    <s v="Y"/>
    <s v="Neg"/>
    <x v="2"/>
    <s v="ridership"/>
    <s v="trip"/>
    <s v="Count"/>
    <s v="Aggregate"/>
    <s v="TAZ"/>
    <s v="Revealed preference"/>
    <s v="Secondary - Census"/>
    <n v="0"/>
    <n v="0"/>
    <n v="1"/>
    <n v="0"/>
    <n v="0"/>
    <n v="0"/>
    <n v="0"/>
    <n v="0"/>
    <n v="0"/>
    <n v="0"/>
    <n v="0"/>
    <n v="1"/>
    <n v="0"/>
    <n v="0"/>
    <n v="0"/>
    <n v="0"/>
    <n v="0"/>
    <n v="0"/>
    <n v="0"/>
    <n v="0"/>
    <n v="0"/>
    <s v="Work"/>
    <x v="1"/>
    <s v="Atlanta"/>
    <n v="2000"/>
    <s v="Pre-2010"/>
    <n v="40269"/>
    <n v="1"/>
    <s v="O"/>
    <s v="Y"/>
    <n v="0"/>
    <n v="1"/>
    <n v="0"/>
    <n v="0"/>
    <x v="1"/>
    <x v="1"/>
    <x v="0"/>
    <n v="1"/>
    <x v="0"/>
    <n v="0"/>
    <n v="1"/>
    <n v="0"/>
    <x v="3"/>
    <s v="Employment density"/>
    <m/>
    <x v="5"/>
    <s v="Destination/workplace"/>
    <s v="other"/>
    <s v=" TAZ"/>
    <s v="Negative binomial regression"/>
    <m/>
    <m/>
    <s v="4b"/>
    <n v="-0.19500000000000001"/>
    <s v="Source"/>
    <n v="-1.9800000000000002E-2"/>
    <m/>
    <n v="0.98039473264669708"/>
    <s v="Derived (4b)"/>
    <s v=""/>
    <s v=""/>
    <s v=""/>
    <m/>
    <s v=""/>
    <s v=""/>
    <s v=""/>
    <s v=""/>
    <n v="1E-3"/>
    <s v=""/>
    <m/>
    <m/>
    <m/>
    <n v="5.7000000000000002E-2"/>
    <s v="pseudo R2"/>
    <s v="–7,721.782"/>
    <n v="0"/>
    <n v="933.9"/>
    <s v="χ2"/>
    <m/>
    <m/>
    <m/>
    <s v=""/>
    <m/>
    <m/>
    <s v=""/>
    <m/>
    <m/>
  </r>
  <r>
    <x v="21"/>
    <s v="Thompson et al. 2011"/>
    <n v="108.1"/>
    <x v="393"/>
    <x v="1"/>
    <x v="1"/>
    <x v="1"/>
    <x v="6"/>
    <x v="2"/>
    <n v="24.587083214173997"/>
    <n v="24.587083214173997"/>
    <n v="-7.5917536840405049"/>
    <s v="Table 3 p. 3340"/>
    <n v="3"/>
    <s v="Y"/>
    <s v="Neg"/>
    <x v="2"/>
    <s v="ridership"/>
    <s v="trip"/>
    <s v="Count"/>
    <s v="Aggregate"/>
    <s v="TAZ"/>
    <s v="Revealed preference"/>
    <s v="Secondary - Census"/>
    <n v="1"/>
    <n v="0"/>
    <n v="0"/>
    <n v="0"/>
    <n v="0"/>
    <n v="0"/>
    <n v="0"/>
    <n v="0"/>
    <n v="0"/>
    <n v="0"/>
    <n v="0"/>
    <n v="1"/>
    <n v="0"/>
    <n v="0"/>
    <n v="0"/>
    <n v="0"/>
    <n v="0"/>
    <n v="0"/>
    <n v="0"/>
    <n v="0"/>
    <n v="0"/>
    <s v="Work"/>
    <x v="1"/>
    <s v="Florida"/>
    <n v="2000"/>
    <s v="Pre-2010"/>
    <n v="40436"/>
    <n v="1"/>
    <s v="O"/>
    <s v="Y"/>
    <n v="1"/>
    <n v="1"/>
    <n v="0"/>
    <n v="1"/>
    <x v="1"/>
    <x v="1"/>
    <x v="0"/>
    <n v="1"/>
    <x v="0"/>
    <n v="0"/>
    <n v="1"/>
    <n v="0"/>
    <x v="3"/>
    <s v="Employment density"/>
    <m/>
    <x v="5"/>
    <s v="Destination/workplace"/>
    <s v="other"/>
    <s v=" TAZ"/>
    <s v="Negative binomial regression"/>
    <m/>
    <m/>
    <s v="4b, 7b"/>
    <n v="-0.30876999999999999"/>
    <s v="derived (7b)"/>
    <n v="-4.0099999999999997E-2"/>
    <m/>
    <n v="0.96069336501219504"/>
    <s v="Derived (4b)"/>
    <s v=""/>
    <s v=""/>
    <s v=""/>
    <m/>
    <s v=""/>
    <s v=""/>
    <s v=""/>
    <s v=""/>
    <n v="6.3E-2"/>
    <s v=""/>
    <m/>
    <m/>
    <m/>
    <n v="6.2E-2"/>
    <s v="pseudo R2"/>
    <s v="21 402.554"/>
    <n v="0"/>
    <n v="185.98"/>
    <s v="χ2"/>
    <m/>
    <m/>
    <m/>
    <s v=""/>
    <s v=""/>
    <n v="7.7"/>
    <n v="-0.30876999999999999"/>
    <m/>
    <m/>
  </r>
  <r>
    <x v="50"/>
    <s v="Bhattacharya 2013"/>
    <n v="72.099999999999994"/>
    <x v="394"/>
    <x v="0"/>
    <x v="1"/>
    <x v="1"/>
    <x v="246"/>
    <x v="0"/>
    <e v="#DIV/0!"/>
    <e v="#DIV/0!"/>
    <e v="#DIV/0!"/>
    <s v="Table 3.2 p. 61"/>
    <n v="2"/>
    <s v="N"/>
    <s v="Pos"/>
    <x v="1"/>
    <s v="Transit users"/>
    <s v="individual"/>
    <s v="Count"/>
    <s v="Aggregate"/>
    <s v="O-D pair"/>
    <s v="Revealed preference"/>
    <s v="Secondary - travel or household survey"/>
    <n v="0"/>
    <n v="0"/>
    <n v="1"/>
    <n v="0"/>
    <n v="0"/>
    <n v="0"/>
    <n v="0"/>
    <n v="0"/>
    <n v="0"/>
    <n v="0"/>
    <n v="0"/>
    <n v="0"/>
    <n v="0"/>
    <n v="0"/>
    <n v="0"/>
    <n v="0"/>
    <n v="0"/>
    <n v="0"/>
    <n v="0"/>
    <n v="1"/>
    <n v="0"/>
    <s v="General"/>
    <x v="1"/>
    <s v="Atlanta"/>
    <n v="2009"/>
    <s v="Pre-2010"/>
    <n v="12851"/>
    <n v="1"/>
    <s v="O"/>
    <s v="Y"/>
    <n v="0"/>
    <n v="1"/>
    <n v="0"/>
    <n v="0"/>
    <x v="0"/>
    <x v="1"/>
    <x v="0"/>
    <n v="1"/>
    <x v="0"/>
    <n v="0"/>
    <n v="1"/>
    <n v="0"/>
    <x v="3"/>
    <s v="Employment density"/>
    <m/>
    <x v="5"/>
    <s v="Destination/workplace"/>
    <s v="other"/>
    <s v=" TAZ"/>
    <s v="Negative binomial regression"/>
    <m/>
    <m/>
    <s v="4b, 8a, 8b"/>
    <n v="0"/>
    <s v="Source"/>
    <n v="6.0900000000000003E-5"/>
    <m/>
    <n v="1.0000609018544426"/>
    <s v="Derived (4b)"/>
    <s v=""/>
    <s v=""/>
    <n v="0.42058011049723759"/>
    <s v="Derived (8b)"/>
    <n v="0.42"/>
    <s v=""/>
    <s v=""/>
    <s v="-0.000223, 0.0003448"/>
    <n v="0.67400000000000004"/>
    <n v="1.448E-4"/>
    <s v="Source"/>
    <n v="0"/>
    <s v="Derived (8a)"/>
    <n v="2.6700000000000002E-2"/>
    <s v="pseudo R2"/>
    <n v="-40092.103000000003"/>
    <s v=""/>
    <s v=""/>
    <s v=""/>
    <m/>
    <m/>
    <m/>
    <s v=""/>
    <s v=""/>
    <s v=""/>
    <s v=""/>
    <m/>
    <m/>
  </r>
  <r>
    <x v="71"/>
    <s v="Chapman and Frank 2004"/>
    <n v="110.1"/>
    <x v="395"/>
    <x v="1"/>
    <x v="1"/>
    <x v="1"/>
    <x v="247"/>
    <x v="7"/>
    <n v="13.090553126191555"/>
    <n v="3.2726382815478887"/>
    <n v="1.1399999999999999"/>
    <s v="Table 105 p. 237"/>
    <n v="3"/>
    <s v="Y"/>
    <s v="Pos"/>
    <x v="0"/>
    <s v="mode choice (probability)"/>
    <s v="trip"/>
    <s v="categorical"/>
    <s v="Aggregate"/>
    <s v="1km grid"/>
    <s v="Revealed preference"/>
    <s v="Primary survey"/>
    <n v="0"/>
    <n v="0"/>
    <n v="1"/>
    <n v="0"/>
    <n v="0"/>
    <n v="0"/>
    <n v="1"/>
    <n v="0"/>
    <n v="0"/>
    <n v="1"/>
    <n v="0"/>
    <n v="0"/>
    <n v="0"/>
    <n v="0"/>
    <n v="0"/>
    <n v="0"/>
    <n v="0"/>
    <n v="0"/>
    <n v="0"/>
    <n v="0"/>
    <n v="0"/>
    <s v="Work"/>
    <x v="1"/>
    <s v="Atlanta"/>
    <s v="2001/2001"/>
    <s v="Pre-2010"/>
    <n v="4140"/>
    <n v="1"/>
    <s v="O"/>
    <s v="Y"/>
    <n v="1"/>
    <n v="1"/>
    <n v="0"/>
    <n v="1"/>
    <x v="1"/>
    <x v="1"/>
    <x v="0"/>
    <n v="1"/>
    <x v="0"/>
    <n v="0"/>
    <n v="1"/>
    <n v="0"/>
    <x v="3"/>
    <s v="Net employment density"/>
    <m/>
    <x v="5"/>
    <s v="Destination/workplace"/>
    <s v="other"/>
    <s v=" &lt;400m"/>
    <s v="Multinomial logistic"/>
    <s v="automobile"/>
    <m/>
    <s v="4a, 7a, 8a"/>
    <n v="0.3483428053835525"/>
    <s v="Derived (7a); (used average mode shares p. 14 for elasticity calc as model-specific means only given for relative trip time)"/>
    <n v="8.9999999999999993E-3"/>
    <n v="1.0090406217738679"/>
    <m/>
    <s v="Derived (4a)"/>
    <s v=""/>
    <s v=""/>
    <n v="4.5599999999999996"/>
    <m/>
    <s v=""/>
    <s v=""/>
    <s v=""/>
    <s v=""/>
    <s v=""/>
    <m/>
    <m/>
    <n v="7.639096609288433E-2"/>
    <s v="Derived (8a)"/>
    <n v="0.29799999999999999"/>
    <s v="pseudo R2"/>
    <s v=""/>
    <s v=""/>
    <s v=""/>
    <s v=""/>
    <m/>
    <m/>
    <m/>
    <s v=""/>
    <n v="3.431247121436979E-2"/>
    <n v="40.08"/>
    <n v="0.3483428053835525"/>
    <m/>
    <m/>
  </r>
  <r>
    <x v="71"/>
    <s v="Chapman and Frank 2004"/>
    <n v="110.4"/>
    <x v="396"/>
    <x v="1"/>
    <x v="1"/>
    <x v="1"/>
    <x v="248"/>
    <x v="7"/>
    <n v="50.558984536666891"/>
    <n v="12.639746134166723"/>
    <n v="3.7475000000000001"/>
    <s v="Table 111 p. 245"/>
    <n v="3"/>
    <s v="Y"/>
    <s v="Pos"/>
    <x v="0"/>
    <s v="mode choice (probability)"/>
    <s v="trip"/>
    <s v="categorical"/>
    <s v="Aggregate"/>
    <s v="1km grid"/>
    <s v="Revealed preference"/>
    <s v="Primary survey"/>
    <n v="0"/>
    <n v="0"/>
    <n v="1"/>
    <n v="0"/>
    <n v="0"/>
    <n v="0"/>
    <n v="1"/>
    <n v="0"/>
    <n v="0"/>
    <n v="1"/>
    <n v="0"/>
    <n v="0"/>
    <n v="0"/>
    <n v="0"/>
    <n v="0"/>
    <n v="0"/>
    <n v="0"/>
    <n v="0"/>
    <n v="0"/>
    <n v="0"/>
    <n v="0"/>
    <s v="Non-work"/>
    <x v="1"/>
    <s v="Atlanta"/>
    <s v="2001/2001"/>
    <s v="Pre-2010"/>
    <n v="25372"/>
    <n v="1"/>
    <s v="O"/>
    <s v="Y"/>
    <n v="1"/>
    <n v="1"/>
    <n v="0"/>
    <n v="1"/>
    <x v="1"/>
    <x v="1"/>
    <x v="0"/>
    <n v="1"/>
    <x v="0"/>
    <n v="0"/>
    <n v="1"/>
    <n v="0"/>
    <x v="3"/>
    <s v="Net employment density"/>
    <m/>
    <x v="5"/>
    <s v="Destination/workplace"/>
    <s v="other"/>
    <s v=" &lt;400m"/>
    <s v="Multinomial logistic"/>
    <s v="automobile"/>
    <m/>
    <s v="4a, 7a, 8a"/>
    <n v="0.29648538508776423"/>
    <s v="Derived (7a); (used average mode shares p. 14 for elasticity calc as model-specific means only given for relative trip time)"/>
    <n v="1.4E-2"/>
    <n v="1.0140984589384923"/>
    <m/>
    <s v="Derived (4a)"/>
    <s v=""/>
    <s v=""/>
    <n v="14.99"/>
    <m/>
    <s v=""/>
    <s v=""/>
    <s v=""/>
    <s v=""/>
    <s v=""/>
    <m/>
    <m/>
    <n v="1.9778878258022964E-2"/>
    <s v="Derived (8a)"/>
    <s v="not stated"/>
    <s v=""/>
    <s v=""/>
    <s v=""/>
    <s v=""/>
    <s v=""/>
    <m/>
    <m/>
    <m/>
    <s v=""/>
    <n v="3.431247121436979E-2"/>
    <n v="21.93"/>
    <n v="0.29648538508776423"/>
    <m/>
    <m/>
  </r>
  <r>
    <x v="31"/>
    <s v="Gordon 2004"/>
    <n v="15.2"/>
    <x v="397"/>
    <x v="0"/>
    <x v="1"/>
    <x v="1"/>
    <x v="53"/>
    <x v="0"/>
    <e v="#N/A"/>
    <e v="#N/A"/>
    <e v="#N/A"/>
    <s v="Model 2 - c p. 25 (Sacramento) (log-linear)"/>
    <n v="3"/>
    <s v="N"/>
    <s v="Neg"/>
    <x v="1"/>
    <s v="Transit users"/>
    <s v="individual"/>
    <s v="Count"/>
    <s v="Aggregate"/>
    <s v="census block group/ tract"/>
    <s v="Revealed preference"/>
    <s v="Secondary - Census"/>
    <n v="1"/>
    <n v="0"/>
    <n v="0"/>
    <n v="0"/>
    <n v="0"/>
    <n v="0"/>
    <n v="0"/>
    <n v="0"/>
    <n v="0"/>
    <n v="0"/>
    <n v="0"/>
    <n v="1"/>
    <n v="0"/>
    <n v="0"/>
    <n v="0"/>
    <n v="0"/>
    <n v="0"/>
    <n v="0"/>
    <n v="0"/>
    <n v="0"/>
    <n v="0"/>
    <s v="Work"/>
    <x v="1"/>
    <s v="Sacramento"/>
    <n v="2000"/>
    <s v="Pre-2010"/>
    <n v="397"/>
    <n v="1"/>
    <s v="O"/>
    <s v="N"/>
    <n v="0"/>
    <n v="0"/>
    <n v="0"/>
    <n v="0"/>
    <x v="0"/>
    <x v="1"/>
    <x v="0"/>
    <n v="1"/>
    <x v="0"/>
    <n v="0"/>
    <n v="0"/>
    <n v="0"/>
    <x v="4"/>
    <s v="Type 17:below ave density,newer housing, below ave street density,below ave intersection density,above ave cul-de-sac density"/>
    <n v="1"/>
    <x v="15"/>
    <s v="Origin/residence"/>
    <s v="census geography"/>
    <s v=" STF3"/>
    <s v="Negative binomial regression"/>
    <m/>
    <m/>
    <s v="4b"/>
    <n v="-1.5791863104592282E-4"/>
    <s v="derived (7b)"/>
    <n v="-6.4600000000000005E-2"/>
    <m/>
    <n v="0.93744236533814784"/>
    <s v="Derived (4b)"/>
    <m/>
    <m/>
    <s v=""/>
    <m/>
    <s v=""/>
    <n v="0"/>
    <s v="χ2"/>
    <s v=""/>
    <s v=""/>
    <m/>
    <m/>
    <m/>
    <m/>
    <n v="0.57699999999999996"/>
    <s v="pseudo R2"/>
    <n v="-1869.5"/>
    <s v=""/>
    <n v="489"/>
    <s v="χ2"/>
    <m/>
    <m/>
    <m/>
    <s v=""/>
    <s v=""/>
    <n v="2.4445608521040684E-3"/>
    <n v="-1.5791863104592282E-4"/>
    <m/>
    <m/>
  </r>
  <r>
    <x v="71"/>
    <s v="Chapman and Frank 2004"/>
    <n v="110.2"/>
    <x v="398"/>
    <x v="1"/>
    <x v="1"/>
    <x v="1"/>
    <x v="249"/>
    <x v="7"/>
    <n v="22.367065422902815"/>
    <n v="5.5917663557257038"/>
    <n v="1.4974999999999998"/>
    <s v="Table 107, p. 240"/>
    <n v="3"/>
    <s v="Y"/>
    <s v="Pos"/>
    <x v="0"/>
    <s v="mode choice (probability)"/>
    <s v="trip"/>
    <s v="categorical"/>
    <s v="Aggregate"/>
    <s v="1km grid"/>
    <s v="Revealed preference"/>
    <s v="Primary survey"/>
    <n v="0"/>
    <n v="0"/>
    <n v="1"/>
    <n v="0"/>
    <n v="0"/>
    <n v="0"/>
    <n v="1"/>
    <n v="0"/>
    <n v="0"/>
    <n v="1"/>
    <n v="0"/>
    <n v="0"/>
    <n v="0"/>
    <n v="0"/>
    <n v="0"/>
    <n v="0"/>
    <n v="0"/>
    <n v="0"/>
    <n v="0"/>
    <n v="0"/>
    <n v="0"/>
    <s v="Non-work"/>
    <x v="1"/>
    <s v="Atlanta"/>
    <s v="2001/2001"/>
    <s v="Pre-2010"/>
    <n v="8489"/>
    <n v="1"/>
    <s v="O"/>
    <s v="Y"/>
    <n v="1"/>
    <n v="1"/>
    <n v="0"/>
    <n v="1"/>
    <x v="1"/>
    <x v="1"/>
    <x v="0"/>
    <n v="1"/>
    <x v="0"/>
    <n v="0"/>
    <n v="1"/>
    <n v="0"/>
    <x v="3"/>
    <s v="Net employment density"/>
    <m/>
    <x v="5"/>
    <s v="Destination/workplace"/>
    <s v="other"/>
    <s v=" &lt;400m"/>
    <s v="Multinomial logistic"/>
    <s v="automobile"/>
    <m/>
    <s v="4a, 7a, 8a"/>
    <n v="0.26780446548283099"/>
    <s v="Derived (7a); (used average mode shares p. 14 for elasticity calc as model-specific means only given for relative trip time)"/>
    <n v="1.2E-2"/>
    <n v="1.0120722888660778"/>
    <m/>
    <s v="Derived (4a)"/>
    <s v=""/>
    <s v=""/>
    <n v="5.99"/>
    <m/>
    <s v=""/>
    <s v=""/>
    <s v=""/>
    <s v=""/>
    <s v=""/>
    <m/>
    <m/>
    <n v="4.4708591900305676E-2"/>
    <s v="Derived (8a)"/>
    <s v="not stated"/>
    <s v=""/>
    <s v=""/>
    <s v=""/>
    <s v=""/>
    <s v=""/>
    <m/>
    <m/>
    <m/>
    <s v=""/>
    <n v="3.431247121436979E-2"/>
    <n v="23.11"/>
    <n v="0.26780446548283099"/>
    <m/>
    <m/>
  </r>
  <r>
    <x v="16"/>
    <s v="Voulgaris et al. 2017"/>
    <n v="94.1"/>
    <x v="399"/>
    <x v="1"/>
    <x v="1"/>
    <x v="1"/>
    <x v="53"/>
    <x v="0"/>
    <e v="#N/A"/>
    <e v="#N/A"/>
    <e v="#N/A"/>
    <s v="Table 8 p. 456 (Model A - neighbourhood type)"/>
    <n v="3"/>
    <s v="Y"/>
    <s v="Pos"/>
    <x v="2"/>
    <s v="ridership"/>
    <s v="trip"/>
    <s v="Count"/>
    <s v="Aggregate"/>
    <s v="census block group/ tract"/>
    <s v="Revealed preference"/>
    <s v="Secondary - travel or household survey"/>
    <n v="1"/>
    <n v="0"/>
    <n v="0"/>
    <n v="0"/>
    <n v="0"/>
    <n v="0"/>
    <n v="0"/>
    <n v="0"/>
    <n v="0"/>
    <n v="0"/>
    <n v="0"/>
    <n v="0"/>
    <n v="0"/>
    <n v="0"/>
    <n v="0"/>
    <n v="0"/>
    <n v="0"/>
    <n v="0"/>
    <n v="0"/>
    <n v="1"/>
    <n v="0"/>
    <s v="General"/>
    <x v="1"/>
    <s v="all cities"/>
    <n v="2009"/>
    <s v="Pre-2010"/>
    <n v="72183"/>
    <n v="1"/>
    <s v="O"/>
    <s v="Y"/>
    <n v="0"/>
    <n v="0"/>
    <n v="0"/>
    <n v="0"/>
    <x v="1"/>
    <x v="1"/>
    <x v="0"/>
    <n v="1"/>
    <x v="0"/>
    <n v="0"/>
    <n v="0"/>
    <n v="0"/>
    <x v="5"/>
    <s v="Newly built &quot;new development&quot; neighbourhood type"/>
    <n v="1"/>
    <x v="16"/>
    <s v="not stated"/>
    <s v="census geography"/>
    <s v="block or tract"/>
    <s v="Negative binomial regression"/>
    <m/>
    <m/>
    <s v="4b, 3, 5, 7b"/>
    <n v="7.5600000000000014E-2"/>
    <s v="derived (7b)"/>
    <n v="0.28000000000000003"/>
    <m/>
    <n v="1.3231298123374369"/>
    <s v="Derived (4b)"/>
    <s v=""/>
    <s v=""/>
    <s v=""/>
    <m/>
    <s v=""/>
    <s v=""/>
    <s v=""/>
    <s v=""/>
    <n v="1E-3"/>
    <s v=""/>
    <m/>
    <m/>
    <m/>
    <n v="8.6400000000000005E-2"/>
    <s v="pseudo R2"/>
    <s v=""/>
    <s v=""/>
    <s v=""/>
    <s v=""/>
    <m/>
    <m/>
    <m/>
    <s v=""/>
    <n v="0.03"/>
    <n v="0.27"/>
    <n v="7.5600000000000014E-2"/>
    <m/>
    <m/>
  </r>
  <r>
    <x v="21"/>
    <s v="Thompson et al. 2011"/>
    <n v="108.1"/>
    <x v="400"/>
    <x v="1"/>
    <x v="1"/>
    <x v="0"/>
    <x v="206"/>
    <x v="0"/>
    <n v="11.084061525982584"/>
    <n v="0"/>
    <n v="0"/>
    <s v="Table 3 p. 3340"/>
    <n v="3"/>
    <s v="N"/>
    <s v="Pos"/>
    <x v="1"/>
    <s v="ridership"/>
    <s v="trip"/>
    <s v="Count"/>
    <s v="Aggregate"/>
    <s v="TAZ"/>
    <s v="Revealed preference"/>
    <s v="Secondary - Census"/>
    <n v="1"/>
    <n v="0"/>
    <n v="0"/>
    <n v="0"/>
    <n v="0"/>
    <n v="0"/>
    <n v="0"/>
    <n v="0"/>
    <n v="0"/>
    <n v="0"/>
    <n v="0"/>
    <n v="1"/>
    <n v="0"/>
    <n v="0"/>
    <n v="0"/>
    <n v="0"/>
    <n v="0"/>
    <n v="0"/>
    <n v="0"/>
    <n v="0"/>
    <n v="0"/>
    <s v="Work"/>
    <x v="1"/>
    <s v="Florida"/>
    <n v="2000"/>
    <s v="Pre-2010"/>
    <n v="40436"/>
    <n v="1"/>
    <s v="O"/>
    <s v="Y"/>
    <n v="1"/>
    <n v="1"/>
    <n v="0"/>
    <n v="1"/>
    <x v="1"/>
    <x v="1"/>
    <x v="0"/>
    <n v="1"/>
    <x v="0"/>
    <n v="0"/>
    <n v="1"/>
    <n v="0"/>
    <x v="2"/>
    <s v="Entropy:Perfect balancing when index = 1"/>
    <m/>
    <x v="2"/>
    <s v="Origin/residence"/>
    <s v="other"/>
    <s v=" TAZ"/>
    <s v="Negative binomial regression"/>
    <m/>
    <m/>
    <s v="4b, 7b"/>
    <n v="0.99390000000000001"/>
    <s v="derived (7b)"/>
    <n v="1.3251999999999999"/>
    <m/>
    <n v="3.7629378673196339"/>
    <s v="Derived (4b)"/>
    <s v=""/>
    <s v=""/>
    <s v=""/>
    <m/>
    <s v=""/>
    <s v=""/>
    <s v=""/>
    <s v=""/>
    <n v="0.308"/>
    <s v=""/>
    <m/>
    <m/>
    <m/>
    <n v="6.2E-2"/>
    <s v="pseudo R2"/>
    <s v="21 402.554"/>
    <n v="0"/>
    <n v="185.98"/>
    <s v="χ2"/>
    <m/>
    <m/>
    <m/>
    <s v=""/>
    <s v=""/>
    <n v="0.75"/>
    <n v="0.99390000000000001"/>
    <m/>
    <m/>
  </r>
  <r>
    <x v="31"/>
    <s v="Gordon 2004"/>
    <n v="15.16"/>
    <x v="401"/>
    <x v="0"/>
    <x v="1"/>
    <x v="1"/>
    <x v="53"/>
    <x v="0"/>
    <e v="#N/A"/>
    <e v="#N/A"/>
    <e v="#N/A"/>
    <s v="Model 2 - c p. 25 (pooled) (log-linear)"/>
    <n v="3"/>
    <s v="N"/>
    <s v="Neg"/>
    <x v="1"/>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4"/>
    <s v="Type 15:below ave density,newer housing, below ave street density,below ave intersection density,above ave cul-de-sac density"/>
    <n v="1"/>
    <x v="15"/>
    <s v="Origin/residence"/>
    <s v="census geography"/>
    <s v=" STF3"/>
    <s v="Negative binomial regression"/>
    <m/>
    <m/>
    <s v="4b"/>
    <n v="-8.264012572027239E-4"/>
    <s v="derived (7b)"/>
    <n v="-2.0400000000000001E-2"/>
    <m/>
    <n v="0.9798066722428721"/>
    <s v="Derived (4b)"/>
    <m/>
    <m/>
    <s v=""/>
    <m/>
    <s v=""/>
    <n v="0.1"/>
    <s v="χ2"/>
    <s v=""/>
    <s v=""/>
    <m/>
    <m/>
    <m/>
    <m/>
    <n v="0.82"/>
    <s v="pseudo R2"/>
    <n v="-30376"/>
    <s v=""/>
    <n v="6854.2"/>
    <s v="χ2"/>
    <m/>
    <m/>
    <m/>
    <s v=""/>
    <s v=""/>
    <n v="4.0509865549153132E-2"/>
    <n v="-8.264012572027239E-4"/>
    <m/>
    <m/>
  </r>
  <r>
    <x v="31"/>
    <s v="Gordon 2004"/>
    <n v="15.18"/>
    <x v="402"/>
    <x v="0"/>
    <x v="1"/>
    <x v="1"/>
    <x v="95"/>
    <x v="0"/>
    <n v="39.368137514305083"/>
    <n v="0"/>
    <n v="0"/>
    <s v="Model 2 - c p. 25 (SF) (log-linear)"/>
    <n v="3"/>
    <s v="N"/>
    <s v="Neg"/>
    <x v="1"/>
    <s v="Transit users"/>
    <s v="individual"/>
    <s v="Count"/>
    <s v="Aggregate"/>
    <s v="census block group/ tract"/>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1"/>
    <s v="Type 3:above ave density,newer housing, above ave street density,above ave intersection density,below ave cul-de-sac density"/>
    <n v="1"/>
    <x v="10"/>
    <s v="Origin/residence"/>
    <s v="census geography"/>
    <s v=" STF3"/>
    <s v="Negative binomial regression"/>
    <m/>
    <m/>
    <s v="4b"/>
    <n v="-1.0205343111576741E-3"/>
    <s v="derived (7b)"/>
    <n v="-0.34379999999999999"/>
    <m/>
    <n v="0.70907072801464455"/>
    <s v="Derived (4b)"/>
    <m/>
    <m/>
    <s v=""/>
    <m/>
    <s v=""/>
    <n v="0.2"/>
    <s v="χ2"/>
    <s v=""/>
    <s v=""/>
    <m/>
    <m/>
    <m/>
    <m/>
    <n v="0.73799999999999999"/>
    <s v="pseudo R2"/>
    <n v="-8522.2999999999993"/>
    <s v=""/>
    <n v="1612.7"/>
    <s v="χ2"/>
    <m/>
    <m/>
    <m/>
    <s v=""/>
    <s v=""/>
    <n v="2.9683953204120831E-3"/>
    <n v="-1.0205343111576741E-3"/>
    <m/>
    <m/>
  </r>
  <r>
    <x v="21"/>
    <s v="Thompson et al. 2011"/>
    <n v="108.1"/>
    <x v="403"/>
    <x v="1"/>
    <x v="1"/>
    <x v="2"/>
    <x v="206"/>
    <x v="0"/>
    <n v="11.084061525982584"/>
    <n v="0"/>
    <n v="0"/>
    <s v="Table 3 p. 3340"/>
    <n v="3"/>
    <s v="N"/>
    <s v="Neg"/>
    <x v="1"/>
    <s v="ridership"/>
    <s v="trip"/>
    <s v="Count"/>
    <s v="Aggregate"/>
    <s v="TAZ"/>
    <s v="Revealed preference"/>
    <s v="Secondary - Census"/>
    <n v="1"/>
    <n v="0"/>
    <n v="0"/>
    <n v="0"/>
    <n v="0"/>
    <n v="0"/>
    <n v="0"/>
    <n v="0"/>
    <n v="0"/>
    <n v="0"/>
    <n v="0"/>
    <n v="1"/>
    <n v="0"/>
    <n v="0"/>
    <n v="0"/>
    <n v="0"/>
    <n v="0"/>
    <n v="0"/>
    <n v="0"/>
    <n v="0"/>
    <n v="0"/>
    <s v="Work"/>
    <x v="1"/>
    <s v="Florida"/>
    <n v="2000"/>
    <s v="Pre-2010"/>
    <n v="40436"/>
    <n v="1"/>
    <s v="O"/>
    <s v="Y"/>
    <n v="1"/>
    <n v="1"/>
    <n v="0"/>
    <n v="1"/>
    <x v="1"/>
    <x v="1"/>
    <x v="0"/>
    <n v="1"/>
    <x v="0"/>
    <n v="0"/>
    <n v="1"/>
    <n v="0"/>
    <x v="2"/>
    <s v="Entropy:Perfect balancing when index = 1"/>
    <m/>
    <x v="2"/>
    <s v="Destination/workplace"/>
    <s v="other"/>
    <s v=" TAZ"/>
    <s v="Negative binomial regression"/>
    <m/>
    <m/>
    <s v="4b, 7b"/>
    <n v="-0.78131899999999999"/>
    <s v="derived (7b)"/>
    <n v="-1.0703"/>
    <m/>
    <n v="0.34290563029732091"/>
    <s v="Derived (4b)"/>
    <s v=""/>
    <s v=""/>
    <s v=""/>
    <m/>
    <s v=""/>
    <s v=""/>
    <s v=""/>
    <s v=""/>
    <n v="0.29499999999999998"/>
    <s v=""/>
    <m/>
    <m/>
    <m/>
    <n v="6.2E-2"/>
    <s v="pseudo R2"/>
    <s v="21 402.554"/>
    <n v="0"/>
    <n v="185.98"/>
    <s v="χ2"/>
    <m/>
    <m/>
    <m/>
    <s v=""/>
    <s v=""/>
    <n v="0.73"/>
    <n v="-0.78131899999999999"/>
    <m/>
    <m/>
  </r>
  <r>
    <x v="16"/>
    <s v="Voulgaris et al. 2017"/>
    <n v="94.2"/>
    <x v="404"/>
    <x v="1"/>
    <x v="1"/>
    <x v="1"/>
    <x v="53"/>
    <x v="0"/>
    <e v="#N/A"/>
    <e v="#N/A"/>
    <e v="#N/A"/>
    <s v="Table 8 p. 456 (Model B - synergistic effect of built environment)"/>
    <n v="3"/>
    <s v="Y"/>
    <s v="Neg"/>
    <x v="0"/>
    <s v="ridership"/>
    <s v="trip"/>
    <s v="Count"/>
    <s v="Aggregate"/>
    <s v="census block group/ tract"/>
    <s v="Revealed preference"/>
    <s v="Secondary - travel or household survey"/>
    <n v="1"/>
    <n v="0"/>
    <n v="0"/>
    <n v="0"/>
    <n v="0"/>
    <n v="0"/>
    <n v="0"/>
    <n v="0"/>
    <n v="0"/>
    <n v="0"/>
    <n v="0"/>
    <n v="0"/>
    <n v="0"/>
    <n v="0"/>
    <n v="0"/>
    <n v="0"/>
    <n v="0"/>
    <n v="0"/>
    <n v="0"/>
    <n v="1"/>
    <n v="0"/>
    <s v="General"/>
    <x v="1"/>
    <s v="all cities"/>
    <n v="2009"/>
    <s v="Pre-2010"/>
    <n v="72183"/>
    <n v="1"/>
    <s v="O"/>
    <s v="Y"/>
    <n v="0"/>
    <n v="0"/>
    <n v="0"/>
    <n v="0"/>
    <x v="1"/>
    <x v="1"/>
    <x v="0"/>
    <n v="1"/>
    <x v="0"/>
    <n v="0"/>
    <n v="0"/>
    <n v="0"/>
    <x v="5"/>
    <s v="Newly built &quot;new development&quot; neighbourhood type"/>
    <n v="1"/>
    <x v="16"/>
    <s v="not stated"/>
    <s v="census geography"/>
    <s v="block or tract"/>
    <s v="Negative binomial regression"/>
    <m/>
    <s v="&quot;rural&quot; neighbourhood type"/>
    <s v="4b, 3, 5, 7b"/>
    <n v="-9.9900000000000003E-2"/>
    <s v="derived (7b)"/>
    <n v="-0.37"/>
    <m/>
    <n v="0.69073433063735468"/>
    <s v="Derived (4b)"/>
    <s v=""/>
    <s v=""/>
    <s v=""/>
    <m/>
    <s v=""/>
    <s v=""/>
    <s v=""/>
    <s v=""/>
    <n v="1E-3"/>
    <s v=""/>
    <m/>
    <m/>
    <m/>
    <n v="0.1232"/>
    <s v="pseudo R2"/>
    <s v=""/>
    <s v=""/>
    <s v=""/>
    <s v=""/>
    <m/>
    <m/>
    <m/>
    <s v=""/>
    <n v="0.03"/>
    <n v="0.27"/>
    <n v="-9.9900000000000003E-2"/>
    <m/>
    <m/>
  </r>
  <r>
    <x v="71"/>
    <s v="Chapman and Frank 2004"/>
    <n v="110.3"/>
    <x v="405"/>
    <x v="1"/>
    <x v="1"/>
    <x v="1"/>
    <x v="250"/>
    <x v="7"/>
    <n v="13.940026668395959"/>
    <n v="3.4850066670989897"/>
    <n v="0.755"/>
    <s v="Table 109 p. 242"/>
    <n v="3"/>
    <s v="Y"/>
    <s v="Pos"/>
    <x v="0"/>
    <s v="mode choice (probability)"/>
    <s v="trip"/>
    <s v="categorical"/>
    <s v="Aggregate"/>
    <s v="1km grid"/>
    <s v="Revealed preference"/>
    <s v="Primary survey"/>
    <n v="0"/>
    <n v="0"/>
    <n v="1"/>
    <n v="0"/>
    <n v="0"/>
    <n v="0"/>
    <n v="1"/>
    <n v="0"/>
    <n v="0"/>
    <n v="1"/>
    <n v="0"/>
    <n v="0"/>
    <n v="0"/>
    <n v="0"/>
    <n v="0"/>
    <n v="0"/>
    <n v="0"/>
    <n v="0"/>
    <n v="0"/>
    <n v="0"/>
    <n v="0"/>
    <s v="Non-work"/>
    <x v="1"/>
    <s v="Atlanta"/>
    <s v="2001/2001"/>
    <s v="Pre-2010"/>
    <n v="4224"/>
    <n v="1"/>
    <s v="O"/>
    <s v="Y"/>
    <n v="1"/>
    <n v="1"/>
    <n v="0"/>
    <n v="1"/>
    <x v="1"/>
    <x v="1"/>
    <x v="0"/>
    <n v="1"/>
    <x v="0"/>
    <n v="0"/>
    <n v="1"/>
    <n v="0"/>
    <x v="3"/>
    <s v="Net employment density"/>
    <m/>
    <x v="5"/>
    <s v="Destination/workplace"/>
    <s v="other"/>
    <s v=" &lt;400m"/>
    <s v="Multinomial logistic"/>
    <s v="automobile"/>
    <m/>
    <s v="4a, 7a, 8a"/>
    <n v="0.21664234020776829"/>
    <s v="Derived (7a); (used average mode shares p. 14 for elasticity calc as model-specific means only given for relative trip time)"/>
    <n v="6.0000000000000001E-3"/>
    <n v="1.0060180360540649"/>
    <m/>
    <s v="Derived (4a)"/>
    <s v=""/>
    <s v=""/>
    <n v="3.02"/>
    <m/>
    <s v=""/>
    <s v=""/>
    <s v=""/>
    <s v=""/>
    <s v=""/>
    <m/>
    <m/>
    <n v="7.1735874240982878E-2"/>
    <s v="Derived (8a)"/>
    <s v="not stated"/>
    <s v=""/>
    <s v=""/>
    <s v=""/>
    <s v=""/>
    <s v=""/>
    <m/>
    <m/>
    <m/>
    <s v=""/>
    <n v="3.431247121436979E-2"/>
    <n v="37.39"/>
    <n v="0.21664234020776829"/>
    <m/>
    <m/>
  </r>
  <r>
    <x v="31"/>
    <s v="Gordon 2004"/>
    <n v="15.16"/>
    <x v="406"/>
    <x v="0"/>
    <x v="1"/>
    <x v="1"/>
    <x v="53"/>
    <x v="0"/>
    <e v="#N/A"/>
    <e v="#N/A"/>
    <e v="#N/A"/>
    <s v="Model 2 - c p. 25 (pooled)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4"/>
    <s v="Type 17:below ave density,newer housing, below ave street density,below ave intersection density,above ave cul-de-sac density"/>
    <n v="1"/>
    <x v="15"/>
    <s v="Origin/residence"/>
    <s v="census geography"/>
    <s v=" STF3"/>
    <s v="Negative binomial regression"/>
    <m/>
    <m/>
    <s v="4b, 5"/>
    <n v="-1.4870263663349047E-3"/>
    <s v="derived (7b)"/>
    <n v="-0.60829999999999995"/>
    <m/>
    <n v="0.54427535113903525"/>
    <s v="Derived (4b)"/>
    <m/>
    <m/>
    <s v=""/>
    <m/>
    <s v=""/>
    <n v="7"/>
    <s v="χ2"/>
    <s v=""/>
    <n v="0.1"/>
    <m/>
    <m/>
    <m/>
    <m/>
    <n v="0.82"/>
    <s v="pseudo R2"/>
    <n v="-30376"/>
    <s v=""/>
    <n v="6854.2"/>
    <s v="χ2"/>
    <m/>
    <m/>
    <m/>
    <s v=""/>
    <s v=""/>
    <n v="2.4445608521040684E-3"/>
    <n v="-1.4870263663349047E-3"/>
    <m/>
    <m/>
  </r>
  <r>
    <x v="31"/>
    <s v="Gordon 2004"/>
    <n v="15.19"/>
    <x v="407"/>
    <x v="0"/>
    <x v="1"/>
    <x v="1"/>
    <x v="53"/>
    <x v="0"/>
    <e v="#N/A"/>
    <e v="#N/A"/>
    <e v="#N/A"/>
    <s v="Model 2 - c p. 25 (SD) (log-linear)"/>
    <n v="3"/>
    <s v="N"/>
    <s v="Neg"/>
    <x v="1"/>
    <s v="Transit users"/>
    <s v="individual"/>
    <s v="Count"/>
    <s v="Aggregate"/>
    <s v="census block group/ tract"/>
    <s v="Revealed preference"/>
    <s v="Secondary - Census"/>
    <n v="1"/>
    <n v="0"/>
    <n v="0"/>
    <n v="0"/>
    <n v="0"/>
    <n v="0"/>
    <n v="0"/>
    <n v="0"/>
    <n v="0"/>
    <n v="0"/>
    <n v="0"/>
    <n v="1"/>
    <n v="0"/>
    <n v="0"/>
    <n v="0"/>
    <n v="0"/>
    <n v="0"/>
    <n v="0"/>
    <n v="0"/>
    <n v="0"/>
    <n v="0"/>
    <s v="Work"/>
    <x v="1"/>
    <s v="San Diego"/>
    <n v="2000"/>
    <s v="Pre-2010"/>
    <n v="593"/>
    <n v="1"/>
    <s v="O"/>
    <s v="N"/>
    <n v="0"/>
    <n v="0"/>
    <n v="0"/>
    <n v="0"/>
    <x v="0"/>
    <x v="1"/>
    <x v="0"/>
    <n v="1"/>
    <x v="0"/>
    <n v="0"/>
    <n v="0"/>
    <n v="0"/>
    <x v="4"/>
    <s v="Type 10:below ave density,newer housing, below ave street density,above ave intersection density,above ave cul-de-sac density"/>
    <n v="1"/>
    <x v="15"/>
    <s v="Origin/residence"/>
    <s v="census geography"/>
    <s v=" STF3"/>
    <s v="Negative binomial regression"/>
    <m/>
    <m/>
    <s v="4b"/>
    <n v="-1.524602758861533E-3"/>
    <s v="derived (7b)"/>
    <n v="-2.93E-2"/>
    <m/>
    <n v="0.97112508323663471"/>
    <s v="Derived (4b)"/>
    <m/>
    <m/>
    <s v=""/>
    <m/>
    <s v=""/>
    <n v="0"/>
    <s v="χ2"/>
    <s v=""/>
    <s v=""/>
    <m/>
    <m/>
    <m/>
    <m/>
    <n v="0.69899999999999995"/>
    <s v="pseudo R2"/>
    <n v="-2939.3"/>
    <s v=""/>
    <n v="721"/>
    <s v="χ2"/>
    <m/>
    <m/>
    <m/>
    <s v=""/>
    <s v=""/>
    <n v="5.2034223851929455E-2"/>
    <n v="-1.524602758861533E-3"/>
    <m/>
    <m/>
  </r>
  <r>
    <x v="31"/>
    <s v="Gordon 2004"/>
    <n v="15.2"/>
    <x v="408"/>
    <x v="0"/>
    <x v="1"/>
    <x v="1"/>
    <x v="53"/>
    <x v="0"/>
    <e v="#N/A"/>
    <e v="#N/A"/>
    <e v="#N/A"/>
    <s v="Model 2 - c p. 25 (Sacramento)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cramento"/>
    <n v="2000"/>
    <s v="Pre-2010"/>
    <n v="397"/>
    <n v="1"/>
    <s v="O"/>
    <s v="N"/>
    <n v="0"/>
    <n v="0"/>
    <n v="0"/>
    <n v="0"/>
    <x v="0"/>
    <x v="1"/>
    <x v="0"/>
    <n v="1"/>
    <x v="0"/>
    <n v="0"/>
    <n v="0"/>
    <n v="0"/>
    <x v="4"/>
    <s v="Type 18:below ave density,newer housing, below ave street density,below ave intersection density,above ave cul-de-sac density"/>
    <n v="1"/>
    <x v="15"/>
    <s v="Origin/residence"/>
    <s v="census geography"/>
    <s v=" STF3"/>
    <s v="Negative binomial regression"/>
    <m/>
    <m/>
    <s v="4b, 5, 7b"/>
    <n v="-1.9501134974681332E-3"/>
    <s v="derived (7b)"/>
    <n v="-0.85909999999999997"/>
    <m/>
    <n v="0.42354309962390391"/>
    <s v="Derived (4b)"/>
    <m/>
    <m/>
    <s v=""/>
    <m/>
    <s v=""/>
    <n v="23.3"/>
    <s v="χ2"/>
    <s v=""/>
    <n v="0.1"/>
    <m/>
    <m/>
    <m/>
    <m/>
    <n v="0.57699999999999996"/>
    <s v="pseudo R2"/>
    <n v="-1869.5"/>
    <s v=""/>
    <n v="489"/>
    <s v="χ2"/>
    <m/>
    <m/>
    <m/>
    <s v=""/>
    <s v=""/>
    <n v="2.2699493626680634E-3"/>
    <n v="-1.9501134974681332E-3"/>
    <m/>
    <m/>
  </r>
  <r>
    <x v="57"/>
    <s v="Peterson 2011"/>
    <n v="104.2"/>
    <x v="409"/>
    <x v="0"/>
    <x v="1"/>
    <x v="1"/>
    <x v="251"/>
    <x v="0"/>
    <n v="4127.227722772278"/>
    <n v="0"/>
    <n v="0"/>
    <s v="Table 5.8 p. 27"/>
    <n v="3"/>
    <s v="Y"/>
    <s v="Pos"/>
    <x v="0"/>
    <s v="ridership"/>
    <s v="boarding"/>
    <s v="continuous"/>
    <s v="Aggregate"/>
    <s v="route/ network buffer"/>
    <s v="Revealed preference"/>
    <s v="Secondary - patronage"/>
    <n v="0"/>
    <n v="0"/>
    <n v="1"/>
    <n v="0"/>
    <n v="0"/>
    <n v="0"/>
    <n v="0"/>
    <n v="0"/>
    <n v="0"/>
    <n v="0"/>
    <n v="0"/>
    <n v="0"/>
    <n v="1"/>
    <n v="0"/>
    <n v="0"/>
    <n v="0"/>
    <n v="0"/>
    <n v="0"/>
    <n v="0"/>
    <n v="0"/>
    <n v="0"/>
    <s v="General"/>
    <x v="1"/>
    <s v="Fargo- Moorhead"/>
    <n v="2010"/>
    <s v="2010 - 2017"/>
    <n v="15"/>
    <n v="1"/>
    <s v="O"/>
    <s v="Y"/>
    <n v="1"/>
    <n v="0"/>
    <n v="0"/>
    <n v="0"/>
    <x v="0"/>
    <x v="1"/>
    <x v="0"/>
    <n v="1"/>
    <x v="0"/>
    <n v="0"/>
    <n v="1"/>
    <n v="0"/>
    <x v="0"/>
    <s v="Walkability index"/>
    <m/>
    <x v="11"/>
    <s v="not stated"/>
    <s v="route"/>
    <s v=" 800m"/>
    <s v="OLS"/>
    <m/>
    <m/>
    <s v="6e, 4b, 8a"/>
    <n v="-2.0199999999999997E-3"/>
    <s v="derived (6e)"/>
    <n v="1.4999999999999999E-2"/>
    <m/>
    <n v="1.0151130646157189"/>
    <s v="Derived (4b)"/>
    <s v=""/>
    <s v=""/>
    <n v="8.3369999999999997"/>
    <m/>
    <s v=""/>
    <m/>
    <m/>
    <s v=""/>
    <n v="0"/>
    <m/>
    <m/>
    <n v="2.4229339090800045E-4"/>
    <s v="Derived (8a)"/>
    <n v="0.25800000000000001"/>
    <s v="Adjusted R2"/>
    <s v=""/>
    <s v=""/>
    <n v="229"/>
    <s v="Fisher's distribution"/>
    <m/>
    <m/>
    <m/>
    <s v=""/>
    <n v="1.252"/>
    <n v="-0.13466666666666666"/>
    <n v="-2.0199999999999997E-3"/>
    <m/>
    <m/>
  </r>
  <r>
    <x v="31"/>
    <s v="Gordon 2004"/>
    <n v="15.2"/>
    <x v="410"/>
    <x v="0"/>
    <x v="1"/>
    <x v="1"/>
    <x v="53"/>
    <x v="0"/>
    <e v="#N/A"/>
    <e v="#N/A"/>
    <e v="#N/A"/>
    <s v="Model 2 - c p. 25 (Sacramento) (log-linear)"/>
    <n v="3"/>
    <s v="N"/>
    <s v="Neg"/>
    <x v="1"/>
    <s v="Transit users"/>
    <s v="individual"/>
    <s v="Count"/>
    <s v="Aggregate"/>
    <s v="census block group/ tract"/>
    <s v="Revealed preference"/>
    <s v="Secondary - Census"/>
    <n v="1"/>
    <n v="0"/>
    <n v="0"/>
    <n v="0"/>
    <n v="0"/>
    <n v="0"/>
    <n v="0"/>
    <n v="0"/>
    <n v="0"/>
    <n v="0"/>
    <n v="0"/>
    <n v="1"/>
    <n v="0"/>
    <n v="0"/>
    <n v="0"/>
    <n v="0"/>
    <n v="0"/>
    <n v="0"/>
    <n v="0"/>
    <n v="0"/>
    <n v="0"/>
    <s v="Work"/>
    <x v="1"/>
    <s v="Sacramento"/>
    <n v="2000"/>
    <s v="Pre-2010"/>
    <n v="397"/>
    <n v="1"/>
    <s v="O"/>
    <s v="N"/>
    <n v="0"/>
    <n v="0"/>
    <n v="0"/>
    <n v="0"/>
    <x v="0"/>
    <x v="1"/>
    <x v="0"/>
    <n v="1"/>
    <x v="0"/>
    <n v="0"/>
    <n v="0"/>
    <n v="0"/>
    <x v="4"/>
    <s v="Type 16:below ave density,newer housing, below ave street density,below ave intersection density,above ave cul-de-sac density"/>
    <n v="1"/>
    <x v="15"/>
    <s v="Origin/residence"/>
    <s v="census geography"/>
    <s v=" STF3"/>
    <s v="Negative binomial regression"/>
    <m/>
    <m/>
    <s v="4b"/>
    <n v="-2.856469355683604E-3"/>
    <s v="derived (7b)"/>
    <n v="-0.28699999999999998"/>
    <m/>
    <n v="0.75051172883706796"/>
    <s v="Derived (4b)"/>
    <m/>
    <m/>
    <s v=""/>
    <m/>
    <s v=""/>
    <n v="0.8"/>
    <s v="χ2"/>
    <s v=""/>
    <s v=""/>
    <m/>
    <m/>
    <m/>
    <m/>
    <n v="0.57699999999999996"/>
    <s v="pseudo R2"/>
    <n v="-1869.5"/>
    <s v=""/>
    <n v="489"/>
    <s v="χ2"/>
    <m/>
    <m/>
    <m/>
    <s v=""/>
    <s v=""/>
    <n v="9.9528548978522792E-3"/>
    <n v="-2.856469355683604E-3"/>
    <m/>
    <m/>
  </r>
  <r>
    <x v="31"/>
    <s v="Gordon 2004"/>
    <n v="15.17"/>
    <x v="411"/>
    <x v="0"/>
    <x v="1"/>
    <x v="1"/>
    <x v="53"/>
    <x v="0"/>
    <e v="#N/A"/>
    <e v="#N/A"/>
    <e v="#N/A"/>
    <s v="Model 2 - c p. 25 (LA)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4"/>
    <s v="Type 17:below ave density,newer housing, below ave street density,below ave intersection density,above ave cul-de-sac density"/>
    <n v="1"/>
    <x v="15"/>
    <s v="Origin/residence"/>
    <s v="census geography"/>
    <s v=" STF3"/>
    <s v="Negative binomial regression"/>
    <m/>
    <m/>
    <s v="4b, 5"/>
    <n v="-3.23855421686747E-3"/>
    <s v="derived (7b)"/>
    <n v="-1.3248"/>
    <m/>
    <n v="0.26585612499715799"/>
    <s v="Derived (4b)"/>
    <m/>
    <m/>
    <s v=""/>
    <m/>
    <s v=""/>
    <n v="42.2"/>
    <s v="χ2"/>
    <s v=""/>
    <n v="0.1"/>
    <m/>
    <m/>
    <m/>
    <m/>
    <n v="0.79500000000000004"/>
    <s v="pseudo R2"/>
    <n v="-16865"/>
    <s v=""/>
    <n v="4033.9"/>
    <s v="χ2"/>
    <m/>
    <m/>
    <m/>
    <s v=""/>
    <s v=""/>
    <n v="2.4445608521040684E-3"/>
    <n v="-3.23855421686747E-3"/>
    <m/>
    <m/>
  </r>
  <r>
    <x v="18"/>
    <s v="Zhang 2004"/>
    <n v="131.19999999999999"/>
    <x v="412"/>
    <x v="0"/>
    <x v="1"/>
    <x v="1"/>
    <x v="252"/>
    <x v="0"/>
    <n v="7.8968149513029751"/>
    <n v="0"/>
    <n v="0"/>
    <s v="Table 3 (Boston - non-work trip, expanded)"/>
    <n v="4"/>
    <s v="N"/>
    <s v="Neg"/>
    <x v="1"/>
    <s v="mode choice (probability)"/>
    <s v="trip"/>
    <s v="discrete"/>
    <s v="Disaggregate"/>
    <m/>
    <s v="Revealed preference"/>
    <s v="Secondary - travel or household survey"/>
    <n v="1"/>
    <n v="0"/>
    <n v="0"/>
    <n v="0"/>
    <n v="0"/>
    <n v="0"/>
    <n v="0"/>
    <n v="0"/>
    <n v="0"/>
    <n v="0"/>
    <n v="0"/>
    <n v="0"/>
    <n v="0"/>
    <n v="0"/>
    <n v="0"/>
    <n v="0"/>
    <n v="0"/>
    <n v="0"/>
    <n v="0"/>
    <n v="1"/>
    <n v="0"/>
    <s v="Non-work"/>
    <x v="1"/>
    <s v="Boston"/>
    <n v="1991"/>
    <s v="Pre-2010"/>
    <n v="1036"/>
    <n v="1"/>
    <s v="O"/>
    <s v="N"/>
    <n v="1"/>
    <n v="1"/>
    <n v="1"/>
    <n v="0"/>
    <x v="0"/>
    <x v="1"/>
    <x v="0"/>
    <n v="1"/>
    <x v="0"/>
    <n v="1"/>
    <n v="1"/>
    <n v="1"/>
    <x v="2"/>
    <s v="Land use balance (origin)"/>
    <m/>
    <x v="4"/>
    <s v="Origin/residence"/>
    <s v="other"/>
    <s v=" 800m"/>
    <s v="Multinomial logistic"/>
    <s v="drive alone or active modes"/>
    <m/>
    <s v="7a, 8a"/>
    <n v="-3.7989999999999999E-3"/>
    <s v="derived (7a)"/>
    <n v="-1.3100000000000001E-2"/>
    <m/>
    <m/>
    <m/>
    <m/>
    <m/>
    <n v="-0.03"/>
    <m/>
    <m/>
    <m/>
    <m/>
    <m/>
    <s v="NS"/>
    <m/>
    <m/>
    <n v="0.12663333333333332"/>
    <s v="Derived (8a)"/>
    <n v="0.26500000000000001"/>
    <s v="Adjusted ρ2"/>
    <m/>
    <m/>
    <m/>
    <m/>
    <m/>
    <m/>
    <m/>
    <m/>
    <n v="0.158"/>
    <n v="0.28999999999999998"/>
    <n v="-3.1987579999999999E-3"/>
    <m/>
    <m/>
  </r>
  <r>
    <x v="31"/>
    <s v="Gordon 2004"/>
    <n v="15.17"/>
    <x v="413"/>
    <x v="0"/>
    <x v="1"/>
    <x v="1"/>
    <x v="53"/>
    <x v="0"/>
    <e v="#N/A"/>
    <e v="#N/A"/>
    <e v="#N/A"/>
    <s v="Model 2 - c p. 25 (LA)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4"/>
    <s v="Type 18:below ave density,newer housing, below ave street density,below ave intersection density,above ave cul-de-sac density"/>
    <n v="1"/>
    <x v="15"/>
    <s v="Origin/residence"/>
    <s v="census geography"/>
    <s v=" STF3"/>
    <s v="Negative binomial regression"/>
    <m/>
    <m/>
    <s v="4b, 5"/>
    <n v="-3.8811594202898549E-3"/>
    <s v="derived (7b)"/>
    <n v="-1.7098"/>
    <m/>
    <n v="0.18090196939320252"/>
    <s v="Derived (4b)"/>
    <m/>
    <m/>
    <s v=""/>
    <m/>
    <s v=""/>
    <n v="30.9"/>
    <s v="χ2"/>
    <s v=""/>
    <n v="0.1"/>
    <m/>
    <m/>
    <m/>
    <m/>
    <n v="0.79500000000000004"/>
    <s v="pseudo R2"/>
    <n v="-16865"/>
    <s v=""/>
    <n v="4033.9"/>
    <s v="χ2"/>
    <m/>
    <m/>
    <m/>
    <s v=""/>
    <s v=""/>
    <n v="2.2699493626680634E-3"/>
    <n v="-3.8811594202898549E-3"/>
    <m/>
    <m/>
  </r>
  <r>
    <x v="24"/>
    <s v="Lee and Lee 2013"/>
    <n v="47.7"/>
    <x v="414"/>
    <x v="0"/>
    <x v="1"/>
    <x v="1"/>
    <x v="253"/>
    <x v="0"/>
    <n v="115"/>
    <n v="0"/>
    <n v="0"/>
    <s v="A-4 p. 328 pooled model 6"/>
    <n v="4"/>
    <s v="N"/>
    <s v="Neg"/>
    <x v="1"/>
    <s v="ridership"/>
    <s v="unlinked trip"/>
    <s v="continuous"/>
    <s v="Disaggregate"/>
    <m/>
    <s v="Revealed preference"/>
    <s v="Secondary - patronage"/>
    <n v="1"/>
    <n v="0"/>
    <n v="0"/>
    <n v="0"/>
    <n v="0"/>
    <n v="0"/>
    <n v="0"/>
    <n v="0"/>
    <n v="0"/>
    <n v="0"/>
    <n v="0"/>
    <n v="0"/>
    <n v="0"/>
    <n v="0"/>
    <n v="0"/>
    <n v="0"/>
    <n v="0"/>
    <n v="0"/>
    <n v="0"/>
    <n v="1"/>
    <n v="0"/>
    <s v="General"/>
    <x v="1"/>
    <s v="varies"/>
    <s v="2002 - 2010"/>
    <s v="2010 - 2017"/>
    <n v="6369"/>
    <n v="108"/>
    <s v="Q"/>
    <s v="Y"/>
    <n v="0"/>
    <n v="0"/>
    <n v="1"/>
    <n v="1"/>
    <x v="0"/>
    <x v="1"/>
    <x v="0"/>
    <n v="1"/>
    <x v="0"/>
    <n v="0"/>
    <n v="0"/>
    <n v="1"/>
    <x v="0"/>
    <s v="Compactness index"/>
    <m/>
    <x v="3"/>
    <s v="not stated"/>
    <s v="other"/>
    <s v=" city or metropolitan area"/>
    <s v="2SLS"/>
    <m/>
    <m/>
    <s v="6a, 8a, 5"/>
    <n v="-4.0000000000000001E-3"/>
    <s v="Source (6a)"/>
    <n v="-4.0000000000000001E-3"/>
    <m/>
    <m/>
    <s v=""/>
    <s v=""/>
    <s v=""/>
    <n v="-0.46"/>
    <m/>
    <s v=""/>
    <s v=""/>
    <s v=""/>
    <s v=""/>
    <s v=""/>
    <m/>
    <m/>
    <n v="8.6956521739130436E-3"/>
    <s v="Derived (8a)"/>
    <n v="0.95920000000000005"/>
    <s v="R2"/>
    <s v=""/>
    <s v=""/>
    <s v=""/>
    <s v=""/>
    <n v="1"/>
    <n v="24"/>
    <n v="1"/>
    <n v="6344"/>
    <s v=""/>
    <s v=""/>
    <s v=""/>
    <m/>
    <m/>
  </r>
  <r>
    <x v="31"/>
    <s v="Gordon 2004"/>
    <n v="15.16"/>
    <x v="415"/>
    <x v="0"/>
    <x v="1"/>
    <x v="1"/>
    <x v="53"/>
    <x v="0"/>
    <e v="#N/A"/>
    <e v="#N/A"/>
    <e v="#N/A"/>
    <s v="Model 2 - c p. 25 (pooled)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4"/>
    <s v="Type 18:below ave density,newer housing, below ave street density,below ave intersection density,above ave cul-de-sac density"/>
    <n v="1"/>
    <x v="15"/>
    <s v="Origin/residence"/>
    <s v="census geography"/>
    <s v=" STF3"/>
    <s v="Negative binomial regression"/>
    <m/>
    <m/>
    <s v="4b, 5"/>
    <n v="-4.002147721320062E-3"/>
    <s v="derived (7b)"/>
    <n v="-1.7630999999999999"/>
    <m/>
    <n v="0.17151235056719996"/>
    <s v="Derived (4b)"/>
    <m/>
    <m/>
    <s v=""/>
    <m/>
    <s v=""/>
    <n v="33.299999999999997"/>
    <s v="χ2"/>
    <s v=""/>
    <n v="0.1"/>
    <m/>
    <m/>
    <m/>
    <m/>
    <n v="0.82"/>
    <s v="pseudo R2"/>
    <n v="-30376"/>
    <s v=""/>
    <n v="6854.2"/>
    <s v="χ2"/>
    <m/>
    <m/>
    <m/>
    <s v=""/>
    <s v=""/>
    <n v="2.2699493626680634E-3"/>
    <n v="-4.002147721320062E-3"/>
    <m/>
    <m/>
  </r>
  <r>
    <x v="31"/>
    <s v="Gordon 2004"/>
    <n v="15.2"/>
    <x v="416"/>
    <x v="0"/>
    <x v="1"/>
    <x v="1"/>
    <x v="95"/>
    <x v="0"/>
    <n v="39.368137514305083"/>
    <n v="0"/>
    <n v="0"/>
    <s v="Model 2 - c p. 25 (Sacramento) (log-linear)"/>
    <n v="3"/>
    <s v="Y"/>
    <s v="Neg"/>
    <x v="2"/>
    <s v="Transit users"/>
    <s v="individual"/>
    <s v="Count"/>
    <s v="Aggregate"/>
    <s v="census block group/ tract"/>
    <s v="Revealed preference"/>
    <s v="Secondary - Census"/>
    <n v="1"/>
    <n v="0"/>
    <n v="0"/>
    <n v="0"/>
    <n v="0"/>
    <n v="0"/>
    <n v="0"/>
    <n v="0"/>
    <n v="0"/>
    <n v="0"/>
    <n v="0"/>
    <n v="1"/>
    <n v="0"/>
    <n v="0"/>
    <n v="0"/>
    <n v="0"/>
    <n v="0"/>
    <n v="0"/>
    <n v="0"/>
    <n v="0"/>
    <n v="0"/>
    <s v="Work"/>
    <x v="1"/>
    <s v="Sacramento"/>
    <n v="2000"/>
    <s v="Pre-2010"/>
    <n v="397"/>
    <n v="1"/>
    <s v="O"/>
    <s v="N"/>
    <n v="0"/>
    <n v="0"/>
    <n v="0"/>
    <n v="0"/>
    <x v="0"/>
    <x v="1"/>
    <x v="0"/>
    <n v="1"/>
    <x v="0"/>
    <n v="0"/>
    <n v="0"/>
    <n v="0"/>
    <x v="1"/>
    <s v="Type 7:above ave density,newer housing, below ave street density,above ave intersection density,above ave cul-de-sac density"/>
    <n v="1"/>
    <x v="10"/>
    <s v="Origin/residence"/>
    <s v="census geography"/>
    <s v=" STF3"/>
    <s v="Negative binomial regression"/>
    <m/>
    <m/>
    <s v="4b, 5, 103"/>
    <n v="-4.2355858215470579E-3"/>
    <s v="derived (7b)"/>
    <n v="-2.98E-2"/>
    <m/>
    <n v="0.97063964206542253"/>
    <s v="Derived (4b)"/>
    <m/>
    <m/>
    <s v=""/>
    <m/>
    <s v=""/>
    <n v="0"/>
    <s v="χ2"/>
    <s v=""/>
    <n v="0.1"/>
    <m/>
    <m/>
    <m/>
    <m/>
    <n v="0.57699999999999996"/>
    <s v="pseudo R2"/>
    <n v="-1869.5"/>
    <s v=""/>
    <n v="489"/>
    <s v="χ2"/>
    <m/>
    <m/>
    <m/>
    <s v=""/>
    <s v=""/>
    <n v="0.14213375240090798"/>
    <n v="-4.2355858215470579E-3"/>
    <m/>
    <m/>
  </r>
  <r>
    <x v="47"/>
    <s v="Cervero 2006"/>
    <n v="2.1"/>
    <x v="417"/>
    <x v="1"/>
    <x v="1"/>
    <x v="0"/>
    <x v="10"/>
    <x v="4"/>
    <n v="15.33593967902171"/>
    <n v="7.6679698395108549"/>
    <n v="4.5394381449904255"/>
    <s v="Table 1 p. 290"/>
    <n v="5"/>
    <s v="Y"/>
    <s v="Pos"/>
    <x v="0"/>
    <s v="ridership"/>
    <s v="boarding"/>
    <s v="continuous"/>
    <s v="Aggregate"/>
    <s v="Transit stop ridership"/>
    <s v="Revealed preference"/>
    <s v="Secondary - patronage"/>
    <n v="0"/>
    <n v="0"/>
    <n v="0"/>
    <n v="0"/>
    <n v="0"/>
    <n v="1"/>
    <n v="0"/>
    <n v="0"/>
    <n v="0"/>
    <n v="0"/>
    <n v="0"/>
    <n v="0"/>
    <n v="1"/>
    <n v="0"/>
    <n v="0"/>
    <n v="0"/>
    <n v="0"/>
    <n v="0"/>
    <n v="0"/>
    <n v="0"/>
    <n v="0"/>
    <s v="General"/>
    <x v="13"/>
    <s v="varies"/>
    <n v="1996"/>
    <s v="Pre-2010"/>
    <n v="261"/>
    <n v="1"/>
    <s v="O"/>
    <s v="Y"/>
    <n v="1"/>
    <n v="0"/>
    <n v="1"/>
    <n v="1"/>
    <x v="1"/>
    <x v="1"/>
    <x v="1"/>
    <n v="0"/>
    <x v="1"/>
    <n v="1"/>
    <n v="0"/>
    <n v="0"/>
    <x v="3"/>
    <s v="Population Density"/>
    <m/>
    <x v="7"/>
    <s v="Origin/residence"/>
    <s v="radial"/>
    <s v=" 800m"/>
    <s v="OLS"/>
    <m/>
    <m/>
    <s v="6a"/>
    <n v="0.59199999999999997"/>
    <s v="Source (6a)"/>
    <n v="0.59199999999999997"/>
    <m/>
    <m/>
    <s v=""/>
    <s v=""/>
    <s v=""/>
    <s v=""/>
    <m/>
    <s v=""/>
    <m/>
    <m/>
    <s v=""/>
    <n v="1E-3"/>
    <s v=""/>
    <m/>
    <m/>
    <m/>
    <n v="0.53600000000000003"/>
    <s v="R2"/>
    <s v=""/>
    <s v="&lt;0.001"/>
    <n v="46.5"/>
    <s v="Fisher's distribution"/>
    <m/>
    <m/>
    <m/>
    <s v=""/>
    <s v=""/>
    <s v=""/>
    <s v=""/>
    <m/>
    <m/>
  </r>
  <r>
    <x v="72"/>
    <s v="Ryan and Frank 2009"/>
    <n v="17.100000000000001"/>
    <x v="418"/>
    <x v="0"/>
    <x v="1"/>
    <x v="1"/>
    <x v="254"/>
    <x v="0"/>
    <n v="696.18055555555554"/>
    <n v="0"/>
    <n v="0"/>
    <s v="Table 5 p. 51"/>
    <n v="4"/>
    <s v="Y"/>
    <s v="Pos"/>
    <x v="0"/>
    <s v="ridership"/>
    <s v="boarding + alighting"/>
    <s v="continuous"/>
    <s v="Aggregate"/>
    <s v="Transit stop ridership"/>
    <s v="Revealed preference"/>
    <s v="Secondary - patronage"/>
    <n v="1"/>
    <n v="0"/>
    <n v="0"/>
    <n v="0"/>
    <n v="0"/>
    <n v="0"/>
    <n v="0"/>
    <n v="0"/>
    <n v="0"/>
    <n v="0"/>
    <n v="0"/>
    <n v="0"/>
    <n v="1"/>
    <n v="0"/>
    <n v="0"/>
    <n v="0"/>
    <n v="0"/>
    <n v="0"/>
    <n v="0"/>
    <n v="0"/>
    <n v="0"/>
    <s v="General"/>
    <x v="1"/>
    <s v="San Diego"/>
    <n v="2002"/>
    <s v="Pre-2010"/>
    <n v="3582"/>
    <n v="1"/>
    <s v="O"/>
    <s v="N"/>
    <n v="1"/>
    <n v="0"/>
    <n v="0"/>
    <n v="0"/>
    <x v="0"/>
    <x v="1"/>
    <x v="0"/>
    <n v="1"/>
    <x v="0"/>
    <n v="0"/>
    <n v="1"/>
    <n v="0"/>
    <x v="1"/>
    <s v="Walkability Index"/>
    <m/>
    <x v="8"/>
    <s v="Both"/>
    <s v="radial"/>
    <s v=" 800m"/>
    <s v="OLS"/>
    <m/>
    <m/>
    <s v="6e, 8a"/>
    <n v="-5.7599999999999995E-3"/>
    <s v="derived (6e)"/>
    <n v="7.1999999999999995E-2"/>
    <m/>
    <m/>
    <s v=""/>
    <s v=""/>
    <s v=""/>
    <n v="4.01"/>
    <m/>
    <s v=""/>
    <m/>
    <m/>
    <s v=""/>
    <n v="0"/>
    <m/>
    <m/>
    <n v="1.4364089775561098E-3"/>
    <s v="Derived (8a)"/>
    <n v="0.33"/>
    <s v="Adjusted R2"/>
    <s v=""/>
    <n v="0"/>
    <n v="222.02"/>
    <s v="Fisher's distribution"/>
    <n v="1"/>
    <n v="8"/>
    <n v="0"/>
    <n v="3574"/>
    <n v="71.2"/>
    <n v="-0.08"/>
    <n v="-5.7599999999999995E-3"/>
    <m/>
    <m/>
  </r>
  <r>
    <x v="73"/>
    <s v="Bindong et al. 2017"/>
    <n v="143.1"/>
    <x v="419"/>
    <x v="1"/>
    <x v="1"/>
    <x v="1"/>
    <x v="255"/>
    <x v="2"/>
    <n v="17.249999999999996"/>
    <n v="17.249999999999996"/>
    <n v="-2.7599999999999993"/>
    <s v="Table 3 p. 449, elasticity table 4"/>
    <n v="4"/>
    <s v="Y"/>
    <s v="Neg"/>
    <x v="2"/>
    <s v="mode choice (probability)"/>
    <m/>
    <s v="discrete"/>
    <s v="Disaggregate"/>
    <m/>
    <s v="Revealed preference"/>
    <s v="Secondary - travel or household survey"/>
    <n v="1"/>
    <n v="0"/>
    <n v="0"/>
    <n v="0"/>
    <n v="0"/>
    <n v="0"/>
    <n v="0"/>
    <n v="0"/>
    <n v="0"/>
    <n v="0"/>
    <n v="0"/>
    <n v="1"/>
    <n v="0"/>
    <n v="0"/>
    <n v="0"/>
    <n v="0"/>
    <n v="0"/>
    <n v="0"/>
    <n v="0"/>
    <n v="0"/>
    <n v="0"/>
    <s v="Work"/>
    <x v="8"/>
    <s v="Shanghai"/>
    <n v="2009"/>
    <s v="Pre-2010"/>
    <n v="857"/>
    <n v="1"/>
    <s v="O"/>
    <s v="N"/>
    <n v="0"/>
    <n v="0"/>
    <n v="0"/>
    <n v="0"/>
    <x v="1"/>
    <x v="1"/>
    <x v="0"/>
    <n v="0"/>
    <x v="2"/>
    <n v="0"/>
    <n v="0"/>
    <n v="0"/>
    <x v="3"/>
    <s v="employment density"/>
    <m/>
    <x v="5"/>
    <s v="Origin/residence"/>
    <s v="census geography"/>
    <s v=" sub-district"/>
    <s v="Multinomial logistic"/>
    <s v="not choosing transit"/>
    <m/>
    <m/>
    <n v="-0.16"/>
    <s v="Source"/>
    <n v="-0.22"/>
    <m/>
    <m/>
    <m/>
    <m/>
    <m/>
    <n v="-2.76"/>
    <m/>
    <m/>
    <m/>
    <m/>
    <m/>
    <m/>
    <m/>
    <m/>
    <n v="5.7971014492753631E-2"/>
    <s v="Derived (8a)"/>
    <s v="not stated"/>
    <n v="0"/>
    <m/>
    <m/>
    <m/>
    <m/>
    <n v="1"/>
    <n v="3"/>
    <n v="1"/>
    <n v="853"/>
    <m/>
    <m/>
    <m/>
    <m/>
    <m/>
  </r>
  <r>
    <x v="37"/>
    <s v="Chen and Zegras 2016"/>
    <n v="86.4"/>
    <x v="420"/>
    <x v="1"/>
    <x v="1"/>
    <x v="1"/>
    <x v="194"/>
    <x v="2"/>
    <n v="35.380764652824297"/>
    <n v="35.380764652824297"/>
    <n v="3.6795995238937267"/>
    <s v="Table 2 (p-values), Table 3 p. 118 (pm peak)"/>
    <n v="5"/>
    <s v="N"/>
    <s v="Pos"/>
    <x v="1"/>
    <s v="ridership"/>
    <s v="boarding"/>
    <s v="continuous"/>
    <s v="Aggregate"/>
    <s v="Transit stop ridership"/>
    <s v="Revealed preference"/>
    <s v="Secondary - patronage"/>
    <n v="0"/>
    <n v="0"/>
    <n v="0"/>
    <n v="0"/>
    <n v="0"/>
    <n v="1"/>
    <n v="1"/>
    <n v="0"/>
    <n v="0"/>
    <n v="0"/>
    <n v="0"/>
    <n v="0"/>
    <n v="1"/>
    <n v="0"/>
    <n v="0"/>
    <n v="0"/>
    <n v="0"/>
    <n v="0"/>
    <n v="0"/>
    <n v="1"/>
    <n v="0"/>
    <s v="Peak"/>
    <x v="1"/>
    <s v="Boston"/>
    <s v="2009 - 2010"/>
    <s v="2010 - 2017"/>
    <n v="120"/>
    <n v="1"/>
    <s v="O"/>
    <s v="Y"/>
    <n v="1"/>
    <n v="0"/>
    <n v="0"/>
    <n v="0"/>
    <x v="1"/>
    <x v="1"/>
    <x v="0"/>
    <n v="1"/>
    <x v="0"/>
    <n v="1"/>
    <n v="1"/>
    <n v="0"/>
    <x v="0"/>
    <s v="Walkability index"/>
    <m/>
    <x v="11"/>
    <s v="Origin/residence"/>
    <s v="radial street"/>
    <s v=" 800m"/>
    <s v="OLS"/>
    <m/>
    <m/>
    <m/>
    <n v="0.104"/>
    <s v="Source"/>
    <n v="0.09"/>
    <m/>
    <m/>
    <s v=""/>
    <s v=""/>
    <s v=""/>
    <s v=""/>
    <m/>
    <s v=""/>
    <s v=""/>
    <s v=""/>
    <s v="-0.06, 0.24"/>
    <n v="0.2"/>
    <s v=""/>
    <m/>
    <m/>
    <m/>
    <n v="0.76800000000000002"/>
    <s v="Adjusted R2"/>
    <s v=""/>
    <s v=""/>
    <s v=""/>
    <s v=""/>
    <m/>
    <m/>
    <m/>
    <s v=""/>
    <s v=""/>
    <s v=""/>
    <s v=""/>
    <m/>
    <m/>
  </r>
  <r>
    <x v="74"/>
    <s v="Zhang 2002"/>
    <n v="13.1"/>
    <x v="421"/>
    <x v="0"/>
    <x v="1"/>
    <x v="1"/>
    <x v="256"/>
    <x v="0"/>
    <n v="299.28571428571428"/>
    <n v="0"/>
    <n v="0"/>
    <s v="Table 6 -8 (2) p. 152 e p. 163"/>
    <n v="4"/>
    <s v="Y"/>
    <s v="Neg"/>
    <x v="0"/>
    <s v="mode choice (probability)"/>
    <s v="individual mode choice"/>
    <s v="binary"/>
    <s v="Disaggregate"/>
    <m/>
    <s v="Revealed preference"/>
    <s v="Secondary - travel or household survey"/>
    <n v="1"/>
    <n v="0"/>
    <n v="0"/>
    <n v="0"/>
    <n v="0"/>
    <n v="0"/>
    <n v="0"/>
    <n v="0"/>
    <n v="0"/>
    <n v="0"/>
    <n v="0"/>
    <n v="1"/>
    <n v="0"/>
    <n v="0"/>
    <n v="0"/>
    <n v="0"/>
    <n v="0"/>
    <n v="0"/>
    <n v="0"/>
    <n v="0"/>
    <n v="0"/>
    <s v="Work"/>
    <x v="1"/>
    <s v="varies"/>
    <n v="1995"/>
    <s v="Pre-2010"/>
    <n v="12009"/>
    <n v="1"/>
    <s v="O"/>
    <s v="Y"/>
    <n v="0"/>
    <n v="0"/>
    <n v="1"/>
    <n v="1"/>
    <x v="0"/>
    <x v="1"/>
    <x v="0"/>
    <n v="1"/>
    <x v="0"/>
    <n v="0"/>
    <n v="1"/>
    <n v="1"/>
    <x v="5"/>
    <s v="Roadway to person continuous (fraction)"/>
    <m/>
    <x v="13"/>
    <s v="not stated"/>
    <s v="other"/>
    <s v=" city or metropolitan area"/>
    <s v="linear probability equation"/>
    <s v="not choosing transit"/>
    <m/>
    <s v="8a, 4b"/>
    <n v="-7.0000000000000001E-3"/>
    <s v="Source"/>
    <n v="-7.0000000000000001E-3"/>
    <n v="0.99302444293323511"/>
    <m/>
    <s v="Derived (4b)"/>
    <s v=""/>
    <s v=""/>
    <n v="-2.0950000000000002"/>
    <m/>
    <s v=""/>
    <s v=""/>
    <s v=""/>
    <s v=""/>
    <s v=""/>
    <m/>
    <m/>
    <n v="3.3412887828162289E-3"/>
    <s v="Derived (8a)"/>
    <n v="8.5000000000000006E-2"/>
    <s v="R2"/>
    <s v=""/>
    <s v=""/>
    <s v=""/>
    <s v=""/>
    <n v="1"/>
    <n v="7"/>
    <n v="0"/>
    <n v="12002"/>
    <s v=""/>
    <s v=""/>
    <s v=""/>
    <m/>
    <m/>
  </r>
  <r>
    <x v="29"/>
    <s v="Renneet al. 2016"/>
    <n v="103.1"/>
    <x v="422"/>
    <x v="1"/>
    <x v="1"/>
    <x v="1"/>
    <x v="257"/>
    <x v="2"/>
    <n v="21.431159420289852"/>
    <n v="21.431159420289852"/>
    <n v="5.915"/>
    <s v="Table 3 p. 40"/>
    <n v="4"/>
    <s v="Y"/>
    <s v="Pos"/>
    <x v="0"/>
    <s v="Mode share"/>
    <s v="proportion using transit"/>
    <s v="continuous (fraction)"/>
    <s v="Aggregate"/>
    <s v="census block group/ tract"/>
    <s v="Revealed preference"/>
    <s v="Secondary - Census"/>
    <n v="1"/>
    <n v="0"/>
    <n v="0"/>
    <n v="0"/>
    <n v="0"/>
    <n v="0"/>
    <n v="0"/>
    <n v="0"/>
    <n v="0"/>
    <n v="0"/>
    <n v="0"/>
    <n v="1"/>
    <n v="0"/>
    <n v="0"/>
    <n v="0"/>
    <n v="0"/>
    <n v="0"/>
    <n v="0"/>
    <n v="0"/>
    <n v="0"/>
    <n v="0"/>
    <s v="Work"/>
    <x v="1"/>
    <s v="varies"/>
    <n v="2010"/>
    <s v="2010 - 2017"/>
    <n v="4399"/>
    <n v="1"/>
    <s v="O"/>
    <s v="Y"/>
    <n v="1"/>
    <n v="0"/>
    <n v="0"/>
    <n v="0"/>
    <x v="1"/>
    <x v="1"/>
    <x v="0"/>
    <n v="1"/>
    <x v="0"/>
    <n v="1"/>
    <n v="1"/>
    <n v="0"/>
    <x v="0"/>
    <s v="Walkscore"/>
    <m/>
    <x v="11"/>
    <s v="Origin/residence"/>
    <s v="neighbourhood"/>
    <s v=" not stated"/>
    <s v="multi-level model"/>
    <m/>
    <m/>
    <s v="6a, 8a"/>
    <n v="0.27600000000000002"/>
    <s v="derived (6a)"/>
    <n v="0.27600000000000002"/>
    <m/>
    <m/>
    <s v=""/>
    <s v=""/>
    <s v=""/>
    <n v="5.915"/>
    <m/>
    <s v=""/>
    <s v=""/>
    <s v=""/>
    <s v=""/>
    <n v="1E-3"/>
    <n v="0.10100000000000001"/>
    <m/>
    <n v="4.6661031276415896E-2"/>
    <s v="Derived (8a)"/>
    <n v="0.59699999999999998"/>
    <s v="McFadden pseudo R2"/>
    <s v=""/>
    <s v=""/>
    <s v=""/>
    <s v=""/>
    <n v="1"/>
    <n v="10"/>
    <n v="1"/>
    <n v="4388"/>
    <s v=""/>
    <s v=""/>
    <s v=""/>
    <m/>
    <m/>
  </r>
  <r>
    <x v="31"/>
    <s v="Gordon 2004"/>
    <n v="15.17"/>
    <x v="423"/>
    <x v="0"/>
    <x v="1"/>
    <x v="1"/>
    <x v="53"/>
    <x v="0"/>
    <e v="#N/A"/>
    <e v="#N/A"/>
    <e v="#N/A"/>
    <s v="Model 2 - c p. 25 (LA)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4"/>
    <s v="Type 15:below ave density,newer housing, below ave street density,below ave intersection density,above ave cul-de-sac density"/>
    <n v="1"/>
    <x v="15"/>
    <s v="Origin/residence"/>
    <s v="census geography"/>
    <s v=" STF3"/>
    <s v="Negative binomial regression"/>
    <m/>
    <m/>
    <s v="4b, 5"/>
    <n v="-7.8953727955299452E-3"/>
    <s v="derived (7b)"/>
    <n v="-0.19489999999999999"/>
    <m/>
    <n v="0.82291694563613438"/>
    <s v="Derived (4b)"/>
    <m/>
    <m/>
    <s v=""/>
    <m/>
    <s v=""/>
    <n v="5.7"/>
    <s v="χ2"/>
    <s v=""/>
    <n v="0.1"/>
    <m/>
    <m/>
    <m/>
    <m/>
    <n v="0.79500000000000004"/>
    <s v="pseudo R2"/>
    <n v="-16865"/>
    <s v=""/>
    <n v="4033.9"/>
    <s v="χ2"/>
    <m/>
    <m/>
    <m/>
    <s v=""/>
    <s v=""/>
    <n v="4.0509865549153132E-2"/>
    <n v="-7.8953727955299452E-3"/>
    <m/>
    <m/>
  </r>
  <r>
    <x v="21"/>
    <s v="Thompson et al. 2011"/>
    <n v="108.1"/>
    <x v="424"/>
    <x v="1"/>
    <x v="1"/>
    <x v="1"/>
    <x v="194"/>
    <x v="2"/>
    <n v="35.380764652824297"/>
    <n v="35.380764652824297"/>
    <n v="-10.380716349138648"/>
    <s v="Table 3 p. 3340"/>
    <n v="3"/>
    <s v="N"/>
    <s v="Neg"/>
    <x v="1"/>
    <s v="ridership"/>
    <s v="trip"/>
    <s v="Count"/>
    <s v="Aggregate"/>
    <s v="TAZ"/>
    <s v="Revealed preference"/>
    <s v="Secondary - Census"/>
    <n v="1"/>
    <n v="0"/>
    <n v="0"/>
    <n v="0"/>
    <n v="0"/>
    <n v="0"/>
    <n v="0"/>
    <n v="0"/>
    <n v="0"/>
    <n v="0"/>
    <n v="0"/>
    <n v="1"/>
    <n v="0"/>
    <n v="0"/>
    <n v="0"/>
    <n v="0"/>
    <n v="0"/>
    <n v="0"/>
    <n v="0"/>
    <n v="0"/>
    <n v="0"/>
    <s v="Work"/>
    <x v="1"/>
    <s v="Florida"/>
    <n v="2000"/>
    <s v="Pre-2010"/>
    <n v="40436"/>
    <n v="1"/>
    <s v="O"/>
    <s v="Y"/>
    <n v="1"/>
    <n v="1"/>
    <n v="0"/>
    <n v="1"/>
    <x v="1"/>
    <x v="1"/>
    <x v="0"/>
    <n v="1"/>
    <x v="0"/>
    <n v="0"/>
    <n v="1"/>
    <n v="0"/>
    <x v="0"/>
    <s v="Walkability index"/>
    <m/>
    <x v="11"/>
    <s v="Origin/residence"/>
    <s v="other"/>
    <s v=" TAZ"/>
    <s v="Negative binomial regression"/>
    <m/>
    <m/>
    <s v="4b, 7b"/>
    <n v="-0.29339999999999999"/>
    <s v="derived (7b)"/>
    <n v="-0.1956"/>
    <m/>
    <n v="0.8223411053418056"/>
    <s v="Derived (4b)"/>
    <s v=""/>
    <s v=""/>
    <s v=""/>
    <m/>
    <s v=""/>
    <s v=""/>
    <s v=""/>
    <s v=""/>
    <n v="0.44600000000000001"/>
    <s v=""/>
    <m/>
    <m/>
    <m/>
    <n v="6.2E-2"/>
    <s v="pseudo R2"/>
    <s v="21 402.554"/>
    <n v="0"/>
    <n v="185.98"/>
    <s v="χ2"/>
    <m/>
    <m/>
    <m/>
    <s v=""/>
    <s v=""/>
    <n v="1.5"/>
    <n v="-0.29339999999999999"/>
    <m/>
    <m/>
  </r>
  <r>
    <x v="71"/>
    <s v="Chapman and Frank 2004"/>
    <n v="110.1"/>
    <x v="425"/>
    <x v="1"/>
    <x v="1"/>
    <x v="1"/>
    <x v="258"/>
    <x v="11"/>
    <n v="21.479777883507307"/>
    <n v="3.0685396976439008"/>
    <n v="0.65428571428571425"/>
    <s v="Table 105 p. 237"/>
    <n v="3"/>
    <s v="Y"/>
    <s v="Pos"/>
    <x v="0"/>
    <s v="mode choice (probability)"/>
    <s v="trip"/>
    <s v="categorical"/>
    <s v="Aggregate"/>
    <s v="1km grid"/>
    <s v="Revealed preference"/>
    <s v="Primary survey"/>
    <n v="0"/>
    <n v="0"/>
    <n v="1"/>
    <n v="0"/>
    <n v="0"/>
    <n v="0"/>
    <n v="1"/>
    <n v="0"/>
    <n v="0"/>
    <n v="1"/>
    <n v="0"/>
    <n v="0"/>
    <n v="0"/>
    <n v="0"/>
    <n v="0"/>
    <n v="0"/>
    <n v="0"/>
    <n v="0"/>
    <n v="0"/>
    <n v="0"/>
    <n v="0"/>
    <s v="Work"/>
    <x v="1"/>
    <s v="Atlanta"/>
    <s v="2001/2001"/>
    <s v="Pre-2010"/>
    <n v="4140"/>
    <n v="1"/>
    <s v="O"/>
    <s v="Y"/>
    <n v="1"/>
    <n v="1"/>
    <n v="0"/>
    <n v="1"/>
    <x v="1"/>
    <x v="1"/>
    <x v="0"/>
    <n v="1"/>
    <x v="0"/>
    <n v="0"/>
    <n v="1"/>
    <n v="0"/>
    <x v="0"/>
    <s v="Walkability index"/>
    <m/>
    <x v="11"/>
    <s v="Destination/workplace"/>
    <s v="other"/>
    <s v=" &lt;400m"/>
    <s v="Multinomial logistic"/>
    <s v="automobile"/>
    <m/>
    <s v="4a, 7a, 8a"/>
    <n v="0.21322380635586716"/>
    <s v="Derived (7a); (used average mode shares p. 14 for elasticity calc as model-specific means only given for relative trip time)"/>
    <n v="0.184"/>
    <n v="1.2020158230963014"/>
    <m/>
    <s v="Derived (4a)"/>
    <s v=""/>
    <s v=""/>
    <n v="4.58"/>
    <m/>
    <s v=""/>
    <s v=""/>
    <s v=""/>
    <s v=""/>
    <s v=""/>
    <m/>
    <m/>
    <n v="4.6555416234905493E-2"/>
    <s v="Derived (8a)"/>
    <n v="0.29799999999999999"/>
    <s v="pseudo R2"/>
    <s v=""/>
    <s v=""/>
    <s v=""/>
    <s v=""/>
    <m/>
    <m/>
    <m/>
    <s v=""/>
    <n v="3.431247121436979E-2"/>
    <n v="1.2"/>
    <n v="0.21322380635586716"/>
    <m/>
    <m/>
  </r>
  <r>
    <x v="31"/>
    <s v="Gordon 2004"/>
    <n v="15.2"/>
    <x v="426"/>
    <x v="0"/>
    <x v="1"/>
    <x v="1"/>
    <x v="53"/>
    <x v="0"/>
    <e v="#N/A"/>
    <e v="#N/A"/>
    <e v="#N/A"/>
    <s v="Model 2 - c p. 25 (Sacramento) (log-linear)"/>
    <n v="3"/>
    <s v="N"/>
    <s v="Neg"/>
    <x v="1"/>
    <s v="Transit users"/>
    <s v="individual"/>
    <s v="Count"/>
    <s v="Aggregate"/>
    <s v="census block group/ tract"/>
    <s v="Revealed preference"/>
    <s v="Secondary - Census"/>
    <n v="1"/>
    <n v="0"/>
    <n v="0"/>
    <n v="0"/>
    <n v="0"/>
    <n v="0"/>
    <n v="0"/>
    <n v="0"/>
    <n v="0"/>
    <n v="0"/>
    <n v="0"/>
    <n v="1"/>
    <n v="0"/>
    <n v="0"/>
    <n v="0"/>
    <n v="0"/>
    <n v="0"/>
    <n v="0"/>
    <n v="0"/>
    <n v="0"/>
    <n v="0"/>
    <s v="Work"/>
    <x v="1"/>
    <s v="Sacramento"/>
    <n v="2000"/>
    <s v="Pre-2010"/>
    <n v="397"/>
    <n v="1"/>
    <s v="O"/>
    <s v="N"/>
    <n v="0"/>
    <n v="0"/>
    <n v="0"/>
    <n v="0"/>
    <x v="0"/>
    <x v="1"/>
    <x v="0"/>
    <n v="1"/>
    <x v="0"/>
    <n v="0"/>
    <n v="0"/>
    <n v="0"/>
    <x v="4"/>
    <s v="Type 15:below ave density,newer housing, below ave street density,below ave intersection density,above ave cul-de-sac density"/>
    <n v="1"/>
    <x v="15"/>
    <s v="Origin/residence"/>
    <s v="census geography"/>
    <s v=" STF3"/>
    <s v="Negative binomial regression"/>
    <m/>
    <m/>
    <s v="4b"/>
    <n v="-9.426645713287933E-3"/>
    <s v="derived (7b)"/>
    <n v="-0.23269999999999999"/>
    <m/>
    <n v="0.79239125524684706"/>
    <s v="Derived (4b)"/>
    <m/>
    <m/>
    <s v=""/>
    <m/>
    <s v=""/>
    <n v="0.7"/>
    <s v="χ2"/>
    <s v=""/>
    <s v=""/>
    <m/>
    <m/>
    <m/>
    <m/>
    <n v="0.57699999999999996"/>
    <s v="pseudo R2"/>
    <n v="-1869.5"/>
    <s v=""/>
    <n v="489"/>
    <s v="χ2"/>
    <m/>
    <m/>
    <m/>
    <s v=""/>
    <s v=""/>
    <n v="4.0509865549153132E-2"/>
    <n v="-9.426645713287933E-3"/>
    <m/>
    <m/>
  </r>
  <r>
    <x v="31"/>
    <s v="Gordon 2004"/>
    <n v="15.2"/>
    <x v="427"/>
    <x v="0"/>
    <x v="1"/>
    <x v="1"/>
    <x v="53"/>
    <x v="0"/>
    <e v="#N/A"/>
    <e v="#N/A"/>
    <e v="#N/A"/>
    <s v="Model 2 - c p. 25 (Sacramento)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cramento"/>
    <n v="2000"/>
    <s v="Pre-2010"/>
    <n v="397"/>
    <n v="1"/>
    <s v="O"/>
    <s v="N"/>
    <n v="0"/>
    <n v="0"/>
    <n v="0"/>
    <n v="0"/>
    <x v="0"/>
    <x v="1"/>
    <x v="0"/>
    <n v="1"/>
    <x v="0"/>
    <n v="0"/>
    <n v="0"/>
    <n v="0"/>
    <x v="4"/>
    <s v="Type 12:below ave density,newer housing, below ave street density,below ave intersection density,above ave cul-de-sac density"/>
    <n v="1"/>
    <x v="15"/>
    <s v="Origin/residence"/>
    <s v="census geography"/>
    <s v=" STF3"/>
    <s v="Negative binomial regression"/>
    <m/>
    <m/>
    <s v="4b, 5, 7b"/>
    <n v="-9.7044351318316732E-3"/>
    <s v="derived (7b)"/>
    <n v="-6.4699999999999994E-2"/>
    <m/>
    <n v="0.93734862578866962"/>
    <s v="Derived (4b)"/>
    <m/>
    <m/>
    <s v=""/>
    <m/>
    <s v=""/>
    <n v="17.5"/>
    <s v="χ2"/>
    <s v=""/>
    <n v="0.1"/>
    <m/>
    <m/>
    <m/>
    <m/>
    <n v="0.57699999999999996"/>
    <s v="pseudo R2"/>
    <n v="-1869.5"/>
    <s v=""/>
    <n v="489"/>
    <s v="χ2"/>
    <m/>
    <m/>
    <m/>
    <s v=""/>
    <s v=""/>
    <n v="0.14999126942552821"/>
    <n v="-9.7044351318316732E-3"/>
    <m/>
    <m/>
  </r>
  <r>
    <x v="32"/>
    <s v="Frank et al. 2008"/>
    <n v="31.1"/>
    <x v="428"/>
    <x v="0"/>
    <x v="1"/>
    <x v="1"/>
    <x v="259"/>
    <x v="0"/>
    <n v="770"/>
    <n v="0"/>
    <n v="0"/>
    <s v="Table 4 p. 48 (significance from table 3 p. 46)"/>
    <n v="4"/>
    <s v="Y"/>
    <s v="Pos"/>
    <x v="0"/>
    <s v="mode choice (probability)"/>
    <s v="tour"/>
    <s v="binary"/>
    <s v="Disaggregate"/>
    <m/>
    <s v="Revealed preference"/>
    <s v="Secondary - travel or household survey"/>
    <n v="0"/>
    <n v="0"/>
    <n v="1"/>
    <n v="0"/>
    <n v="0"/>
    <n v="0"/>
    <n v="0"/>
    <n v="0"/>
    <n v="0"/>
    <n v="0"/>
    <n v="0"/>
    <n v="1"/>
    <n v="0"/>
    <n v="0"/>
    <n v="0"/>
    <n v="0"/>
    <n v="0"/>
    <n v="0"/>
    <n v="0"/>
    <n v="0"/>
    <n v="0"/>
    <s v="Work"/>
    <x v="1"/>
    <s v="Puget Sound"/>
    <n v="1999"/>
    <s v="Pre-2010"/>
    <n v="8707"/>
    <n v="1"/>
    <s v="O"/>
    <s v="Y"/>
    <n v="0"/>
    <n v="0"/>
    <n v="0"/>
    <n v="0"/>
    <x v="0"/>
    <x v="1"/>
    <x v="1"/>
    <n v="0"/>
    <x v="1"/>
    <n v="0"/>
    <n v="0"/>
    <n v="0"/>
    <x v="3"/>
    <s v="Retail floor area continuous (fraction)"/>
    <m/>
    <x v="9"/>
    <s v="Destination/workplace"/>
    <s v="other"/>
    <s v=" TAZ"/>
    <s v="Multinomial logistic (nested)"/>
    <s v="not choosing transit"/>
    <m/>
    <s v="4a, 8a"/>
    <n v="-0.01"/>
    <s v="Source"/>
    <n v="0.309"/>
    <n v="1.362062370503422"/>
    <m/>
    <s v="Derived (4a)"/>
    <s v=""/>
    <s v=""/>
    <n v="7.7"/>
    <m/>
    <s v=""/>
    <s v=""/>
    <s v=""/>
    <s v=""/>
    <s v=""/>
    <m/>
    <m/>
    <n v="1.2987012987012987E-3"/>
    <s v="Derived (8a)"/>
    <n v="0.63900000000000001"/>
    <s v="pseudo R2"/>
    <n v="-3990.1"/>
    <s v=""/>
    <s v=""/>
    <s v=""/>
    <n v="5"/>
    <n v="43"/>
    <n v="1"/>
    <n v="8491"/>
    <s v=""/>
    <s v=""/>
    <s v=""/>
    <m/>
    <m/>
  </r>
  <r>
    <x v="32"/>
    <s v="Frank et al. 2008"/>
    <n v="31.2"/>
    <x v="429"/>
    <x v="0"/>
    <x v="1"/>
    <x v="1"/>
    <x v="260"/>
    <x v="0"/>
    <n v="420.00000000000006"/>
    <n v="0"/>
    <n v="0"/>
    <s v="Table 4 p. 48 (significance from table 3 p. 46)"/>
    <n v="4"/>
    <s v="Y"/>
    <s v="Pos"/>
    <x v="0"/>
    <s v="mode choice (probability)"/>
    <s v="tour"/>
    <s v="binary"/>
    <s v="Disaggregate"/>
    <m/>
    <s v="Revealed preference"/>
    <s v="Secondary - travel or household survey"/>
    <n v="0"/>
    <n v="0"/>
    <n v="1"/>
    <n v="0"/>
    <n v="0"/>
    <n v="0"/>
    <n v="0"/>
    <n v="0"/>
    <n v="0"/>
    <n v="0"/>
    <n v="0"/>
    <n v="1"/>
    <n v="0"/>
    <n v="0"/>
    <n v="0"/>
    <n v="0"/>
    <n v="0"/>
    <n v="0"/>
    <n v="0"/>
    <n v="0"/>
    <n v="0"/>
    <s v="Non-work"/>
    <x v="1"/>
    <s v="Puget Sound"/>
    <n v="1999"/>
    <s v="Pre-2010"/>
    <n v="10475"/>
    <n v="1"/>
    <s v="O"/>
    <s v="Y"/>
    <n v="0"/>
    <n v="0"/>
    <n v="0"/>
    <n v="0"/>
    <x v="0"/>
    <x v="1"/>
    <x v="1"/>
    <n v="0"/>
    <x v="1"/>
    <n v="0"/>
    <n v="0"/>
    <n v="0"/>
    <x v="3"/>
    <s v="Retail floor area continuous (fraction)"/>
    <m/>
    <x v="9"/>
    <s v="Destination/workplace"/>
    <s v="other"/>
    <s v=" TAZ"/>
    <s v="Multinomial logistic (nested)"/>
    <s v="not choosing transit"/>
    <m/>
    <s v="4a, 8a"/>
    <n v="-0.01"/>
    <s v="Source"/>
    <n v="0.28349999999999997"/>
    <n v="1.3277688803138623"/>
    <m/>
    <s v="Derived (4a)"/>
    <s v=""/>
    <s v=""/>
    <n v="4.2"/>
    <m/>
    <s v=""/>
    <s v=""/>
    <s v=""/>
    <s v=""/>
    <s v=""/>
    <m/>
    <m/>
    <n v="2.3809523809523807E-3"/>
    <s v="Derived (8a)"/>
    <n v="0.47499999999999998"/>
    <s v="pseudo R2"/>
    <n v="-7211.2"/>
    <s v=""/>
    <s v=""/>
    <s v=""/>
    <n v="5"/>
    <n v="43"/>
    <n v="1"/>
    <n v="10259"/>
    <s v=""/>
    <s v=""/>
    <s v=""/>
    <m/>
    <m/>
  </r>
  <r>
    <x v="31"/>
    <s v="Gordon 2004"/>
    <n v="15.19"/>
    <x v="430"/>
    <x v="0"/>
    <x v="1"/>
    <x v="1"/>
    <x v="95"/>
    <x v="0"/>
    <n v="39.368137514305083"/>
    <n v="0"/>
    <n v="0"/>
    <s v="Model 2 - c p. 25 (SD) (log-linear)"/>
    <n v="3"/>
    <s v="N"/>
    <s v="Neg"/>
    <x v="1"/>
    <s v="Transit users"/>
    <s v="individual"/>
    <s v="Count"/>
    <s v="Aggregate"/>
    <s v="census block group/ tract"/>
    <s v="Revealed preference"/>
    <s v="Secondary - Census"/>
    <n v="1"/>
    <n v="0"/>
    <n v="0"/>
    <n v="0"/>
    <n v="0"/>
    <n v="0"/>
    <n v="0"/>
    <n v="0"/>
    <n v="0"/>
    <n v="0"/>
    <n v="0"/>
    <n v="1"/>
    <n v="0"/>
    <n v="0"/>
    <n v="0"/>
    <n v="0"/>
    <n v="0"/>
    <n v="0"/>
    <n v="0"/>
    <n v="0"/>
    <n v="0"/>
    <s v="Work"/>
    <x v="1"/>
    <s v="San Diego"/>
    <n v="2000"/>
    <s v="Pre-2010"/>
    <n v="593"/>
    <n v="1"/>
    <s v="O"/>
    <s v="N"/>
    <n v="0"/>
    <n v="0"/>
    <n v="0"/>
    <n v="0"/>
    <x v="0"/>
    <x v="1"/>
    <x v="0"/>
    <n v="1"/>
    <x v="0"/>
    <n v="0"/>
    <n v="0"/>
    <n v="0"/>
    <x v="1"/>
    <s v="Type 7:above ave density,newer housing, below ave street density,above ave intersection density,above ave cul-de-sac density"/>
    <n v="1"/>
    <x v="10"/>
    <s v="Origin/residence"/>
    <s v="census geography"/>
    <s v=" STF3"/>
    <s v="Negative binomial regression"/>
    <m/>
    <m/>
    <s v="4b"/>
    <n v="-1.1285419940632093E-2"/>
    <s v="derived (7b)"/>
    <n v="-7.9399999999999998E-2"/>
    <m/>
    <n v="0.92367038238864729"/>
    <s v="Derived (4b)"/>
    <m/>
    <m/>
    <s v=""/>
    <m/>
    <s v=""/>
    <n v="10.4"/>
    <s v="χ2"/>
    <s v=""/>
    <s v=""/>
    <m/>
    <m/>
    <m/>
    <m/>
    <n v="0.69899999999999995"/>
    <s v="pseudo R2"/>
    <n v="-2939.3"/>
    <s v=""/>
    <n v="721"/>
    <s v="χ2"/>
    <m/>
    <m/>
    <m/>
    <s v=""/>
    <s v=""/>
    <n v="0.14213375240090798"/>
    <n v="-1.1285419940632093E-2"/>
    <m/>
    <m/>
  </r>
  <r>
    <x v="71"/>
    <s v="Chapman and Frank 2004"/>
    <n v="110.3"/>
    <x v="431"/>
    <x v="1"/>
    <x v="1"/>
    <x v="1"/>
    <x v="261"/>
    <x v="11"/>
    <n v="22.738329381593459"/>
    <n v="3.2483327687990653"/>
    <n v="0.55428571428571427"/>
    <s v="Table 109 p. 242"/>
    <n v="3"/>
    <s v="Y"/>
    <s v="Pos"/>
    <x v="0"/>
    <s v="mode choice (probability)"/>
    <s v="trip"/>
    <s v="categorical"/>
    <s v="Aggregate"/>
    <s v="1km grid"/>
    <s v="Revealed preference"/>
    <s v="Primary survey"/>
    <n v="0"/>
    <n v="0"/>
    <n v="1"/>
    <n v="0"/>
    <n v="0"/>
    <n v="0"/>
    <n v="1"/>
    <n v="0"/>
    <n v="0"/>
    <n v="1"/>
    <n v="0"/>
    <n v="0"/>
    <n v="0"/>
    <n v="0"/>
    <n v="0"/>
    <n v="0"/>
    <n v="0"/>
    <n v="0"/>
    <n v="0"/>
    <n v="0"/>
    <n v="0"/>
    <s v="Non-work"/>
    <x v="1"/>
    <s v="Atlanta"/>
    <s v="2001/2001"/>
    <s v="Pre-2010"/>
    <n v="4224"/>
    <n v="1"/>
    <s v="O"/>
    <s v="Y"/>
    <n v="1"/>
    <n v="1"/>
    <n v="0"/>
    <n v="1"/>
    <x v="1"/>
    <x v="1"/>
    <x v="0"/>
    <n v="1"/>
    <x v="0"/>
    <n v="0"/>
    <n v="1"/>
    <n v="0"/>
    <x v="0"/>
    <s v="Walkability index"/>
    <m/>
    <x v="11"/>
    <s v="Destination/workplace"/>
    <s v="other"/>
    <s v=" &lt;400m"/>
    <s v="Multinomial logistic"/>
    <s v="automobile"/>
    <m/>
    <s v="4a, 7a, 8a"/>
    <n v="0.17063698633642085"/>
    <s v="Derived (7a); (used average mode shares p. 14 for elasticity calc as model-specific means only given for relative trip time)"/>
    <n v="0.155"/>
    <n v="1.167657961105125"/>
    <m/>
    <s v="Derived (4a)"/>
    <s v=""/>
    <s v=""/>
    <n v="3.88"/>
    <m/>
    <s v=""/>
    <s v=""/>
    <s v=""/>
    <s v=""/>
    <s v=""/>
    <m/>
    <m/>
    <n v="4.3978604725881665E-2"/>
    <s v="Derived (8a)"/>
    <s v="not stated"/>
    <s v=""/>
    <s v=""/>
    <s v=""/>
    <s v=""/>
    <s v=""/>
    <m/>
    <m/>
    <m/>
    <s v=""/>
    <n v="3.431247121436979E-2"/>
    <n v="1.1399999999999999"/>
    <n v="0.17063698633642085"/>
    <m/>
    <m/>
  </r>
  <r>
    <x v="31"/>
    <s v="Gordon 2004"/>
    <n v="15.16"/>
    <x v="432"/>
    <x v="0"/>
    <x v="1"/>
    <x v="1"/>
    <x v="53"/>
    <x v="0"/>
    <e v="#N/A"/>
    <e v="#N/A"/>
    <e v="#N/A"/>
    <s v="Model 2 - c p. 25 (pooled)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4"/>
    <s v="Type 16:below ave density,newer housing, below ave street density,below ave intersection density,above ave cul-de-sac density"/>
    <n v="1"/>
    <x v="15"/>
    <s v="Origin/residence"/>
    <s v="census geography"/>
    <s v=" STF3"/>
    <s v="Negative binomial regression"/>
    <m/>
    <m/>
    <s v="4b, 5"/>
    <n v="-1.3536877946568885E-2"/>
    <s v="derived (7b)"/>
    <n v="-1.3601000000000001"/>
    <m/>
    <n v="0.2566351121591216"/>
    <s v="Derived (4b)"/>
    <m/>
    <m/>
    <s v=""/>
    <m/>
    <s v=""/>
    <n v="124.8"/>
    <s v="χ2"/>
    <s v=""/>
    <n v="0.1"/>
    <m/>
    <m/>
    <m/>
    <m/>
    <n v="0.82"/>
    <s v="pseudo R2"/>
    <n v="-30376"/>
    <s v=""/>
    <n v="6854.2"/>
    <s v="χ2"/>
    <m/>
    <m/>
    <m/>
    <s v=""/>
    <s v=""/>
    <n v="9.9528548978522792E-3"/>
    <n v="-1.3536877946568885E-2"/>
    <m/>
    <m/>
  </r>
  <r>
    <x v="31"/>
    <s v="Gordon 2004"/>
    <n v="15.19"/>
    <x v="433"/>
    <x v="0"/>
    <x v="1"/>
    <x v="1"/>
    <x v="53"/>
    <x v="0"/>
    <e v="#N/A"/>
    <e v="#N/A"/>
    <e v="#N/A"/>
    <s v="Model 2 - c p. 25 (SD)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n Diego"/>
    <n v="2000"/>
    <s v="Pre-2010"/>
    <n v="593"/>
    <n v="1"/>
    <s v="O"/>
    <s v="N"/>
    <n v="0"/>
    <n v="0"/>
    <n v="0"/>
    <n v="0"/>
    <x v="0"/>
    <x v="1"/>
    <x v="0"/>
    <n v="1"/>
    <x v="0"/>
    <n v="0"/>
    <n v="0"/>
    <n v="0"/>
    <x v="4"/>
    <s v="Type 15:below ave density,newer housing, below ave street density,below ave intersection density,above ave cul-de-sac density"/>
    <n v="1"/>
    <x v="15"/>
    <s v="Origin/residence"/>
    <s v="census geography"/>
    <s v=" STF3"/>
    <s v="Negative binomial regression"/>
    <m/>
    <m/>
    <s v="4b, 5"/>
    <n v="-1.4389104243059192E-2"/>
    <s v="derived (7b)"/>
    <n v="-0.35520000000000002"/>
    <m/>
    <n v="0.7010332225424647"/>
    <s v="Derived (4b)"/>
    <m/>
    <m/>
    <s v=""/>
    <m/>
    <s v=""/>
    <n v="4.4000000000000004"/>
    <s v="χ2"/>
    <s v=""/>
    <n v="0.1"/>
    <m/>
    <m/>
    <m/>
    <m/>
    <n v="0.69899999999999995"/>
    <s v="pseudo R2"/>
    <n v="-2939.3"/>
    <s v=""/>
    <n v="721"/>
    <s v="χ2"/>
    <m/>
    <m/>
    <m/>
    <s v=""/>
    <s v=""/>
    <n v="4.0509865549153132E-2"/>
    <n v="-1.4389104243059192E-2"/>
    <m/>
    <m/>
  </r>
  <r>
    <x v="65"/>
    <s v="Noland and DiPetrillo 2015"/>
    <n v="106.1"/>
    <x v="434"/>
    <x v="0"/>
    <x v="1"/>
    <x v="1"/>
    <x v="6"/>
    <x v="0"/>
    <n v="24.587083214173997"/>
    <n v="0"/>
    <n v="0"/>
    <s v="Table 13 p. 40"/>
    <n v="2"/>
    <s v="Y"/>
    <s v="Neg"/>
    <x v="2"/>
    <s v="ridership"/>
    <s v="trip frequency"/>
    <s v="continuous"/>
    <s v="Disaggregate"/>
    <m/>
    <s v="Revealed preference"/>
    <s v="Primary survey"/>
    <n v="0"/>
    <n v="0"/>
    <n v="0"/>
    <n v="0"/>
    <n v="0"/>
    <n v="1"/>
    <n v="1"/>
    <n v="0"/>
    <n v="0"/>
    <n v="0"/>
    <n v="0"/>
    <n v="0"/>
    <n v="0"/>
    <n v="0"/>
    <n v="0"/>
    <n v="0"/>
    <n v="0"/>
    <n v="0"/>
    <n v="0"/>
    <n v="1"/>
    <n v="0"/>
    <s v="General"/>
    <x v="9"/>
    <s v="varies"/>
    <n v="2012"/>
    <s v="2010 - 2017"/>
    <n v="779"/>
    <n v="1"/>
    <s v="O"/>
    <s v="Y"/>
    <n v="1"/>
    <n v="1"/>
    <n v="0"/>
    <n v="0"/>
    <x v="0"/>
    <x v="0"/>
    <x v="0"/>
    <n v="1"/>
    <x v="0"/>
    <n v="1"/>
    <n v="1"/>
    <n v="0"/>
    <x v="3"/>
    <s v="Employment density"/>
    <m/>
    <x v="5"/>
    <s v="Origin/residence"/>
    <s v="radial"/>
    <s v=" 800m"/>
    <s v="SEM"/>
    <m/>
    <m/>
    <s v="6d"/>
    <n v="-1.4447592067988669E-2"/>
    <s v="derived (6d)"/>
    <n v="-5.0999999999999997E-2"/>
    <m/>
    <m/>
    <s v=""/>
    <n v="-4.9000000000000002E-2"/>
    <s v="direct effects"/>
    <s v=""/>
    <m/>
    <n v="-1.8"/>
    <s v=""/>
    <s v=""/>
    <s v=""/>
    <s v=""/>
    <s v=""/>
    <m/>
    <m/>
    <m/>
    <n v="0.48399999999999999"/>
    <s v="RMSEA"/>
    <s v=""/>
    <m/>
    <n v="7.5"/>
    <s v="χ2"/>
    <m/>
    <m/>
    <m/>
    <n v="12"/>
    <n v="3.53"/>
    <s v=""/>
    <n v="-1.4447592067988669E-2"/>
    <m/>
    <m/>
  </r>
  <r>
    <x v="71"/>
    <s v="Chapman and Frank 2004"/>
    <n v="110.4"/>
    <x v="435"/>
    <x v="1"/>
    <x v="1"/>
    <x v="1"/>
    <x v="262"/>
    <x v="11"/>
    <n v="79.859693125330679"/>
    <n v="11.408527589332953"/>
    <n v="1.51"/>
    <s v="Table 111 p. 245"/>
    <n v="3"/>
    <s v="Y"/>
    <s v="Pos"/>
    <x v="0"/>
    <s v="mode choice (probability)"/>
    <s v="trip"/>
    <s v="categorical"/>
    <s v="Aggregate"/>
    <s v="1km grid"/>
    <s v="Revealed preference"/>
    <s v="Primary survey"/>
    <n v="0"/>
    <n v="0"/>
    <n v="1"/>
    <n v="0"/>
    <n v="0"/>
    <n v="0"/>
    <n v="1"/>
    <n v="0"/>
    <n v="0"/>
    <n v="1"/>
    <n v="0"/>
    <n v="0"/>
    <n v="0"/>
    <n v="0"/>
    <n v="0"/>
    <n v="0"/>
    <n v="0"/>
    <n v="0"/>
    <n v="0"/>
    <n v="0"/>
    <n v="0"/>
    <s v="Non-work"/>
    <x v="1"/>
    <s v="Atlanta"/>
    <s v="2001/2001"/>
    <s v="Pre-2010"/>
    <n v="25372"/>
    <n v="1"/>
    <s v="O"/>
    <s v="Y"/>
    <n v="1"/>
    <n v="1"/>
    <n v="0"/>
    <n v="1"/>
    <x v="1"/>
    <x v="1"/>
    <x v="0"/>
    <n v="1"/>
    <x v="0"/>
    <n v="0"/>
    <n v="1"/>
    <n v="0"/>
    <x v="0"/>
    <s v="Walkability index"/>
    <m/>
    <x v="11"/>
    <s v="Origin/residence"/>
    <s v="other"/>
    <s v=" &lt;400m"/>
    <s v="Multinomial logistic"/>
    <s v="automobile"/>
    <m/>
    <s v="4a, 7a, 8a"/>
    <n v="0.13235713269535848"/>
    <s v="Derived (7a); (used average mode shares p. 14 for elasticity calc as model-specific means only given for relative trip time)"/>
    <n v="0.154"/>
    <n v="1.1664908867784396"/>
    <m/>
    <s v="Derived (4a)"/>
    <s v=""/>
    <s v=""/>
    <n v="10.57"/>
    <m/>
    <s v=""/>
    <s v=""/>
    <s v=""/>
    <s v=""/>
    <s v=""/>
    <m/>
    <m/>
    <n v="1.2521961465975258E-2"/>
    <s v="Derived (8a)"/>
    <s v="not stated"/>
    <s v=""/>
    <s v=""/>
    <s v=""/>
    <s v=""/>
    <s v=""/>
    <m/>
    <m/>
    <m/>
    <s v=""/>
    <n v="3.431247121436979E-2"/>
    <n v="0.89"/>
    <n v="0.13235713269535848"/>
    <m/>
    <m/>
  </r>
  <r>
    <x v="67"/>
    <s v="Chen et al. 2007"/>
    <n v="19.100000000000001"/>
    <x v="436"/>
    <x v="1"/>
    <x v="1"/>
    <x v="2"/>
    <x v="10"/>
    <x v="0"/>
    <n v="15.33593967902171"/>
    <n v="0"/>
    <n v="0"/>
    <s v="Table 8 p. 36"/>
    <n v="3"/>
    <s v="Y"/>
    <s v="Neg"/>
    <x v="2"/>
    <s v="mode choice (probability)"/>
    <s v="tour"/>
    <s v="categorical"/>
    <s v="Disaggregate"/>
    <m/>
    <s v="Revealed preference"/>
    <s v="Secondary - travel or household survey"/>
    <n v="0"/>
    <n v="0"/>
    <n v="1"/>
    <n v="0"/>
    <n v="0"/>
    <n v="0"/>
    <n v="1"/>
    <n v="0"/>
    <n v="0"/>
    <n v="0"/>
    <n v="0"/>
    <n v="1"/>
    <n v="0"/>
    <n v="0"/>
    <n v="0"/>
    <n v="0"/>
    <n v="0"/>
    <n v="0"/>
    <n v="0"/>
    <n v="0"/>
    <n v="0"/>
    <s v="Work"/>
    <x v="1"/>
    <s v="New York"/>
    <s v="1997/98"/>
    <s v="Pre-2010"/>
    <n v="4762"/>
    <n v="1"/>
    <s v="O"/>
    <s v="Y"/>
    <n v="1"/>
    <n v="1"/>
    <n v="0"/>
    <n v="1"/>
    <x v="1"/>
    <x v="1"/>
    <x v="0"/>
    <n v="1"/>
    <x v="0"/>
    <n v="1"/>
    <n v="0"/>
    <n v="0"/>
    <x v="3"/>
    <s v="Maximum population density at any stop along tour"/>
    <m/>
    <x v="7"/>
    <s v="any"/>
    <s v="census geography"/>
    <s v="block or tract"/>
    <s v="Multinomial logistic"/>
    <s v="not choosing transit"/>
    <m/>
    <s v="4c, 5, 7a"/>
    <n v="-0.33489999999999998"/>
    <s v="derived (7a)"/>
    <n v="-0.33489999999999998"/>
    <n v="0.99667318036586428"/>
    <m/>
    <s v="Derived (4c)"/>
    <s v=""/>
    <s v=""/>
    <s v=""/>
    <m/>
    <s v=""/>
    <s v=""/>
    <s v=""/>
    <s v=""/>
    <n v="0.05"/>
    <s v=""/>
    <m/>
    <m/>
    <m/>
    <s v="not stated"/>
    <s v=""/>
    <n v="-966"/>
    <s v=""/>
    <s v=""/>
    <s v=""/>
    <m/>
    <m/>
    <m/>
    <s v=""/>
    <n v="9.3868122637547249E-2"/>
    <n v="9.8920968600005548"/>
    <n v="-3.0018909856693008"/>
    <m/>
    <m/>
  </r>
  <r>
    <x v="71"/>
    <s v="Chapman and Frank 2004"/>
    <n v="110.3"/>
    <x v="437"/>
    <x v="1"/>
    <x v="1"/>
    <x v="1"/>
    <x v="263"/>
    <x v="11"/>
    <n v="28.952773073563328"/>
    <n v="4.1361104390804755"/>
    <n v="0.43999999999999995"/>
    <s v="Table 109 p. 242"/>
    <n v="3"/>
    <s v="Y"/>
    <s v="Pos"/>
    <x v="0"/>
    <s v="mode choice (probability)"/>
    <s v="trip"/>
    <s v="categorical"/>
    <s v="Aggregate"/>
    <s v="1km grid"/>
    <s v="Revealed preference"/>
    <s v="Primary survey"/>
    <n v="0"/>
    <n v="0"/>
    <n v="1"/>
    <n v="0"/>
    <n v="0"/>
    <n v="0"/>
    <n v="1"/>
    <n v="0"/>
    <n v="0"/>
    <n v="1"/>
    <n v="0"/>
    <n v="0"/>
    <n v="0"/>
    <n v="0"/>
    <n v="0"/>
    <n v="0"/>
    <n v="0"/>
    <n v="0"/>
    <n v="0"/>
    <n v="0"/>
    <n v="0"/>
    <s v="Non-work"/>
    <x v="1"/>
    <s v="Atlanta"/>
    <s v="2001/2001"/>
    <s v="Pre-2010"/>
    <n v="4224"/>
    <n v="1"/>
    <s v="O"/>
    <s v="Y"/>
    <n v="1"/>
    <n v="1"/>
    <n v="0"/>
    <n v="1"/>
    <x v="1"/>
    <x v="1"/>
    <x v="0"/>
    <n v="1"/>
    <x v="0"/>
    <n v="0"/>
    <n v="1"/>
    <n v="0"/>
    <x v="0"/>
    <s v="Walkability index"/>
    <m/>
    <x v="11"/>
    <s v="Origin/residence"/>
    <s v="other"/>
    <s v=" &lt;400m"/>
    <s v="Multinomial logistic"/>
    <s v="automobile"/>
    <m/>
    <s v="4a, 7a, 8a"/>
    <n v="0.10638013817102503"/>
    <s v="Derived (7a); (used average mode shares p. 14 for elasticity calc as model-specific means only given for relative trip time)"/>
    <n v="0.108"/>
    <n v="1.1140477453864677"/>
    <m/>
    <s v="Derived (4a)"/>
    <s v=""/>
    <s v=""/>
    <n v="3.08"/>
    <m/>
    <s v=""/>
    <s v=""/>
    <s v=""/>
    <s v=""/>
    <s v=""/>
    <m/>
    <m/>
    <n v="3.453900589968345E-2"/>
    <s v="Derived (8a)"/>
    <s v="not stated"/>
    <s v=""/>
    <s v=""/>
    <s v=""/>
    <s v=""/>
    <s v=""/>
    <m/>
    <m/>
    <m/>
    <s v=""/>
    <n v="3.431247121436979E-2"/>
    <n v="1.02"/>
    <n v="0.10638013817102503"/>
    <m/>
    <m/>
  </r>
  <r>
    <x v="65"/>
    <s v="Noland and DiPetrillo 2015"/>
    <n v="106.1"/>
    <x v="438"/>
    <x v="0"/>
    <x v="1"/>
    <x v="1"/>
    <x v="194"/>
    <x v="0"/>
    <n v="35.380764652824297"/>
    <n v="0"/>
    <n v="0"/>
    <s v="Table 13 p. 40"/>
    <n v="2"/>
    <s v="N"/>
    <s v="Neg"/>
    <x v="1"/>
    <s v="ridership"/>
    <s v="trip frequency"/>
    <s v="continuous"/>
    <s v="Disaggregate"/>
    <m/>
    <s v="Revealed preference"/>
    <s v="Primary survey"/>
    <n v="0"/>
    <n v="0"/>
    <n v="0"/>
    <n v="0"/>
    <n v="0"/>
    <n v="1"/>
    <n v="1"/>
    <n v="0"/>
    <n v="0"/>
    <n v="0"/>
    <n v="0"/>
    <n v="0"/>
    <n v="0"/>
    <n v="0"/>
    <n v="0"/>
    <n v="0"/>
    <n v="0"/>
    <n v="0"/>
    <n v="0"/>
    <n v="1"/>
    <n v="0"/>
    <s v="General"/>
    <x v="9"/>
    <s v="varies"/>
    <n v="2012"/>
    <s v="2010 - 2017"/>
    <n v="779"/>
    <n v="1"/>
    <s v="O"/>
    <s v="Y"/>
    <n v="1"/>
    <n v="1"/>
    <n v="0"/>
    <n v="0"/>
    <x v="0"/>
    <x v="0"/>
    <x v="0"/>
    <n v="1"/>
    <x v="0"/>
    <n v="1"/>
    <n v="1"/>
    <n v="0"/>
    <x v="0"/>
    <s v="Walkability index"/>
    <m/>
    <x v="11"/>
    <s v="Origin/residence"/>
    <s v="radial"/>
    <s v=" 800m"/>
    <s v="SEM"/>
    <m/>
    <m/>
    <s v="6d"/>
    <n v="-1.643059490084986E-2"/>
    <s v="derived (6d)"/>
    <n v="-5.8000000000000003E-2"/>
    <m/>
    <m/>
    <s v=""/>
    <n v="-6.2E-2"/>
    <s v="direct effects"/>
    <s v=""/>
    <m/>
    <n v="-1.37"/>
    <s v=""/>
    <s v=""/>
    <s v=""/>
    <s v=""/>
    <s v=""/>
    <m/>
    <m/>
    <m/>
    <n v="0.48399999999999999"/>
    <s v="RMSEA"/>
    <s v=""/>
    <m/>
    <n v="7.5"/>
    <s v="χ2"/>
    <m/>
    <m/>
    <m/>
    <n v="12"/>
    <n v="3.53"/>
    <s v=""/>
    <n v="-1.643059490084986E-2"/>
    <m/>
    <m/>
  </r>
  <r>
    <x v="31"/>
    <s v="Gordon 2004"/>
    <n v="15.17"/>
    <x v="439"/>
    <x v="0"/>
    <x v="1"/>
    <x v="1"/>
    <x v="53"/>
    <x v="0"/>
    <e v="#N/A"/>
    <e v="#N/A"/>
    <e v="#N/A"/>
    <s v="Model 2 - c p. 25 (LA)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4"/>
    <s v="Type 16:below ave density,newer housing, below ave street density,below ave intersection density,above ave cul-de-sac density"/>
    <n v="1"/>
    <x v="15"/>
    <s v="Origin/residence"/>
    <s v="census geography"/>
    <s v=" STF3"/>
    <s v="Negative binomial regression"/>
    <m/>
    <m/>
    <s v="4b, 5, 7b"/>
    <n v="-1.6452069146149818E-2"/>
    <s v="derived (7b)"/>
    <n v="-1.653"/>
    <m/>
    <n v="0.19147462225590384"/>
    <s v="Derived (4b)"/>
    <m/>
    <m/>
    <s v=""/>
    <m/>
    <s v=""/>
    <n v="139.19999999999999"/>
    <s v="χ2"/>
    <s v=""/>
    <n v="0.1"/>
    <m/>
    <m/>
    <m/>
    <m/>
    <n v="0.79500000000000004"/>
    <s v="pseudo R2"/>
    <n v="-16865"/>
    <s v=""/>
    <n v="4033.9"/>
    <s v="χ2"/>
    <m/>
    <m/>
    <m/>
    <s v=""/>
    <s v=""/>
    <n v="9.9528548978522792E-3"/>
    <n v="-1.6452069146149818E-2"/>
    <m/>
    <m/>
  </r>
  <r>
    <x v="71"/>
    <s v="Chapman and Frank 2004"/>
    <n v="110.2"/>
    <x v="440"/>
    <x v="1"/>
    <x v="1"/>
    <x v="1"/>
    <x v="264"/>
    <x v="11"/>
    <n v="33.78253902108596"/>
    <n v="4.8260770030122799"/>
    <n v="0.44857142857142857"/>
    <s v="Table 107, p. 240"/>
    <n v="3"/>
    <s v="Y"/>
    <s v="Pos"/>
    <x v="0"/>
    <s v="mode choice (probability)"/>
    <s v="trip"/>
    <s v="categorical"/>
    <s v="Aggregate"/>
    <s v="1km grid"/>
    <s v="Revealed preference"/>
    <s v="Primary survey"/>
    <n v="0"/>
    <n v="0"/>
    <n v="1"/>
    <n v="0"/>
    <n v="0"/>
    <n v="0"/>
    <n v="1"/>
    <n v="0"/>
    <n v="0"/>
    <n v="1"/>
    <n v="0"/>
    <n v="0"/>
    <n v="0"/>
    <n v="0"/>
    <n v="0"/>
    <n v="0"/>
    <n v="0"/>
    <n v="0"/>
    <n v="0"/>
    <n v="0"/>
    <n v="0"/>
    <s v="Non-work"/>
    <x v="1"/>
    <s v="Atlanta"/>
    <s v="2001/2001"/>
    <s v="Pre-2010"/>
    <n v="8489"/>
    <n v="1"/>
    <s v="O"/>
    <s v="Y"/>
    <n v="1"/>
    <n v="1"/>
    <n v="0"/>
    <n v="1"/>
    <x v="1"/>
    <x v="1"/>
    <x v="0"/>
    <n v="1"/>
    <x v="0"/>
    <n v="0"/>
    <n v="1"/>
    <n v="0"/>
    <x v="0"/>
    <s v="Walkability index"/>
    <m/>
    <x v="11"/>
    <s v="Destination/workplace"/>
    <s v="other"/>
    <s v=" &lt;400m"/>
    <s v="Multinomial logistic"/>
    <s v="automobile"/>
    <m/>
    <s v="4a, 7a, 8a"/>
    <n v="9.2947424645616908E-2"/>
    <s v="Derived (7a); (used average mode shares p. 14 for elasticity calc as model-specific means only given for relative trip time)"/>
    <n v="0.125"/>
    <n v="1.1331484530668263"/>
    <m/>
    <s v="Derived (4a)"/>
    <s v=""/>
    <s v=""/>
    <n v="3.14"/>
    <m/>
    <s v=""/>
    <s v=""/>
    <s v=""/>
    <s v=""/>
    <s v=""/>
    <m/>
    <m/>
    <n v="2.960109065147035E-2"/>
    <s v="Derived (8a)"/>
    <s v="not stated"/>
    <s v=""/>
    <s v=""/>
    <s v=""/>
    <s v=""/>
    <s v=""/>
    <m/>
    <m/>
    <m/>
    <s v=""/>
    <n v="3.431247121436979E-2"/>
    <n v="0.77"/>
    <n v="9.2947424645616908E-2"/>
    <m/>
    <m/>
  </r>
  <r>
    <x v="31"/>
    <s v="Gordon 2004"/>
    <n v="15.17"/>
    <x v="441"/>
    <x v="0"/>
    <x v="1"/>
    <x v="1"/>
    <x v="53"/>
    <x v="0"/>
    <e v="#N/A"/>
    <e v="#N/A"/>
    <e v="#N/A"/>
    <s v="Model 2 - c p. 25 (LA)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4"/>
    <s v="Type 19:below ave density,newer housing, below ave street density,below ave intersection density,above ave cul-de-sac density"/>
    <n v="1"/>
    <x v="15"/>
    <s v="Origin/residence"/>
    <s v="census geography"/>
    <s v=" STF3"/>
    <s v="Negative binomial regression"/>
    <m/>
    <m/>
    <s v="4b, 5"/>
    <n v="-1.7722402654094641E-2"/>
    <s v="derived (7b)"/>
    <n v="-0.49270000000000003"/>
    <m/>
    <n v="0.61097453393495993"/>
    <s v="Derived (4b)"/>
    <m/>
    <m/>
    <s v=""/>
    <m/>
    <s v=""/>
    <n v="17.3"/>
    <s v="χ2"/>
    <s v=""/>
    <n v="0.1"/>
    <m/>
    <m/>
    <m/>
    <m/>
    <n v="0.79500000000000004"/>
    <s v="pseudo R2"/>
    <n v="-16865"/>
    <s v=""/>
    <n v="4033.9"/>
    <s v="χ2"/>
    <m/>
    <m/>
    <m/>
    <s v=""/>
    <s v=""/>
    <n v="3.5969966823817007E-2"/>
    <n v="-1.7722402654094641E-2"/>
    <m/>
    <m/>
  </r>
  <r>
    <x v="31"/>
    <s v="Gordon 2004"/>
    <n v="15.18"/>
    <x v="442"/>
    <x v="0"/>
    <x v="1"/>
    <x v="1"/>
    <x v="53"/>
    <x v="0"/>
    <e v="#N/A"/>
    <e v="#N/A"/>
    <e v="#N/A"/>
    <s v="Model 2 - c p. 25 (SF)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4"/>
    <s v="Type 19:below ave density,newer housing, below ave street density,below ave intersection density,above ave cul-de-sac density"/>
    <n v="1"/>
    <x v="15"/>
    <s v="Origin/residence"/>
    <s v="census geography"/>
    <s v=" STF3"/>
    <s v="Negative binomial regression"/>
    <m/>
    <m/>
    <s v="4b, 5"/>
    <n v="-1.7855491531342763E-2"/>
    <s v="derived (7b)"/>
    <n v="-0.49640000000000001"/>
    <m/>
    <n v="0.60871810512690405"/>
    <s v="Derived (4b)"/>
    <m/>
    <m/>
    <s v=""/>
    <m/>
    <s v=""/>
    <n v="16.899999999999999"/>
    <s v="χ2"/>
    <s v=""/>
    <n v="0.1"/>
    <m/>
    <m/>
    <m/>
    <m/>
    <n v="0.73799999999999999"/>
    <s v="pseudo R2"/>
    <n v="-8522.2999999999993"/>
    <s v=""/>
    <n v="1612.7"/>
    <s v="χ2"/>
    <m/>
    <m/>
    <m/>
    <s v=""/>
    <s v=""/>
    <n v="3.5969966823817007E-2"/>
    <n v="-1.7855491531342763E-2"/>
    <m/>
    <m/>
  </r>
  <r>
    <x v="18"/>
    <s v="Zhang 2004"/>
    <n v="131.19999999999999"/>
    <x v="443"/>
    <x v="0"/>
    <x v="1"/>
    <x v="1"/>
    <x v="265"/>
    <x v="0"/>
    <n v="14.438502673796792"/>
    <n v="0"/>
    <n v="0"/>
    <s v="Table 3 (Boston - non-work trip, expanded)"/>
    <n v="4"/>
    <s v="N"/>
    <s v="Neg"/>
    <x v="1"/>
    <s v="mode choice (probability)"/>
    <s v="trip"/>
    <s v="discrete"/>
    <s v="Disaggregate"/>
    <m/>
    <s v="Revealed preference"/>
    <s v="Secondary - travel or household survey"/>
    <n v="1"/>
    <n v="0"/>
    <n v="0"/>
    <n v="0"/>
    <n v="0"/>
    <n v="0"/>
    <n v="0"/>
    <n v="0"/>
    <n v="0"/>
    <n v="0"/>
    <n v="0"/>
    <n v="0"/>
    <n v="0"/>
    <n v="0"/>
    <n v="0"/>
    <n v="0"/>
    <n v="0"/>
    <n v="0"/>
    <n v="0"/>
    <n v="1"/>
    <n v="0"/>
    <s v="Non-work"/>
    <x v="1"/>
    <s v="Boston"/>
    <n v="1991"/>
    <s v="Pre-2010"/>
    <n v="1036"/>
    <n v="1"/>
    <s v="O"/>
    <s v="N"/>
    <n v="1"/>
    <n v="1"/>
    <n v="1"/>
    <n v="0"/>
    <x v="0"/>
    <x v="1"/>
    <x v="0"/>
    <n v="1"/>
    <x v="0"/>
    <n v="1"/>
    <n v="1"/>
    <n v="1"/>
    <x v="3"/>
    <s v="Job density (origin)"/>
    <m/>
    <x v="5"/>
    <s v="Origin/residence"/>
    <s v="other"/>
    <s v=" TAZ"/>
    <s v="Multinomial logistic"/>
    <s v="drive alone or active modes"/>
    <m/>
    <s v="7a, 8a"/>
    <n v="-1.8700000000000001E-2"/>
    <s v="derived (7a)"/>
    <n v="-1.1000000000000001E-3"/>
    <m/>
    <m/>
    <m/>
    <m/>
    <m/>
    <n v="-0.27"/>
    <m/>
    <m/>
    <m/>
    <m/>
    <m/>
    <s v="NS"/>
    <m/>
    <m/>
    <n v="6.9259259259259257E-2"/>
    <s v="Derived (8a)"/>
    <n v="0.26500000000000001"/>
    <s v="Adjusted ρ2"/>
    <m/>
    <m/>
    <m/>
    <m/>
    <m/>
    <m/>
    <m/>
    <m/>
    <n v="0.158"/>
    <n v="17"/>
    <n v="-1.57454E-2"/>
    <m/>
    <m/>
  </r>
  <r>
    <x v="31"/>
    <s v="Gordon 2004"/>
    <n v="15.18"/>
    <x v="444"/>
    <x v="0"/>
    <x v="1"/>
    <x v="1"/>
    <x v="53"/>
    <x v="0"/>
    <e v="#N/A"/>
    <e v="#N/A"/>
    <e v="#N/A"/>
    <s v="Model 2 - c p. 25 (SF)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4"/>
    <s v="Type 10:below ave density,newer housing, below ave street density,above ave intersection density,above ave cul-de-sac density"/>
    <n v="1"/>
    <x v="15"/>
    <s v="Origin/residence"/>
    <s v="census geography"/>
    <s v=" STF3"/>
    <s v="Negative binomial regression"/>
    <m/>
    <m/>
    <s v="4b, 5"/>
    <n v="-1.8789558232931724E-2"/>
    <s v="derived (7b)"/>
    <n v="-0.36109999999999998"/>
    <m/>
    <n v="0.69690930405180485"/>
    <s v="Derived (4b)"/>
    <m/>
    <m/>
    <s v=""/>
    <m/>
    <s v=""/>
    <n v="8.5"/>
    <s v="χ2"/>
    <s v=""/>
    <n v="0.1"/>
    <m/>
    <m/>
    <m/>
    <m/>
    <n v="0.73799999999999999"/>
    <s v="pseudo R2"/>
    <n v="-8522.2999999999993"/>
    <s v=""/>
    <n v="1612.7"/>
    <s v="χ2"/>
    <m/>
    <m/>
    <m/>
    <s v=""/>
    <s v=""/>
    <n v="5.2034223851929455E-2"/>
    <n v="-1.8789558232931724E-2"/>
    <m/>
    <m/>
  </r>
  <r>
    <x v="31"/>
    <s v="Gordon 2004"/>
    <n v="15.16"/>
    <x v="445"/>
    <x v="0"/>
    <x v="1"/>
    <x v="1"/>
    <x v="53"/>
    <x v="0"/>
    <e v="#N/A"/>
    <e v="#N/A"/>
    <e v="#N/A"/>
    <s v="Model 2 - c p. 25 (pooled)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4"/>
    <s v="Type 10:below ave density,newer housing, below ave street density,above ave intersection density,above ave cul-de-sac density"/>
    <n v="1"/>
    <x v="15"/>
    <s v="Origin/residence"/>
    <s v="census geography"/>
    <s v=" STF3"/>
    <s v="Negative binomial regression"/>
    <m/>
    <m/>
    <s v="4b, 5"/>
    <n v="-2.0111227518770734E-2"/>
    <s v="derived (7b)"/>
    <n v="-0.38650000000000001"/>
    <m/>
    <n v="0.67943072537463645"/>
    <s v="Derived (4b)"/>
    <m/>
    <m/>
    <s v=""/>
    <m/>
    <s v=""/>
    <n v="44.7"/>
    <s v="χ2"/>
    <s v=""/>
    <n v="0.1"/>
    <m/>
    <m/>
    <m/>
    <m/>
    <n v="0.82"/>
    <s v="pseudo R2"/>
    <n v="-30376"/>
    <s v=""/>
    <n v="6854.2"/>
    <s v="χ2"/>
    <m/>
    <m/>
    <m/>
    <s v=""/>
    <s v=""/>
    <n v="5.2034223851929455E-2"/>
    <n v="-2.0111227518770734E-2"/>
    <m/>
    <m/>
  </r>
  <r>
    <x v="31"/>
    <s v="Gordon 2004"/>
    <n v="15.17"/>
    <x v="446"/>
    <x v="0"/>
    <x v="1"/>
    <x v="1"/>
    <x v="53"/>
    <x v="0"/>
    <e v="#N/A"/>
    <e v="#N/A"/>
    <e v="#N/A"/>
    <s v="Model 2 - c p. 25 (LA)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4"/>
    <s v="Type 10:below ave density,newer housing, below ave street density,above ave intersection density,above ave cul-de-sac density"/>
    <n v="1"/>
    <x v="15"/>
    <s v="Origin/residence"/>
    <s v="census geography"/>
    <s v=" STF3"/>
    <s v="Negative binomial regression"/>
    <m/>
    <m/>
    <s v="4b, 5"/>
    <n v="-2.0631569757290028E-2"/>
    <s v="derived (7b)"/>
    <n v="-0.39650000000000002"/>
    <m/>
    <n v="0.67267027670123547"/>
    <s v="Derived (4b)"/>
    <m/>
    <m/>
    <s v=""/>
    <m/>
    <s v=""/>
    <n v="17.7"/>
    <s v="χ2"/>
    <s v=""/>
    <n v="0.1"/>
    <m/>
    <m/>
    <m/>
    <m/>
    <n v="0.79500000000000004"/>
    <s v="pseudo R2"/>
    <n v="-16865"/>
    <s v=""/>
    <n v="4033.9"/>
    <s v="χ2"/>
    <m/>
    <m/>
    <m/>
    <s v=""/>
    <s v=""/>
    <n v="5.2034223851929455E-2"/>
    <n v="-2.0631569757290028E-2"/>
    <m/>
    <m/>
  </r>
  <r>
    <x v="31"/>
    <s v="Gordon 2004"/>
    <n v="15.18"/>
    <x v="447"/>
    <x v="0"/>
    <x v="1"/>
    <x v="1"/>
    <x v="53"/>
    <x v="0"/>
    <e v="#N/A"/>
    <e v="#N/A"/>
    <e v="#N/A"/>
    <s v="Model 2 - c p. 25 (SF)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4"/>
    <s v="Type 16:below ave density,newer housing, below ave street density,below ave intersection density,above ave cul-de-sac density"/>
    <n v="1"/>
    <x v="15"/>
    <s v="Origin/residence"/>
    <s v="census geography"/>
    <s v=" STF3"/>
    <s v="Negative binomial regression"/>
    <m/>
    <m/>
    <s v="4b, 5"/>
    <n v="-2.170120481927711E-2"/>
    <s v="derived (7b)"/>
    <n v="-2.1804000000000001"/>
    <m/>
    <n v="0.11299632307031046"/>
    <s v="Derived (4b)"/>
    <m/>
    <m/>
    <s v=""/>
    <m/>
    <s v=""/>
    <n v="23.2"/>
    <s v="χ2"/>
    <s v=""/>
    <n v="0.1"/>
    <m/>
    <m/>
    <m/>
    <m/>
    <n v="0.73799999999999999"/>
    <s v="pseudo R2"/>
    <n v="-8522.2999999999993"/>
    <s v=""/>
    <n v="1612.7"/>
    <s v="χ2"/>
    <m/>
    <m/>
    <m/>
    <s v=""/>
    <s v=""/>
    <n v="9.9528548978522792E-3"/>
    <n v="-2.170120481927711E-2"/>
    <m/>
    <m/>
  </r>
  <r>
    <x v="15"/>
    <s v="Brown et al. 2006"/>
    <n v="30.1"/>
    <x v="448"/>
    <x v="0"/>
    <x v="1"/>
    <x v="1"/>
    <x v="266"/>
    <x v="0"/>
    <n v="2.8409090909090908"/>
    <n v="0"/>
    <n v="0"/>
    <s v="Table 5.3 p. 32 (Final model)"/>
    <n v="3"/>
    <s v="N"/>
    <s v="Neg"/>
    <x v="1"/>
    <s v="ridership"/>
    <s v="trip start + trip end"/>
    <s v="Count"/>
    <s v="Aggregate"/>
    <s v="Transit stop ridership"/>
    <s v="Revealed preference"/>
    <s v="Secondary - patronage"/>
    <n v="0"/>
    <n v="0"/>
    <n v="1"/>
    <n v="0"/>
    <n v="0"/>
    <n v="0"/>
    <n v="0"/>
    <n v="0"/>
    <n v="0"/>
    <n v="0"/>
    <n v="0"/>
    <n v="0"/>
    <n v="0"/>
    <n v="0"/>
    <n v="0"/>
    <n v="0"/>
    <n v="0"/>
    <n v="0"/>
    <n v="0"/>
    <n v="1"/>
    <n v="0"/>
    <s v="General"/>
    <x v="1"/>
    <s v="Raleigh, Durham and Chapel Hill, ('The Triangle',North Carolina)"/>
    <n v="2005"/>
    <s v="Pre-2010"/>
    <n v="148"/>
    <n v="1"/>
    <s v="O"/>
    <s v="Y"/>
    <n v="0"/>
    <n v="0"/>
    <n v="0"/>
    <n v="0"/>
    <x v="0"/>
    <x v="1"/>
    <x v="1"/>
    <n v="0"/>
    <x v="1"/>
    <n v="0"/>
    <n v="0"/>
    <n v="0"/>
    <x v="2"/>
    <s v="Land use diversity:highest score achieved for pefect balancing"/>
    <m/>
    <x v="2"/>
    <s v="Both"/>
    <s v="radial"/>
    <s v=" 400m"/>
    <s v="Negative binomial regression"/>
    <m/>
    <m/>
    <s v="4b, 7b, 8a, 8b"/>
    <n v="-2.2000000000000002E-2"/>
    <s v="derived (7b)"/>
    <n v="-0.05"/>
    <m/>
    <n v="0.95122942450071402"/>
    <s v="Derived (4b)"/>
    <n v="-5.2200000000000003E-2"/>
    <s v="semi-elasticity"/>
    <n v="-6.25E-2"/>
    <s v="Derived (8b)"/>
    <s v=""/>
    <s v=""/>
    <s v=""/>
    <s v=""/>
    <n v="0.95"/>
    <n v="0.8"/>
    <m/>
    <n v="0.35200000000000004"/>
    <s v="Derived (8a)"/>
    <n v="0.16"/>
    <s v="pseudo R2"/>
    <n v="-392"/>
    <n v="0"/>
    <n v="1034.95"/>
    <s v="χ2"/>
    <m/>
    <m/>
    <m/>
    <s v=""/>
    <n v="13.86"/>
    <n v="0.44"/>
    <n v="-2.2000000000000002E-2"/>
    <m/>
    <m/>
  </r>
  <r>
    <x v="31"/>
    <s v="Gordon 2004"/>
    <n v="15.2"/>
    <x v="449"/>
    <x v="0"/>
    <x v="1"/>
    <x v="1"/>
    <x v="53"/>
    <x v="0"/>
    <e v="#N/A"/>
    <e v="#N/A"/>
    <e v="#N/A"/>
    <s v="Model 2 - c p. 25 (Sacramento)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cramento"/>
    <n v="2000"/>
    <s v="Pre-2010"/>
    <n v="397"/>
    <n v="1"/>
    <s v="O"/>
    <s v="N"/>
    <n v="0"/>
    <n v="0"/>
    <n v="0"/>
    <n v="0"/>
    <x v="0"/>
    <x v="1"/>
    <x v="0"/>
    <n v="1"/>
    <x v="0"/>
    <n v="0"/>
    <n v="0"/>
    <n v="0"/>
    <x v="4"/>
    <s v="Type 10:below ave density,newer housing, below ave street density,above ave intersection density,above ave cul-de-sac density"/>
    <n v="1"/>
    <x v="15"/>
    <s v="Origin/residence"/>
    <s v="census geography"/>
    <s v=" STF3"/>
    <s v="Negative binomial regression"/>
    <m/>
    <m/>
    <s v="4b, 5"/>
    <n v="-2.2671311332285664E-2"/>
    <s v="derived (7b)"/>
    <n v="-0.43569999999999998"/>
    <m/>
    <n v="0.64681174035392797"/>
    <s v="Derived (4b)"/>
    <m/>
    <m/>
    <s v=""/>
    <m/>
    <s v=""/>
    <n v="10.6"/>
    <s v="χ2"/>
    <s v=""/>
    <n v="0.1"/>
    <m/>
    <m/>
    <m/>
    <m/>
    <n v="0.57699999999999996"/>
    <s v="pseudo R2"/>
    <n v="-1869.5"/>
    <s v=""/>
    <n v="489"/>
    <s v="χ2"/>
    <m/>
    <m/>
    <m/>
    <s v=""/>
    <s v=""/>
    <n v="5.2034223851929455E-2"/>
    <n v="-2.2671311332285664E-2"/>
    <m/>
    <m/>
  </r>
  <r>
    <x v="13"/>
    <s v="Blumenberg and Smart 2009"/>
    <n v="29.1"/>
    <x v="450"/>
    <x v="1"/>
    <x v="1"/>
    <x v="0"/>
    <x v="267"/>
    <x v="2"/>
    <n v="13.916450679818913"/>
    <n v="13.916450679818913"/>
    <n v="8.1999999999999993"/>
    <s v="Table 3 p. 11"/>
    <n v="4"/>
    <s v="Y"/>
    <s v="Pos"/>
    <x v="0"/>
    <s v="Mode share"/>
    <s v="trip"/>
    <s v="continuous (fraction)"/>
    <s v="Aggregate"/>
    <s v="census block group/ tract"/>
    <s v="Revealed preference"/>
    <s v="Secondary - Census"/>
    <n v="1"/>
    <n v="0"/>
    <n v="0"/>
    <n v="0"/>
    <n v="0"/>
    <n v="0"/>
    <n v="0"/>
    <n v="0"/>
    <n v="0"/>
    <n v="0"/>
    <n v="0"/>
    <n v="1"/>
    <n v="0"/>
    <n v="0"/>
    <n v="0"/>
    <n v="0"/>
    <n v="0"/>
    <n v="0"/>
    <n v="0"/>
    <n v="0"/>
    <n v="0"/>
    <s v="Work"/>
    <x v="1"/>
    <s v="Los Angeles"/>
    <n v="2000"/>
    <s v="Pre-2010"/>
    <n v="3394"/>
    <n v="1"/>
    <s v="O"/>
    <s v="N"/>
    <n v="0"/>
    <n v="0"/>
    <n v="0"/>
    <n v="0"/>
    <x v="1"/>
    <x v="1"/>
    <x v="0"/>
    <n v="1"/>
    <x v="0"/>
    <n v="1"/>
    <n v="0"/>
    <n v="1"/>
    <x v="3"/>
    <s v="Residential density"/>
    <m/>
    <x v="7"/>
    <s v="Origin/residence"/>
    <s v="census geography"/>
    <s v="block or tract"/>
    <s v="OLS"/>
    <m/>
    <m/>
    <s v="6c, 5, 8a"/>
    <n v="0.58923070175438597"/>
    <s v="derived (6c) (assumed mean in percentage digits; assumed density /1000"/>
    <n v="0.317"/>
    <m/>
    <m/>
    <s v=""/>
    <s v=""/>
    <s v=""/>
    <n v="8.1999999999999993"/>
    <m/>
    <s v=""/>
    <s v=""/>
    <s v=""/>
    <s v=""/>
    <n v="0.01"/>
    <m/>
    <m/>
    <n v="7.1857402652973898E-2"/>
    <s v="Derived (8a)"/>
    <n v="0.68"/>
    <s v="R2"/>
    <s v=""/>
    <s v=""/>
    <s v=""/>
    <s v=""/>
    <n v="1"/>
    <n v="14"/>
    <n v="0"/>
    <n v="3380"/>
    <n v="7.0679999999999996"/>
    <n v="13.137799999999999"/>
    <n v="0.58923070175438597"/>
    <m/>
    <m/>
  </r>
  <r>
    <x v="31"/>
    <s v="Gordon 2004"/>
    <n v="15.16"/>
    <x v="451"/>
    <x v="0"/>
    <x v="1"/>
    <x v="1"/>
    <x v="53"/>
    <x v="0"/>
    <e v="#N/A"/>
    <e v="#N/A"/>
    <e v="#N/A"/>
    <s v="Model 2 - c p. 25 (pooled)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4"/>
    <s v="Type 19:below ave density,newer housing, below ave street density,below ave intersection density,above ave cul-de-sac density"/>
    <n v="1"/>
    <x v="15"/>
    <s v="Origin/residence"/>
    <s v="census geography"/>
    <s v=" STF3"/>
    <s v="Negative binomial regression"/>
    <m/>
    <m/>
    <s v="4b, 5"/>
    <n v="-2.3941609917932597E-2"/>
    <s v="derived (7b)"/>
    <n v="-0.66559999999999997"/>
    <m/>
    <n v="0.51396505614073196"/>
    <s v="Derived (4b)"/>
    <m/>
    <m/>
    <s v=""/>
    <m/>
    <s v=""/>
    <n v="95.7"/>
    <s v="χ2"/>
    <s v=""/>
    <n v="0.1"/>
    <m/>
    <m/>
    <m/>
    <m/>
    <n v="0.82"/>
    <s v="pseudo R2"/>
    <n v="-30376"/>
    <s v=""/>
    <n v="6854.2"/>
    <s v="χ2"/>
    <m/>
    <m/>
    <m/>
    <s v=""/>
    <s v=""/>
    <n v="3.5969966823817007E-2"/>
    <n v="-2.3941609917932597E-2"/>
    <m/>
    <m/>
  </r>
  <r>
    <x v="48"/>
    <s v="Chan and Miranda-Moreno 2013"/>
    <n v="36.1"/>
    <x v="452"/>
    <x v="1"/>
    <x v="1"/>
    <x v="0"/>
    <x v="10"/>
    <x v="2"/>
    <n v="15.33593967902171"/>
    <n v="15.33593967902171"/>
    <n v="11.379267241834109"/>
    <s v="Table 5, p. 261"/>
    <n v="3"/>
    <s v="Y"/>
    <s v="Pos"/>
    <x v="0"/>
    <s v="ridership"/>
    <s v="boarding + alighting"/>
    <s v="continuous"/>
    <s v="Aggregate"/>
    <s v="Transit stop ridership"/>
    <s v="Revealed preference"/>
    <s v="Secondary - patronage"/>
    <n v="0"/>
    <n v="0"/>
    <n v="0"/>
    <n v="0"/>
    <n v="0"/>
    <n v="0"/>
    <n v="1"/>
    <n v="0"/>
    <n v="0"/>
    <n v="0"/>
    <n v="0"/>
    <n v="0"/>
    <n v="1"/>
    <n v="0"/>
    <n v="0"/>
    <n v="0"/>
    <n v="0"/>
    <n v="0"/>
    <n v="0"/>
    <n v="0"/>
    <n v="0"/>
    <s v="Peak"/>
    <x v="0"/>
    <s v="Montreal"/>
    <s v="1989, 2003"/>
    <s v="Pre-2010"/>
    <n v="130"/>
    <n v="2"/>
    <s v="O"/>
    <s v="Y"/>
    <n v="1"/>
    <n v="0"/>
    <n v="0"/>
    <n v="1"/>
    <x v="1"/>
    <x v="1"/>
    <x v="0"/>
    <n v="1"/>
    <x v="0"/>
    <n v="1"/>
    <n v="1"/>
    <n v="0"/>
    <x v="3"/>
    <s v="Population density"/>
    <m/>
    <x v="7"/>
    <s v="Origin/residence"/>
    <s v="radial"/>
    <s v="400 &lt; x &lt; 800m"/>
    <s v="OLS"/>
    <m/>
    <m/>
    <m/>
    <n v="0.74199999999999999"/>
    <s v="Source"/>
    <n v="0.122"/>
    <m/>
    <n v="1.1297541017803188"/>
    <s v="Derived (4b)"/>
    <s v=""/>
    <s v=""/>
    <s v=""/>
    <m/>
    <s v=""/>
    <s v=""/>
    <s v=""/>
    <s v=""/>
    <n v="0"/>
    <s v=""/>
    <m/>
    <m/>
    <m/>
    <s v="not stated"/>
    <s v=""/>
    <s v=""/>
    <s v=""/>
    <s v=""/>
    <s v=""/>
    <m/>
    <m/>
    <m/>
    <s v=""/>
    <s v=""/>
    <s v=""/>
    <s v=""/>
    <m/>
    <m/>
  </r>
  <r>
    <x v="17"/>
    <s v="Tsai et al. 2014"/>
    <n v="69.099999999999994"/>
    <x v="453"/>
    <x v="0"/>
    <x v="1"/>
    <x v="1"/>
    <x v="268"/>
    <x v="0"/>
    <n v="8.5714285714285712"/>
    <n v="0"/>
    <n v="0"/>
    <s v="Table 5, p. 61"/>
    <n v="4"/>
    <s v="N"/>
    <s v="Neg"/>
    <x v="1"/>
    <s v="ridership"/>
    <s v="per capita trip"/>
    <s v="continuous"/>
    <s v="Aggregate"/>
    <s v="cohort (home location and year)"/>
    <s v="Revealed preference"/>
    <s v="Secondary - travel or household survey"/>
    <n v="0"/>
    <n v="0"/>
    <n v="1"/>
    <n v="0"/>
    <n v="0"/>
    <n v="0"/>
    <n v="1"/>
    <n v="0"/>
    <n v="0"/>
    <n v="0"/>
    <n v="0"/>
    <n v="0"/>
    <n v="0"/>
    <n v="0"/>
    <n v="0"/>
    <n v="0"/>
    <n v="0"/>
    <n v="0"/>
    <n v="0"/>
    <n v="1"/>
    <n v="0"/>
    <s v="General"/>
    <x v="4"/>
    <s v="Sydney"/>
    <n v="2009"/>
    <s v="Pre-2010"/>
    <n v="236"/>
    <n v="13"/>
    <s v="Q"/>
    <s v="Y"/>
    <n v="1"/>
    <n v="0"/>
    <n v="1"/>
    <n v="0"/>
    <x v="0"/>
    <x v="1"/>
    <x v="0"/>
    <n v="1"/>
    <x v="0"/>
    <n v="1"/>
    <n v="0"/>
    <n v="1"/>
    <x v="2"/>
    <s v="Land use entropy"/>
    <m/>
    <x v="2"/>
    <s v="not stated"/>
    <s v="radial"/>
    <s v=" 800m"/>
    <s v="OLS (partial adjustment)"/>
    <m/>
    <m/>
    <s v="6a, 8a"/>
    <n v="-2.8000000000000001E-2"/>
    <s v="Source (6a)"/>
    <n v="-2.8000000000000001E-2"/>
    <m/>
    <m/>
    <s v=""/>
    <s v=""/>
    <s v=""/>
    <n v="-0.24"/>
    <m/>
    <s v=""/>
    <s v=""/>
    <s v=""/>
    <s v="-0.267, 0.210"/>
    <s v=""/>
    <m/>
    <m/>
    <n v="0.11666666666666667"/>
    <s v="Derived (8a)"/>
    <n v="0.877"/>
    <s v="R2"/>
    <s v=""/>
    <s v=""/>
    <s v=""/>
    <s v=""/>
    <n v="1"/>
    <n v="10"/>
    <n v="1"/>
    <n v="225"/>
    <s v=""/>
    <s v=""/>
    <s v=""/>
    <m/>
    <m/>
  </r>
  <r>
    <x v="31"/>
    <s v="Gordon 2004"/>
    <n v="15.19"/>
    <x v="454"/>
    <x v="0"/>
    <x v="1"/>
    <x v="1"/>
    <x v="53"/>
    <x v="0"/>
    <e v="#N/A"/>
    <e v="#N/A"/>
    <e v="#N/A"/>
    <s v="Model 2 - c p. 25 (SD)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n Diego"/>
    <n v="2000"/>
    <s v="Pre-2010"/>
    <n v="593"/>
    <n v="1"/>
    <s v="O"/>
    <s v="N"/>
    <n v="0"/>
    <n v="0"/>
    <n v="0"/>
    <n v="0"/>
    <x v="0"/>
    <x v="1"/>
    <x v="0"/>
    <n v="1"/>
    <x v="0"/>
    <n v="0"/>
    <n v="0"/>
    <n v="0"/>
    <x v="4"/>
    <s v="Type 19:below ave density,newer housing, below ave street density,below ave intersection density,above ave cul-de-sac density"/>
    <n v="1"/>
    <x v="15"/>
    <s v="Origin/residence"/>
    <s v="census geography"/>
    <s v=" STF3"/>
    <s v="Negative binomial regression"/>
    <m/>
    <m/>
    <s v="4b, 5"/>
    <n v="-2.8671660555264537E-2"/>
    <s v="derived (7b)"/>
    <n v="-0.79710000000000003"/>
    <m/>
    <n v="0.45063390936922793"/>
    <s v="Derived (4b)"/>
    <m/>
    <m/>
    <s v=""/>
    <m/>
    <s v=""/>
    <n v="24.9"/>
    <s v="χ2"/>
    <s v=""/>
    <n v="0.1"/>
    <m/>
    <m/>
    <m/>
    <m/>
    <n v="0.69899999999999995"/>
    <s v="pseudo R2"/>
    <n v="-2939.3"/>
    <s v=""/>
    <n v="721"/>
    <s v="χ2"/>
    <m/>
    <m/>
    <m/>
    <s v=""/>
    <s v=""/>
    <n v="3.5969966823817007E-2"/>
    <n v="-2.8671660555264537E-2"/>
    <m/>
    <m/>
  </r>
  <r>
    <x v="63"/>
    <s v="Brown and Neog 2012"/>
    <n v="44.1"/>
    <x v="455"/>
    <x v="0"/>
    <x v="1"/>
    <x v="1"/>
    <x v="269"/>
    <x v="0"/>
    <n v="13.86206896551724"/>
    <n v="0"/>
    <n v="0"/>
    <s v="Table 3 p. 11"/>
    <n v="4"/>
    <s v="N"/>
    <s v="Neg"/>
    <x v="1"/>
    <s v="Mode share"/>
    <s v="trip"/>
    <s v="continuous (fraction)"/>
    <s v="Aggregate"/>
    <s v="MSA/ city/ municipality"/>
    <s v="Revealed preference"/>
    <s v="Secondary - Census"/>
    <n v="1"/>
    <n v="0"/>
    <n v="0"/>
    <n v="0"/>
    <n v="0"/>
    <n v="0"/>
    <n v="0"/>
    <n v="0"/>
    <n v="0"/>
    <n v="0"/>
    <n v="0"/>
    <n v="1"/>
    <n v="0"/>
    <n v="0"/>
    <n v="0"/>
    <n v="0"/>
    <n v="0"/>
    <n v="0"/>
    <n v="0"/>
    <n v="0"/>
    <n v="0"/>
    <s v="Work"/>
    <x v="1"/>
    <s v="varies"/>
    <n v="2000"/>
    <s v="Pre-2010"/>
    <n v="82"/>
    <n v="1"/>
    <s v="O"/>
    <s v="Y"/>
    <n v="1"/>
    <n v="0"/>
    <n v="1"/>
    <n v="0"/>
    <x v="0"/>
    <x v="1"/>
    <x v="0"/>
    <n v="1"/>
    <x v="0"/>
    <n v="0"/>
    <n v="1"/>
    <n v="0"/>
    <x v="0"/>
    <s v="% of MSA employment in CBD"/>
    <m/>
    <x v="3"/>
    <s v="Origin/residence"/>
    <s v="census geography"/>
    <s v=" other"/>
    <s v="OLS"/>
    <m/>
    <m/>
    <s v="6a, 8a"/>
    <n v="-2.9000000000000001E-2"/>
    <s v="Source (6a)"/>
    <n v="-2.9000000000000001E-2"/>
    <m/>
    <n v="0.97141646446660479"/>
    <s v="Derived (4b)"/>
    <n v="-1.6E-2"/>
    <s v="Standardised beta coefficient"/>
    <n v="-0.40200000000000002"/>
    <m/>
    <s v=""/>
    <m/>
    <m/>
    <s v=""/>
    <n v="0.68899999999999995"/>
    <n v="7.2999999999999995E-2"/>
    <m/>
    <n v="7.2139303482587069E-2"/>
    <s v="Derived (8a)"/>
    <n v="0.89900000000000002"/>
    <s v="Adjusted R2"/>
    <s v=""/>
    <n v="0"/>
    <n v="91.123000000000005"/>
    <s v="Fisher's distribution"/>
    <n v="1"/>
    <n v="7"/>
    <n v="1"/>
    <n v="74"/>
    <s v=""/>
    <s v=""/>
    <s v=""/>
    <m/>
    <m/>
  </r>
  <r>
    <x v="31"/>
    <s v="Gordon 2004"/>
    <n v="15.19"/>
    <x v="456"/>
    <x v="0"/>
    <x v="1"/>
    <x v="1"/>
    <x v="53"/>
    <x v="0"/>
    <e v="#N/A"/>
    <e v="#N/A"/>
    <e v="#N/A"/>
    <s v="Model 2 - c p. 25 (SD)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n Diego"/>
    <n v="2000"/>
    <s v="Pre-2010"/>
    <n v="593"/>
    <n v="1"/>
    <s v="O"/>
    <s v="N"/>
    <n v="0"/>
    <n v="0"/>
    <n v="0"/>
    <n v="0"/>
    <x v="0"/>
    <x v="1"/>
    <x v="0"/>
    <n v="1"/>
    <x v="0"/>
    <n v="0"/>
    <n v="0"/>
    <n v="0"/>
    <x v="4"/>
    <s v="Type 16:below ave density,newer housing, below ave street density,below ave intersection density,above ave cul-de-sac density"/>
    <n v="1"/>
    <x v="15"/>
    <s v="Origin/residence"/>
    <s v="census geography"/>
    <s v=" STF3"/>
    <s v="Negative binomial regression"/>
    <m/>
    <m/>
    <s v="4b, 5"/>
    <n v="-3.2429387113672083E-2"/>
    <s v="derived (7b)"/>
    <n v="-3.2583000000000002"/>
    <m/>
    <n v="3.8453713796864096E-2"/>
    <s v="Derived (4b)"/>
    <m/>
    <m/>
    <s v=""/>
    <m/>
    <s v=""/>
    <n v="16.100000000000001"/>
    <s v="χ2"/>
    <s v=""/>
    <n v="0.1"/>
    <m/>
    <m/>
    <m/>
    <m/>
    <n v="0.69899999999999995"/>
    <s v="pseudo R2"/>
    <n v="-2939.3"/>
    <s v=""/>
    <n v="721"/>
    <s v="χ2"/>
    <m/>
    <m/>
    <m/>
    <s v=""/>
    <s v=""/>
    <n v="9.9528548978522792E-3"/>
    <n v="-3.2429387113672083E-2"/>
    <m/>
    <m/>
  </r>
  <r>
    <x v="22"/>
    <s v="Moniruzzaman and Paez 2012"/>
    <n v="37.1"/>
    <x v="457"/>
    <x v="1"/>
    <x v="1"/>
    <x v="0"/>
    <x v="10"/>
    <x v="7"/>
    <n v="15.33593967902171"/>
    <n v="3.8339849197554274"/>
    <n v="3.7691516078659553"/>
    <s v="Table 2 (1), p. 203"/>
    <n v="3"/>
    <s v="Y"/>
    <s v="Pos"/>
    <x v="0"/>
    <s v="Transit use (probability)"/>
    <s v="individual"/>
    <s v="binary"/>
    <s v="Aggregate"/>
    <s v="census block group/ tract"/>
    <s v="Revealed preference"/>
    <s v="Secondary - Census"/>
    <n v="0"/>
    <n v="0"/>
    <n v="1"/>
    <n v="0"/>
    <n v="0"/>
    <n v="0"/>
    <n v="0"/>
    <n v="0"/>
    <n v="0"/>
    <n v="0"/>
    <n v="0"/>
    <n v="1"/>
    <n v="0"/>
    <n v="0"/>
    <n v="0"/>
    <n v="0"/>
    <n v="0"/>
    <n v="0"/>
    <n v="0"/>
    <n v="0"/>
    <n v="0"/>
    <s v="Work"/>
    <x v="0"/>
    <s v="GTHA"/>
    <n v="2006"/>
    <s v="Pre-2010"/>
    <n v="761"/>
    <n v="1"/>
    <s v="O"/>
    <s v="Y"/>
    <n v="1"/>
    <n v="0"/>
    <n v="0"/>
    <n v="1"/>
    <x v="1"/>
    <x v="1"/>
    <x v="0"/>
    <n v="1"/>
    <x v="0"/>
    <n v="0"/>
    <n v="1"/>
    <n v="0"/>
    <x v="3"/>
    <s v="Population density"/>
    <m/>
    <x v="7"/>
    <s v="Origin/residence"/>
    <s v="census geography"/>
    <s v="block or tract"/>
    <s v="Binary logistic"/>
    <s v="not choosing transit"/>
    <m/>
    <s v="4a, 7a"/>
    <n v="0.98308983648960002"/>
    <s v="derived (7a)"/>
    <n v="0.22681000000000001"/>
    <n v="1.2545914729136154"/>
    <m/>
    <s v="Derived (4a)"/>
    <s v=""/>
    <s v=""/>
    <s v=""/>
    <m/>
    <s v=""/>
    <s v=""/>
    <s v=""/>
    <s v=""/>
    <n v="3.2099999999999997E-2"/>
    <s v=""/>
    <m/>
    <m/>
    <m/>
    <n v="0.307"/>
    <s v="pseudo R2"/>
    <s v=""/>
    <s v=""/>
    <n v="6.2249999999999996"/>
    <s v="Moran's I"/>
    <m/>
    <m/>
    <m/>
    <s v=""/>
    <n v="9.2799999999999994E-2"/>
    <n v="4.7778"/>
    <n v="0.98308983648960002"/>
    <m/>
    <m/>
  </r>
  <r>
    <x v="31"/>
    <s v="Gordon 2004"/>
    <n v="15.17"/>
    <x v="458"/>
    <x v="0"/>
    <x v="1"/>
    <x v="1"/>
    <x v="53"/>
    <x v="0"/>
    <e v="#N/A"/>
    <e v="#N/A"/>
    <e v="#N/A"/>
    <s v="Model 2 - c p. 25 (LA)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4"/>
    <s v="Type 11:below ave density,newer housing, below ave street density,below ave intersection density,above ave cul-de-sac density"/>
    <n v="1"/>
    <x v="15"/>
    <s v="Origin/residence"/>
    <s v="census geography"/>
    <s v=" STF3"/>
    <s v="Negative binomial regression"/>
    <m/>
    <m/>
    <s v="4b, 5"/>
    <n v="-3.269722367731797E-2"/>
    <s v="derived (7b)"/>
    <n v="-0.77700000000000002"/>
    <m/>
    <n v="0.45978329423056519"/>
    <s v="Derived (4b)"/>
    <m/>
    <m/>
    <s v=""/>
    <m/>
    <s v=""/>
    <n v="109.9"/>
    <s v="χ2"/>
    <s v=""/>
    <n v="0.1"/>
    <m/>
    <m/>
    <m/>
    <m/>
    <n v="0.79500000000000004"/>
    <s v="pseudo R2"/>
    <n v="-16865"/>
    <s v=""/>
    <n v="4033.9"/>
    <s v="χ2"/>
    <m/>
    <m/>
    <m/>
    <s v=""/>
    <s v=""/>
    <n v="4.2081368954077179E-2"/>
    <n v="-3.269722367731797E-2"/>
    <m/>
    <m/>
  </r>
  <r>
    <x v="31"/>
    <s v="Gordon 2004"/>
    <n v="15.2"/>
    <x v="459"/>
    <x v="0"/>
    <x v="1"/>
    <x v="1"/>
    <x v="53"/>
    <x v="0"/>
    <e v="#N/A"/>
    <e v="#N/A"/>
    <e v="#N/A"/>
    <s v="Model 2 - c p. 25 (Sacramento)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cramento"/>
    <n v="2000"/>
    <s v="Pre-2010"/>
    <n v="397"/>
    <n v="1"/>
    <s v="O"/>
    <s v="N"/>
    <n v="0"/>
    <n v="0"/>
    <n v="0"/>
    <n v="0"/>
    <x v="0"/>
    <x v="1"/>
    <x v="0"/>
    <n v="1"/>
    <x v="0"/>
    <n v="0"/>
    <n v="0"/>
    <n v="0"/>
    <x v="4"/>
    <s v="Type 20:below ave density,newer housing, below ave street density,below ave intersection density,above ave cul-de-sac density"/>
    <n v="1"/>
    <x v="15"/>
    <s v="Origin/residence"/>
    <s v="census geography"/>
    <s v=" STF3"/>
    <s v="Negative binomial regression"/>
    <m/>
    <m/>
    <s v="4b, 5, 7b"/>
    <n v="-3.3889889994761654E-2"/>
    <s v="derived (7b)"/>
    <n v="-1.3026"/>
    <m/>
    <n v="0.27182413073176681"/>
    <s v="Derived (4b)"/>
    <m/>
    <m/>
    <s v=""/>
    <m/>
    <s v=""/>
    <n v="30.2"/>
    <s v="χ2"/>
    <s v=""/>
    <n v="0.1"/>
    <m/>
    <m/>
    <m/>
    <m/>
    <n v="0.57699999999999996"/>
    <s v="pseudo R2"/>
    <n v="-1869.5"/>
    <s v=""/>
    <n v="489"/>
    <s v="χ2"/>
    <m/>
    <m/>
    <m/>
    <s v=""/>
    <s v=""/>
    <n v="2.6017111925964728E-2"/>
    <n v="-3.3889889994761654E-2"/>
    <m/>
    <m/>
  </r>
  <r>
    <x v="5"/>
    <s v="Ramos-Santiago and Brown 2016"/>
    <n v="33.200000000000003"/>
    <x v="460"/>
    <x v="0"/>
    <x v="1"/>
    <x v="1"/>
    <x v="53"/>
    <x v="0"/>
    <e v="#N/A"/>
    <e v="#N/A"/>
    <e v="#N/A"/>
    <s v="(Light rail) Table 3 p. 929"/>
    <n v="3"/>
    <s v="N"/>
    <s v="Neg"/>
    <x v="1"/>
    <s v="ridership"/>
    <s v="boarding"/>
    <s v="Count"/>
    <s v="Aggregate"/>
    <s v="Transit stop ridership"/>
    <s v="Revealed preference"/>
    <s v="Secondary - patronage"/>
    <n v="0"/>
    <n v="0"/>
    <n v="0"/>
    <n v="0"/>
    <n v="0"/>
    <n v="1"/>
    <n v="0"/>
    <n v="0"/>
    <n v="0"/>
    <n v="0"/>
    <n v="0"/>
    <n v="0"/>
    <n v="1"/>
    <n v="0"/>
    <n v="0"/>
    <n v="0"/>
    <n v="0"/>
    <n v="0"/>
    <n v="0"/>
    <n v="0"/>
    <n v="0"/>
    <s v="General"/>
    <x v="1"/>
    <s v="varies"/>
    <n v="2012"/>
    <s v="2010 - 2017"/>
    <n v="432"/>
    <n v="1"/>
    <s v="O"/>
    <s v="Y"/>
    <n v="1"/>
    <n v="0"/>
    <n v="1"/>
    <n v="1"/>
    <x v="0"/>
    <x v="1"/>
    <x v="0"/>
    <n v="1"/>
    <x v="0"/>
    <n v="1"/>
    <n v="1"/>
    <n v="0"/>
    <x v="5"/>
    <s v="Average block size"/>
    <m/>
    <x v="13"/>
    <s v="Origin/residence"/>
    <s v="radial"/>
    <s v=" 400m"/>
    <s v="Negative binomial regression"/>
    <m/>
    <m/>
    <s v="4b, 7b"/>
    <n v="-3.4240199999999998E-2"/>
    <s v="derived (7b)"/>
    <n v="-3.8300000000000001E-3"/>
    <m/>
    <n v="0.99617732509531098"/>
    <s v="Derived (4b)"/>
    <s v=""/>
    <s v=""/>
    <s v=""/>
    <m/>
    <s v=""/>
    <s v=""/>
    <s v=""/>
    <s v=""/>
    <n v="0.186"/>
    <s v=""/>
    <m/>
    <m/>
    <m/>
    <n v="0.45400000000000001"/>
    <s v="Cragg and Uhler's pseudo R2"/>
    <s v=""/>
    <n v="0"/>
    <s v=""/>
    <s v=""/>
    <m/>
    <m/>
    <m/>
    <s v=""/>
    <s v=""/>
    <n v="8.94"/>
    <n v="-3.4240199999999998E-2"/>
    <m/>
    <m/>
  </r>
  <r>
    <x v="71"/>
    <s v="Chapman and Frank 2004"/>
    <n v="110.4"/>
    <x v="461"/>
    <x v="1"/>
    <x v="1"/>
    <x v="1"/>
    <x v="270"/>
    <x v="11"/>
    <n v="99.639914235860502"/>
    <n v="14.234273462265785"/>
    <n v="1.2985714285714285"/>
    <s v="Table 111 p. 245"/>
    <n v="3"/>
    <s v="Y"/>
    <s v="Pos"/>
    <x v="0"/>
    <s v="mode choice (probability)"/>
    <s v="trip"/>
    <s v="categorical"/>
    <s v="Aggregate"/>
    <s v="1km grid"/>
    <s v="Revealed preference"/>
    <s v="Primary survey"/>
    <n v="0"/>
    <n v="0"/>
    <n v="1"/>
    <n v="0"/>
    <n v="0"/>
    <n v="0"/>
    <n v="1"/>
    <n v="0"/>
    <n v="0"/>
    <n v="1"/>
    <n v="0"/>
    <n v="0"/>
    <n v="0"/>
    <n v="0"/>
    <n v="0"/>
    <n v="0"/>
    <n v="0"/>
    <n v="0"/>
    <n v="0"/>
    <n v="0"/>
    <n v="0"/>
    <s v="Non-work"/>
    <x v="1"/>
    <s v="Atlanta"/>
    <s v="2001/2001"/>
    <s v="Pre-2010"/>
    <n v="25372"/>
    <n v="1"/>
    <s v="O"/>
    <s v="Y"/>
    <n v="1"/>
    <n v="1"/>
    <n v="0"/>
    <n v="1"/>
    <x v="1"/>
    <x v="1"/>
    <x v="0"/>
    <n v="1"/>
    <x v="0"/>
    <n v="0"/>
    <n v="1"/>
    <n v="0"/>
    <x v="0"/>
    <s v="Walkability index"/>
    <m/>
    <x v="11"/>
    <s v="Destination/workplace"/>
    <s v="other"/>
    <s v=" &lt;400m"/>
    <s v="Multinomial logistic"/>
    <s v="automobile"/>
    <m/>
    <s v="4a, 7a, 8a"/>
    <n v="9.1228500844378488E-2"/>
    <s v="Derived (7a); (used average mode shares p. 14 for elasticity calc as model-specific means only given for relative trip time)"/>
    <n v="0.14099999999999999"/>
    <n v="1.1514246479847441"/>
    <m/>
    <s v="Derived (4a)"/>
    <s v=""/>
    <s v=""/>
    <n v="9.09"/>
    <m/>
    <s v=""/>
    <s v=""/>
    <s v=""/>
    <s v=""/>
    <s v=""/>
    <m/>
    <m/>
    <n v="1.0036138706752309E-2"/>
    <s v="Derived (8a)"/>
    <s v="not stated"/>
    <s v=""/>
    <s v=""/>
    <s v=""/>
    <s v=""/>
    <s v=""/>
    <m/>
    <m/>
    <m/>
    <s v=""/>
    <n v="3.431247121436979E-2"/>
    <n v="0.67"/>
    <n v="9.1228500844378488E-2"/>
    <m/>
    <m/>
  </r>
  <r>
    <x v="31"/>
    <s v="Gordon 2004"/>
    <n v="15.17"/>
    <x v="462"/>
    <x v="0"/>
    <x v="1"/>
    <x v="1"/>
    <x v="53"/>
    <x v="0"/>
    <e v="#N/A"/>
    <e v="#N/A"/>
    <e v="#N/A"/>
    <s v="Model 2 - c p. 25 (LA)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4"/>
    <s v="Type 20:below ave density,newer housing, below ave street density,below ave intersection density,above ave cul-de-sac density"/>
    <n v="1"/>
    <x v="15"/>
    <s v="Origin/residence"/>
    <s v="census geography"/>
    <s v=" STF3"/>
    <s v="Negative binomial regression"/>
    <m/>
    <m/>
    <s v="4b, 5"/>
    <n v="-3.5021634363541124E-2"/>
    <s v="derived (7b)"/>
    <n v="-1.3461000000000001"/>
    <m/>
    <n v="0.26025327175007235"/>
    <s v="Derived (4b)"/>
    <m/>
    <m/>
    <s v=""/>
    <m/>
    <s v=""/>
    <n v="107.8"/>
    <s v="χ2"/>
    <s v=""/>
    <n v="0.1"/>
    <m/>
    <m/>
    <m/>
    <m/>
    <n v="0.79500000000000004"/>
    <s v="pseudo R2"/>
    <n v="-16865"/>
    <s v=""/>
    <n v="4033.9"/>
    <s v="χ2"/>
    <m/>
    <m/>
    <m/>
    <s v=""/>
    <s v=""/>
    <n v="2.6017111925964728E-2"/>
    <n v="-3.5021634363541124E-2"/>
    <m/>
    <m/>
  </r>
  <r>
    <x v="31"/>
    <s v="Gordon 2004"/>
    <n v="15.16"/>
    <x v="463"/>
    <x v="0"/>
    <x v="1"/>
    <x v="1"/>
    <x v="53"/>
    <x v="0"/>
    <e v="#N/A"/>
    <e v="#N/A"/>
    <e v="#N/A"/>
    <s v="Model 2 - c p. 25 (pooled)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4"/>
    <s v="Type 11:below ave density,newer housing, below ave street density,below ave intersection density,above ave cul-de-sac density"/>
    <n v="1"/>
    <x v="15"/>
    <s v="Origin/residence"/>
    <s v="census geography"/>
    <s v=" STF3"/>
    <s v="Negative binomial regression"/>
    <m/>
    <m/>
    <s v="4b, 5"/>
    <n v="-3.551246726034573E-2"/>
    <s v="derived (7b)"/>
    <n v="-0.84389999999999998"/>
    <m/>
    <n v="0.43003013128228906"/>
    <s v="Derived (4b)"/>
    <m/>
    <m/>
    <s v=""/>
    <m/>
    <s v=""/>
    <n v="191.9"/>
    <s v="χ2"/>
    <s v=""/>
    <n v="0.1"/>
    <m/>
    <m/>
    <m/>
    <m/>
    <n v="0.82"/>
    <s v="pseudo R2"/>
    <n v="-30376"/>
    <s v=""/>
    <n v="6854.2"/>
    <s v="χ2"/>
    <m/>
    <m/>
    <m/>
    <s v=""/>
    <s v=""/>
    <n v="4.2081368954077179E-2"/>
    <n v="-3.551246726034573E-2"/>
    <m/>
    <m/>
  </r>
  <r>
    <x v="31"/>
    <s v="Gordon 2004"/>
    <n v="15.18"/>
    <x v="464"/>
    <x v="0"/>
    <x v="1"/>
    <x v="1"/>
    <x v="53"/>
    <x v="0"/>
    <e v="#N/A"/>
    <e v="#N/A"/>
    <e v="#N/A"/>
    <s v="Model 2 - c p. 25 (SF)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4"/>
    <s v="Type 20:below ave density,newer housing, below ave street density,below ave intersection density,above ave cul-de-sac density"/>
    <n v="1"/>
    <x v="15"/>
    <s v="Origin/residence"/>
    <s v="census geography"/>
    <s v=" STF3"/>
    <s v="Negative binomial regression"/>
    <m/>
    <m/>
    <s v="4b, 5, 7b"/>
    <n v="-3.5934834992142478E-2"/>
    <s v="derived (7b)"/>
    <n v="-1.3812"/>
    <m/>
    <n v="0.2512768398602101"/>
    <s v="Derived (4b)"/>
    <m/>
    <m/>
    <s v=""/>
    <m/>
    <s v=""/>
    <n v="142.19999999999999"/>
    <s v="χ2"/>
    <s v=""/>
    <n v="0.1"/>
    <m/>
    <m/>
    <m/>
    <m/>
    <n v="0.73799999999999999"/>
    <s v="pseudo R2"/>
    <n v="-8522.2999999999993"/>
    <s v=""/>
    <n v="1612.7"/>
    <s v="χ2"/>
    <m/>
    <m/>
    <m/>
    <s v=""/>
    <s v=""/>
    <n v="2.6017111925964728E-2"/>
    <n v="-3.5934834992142478E-2"/>
    <m/>
    <m/>
  </r>
  <r>
    <x v="31"/>
    <s v="Gordon 2004"/>
    <n v="15.16"/>
    <x v="465"/>
    <x v="0"/>
    <x v="1"/>
    <x v="1"/>
    <x v="53"/>
    <x v="0"/>
    <e v="#N/A"/>
    <e v="#N/A"/>
    <e v="#N/A"/>
    <s v="Model 2 - c p. 25 (pooled)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4"/>
    <s v="Type 20:below ave density,newer housing, below ave street density,below ave intersection density,above ave cul-de-sac density"/>
    <n v="1"/>
    <x v="15"/>
    <s v="Origin/residence"/>
    <s v="census geography"/>
    <s v=" STF3"/>
    <s v="Negative binomial regression"/>
    <m/>
    <m/>
    <s v="4b, 5, 7b"/>
    <n v="-3.6730958617077002E-2"/>
    <s v="derived (7b)"/>
    <n v="-1.4117999999999999"/>
    <m/>
    <n v="0.2437042205186791"/>
    <s v="Derived (4b)"/>
    <m/>
    <m/>
    <s v=""/>
    <m/>
    <s v=""/>
    <n v="323.89999999999998"/>
    <s v="χ2"/>
    <s v=""/>
    <n v="0.1"/>
    <m/>
    <m/>
    <m/>
    <m/>
    <n v="0.82"/>
    <s v="pseudo R2"/>
    <n v="-30376"/>
    <s v=""/>
    <n v="6854.2"/>
    <s v="χ2"/>
    <m/>
    <m/>
    <m/>
    <s v=""/>
    <s v=""/>
    <n v="2.6017111925964728E-2"/>
    <n v="-3.6730958617077002E-2"/>
    <m/>
    <m/>
  </r>
  <r>
    <x v="61"/>
    <s v="Rajamani et al. 2003"/>
    <n v="117.1"/>
    <x v="466"/>
    <x v="0"/>
    <x v="1"/>
    <x v="1"/>
    <x v="206"/>
    <x v="0"/>
    <n v="11.084061525982584"/>
    <n v="0"/>
    <n v="0"/>
    <s v="Table 2 p. 163"/>
    <s v="insufficient information"/>
    <s v="Y"/>
    <s v="Neg"/>
    <x v="2"/>
    <s v="mode choice (probability)"/>
    <s v="trip"/>
    <s v="categorical"/>
    <s v="Aggregate"/>
    <s v="neighbourhood"/>
    <s v="Revealed preference"/>
    <s v="Secondary - travel or household survey"/>
    <n v="1"/>
    <n v="0"/>
    <n v="0"/>
    <n v="0"/>
    <n v="0"/>
    <n v="0"/>
    <n v="0"/>
    <n v="0"/>
    <n v="0"/>
    <n v="0"/>
    <n v="0"/>
    <n v="0"/>
    <n v="0"/>
    <n v="0"/>
    <n v="0"/>
    <n v="0"/>
    <n v="0"/>
    <n v="0"/>
    <n v="0"/>
    <n v="1"/>
    <n v="0"/>
    <s v="Non-work"/>
    <x v="1"/>
    <s v="Portland"/>
    <n v="1995"/>
    <s v="Pre-2010"/>
    <n v="131"/>
    <n v="1"/>
    <s v="O"/>
    <s v="Y"/>
    <n v="0"/>
    <n v="1"/>
    <n v="1"/>
    <n v="0"/>
    <x v="0"/>
    <x v="1"/>
    <x v="0"/>
    <n v="1"/>
    <x v="0"/>
    <n v="0"/>
    <n v="1"/>
    <n v="0"/>
    <x v="2"/>
    <s v="Land use entropy:Entropy: maximises eveness --&gt; 1"/>
    <m/>
    <x v="2"/>
    <s v="Origin/residence"/>
    <s v="neighbourhood"/>
    <s v=" not stated"/>
    <s v="Multinomial logistic"/>
    <s v="shared ride"/>
    <m/>
    <m/>
    <n v="-3.6999999999999998E-2"/>
    <s v="Source"/>
    <m/>
    <m/>
    <m/>
    <s v=""/>
    <m/>
    <m/>
    <s v=""/>
    <m/>
    <s v=""/>
    <s v=""/>
    <s v=""/>
    <s v=""/>
    <s v="author's specification"/>
    <s v=""/>
    <m/>
    <m/>
    <m/>
    <s v="not stated"/>
    <s v=""/>
    <s v=""/>
    <s v=""/>
    <s v=""/>
    <s v=""/>
    <m/>
    <m/>
    <m/>
    <s v=""/>
    <s v=""/>
    <s v=""/>
    <s v=""/>
    <m/>
    <m/>
  </r>
  <r>
    <x v="71"/>
    <s v="Chapman and Frank 2004"/>
    <n v="110.1"/>
    <x v="467"/>
    <x v="1"/>
    <x v="1"/>
    <x v="1"/>
    <x v="271"/>
    <x v="11"/>
    <n v="21.452533101696009"/>
    <n v="3.0646475859565725"/>
    <n v="-0.5485714285714286"/>
    <s v="Table 105 p. 237"/>
    <n v="3"/>
    <s v="Y"/>
    <s v="Neg"/>
    <x v="2"/>
    <s v="mode choice (probability)"/>
    <s v="trip"/>
    <s v="categorical"/>
    <s v="Aggregate"/>
    <s v="1km grid"/>
    <s v="Revealed preference"/>
    <s v="Primary survey"/>
    <n v="0"/>
    <n v="0"/>
    <n v="1"/>
    <n v="0"/>
    <n v="0"/>
    <n v="0"/>
    <n v="1"/>
    <n v="0"/>
    <n v="0"/>
    <n v="1"/>
    <n v="0"/>
    <n v="0"/>
    <n v="0"/>
    <n v="0"/>
    <n v="0"/>
    <n v="0"/>
    <n v="0"/>
    <n v="0"/>
    <n v="0"/>
    <n v="0"/>
    <n v="0"/>
    <s v="Work"/>
    <x v="1"/>
    <s v="Atlanta"/>
    <s v="2001/2001"/>
    <s v="Pre-2010"/>
    <n v="4140"/>
    <n v="1"/>
    <s v="O"/>
    <s v="Y"/>
    <n v="1"/>
    <n v="1"/>
    <n v="0"/>
    <n v="1"/>
    <x v="1"/>
    <x v="1"/>
    <x v="0"/>
    <n v="1"/>
    <x v="0"/>
    <n v="0"/>
    <n v="1"/>
    <n v="0"/>
    <x v="0"/>
    <s v="Walkability index"/>
    <m/>
    <x v="11"/>
    <s v="Origin/residence"/>
    <s v="other"/>
    <s v=" &lt;400m"/>
    <s v="Multinomial logistic"/>
    <s v="automobile"/>
    <m/>
    <s v="4a, 7a, 8a"/>
    <n v="-0.17899984033570446"/>
    <s v="Derived (7a); (used average mode shares p. 14 for elasticity calc as model-specific means only given for relative trip time)"/>
    <n v="-0.33100000000000002"/>
    <n v="0.7182051690405703"/>
    <m/>
    <s v="Derived (4a)"/>
    <s v=""/>
    <s v=""/>
    <n v="-3.84"/>
    <m/>
    <s v=""/>
    <s v=""/>
    <s v=""/>
    <s v=""/>
    <s v=""/>
    <m/>
    <m/>
    <n v="4.6614541754089703E-2"/>
    <s v="Derived (8a)"/>
    <n v="0.29799999999999999"/>
    <s v="pseudo R2"/>
    <s v=""/>
    <s v=""/>
    <s v=""/>
    <s v=""/>
    <m/>
    <m/>
    <m/>
    <s v=""/>
    <n v="3.431247121436979E-2"/>
    <n v="0.56000000000000005"/>
    <n v="-0.17899984033570446"/>
    <m/>
    <m/>
  </r>
  <r>
    <x v="53"/>
    <s v="Zhu et al. 2013"/>
    <n v="54.3"/>
    <x v="468"/>
    <x v="1"/>
    <x v="1"/>
    <x v="1"/>
    <x v="188"/>
    <x v="1"/>
    <n v="10.963123976523958"/>
    <e v="#VALUE!"/>
    <e v="#VALUE!"/>
    <s v="Table 5 p. 69"/>
    <n v="2"/>
    <s v="N"/>
    <s v="Pos"/>
    <x v="1"/>
    <s v="Transit use (probability)"/>
    <s v="individual"/>
    <s v="binary"/>
    <s v="Disaggregate"/>
    <m/>
    <s v="Revealed preference"/>
    <s v="Secondary - travel or household survey"/>
    <n v="0"/>
    <n v="0"/>
    <n v="1"/>
    <n v="0"/>
    <n v="0"/>
    <n v="0"/>
    <n v="1"/>
    <n v="0"/>
    <n v="0"/>
    <n v="0"/>
    <n v="0"/>
    <n v="0"/>
    <n v="0"/>
    <n v="0"/>
    <n v="0"/>
    <n v="0"/>
    <n v="0"/>
    <n v="0"/>
    <n v="0"/>
    <n v="1"/>
    <n v="0"/>
    <s v="Non-work"/>
    <x v="1"/>
    <s v="Los Angeles"/>
    <n v="2009"/>
    <s v="Pre-2010"/>
    <n v="8181"/>
    <n v="1"/>
    <s v="O"/>
    <s v="Y"/>
    <n v="0"/>
    <n v="0"/>
    <n v="0"/>
    <n v="0"/>
    <x v="1"/>
    <x v="1"/>
    <x v="0"/>
    <n v="1"/>
    <x v="0"/>
    <n v="1"/>
    <n v="1"/>
    <n v="1"/>
    <x v="2"/>
    <s v="Housing diversity:Entropy: maximises eveness --&gt; 1"/>
    <m/>
    <x v="14"/>
    <s v="not stated"/>
    <s v="census geography"/>
    <s v="block or tract"/>
    <s v="Binary logistic"/>
    <s v="no transit trip"/>
    <m/>
    <s v="4a, 7a"/>
    <n v="5.7599999999999995E-3"/>
    <s v="derived (7a)"/>
    <n v="0.04"/>
    <n v="1.0408107741923882"/>
    <m/>
    <s v="Derived (4a)"/>
    <s v=""/>
    <s v=""/>
    <s v=""/>
    <m/>
    <n v="0.46"/>
    <s v=""/>
    <s v=""/>
    <s v=""/>
    <s v=""/>
    <s v=""/>
    <m/>
    <m/>
    <m/>
    <n v="222"/>
    <s v="pseudo R2"/>
    <s v=""/>
    <s v=""/>
    <s v=""/>
    <s v=""/>
    <m/>
    <m/>
    <m/>
    <s v=""/>
    <n v="0.04"/>
    <n v="0.15"/>
    <n v="5.7599999999999995E-3"/>
    <m/>
    <m/>
  </r>
  <r>
    <x v="31"/>
    <s v="Gordon 2004"/>
    <n v="15.18"/>
    <x v="469"/>
    <x v="0"/>
    <x v="1"/>
    <x v="1"/>
    <x v="53"/>
    <x v="0"/>
    <e v="#N/A"/>
    <e v="#N/A"/>
    <e v="#N/A"/>
    <s v="Model 2 - c p. 25 (SF)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4"/>
    <s v="Type 11:below ave density,newer housing, below ave street density,below ave intersection density,above ave cul-de-sac density"/>
    <n v="1"/>
    <x v="15"/>
    <s v="Origin/residence"/>
    <s v="census geography"/>
    <s v=" STF3"/>
    <s v="Negative binomial regression"/>
    <m/>
    <m/>
    <s v="4b, 5, 7b"/>
    <n v="-4.1025126593329839E-2"/>
    <s v="derived (7b)"/>
    <n v="-0.97489999999999999"/>
    <m/>
    <n v="0.37723007468453784"/>
    <s v="Derived (4b)"/>
    <m/>
    <m/>
    <s v=""/>
    <m/>
    <s v=""/>
    <n v="84.5"/>
    <s v="χ2"/>
    <s v=""/>
    <n v="0.1"/>
    <m/>
    <m/>
    <m/>
    <m/>
    <n v="0.73799999999999999"/>
    <s v="pseudo R2"/>
    <n v="-8522.2999999999993"/>
    <s v=""/>
    <n v="1612.7"/>
    <s v="χ2"/>
    <m/>
    <m/>
    <m/>
    <s v=""/>
    <s v=""/>
    <n v="4.2081368954077179E-2"/>
    <n v="-4.1025126593329839E-2"/>
    <m/>
    <m/>
  </r>
  <r>
    <x v="53"/>
    <s v="Zhu et al. 2013"/>
    <n v="54.2"/>
    <x v="470"/>
    <x v="1"/>
    <x v="1"/>
    <x v="1"/>
    <x v="188"/>
    <x v="1"/>
    <n v="10.963123976523958"/>
    <e v="#VALUE!"/>
    <e v="#VALUE!"/>
    <s v="Table 4 p. 68"/>
    <n v="2"/>
    <s v="N"/>
    <s v="Neg"/>
    <x v="1"/>
    <s v="Transit use (probability)"/>
    <s v="individual"/>
    <s v="binary"/>
    <s v="Disaggregate"/>
    <m/>
    <s v="Revealed preference"/>
    <s v="Secondary - travel or household survey"/>
    <n v="0"/>
    <n v="0"/>
    <n v="1"/>
    <n v="0"/>
    <n v="0"/>
    <n v="0"/>
    <n v="1"/>
    <n v="0"/>
    <n v="0"/>
    <n v="0"/>
    <n v="0"/>
    <n v="1"/>
    <n v="0"/>
    <n v="0"/>
    <n v="0"/>
    <n v="0"/>
    <n v="0"/>
    <n v="0"/>
    <n v="0"/>
    <n v="0"/>
    <n v="0"/>
    <s v="Work"/>
    <x v="1"/>
    <s v="Los Angeles"/>
    <n v="2009"/>
    <s v="Pre-2010"/>
    <n v="3334"/>
    <n v="1"/>
    <s v="O"/>
    <s v="N"/>
    <n v="0"/>
    <n v="0"/>
    <n v="0"/>
    <n v="0"/>
    <x v="1"/>
    <x v="1"/>
    <x v="0"/>
    <n v="1"/>
    <x v="0"/>
    <n v="1"/>
    <n v="1"/>
    <n v="1"/>
    <x v="2"/>
    <s v="Residential density Index:Entropy: maximises eveness --&gt; 1"/>
    <m/>
    <x v="14"/>
    <s v="not stated"/>
    <s v="census geography"/>
    <s v="block or tract"/>
    <s v="Binary logistic"/>
    <s v="no transit trip"/>
    <m/>
    <s v="4a, 7a"/>
    <n v="0"/>
    <s v="derived (7a)"/>
    <n v="0"/>
    <n v="1"/>
    <m/>
    <s v="Derived (4a)"/>
    <s v=""/>
    <s v=""/>
    <s v=""/>
    <m/>
    <n v="0.05"/>
    <s v=""/>
    <s v=""/>
    <s v=""/>
    <s v=""/>
    <s v=""/>
    <m/>
    <m/>
    <m/>
    <n v="0.27500000000000002"/>
    <s v="pseudo R2"/>
    <s v=""/>
    <s v=""/>
    <s v=""/>
    <s v=""/>
    <m/>
    <m/>
    <m/>
    <s v=""/>
    <n v="0.04"/>
    <n v="-0.06"/>
    <n v="0"/>
    <m/>
    <m/>
  </r>
  <r>
    <x v="53"/>
    <s v="Zhu et al. 2013"/>
    <n v="54.1"/>
    <x v="471"/>
    <x v="1"/>
    <x v="1"/>
    <x v="1"/>
    <x v="188"/>
    <x v="1"/>
    <n v="10.963123976523958"/>
    <e v="#VALUE!"/>
    <e v="#VALUE!"/>
    <s v="Table 3 p. 68"/>
    <n v="2"/>
    <s v="N"/>
    <s v="Pos"/>
    <x v="1"/>
    <s v="mode choice (probability)"/>
    <s v="trip"/>
    <s v="categorical"/>
    <s v="Disaggregate"/>
    <m/>
    <s v="Revealed preference"/>
    <s v="Secondary - travel or household survey"/>
    <n v="0"/>
    <n v="0"/>
    <n v="1"/>
    <n v="0"/>
    <n v="0"/>
    <n v="0"/>
    <n v="1"/>
    <n v="0"/>
    <n v="0"/>
    <n v="0"/>
    <n v="0"/>
    <n v="1"/>
    <n v="0"/>
    <n v="0"/>
    <n v="0"/>
    <n v="0"/>
    <n v="0"/>
    <n v="0"/>
    <n v="0"/>
    <n v="0"/>
    <n v="0"/>
    <s v="Work"/>
    <x v="1"/>
    <s v="Los Angeles"/>
    <n v="2009"/>
    <s v="Pre-2010"/>
    <n v="4934"/>
    <n v="1"/>
    <s v="O"/>
    <s v="N"/>
    <n v="0"/>
    <n v="0"/>
    <n v="0"/>
    <n v="0"/>
    <x v="1"/>
    <x v="1"/>
    <x v="0"/>
    <n v="1"/>
    <x v="0"/>
    <n v="1"/>
    <n v="1"/>
    <n v="1"/>
    <x v="2"/>
    <s v="Residential density Index:Entropy: maximises eveness --&gt; 1"/>
    <m/>
    <x v="14"/>
    <s v="Origin/residence"/>
    <s v="census geography"/>
    <s v="block or tract"/>
    <s v="Multinomial logistic"/>
    <s v="automobile"/>
    <m/>
    <s v="4b, 7a"/>
    <n v="-5.7599999999999991E-4"/>
    <s v="derived (7a)"/>
    <n v="0.01"/>
    <m/>
    <n v="1.0100501670841679"/>
    <s v="Derived (4b)"/>
    <s v=""/>
    <s v=""/>
    <s v=""/>
    <m/>
    <n v="0.08"/>
    <s v=""/>
    <s v=""/>
    <s v=""/>
    <s v=""/>
    <s v=""/>
    <m/>
    <m/>
    <m/>
    <n v="0.14299999999999999"/>
    <s v="pseudo R2"/>
    <s v=""/>
    <s v=""/>
    <s v=""/>
    <s v=""/>
    <m/>
    <m/>
    <m/>
    <s v=""/>
    <n v="0.04"/>
    <n v="-0.06"/>
    <n v="-5.7599999999999991E-4"/>
    <m/>
    <m/>
  </r>
  <r>
    <x v="31"/>
    <s v="Gordon 2004"/>
    <n v="15.17"/>
    <x v="472"/>
    <x v="0"/>
    <x v="1"/>
    <x v="1"/>
    <x v="53"/>
    <x v="0"/>
    <e v="#N/A"/>
    <e v="#N/A"/>
    <e v="#N/A"/>
    <s v="Model 2 - c p. 25 (LA)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4"/>
    <s v="Type 13:below ave density,newer housing, below ave street density,below ave intersection density,above ave cul-de-sac density"/>
    <n v="1"/>
    <x v="15"/>
    <s v="Origin/residence"/>
    <s v="census geography"/>
    <s v=" STF3"/>
    <s v="Negative binomial regression"/>
    <m/>
    <m/>
    <s v="4b, 5, 7b"/>
    <n v="-4.3462860136196962E-2"/>
    <s v="derived (7b)"/>
    <n v="-1.1686000000000001"/>
    <m/>
    <n v="0.31080175928484993"/>
    <s v="Derived (4b)"/>
    <m/>
    <m/>
    <s v=""/>
    <m/>
    <s v=""/>
    <n v="247.3"/>
    <s v="χ2"/>
    <s v=""/>
    <n v="0.1"/>
    <m/>
    <m/>
    <m/>
    <m/>
    <n v="0.79500000000000004"/>
    <s v="pseudo R2"/>
    <n v="-16865"/>
    <s v=""/>
    <n v="4033.9"/>
    <s v="χ2"/>
    <m/>
    <m/>
    <m/>
    <s v=""/>
    <s v=""/>
    <n v="3.719224724986904E-2"/>
    <n v="-4.3462860136196962E-2"/>
    <m/>
    <m/>
  </r>
  <r>
    <x v="53"/>
    <s v="Zhu et al. 2013"/>
    <n v="54.3"/>
    <x v="473"/>
    <x v="1"/>
    <x v="1"/>
    <x v="1"/>
    <x v="188"/>
    <x v="1"/>
    <n v="10.963123976523958"/>
    <e v="#VALUE!"/>
    <e v="#VALUE!"/>
    <s v="Table 5 p. 69"/>
    <n v="2"/>
    <s v="N"/>
    <s v="Pos"/>
    <x v="1"/>
    <s v="Transit use (probability)"/>
    <s v="individual"/>
    <s v="binary"/>
    <s v="Disaggregate"/>
    <m/>
    <s v="Revealed preference"/>
    <s v="Secondary - travel or household survey"/>
    <n v="0"/>
    <n v="0"/>
    <n v="1"/>
    <n v="0"/>
    <n v="0"/>
    <n v="0"/>
    <n v="1"/>
    <n v="0"/>
    <n v="0"/>
    <n v="0"/>
    <n v="0"/>
    <n v="0"/>
    <n v="0"/>
    <n v="0"/>
    <n v="0"/>
    <n v="0"/>
    <n v="0"/>
    <n v="0"/>
    <n v="0"/>
    <n v="1"/>
    <n v="0"/>
    <s v="Non-work"/>
    <x v="1"/>
    <s v="Los Angeles"/>
    <n v="2009"/>
    <s v="Pre-2010"/>
    <n v="8181"/>
    <n v="1"/>
    <s v="O"/>
    <s v="N"/>
    <n v="0"/>
    <n v="0"/>
    <n v="0"/>
    <n v="0"/>
    <x v="1"/>
    <x v="1"/>
    <x v="0"/>
    <n v="1"/>
    <x v="0"/>
    <n v="1"/>
    <n v="1"/>
    <n v="1"/>
    <x v="2"/>
    <s v="Residential density Index:Entropy: maximises eveness --&gt; 1"/>
    <m/>
    <x v="14"/>
    <s v="not stated"/>
    <s v="census geography"/>
    <s v="block or tract"/>
    <s v="Binary logistic"/>
    <s v="no transit trip"/>
    <m/>
    <s v="4a, 7a"/>
    <n v="-1.1519999999999998E-3"/>
    <s v="derived (7a)"/>
    <n v="0.02"/>
    <n v="1.0202013400267558"/>
    <m/>
    <s v="Derived (4a)"/>
    <s v=""/>
    <s v=""/>
    <s v=""/>
    <m/>
    <n v="0.32"/>
    <s v=""/>
    <s v=""/>
    <s v=""/>
    <s v=""/>
    <s v=""/>
    <m/>
    <m/>
    <m/>
    <n v="222"/>
    <s v="pseudo R2"/>
    <s v=""/>
    <s v=""/>
    <s v=""/>
    <s v=""/>
    <m/>
    <m/>
    <m/>
    <s v=""/>
    <n v="0.04"/>
    <n v="-0.06"/>
    <n v="-1.1519999999999998E-3"/>
    <m/>
    <m/>
  </r>
  <r>
    <x v="31"/>
    <s v="Gordon 2004"/>
    <n v="15.16"/>
    <x v="474"/>
    <x v="0"/>
    <x v="1"/>
    <x v="1"/>
    <x v="53"/>
    <x v="0"/>
    <e v="#N/A"/>
    <e v="#N/A"/>
    <e v="#N/A"/>
    <s v="Model 2 - c p. 25 (pooled)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4"/>
    <s v="Type 13:below ave density,newer housing, below ave street density,below ave intersection density,above ave cul-de-sac density"/>
    <n v="1"/>
    <x v="15"/>
    <s v="Origin/residence"/>
    <s v="census geography"/>
    <s v=" STF3"/>
    <s v="Negative binomial regression"/>
    <m/>
    <m/>
    <s v="4b, 5, 7b"/>
    <n v="-4.6315505500261915E-2"/>
    <s v="derived (7b)"/>
    <n v="-1.2453000000000001"/>
    <m/>
    <n v="0.28785453881437623"/>
    <s v="Derived (4b)"/>
    <m/>
    <m/>
    <s v=""/>
    <m/>
    <s v=""/>
    <n v="368.2"/>
    <s v="χ2"/>
    <s v=""/>
    <n v="0.1"/>
    <m/>
    <m/>
    <m/>
    <m/>
    <n v="0.82"/>
    <s v="pseudo R2"/>
    <n v="-30376"/>
    <s v=""/>
    <n v="6854.2"/>
    <s v="χ2"/>
    <m/>
    <m/>
    <m/>
    <s v=""/>
    <s v=""/>
    <n v="3.719224724986904E-2"/>
    <n v="-4.6315505500261915E-2"/>
    <m/>
    <m/>
  </r>
  <r>
    <x v="31"/>
    <s v="Gordon 2004"/>
    <n v="15.17"/>
    <x v="475"/>
    <x v="0"/>
    <x v="1"/>
    <x v="1"/>
    <x v="95"/>
    <x v="0"/>
    <n v="39.368137514305083"/>
    <n v="0"/>
    <n v="0"/>
    <s v="Model 2 - c p. 25 (LA) (log-linear)"/>
    <n v="3"/>
    <s v="Y"/>
    <s v="Neg"/>
    <x v="2"/>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1"/>
    <s v="Type 7:above ave density,newer housing, below ave street density,above ave intersection density,above ave cul-de-sac density"/>
    <n v="1"/>
    <x v="10"/>
    <s v="Origin/residence"/>
    <s v="census geography"/>
    <s v=" STF3"/>
    <s v="Negative binomial regression"/>
    <m/>
    <m/>
    <s v="4b, 5, 103"/>
    <n v="-4.7259472673301904E-2"/>
    <s v="derived (7b)"/>
    <n v="-0.33250000000000002"/>
    <m/>
    <n v="0.71712866886398563"/>
    <s v="Derived (4b)"/>
    <m/>
    <m/>
    <s v=""/>
    <m/>
    <s v=""/>
    <n v="44.9"/>
    <s v="χ2"/>
    <s v=""/>
    <n v="0.1"/>
    <m/>
    <m/>
    <m/>
    <m/>
    <n v="0.79500000000000004"/>
    <s v="pseudo R2"/>
    <n v="-16865"/>
    <s v=""/>
    <n v="4033.9"/>
    <s v="χ2"/>
    <m/>
    <m/>
    <m/>
    <s v=""/>
    <s v=""/>
    <n v="0.14213375240090798"/>
    <n v="-4.7259472673301904E-2"/>
    <m/>
    <m/>
  </r>
  <r>
    <x v="75"/>
    <s v="Wu et al. 2017"/>
    <n v="145.1"/>
    <x v="476"/>
    <x v="0"/>
    <x v="1"/>
    <x v="1"/>
    <x v="10"/>
    <x v="0"/>
    <n v="15.33593967902171"/>
    <n v="0"/>
    <n v="0"/>
    <s v="Table 4"/>
    <n v="4"/>
    <s v="N"/>
    <s v="Neg"/>
    <x v="1"/>
    <s v="mode choice (probability)"/>
    <m/>
    <s v="discrete"/>
    <s v="Aggregate"/>
    <s v="Transit stop ridership"/>
    <s v="Revealed preference"/>
    <s v="Secondary - travel or household survey"/>
    <n v="0"/>
    <n v="0"/>
    <n v="0"/>
    <n v="0"/>
    <n v="0"/>
    <n v="0"/>
    <n v="1"/>
    <n v="0"/>
    <n v="0"/>
    <n v="0"/>
    <n v="0"/>
    <n v="1"/>
    <n v="0"/>
    <n v="0"/>
    <n v="0"/>
    <n v="0"/>
    <n v="0"/>
    <n v="0"/>
    <n v="0"/>
    <n v="0"/>
    <n v="0"/>
    <s v="Work"/>
    <x v="8"/>
    <s v="Beijing"/>
    <n v="2009"/>
    <s v="Pre-2010"/>
    <n v="9462"/>
    <n v="1"/>
    <s v="Q"/>
    <s v="Y"/>
    <n v="1"/>
    <n v="0"/>
    <n v="0"/>
    <n v="0"/>
    <x v="0"/>
    <x v="1"/>
    <x v="0"/>
    <n v="1"/>
    <x v="0"/>
    <n v="1"/>
    <n v="0"/>
    <n v="1"/>
    <x v="3"/>
    <s v="population density"/>
    <m/>
    <x v="7"/>
    <s v="Origin/residence"/>
    <s v="other"/>
    <s v=" TAZ"/>
    <s v="Multinomial logistic"/>
    <s v="not choosing transit"/>
    <m/>
    <s v="4a, 7a"/>
    <n v="-4.9881759999999997E-2"/>
    <s v="derived (7a)"/>
    <n v="-0.02"/>
    <n v="0.98019867330675525"/>
    <m/>
    <s v="Derived (4a)"/>
    <m/>
    <m/>
    <m/>
    <m/>
    <m/>
    <m/>
    <m/>
    <m/>
    <s v="NS"/>
    <m/>
    <m/>
    <m/>
    <m/>
    <s v="not stated"/>
    <m/>
    <m/>
    <m/>
    <m/>
    <m/>
    <m/>
    <m/>
    <m/>
    <m/>
    <n v="0.12180000000000001"/>
    <n v="2.84"/>
    <n v="-4.9881759999999997E-2"/>
    <m/>
    <m/>
  </r>
  <r>
    <x v="31"/>
    <s v="Gordon 2004"/>
    <n v="15.18"/>
    <x v="477"/>
    <x v="0"/>
    <x v="1"/>
    <x v="1"/>
    <x v="53"/>
    <x v="0"/>
    <e v="#N/A"/>
    <e v="#N/A"/>
    <e v="#N/A"/>
    <s v="Model 2 - c p. 25 (SF)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4"/>
    <s v="Type 13:below ave density,newer housing, below ave street density,below ave intersection density,above ave cul-de-sac density"/>
    <n v="1"/>
    <x v="15"/>
    <s v="Origin/residence"/>
    <s v="census geography"/>
    <s v=" STF3"/>
    <s v="Negative binomial regression"/>
    <m/>
    <m/>
    <s v="4b, 5, 7b"/>
    <n v="-5.0481037192247245E-2"/>
    <s v="derived (7b)"/>
    <n v="-1.3573"/>
    <m/>
    <n v="0.2573546974224068"/>
    <s v="Derived (4b)"/>
    <m/>
    <m/>
    <s v=""/>
    <m/>
    <s v=""/>
    <n v="106.3"/>
    <s v="χ2"/>
    <s v=""/>
    <n v="0.1"/>
    <m/>
    <m/>
    <m/>
    <m/>
    <n v="0.73799999999999999"/>
    <s v="pseudo R2"/>
    <n v="-8522.2999999999993"/>
    <s v=""/>
    <n v="1612.7"/>
    <s v="χ2"/>
    <m/>
    <m/>
    <m/>
    <s v=""/>
    <s v=""/>
    <n v="3.719224724986904E-2"/>
    <n v="-5.0481037192247245E-2"/>
    <m/>
    <m/>
  </r>
  <r>
    <x v="31"/>
    <s v="Gordon 2004"/>
    <n v="15.16"/>
    <x v="478"/>
    <x v="0"/>
    <x v="1"/>
    <x v="1"/>
    <x v="95"/>
    <x v="0"/>
    <n v="39.368137514305083"/>
    <n v="0"/>
    <n v="0"/>
    <s v="Model 2 - c p. 25 (pooled) (log-linear)"/>
    <n v="3"/>
    <s v="Y"/>
    <s v="Neg"/>
    <x v="2"/>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1"/>
    <s v="Type 7:above ave density,newer housing, below ave street density,above ave intersection density,above ave cul-de-sac density"/>
    <n v="1"/>
    <x v="10"/>
    <s v="Origin/residence"/>
    <s v="census geography"/>
    <s v=" STF3"/>
    <s v="Negative binomial regression"/>
    <m/>
    <m/>
    <s v="4b, 5, 103"/>
    <n v="-5.1580338746289506E-2"/>
    <s v="derived (7b)"/>
    <n v="-0.3629"/>
    <m/>
    <n v="0.69565599562049307"/>
    <s v="Derived (4b)"/>
    <m/>
    <m/>
    <s v=""/>
    <m/>
    <s v=""/>
    <n v="84.6"/>
    <s v="χ2"/>
    <s v=""/>
    <n v="0.1"/>
    <m/>
    <m/>
    <m/>
    <m/>
    <n v="0.82"/>
    <s v="pseudo R2"/>
    <n v="-30376"/>
    <s v=""/>
    <n v="6854.2"/>
    <s v="χ2"/>
    <m/>
    <m/>
    <m/>
    <s v=""/>
    <s v=""/>
    <n v="0.14213375240090798"/>
    <n v="-5.1580338746289506E-2"/>
    <m/>
    <m/>
  </r>
  <r>
    <x v="53"/>
    <s v="Zhu et al. 2013"/>
    <n v="54.1"/>
    <x v="479"/>
    <x v="1"/>
    <x v="1"/>
    <x v="1"/>
    <x v="188"/>
    <x v="1"/>
    <n v="10.963123976523958"/>
    <e v="#VALUE!"/>
    <e v="#VALUE!"/>
    <s v="Table 3 p. 68"/>
    <n v="2"/>
    <s v="N"/>
    <s v="Pos"/>
    <x v="1"/>
    <s v="mode choice (probability)"/>
    <s v="trip"/>
    <s v="categorical"/>
    <s v="Disaggregate"/>
    <m/>
    <s v="Revealed preference"/>
    <s v="Secondary - travel or household survey"/>
    <n v="0"/>
    <n v="0"/>
    <n v="1"/>
    <n v="0"/>
    <n v="0"/>
    <n v="0"/>
    <n v="1"/>
    <n v="0"/>
    <n v="0"/>
    <n v="0"/>
    <n v="0"/>
    <n v="1"/>
    <n v="0"/>
    <n v="0"/>
    <n v="0"/>
    <n v="0"/>
    <n v="0"/>
    <n v="0"/>
    <n v="0"/>
    <n v="0"/>
    <n v="0"/>
    <s v="Work"/>
    <x v="1"/>
    <s v="Los Angeles"/>
    <n v="2009"/>
    <s v="Pre-2010"/>
    <n v="4934"/>
    <n v="1"/>
    <s v="O"/>
    <s v="N"/>
    <n v="0"/>
    <n v="0"/>
    <n v="0"/>
    <n v="0"/>
    <x v="1"/>
    <x v="1"/>
    <x v="0"/>
    <n v="1"/>
    <x v="0"/>
    <n v="1"/>
    <n v="1"/>
    <n v="1"/>
    <x v="2"/>
    <s v="Housing diversity:Entropy: maximises eveness --&gt; 1"/>
    <m/>
    <x v="14"/>
    <s v="Origin/residence"/>
    <s v="census geography"/>
    <s v="block or tract"/>
    <s v="Multinomial logistic"/>
    <s v="automobile"/>
    <m/>
    <s v="4b, 7a"/>
    <n v="-5.7599999999999995E-3"/>
    <s v="derived (7a)"/>
    <n v="0.04"/>
    <m/>
    <n v="1.0408107741923882"/>
    <s v="Derived (4b)"/>
    <s v=""/>
    <s v=""/>
    <s v=""/>
    <m/>
    <n v="0.45"/>
    <s v=""/>
    <s v=""/>
    <s v=""/>
    <s v=""/>
    <s v=""/>
    <m/>
    <m/>
    <m/>
    <n v="0.14299999999999999"/>
    <s v="pseudo R2"/>
    <s v=""/>
    <s v=""/>
    <s v=""/>
    <s v=""/>
    <m/>
    <m/>
    <m/>
    <s v=""/>
    <n v="0.04"/>
    <n v="-0.15"/>
    <n v="-5.7599999999999995E-3"/>
    <m/>
    <m/>
  </r>
  <r>
    <x v="31"/>
    <s v="Gordon 2004"/>
    <n v="15.19"/>
    <x v="480"/>
    <x v="0"/>
    <x v="1"/>
    <x v="1"/>
    <x v="53"/>
    <x v="0"/>
    <e v="#N/A"/>
    <e v="#N/A"/>
    <e v="#N/A"/>
    <s v="Model 2 - c p. 25 (SD)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n Diego"/>
    <n v="2000"/>
    <s v="Pre-2010"/>
    <n v="593"/>
    <n v="1"/>
    <s v="O"/>
    <s v="N"/>
    <n v="0"/>
    <n v="0"/>
    <n v="0"/>
    <n v="0"/>
    <x v="0"/>
    <x v="1"/>
    <x v="0"/>
    <n v="1"/>
    <x v="0"/>
    <n v="0"/>
    <n v="0"/>
    <n v="0"/>
    <x v="4"/>
    <s v="Type 20:below ave density,newer housing, below ave street density,below ave intersection density,above ave cul-de-sac density"/>
    <n v="1"/>
    <x v="15"/>
    <s v="Origin/residence"/>
    <s v="census geography"/>
    <s v=" STF3"/>
    <s v="Negative binomial regression"/>
    <m/>
    <m/>
    <s v="4b, 5"/>
    <n v="-5.2078452942203597E-2"/>
    <s v="derived (7b)"/>
    <n v="-2.0017"/>
    <m/>
    <n v="0.13510540870382476"/>
    <s v="Derived (4b)"/>
    <m/>
    <m/>
    <s v=""/>
    <m/>
    <s v=""/>
    <n v="13.5"/>
    <s v="χ2"/>
    <s v=""/>
    <n v="0.1"/>
    <m/>
    <m/>
    <m/>
    <m/>
    <n v="0.69899999999999995"/>
    <s v="pseudo R2"/>
    <n v="-2939.3"/>
    <s v=""/>
    <n v="721"/>
    <s v="χ2"/>
    <m/>
    <m/>
    <m/>
    <s v=""/>
    <s v=""/>
    <n v="2.6017111925964728E-2"/>
    <n v="-5.2078452942203597E-2"/>
    <m/>
    <m/>
  </r>
  <r>
    <x v="53"/>
    <s v="Zhu et al. 2013"/>
    <n v="54.2"/>
    <x v="481"/>
    <x v="1"/>
    <x v="1"/>
    <x v="1"/>
    <x v="188"/>
    <x v="1"/>
    <n v="10.963123976523958"/>
    <e v="#VALUE!"/>
    <e v="#VALUE!"/>
    <s v="Table 4 p. 68"/>
    <n v="2"/>
    <s v="N"/>
    <s v="Pos"/>
    <x v="1"/>
    <s v="Transit use (probability)"/>
    <s v="individual"/>
    <s v="binary"/>
    <s v="Disaggregate"/>
    <m/>
    <s v="Revealed preference"/>
    <s v="Secondary - travel or household survey"/>
    <n v="0"/>
    <n v="0"/>
    <n v="1"/>
    <n v="0"/>
    <n v="0"/>
    <n v="0"/>
    <n v="1"/>
    <n v="0"/>
    <n v="0"/>
    <n v="0"/>
    <n v="0"/>
    <n v="1"/>
    <n v="0"/>
    <n v="0"/>
    <n v="0"/>
    <n v="0"/>
    <n v="0"/>
    <n v="0"/>
    <n v="0"/>
    <n v="0"/>
    <n v="0"/>
    <s v="Work"/>
    <x v="1"/>
    <s v="Los Angeles"/>
    <n v="2009"/>
    <s v="Pre-2010"/>
    <n v="3334"/>
    <n v="1"/>
    <s v="O"/>
    <s v="N"/>
    <n v="0"/>
    <n v="0"/>
    <n v="0"/>
    <n v="0"/>
    <x v="1"/>
    <x v="1"/>
    <x v="0"/>
    <n v="1"/>
    <x v="0"/>
    <n v="1"/>
    <n v="1"/>
    <n v="1"/>
    <x v="2"/>
    <s v="Housing diversity:Entropy: maximises eveness --&gt; 1"/>
    <m/>
    <x v="14"/>
    <s v="not stated"/>
    <s v="census geography"/>
    <s v="block or tract"/>
    <s v="Binary logistic"/>
    <s v="no transit trip"/>
    <m/>
    <s v="4a, 7a"/>
    <n v="-1.2959999999999999E-2"/>
    <s v="derived (7a)"/>
    <n v="0.09"/>
    <n v="1.0941742837052104"/>
    <m/>
    <s v="Derived (4a)"/>
    <s v=""/>
    <s v=""/>
    <s v=""/>
    <m/>
    <n v="0.73"/>
    <s v=""/>
    <s v=""/>
    <s v=""/>
    <s v=""/>
    <s v=""/>
    <m/>
    <m/>
    <m/>
    <n v="0.27500000000000002"/>
    <s v="pseudo R2"/>
    <s v=""/>
    <s v=""/>
    <s v=""/>
    <s v=""/>
    <m/>
    <m/>
    <m/>
    <s v=""/>
    <n v="0.04"/>
    <n v="-0.15"/>
    <n v="-1.2959999999999999E-2"/>
    <m/>
    <m/>
  </r>
  <r>
    <x v="53"/>
    <s v="Zhu et al. 2013"/>
    <n v="54.2"/>
    <x v="482"/>
    <x v="1"/>
    <x v="1"/>
    <x v="1"/>
    <x v="206"/>
    <x v="6"/>
    <n v="11.084061525982584"/>
    <n v="3.6946871753275277"/>
    <n v="-3.5468996883144269E-4"/>
    <s v="Table 4 p. 68"/>
    <n v="2"/>
    <s v="N"/>
    <s v="Neg"/>
    <x v="1"/>
    <s v="Transit use (probability)"/>
    <s v="individual"/>
    <s v="binary"/>
    <s v="Disaggregate"/>
    <m/>
    <s v="Revealed preference"/>
    <s v="Secondary - travel or household survey"/>
    <n v="0"/>
    <n v="0"/>
    <n v="1"/>
    <n v="0"/>
    <n v="0"/>
    <n v="0"/>
    <n v="1"/>
    <n v="0"/>
    <n v="0"/>
    <n v="0"/>
    <n v="0"/>
    <n v="1"/>
    <n v="0"/>
    <n v="0"/>
    <n v="0"/>
    <n v="0"/>
    <n v="0"/>
    <n v="0"/>
    <n v="0"/>
    <n v="0"/>
    <n v="0"/>
    <s v="Work"/>
    <x v="1"/>
    <s v="Los Angeles"/>
    <n v="2009"/>
    <s v="Pre-2010"/>
    <n v="3334"/>
    <n v="1"/>
    <s v="O"/>
    <s v="N"/>
    <n v="0"/>
    <n v="0"/>
    <n v="0"/>
    <n v="0"/>
    <x v="1"/>
    <x v="1"/>
    <x v="0"/>
    <n v="1"/>
    <x v="0"/>
    <n v="1"/>
    <n v="1"/>
    <n v="1"/>
    <x v="2"/>
    <s v="Land use mix:Entropy: maximises eveness --&gt; 1"/>
    <m/>
    <x v="2"/>
    <s v="not stated"/>
    <s v="census geography"/>
    <s v="block or tract"/>
    <s v="Binary logistic"/>
    <s v="no transit trip"/>
    <m/>
    <s v="4a, 7a"/>
    <n v="-9.6000000000000002E-5"/>
    <s v="derived (7a)"/>
    <n v="-0.01"/>
    <n v="0.99004983374916811"/>
    <m/>
    <s v="Derived (4a)"/>
    <s v=""/>
    <s v=""/>
    <s v=""/>
    <m/>
    <n v="-0.08"/>
    <s v=""/>
    <s v=""/>
    <s v=""/>
    <s v=""/>
    <s v=""/>
    <m/>
    <m/>
    <m/>
    <n v="0.27500000000000002"/>
    <s v="pseudo R2"/>
    <s v=""/>
    <s v=""/>
    <s v=""/>
    <s v=""/>
    <m/>
    <m/>
    <m/>
    <s v=""/>
    <n v="0.04"/>
    <n v="0.01"/>
    <n v="-9.6000000000000002E-5"/>
    <m/>
    <m/>
  </r>
  <r>
    <x v="53"/>
    <s v="Zhu et al. 2013"/>
    <n v="54.3"/>
    <x v="483"/>
    <x v="1"/>
    <x v="1"/>
    <x v="1"/>
    <x v="206"/>
    <x v="6"/>
    <n v="11.084061525982584"/>
    <n v="3.6946871753275277"/>
    <n v="-3.5468996883144269E-4"/>
    <s v="Table 5 p. 69"/>
    <n v="2"/>
    <s v="N"/>
    <s v="Neg"/>
    <x v="1"/>
    <s v="Transit use (probability)"/>
    <s v="individual"/>
    <s v="binary"/>
    <s v="Disaggregate"/>
    <m/>
    <s v="Revealed preference"/>
    <s v="Secondary - travel or household survey"/>
    <n v="0"/>
    <n v="0"/>
    <n v="1"/>
    <n v="0"/>
    <n v="0"/>
    <n v="0"/>
    <n v="1"/>
    <n v="0"/>
    <n v="0"/>
    <n v="0"/>
    <n v="0"/>
    <n v="0"/>
    <n v="0"/>
    <n v="0"/>
    <n v="0"/>
    <n v="0"/>
    <n v="0"/>
    <n v="0"/>
    <n v="0"/>
    <n v="1"/>
    <n v="0"/>
    <s v="Non-work"/>
    <x v="1"/>
    <s v="Los Angeles"/>
    <n v="2009"/>
    <s v="Pre-2010"/>
    <n v="8181"/>
    <n v="1"/>
    <s v="O"/>
    <s v="Y"/>
    <n v="0"/>
    <n v="0"/>
    <n v="0"/>
    <n v="0"/>
    <x v="1"/>
    <x v="1"/>
    <x v="0"/>
    <n v="1"/>
    <x v="0"/>
    <n v="1"/>
    <n v="1"/>
    <n v="1"/>
    <x v="2"/>
    <s v="Land use mix:Entropy: maximises eveness --&gt; 1"/>
    <m/>
    <x v="2"/>
    <s v="not stated"/>
    <s v="census geography"/>
    <s v="block or tract"/>
    <s v="Binary logistic"/>
    <s v="no transit trip"/>
    <m/>
    <s v="4a, 7a"/>
    <n v="-9.6000000000000002E-5"/>
    <s v="derived (7a)"/>
    <n v="-0.01"/>
    <n v="0.99004983374916811"/>
    <m/>
    <s v="Derived (4a)"/>
    <s v=""/>
    <s v=""/>
    <s v=""/>
    <m/>
    <n v="-0.18"/>
    <s v=""/>
    <s v=""/>
    <s v=""/>
    <s v=""/>
    <s v=""/>
    <m/>
    <m/>
    <m/>
    <n v="222"/>
    <s v="pseudo R2"/>
    <s v=""/>
    <s v=""/>
    <s v=""/>
    <s v=""/>
    <m/>
    <m/>
    <m/>
    <s v=""/>
    <n v="0.04"/>
    <n v="0.01"/>
    <n v="-9.6000000000000002E-5"/>
    <m/>
    <m/>
  </r>
  <r>
    <x v="53"/>
    <s v="Zhu et al. 2013"/>
    <n v="54.1"/>
    <x v="484"/>
    <x v="1"/>
    <x v="1"/>
    <x v="1"/>
    <x v="206"/>
    <x v="6"/>
    <n v="11.084061525982584"/>
    <n v="3.6946871753275277"/>
    <n v="-2.4828297818200989E-3"/>
    <s v="Table 3 p. 68"/>
    <n v="2"/>
    <s v="N"/>
    <s v="Neg"/>
    <x v="1"/>
    <s v="mode choice (probability)"/>
    <s v="trip"/>
    <s v="categorical"/>
    <s v="Disaggregate"/>
    <m/>
    <s v="Revealed preference"/>
    <s v="Secondary - travel or household survey"/>
    <n v="0"/>
    <n v="0"/>
    <n v="1"/>
    <n v="0"/>
    <n v="0"/>
    <n v="0"/>
    <n v="1"/>
    <n v="0"/>
    <n v="0"/>
    <n v="0"/>
    <n v="0"/>
    <n v="1"/>
    <n v="0"/>
    <n v="0"/>
    <n v="0"/>
    <n v="0"/>
    <n v="0"/>
    <n v="0"/>
    <n v="0"/>
    <n v="0"/>
    <n v="0"/>
    <s v="Work"/>
    <x v="1"/>
    <s v="Los Angeles"/>
    <n v="2009"/>
    <s v="Pre-2010"/>
    <n v="4934"/>
    <n v="1"/>
    <s v="O"/>
    <s v="N"/>
    <n v="0"/>
    <n v="0"/>
    <n v="0"/>
    <n v="0"/>
    <x v="1"/>
    <x v="1"/>
    <x v="0"/>
    <n v="1"/>
    <x v="0"/>
    <n v="1"/>
    <n v="1"/>
    <n v="1"/>
    <x v="2"/>
    <s v="Land use mix:Entropy: maximises eveness --&gt; 1"/>
    <m/>
    <x v="2"/>
    <s v="Origin/residence"/>
    <s v="census geography"/>
    <s v="block or tract"/>
    <s v="Multinomial logistic"/>
    <s v="automobile"/>
    <m/>
    <s v="4b, 7a"/>
    <n v="-6.7200000000000007E-4"/>
    <s v="derived (7a)"/>
    <n v="-7.0000000000000007E-2"/>
    <m/>
    <n v="0.93239381990594827"/>
    <s v="Derived (4b)"/>
    <s v=""/>
    <s v=""/>
    <s v=""/>
    <m/>
    <n v="-0.77"/>
    <s v=""/>
    <s v=""/>
    <s v=""/>
    <s v=""/>
    <s v=""/>
    <m/>
    <m/>
    <m/>
    <n v="0.14299999999999999"/>
    <s v="pseudo R2"/>
    <s v=""/>
    <s v=""/>
    <s v=""/>
    <s v=""/>
    <m/>
    <m/>
    <m/>
    <s v=""/>
    <n v="0.04"/>
    <n v="0.01"/>
    <n v="-6.7200000000000007E-4"/>
    <m/>
    <m/>
  </r>
  <r>
    <x v="55"/>
    <s v="Saghapour et al. 2016"/>
    <n v="80.099999999999994"/>
    <x v="485"/>
    <x v="1"/>
    <x v="1"/>
    <x v="1"/>
    <x v="272"/>
    <x v="2"/>
    <n v="2050.1330967169479"/>
    <n v="2050.1330967169479"/>
    <n v="46.210000000000008"/>
    <s v="Table 5 p. 7"/>
    <n v="3"/>
    <s v="Y"/>
    <s v="Pos"/>
    <x v="0"/>
    <s v="mode choice (probability)"/>
    <s v="trip"/>
    <s v="categorical"/>
    <s v="Disaggregate"/>
    <m/>
    <s v="Revealed preference"/>
    <s v="Secondary - travel or household survey"/>
    <n v="1"/>
    <n v="0"/>
    <n v="0"/>
    <n v="0"/>
    <n v="0"/>
    <n v="0"/>
    <n v="0"/>
    <n v="0"/>
    <n v="0"/>
    <n v="0"/>
    <n v="0"/>
    <n v="0"/>
    <n v="0"/>
    <n v="0"/>
    <n v="0"/>
    <n v="0"/>
    <n v="0"/>
    <n v="0"/>
    <n v="0"/>
    <n v="1"/>
    <n v="0"/>
    <s v="General"/>
    <x v="4"/>
    <s v="Melbourne"/>
    <n v="2009"/>
    <s v="Pre-2010"/>
    <n v="22201"/>
    <n v="1"/>
    <s v="O"/>
    <s v="N"/>
    <n v="0"/>
    <n v="0"/>
    <n v="0"/>
    <n v="0"/>
    <x v="1"/>
    <x v="1"/>
    <x v="0"/>
    <n v="1"/>
    <x v="0"/>
    <n v="0"/>
    <n v="1"/>
    <n v="1"/>
    <x v="2"/>
    <s v="Land use mix:Entropy: maximises eveness --&gt; 1"/>
    <m/>
    <x v="2"/>
    <s v="Origin/residence"/>
    <s v="census geography"/>
    <s v="block or tract"/>
    <s v="Multinomial logistic"/>
    <s v="automobile"/>
    <m/>
    <s v="7a, 8a"/>
    <n v="2.2540000000000001E-2"/>
    <s v="derived (7a)"/>
    <n v="7.0000000000000007E-2"/>
    <n v="1.08"/>
    <m/>
    <s v="Source"/>
    <s v=""/>
    <s v=""/>
    <n v="46.21"/>
    <m/>
    <s v=""/>
    <n v="46.21"/>
    <s v="Wald"/>
    <s v=""/>
    <n v="0.1"/>
    <s v=""/>
    <m/>
    <n v="4.8777320926206448E-4"/>
    <s v="Derived (8a)"/>
    <s v="not stated"/>
    <s v=""/>
    <n v="29062.728999999999"/>
    <n v="0"/>
    <n v="11580.636"/>
    <s v="χ2"/>
    <m/>
    <m/>
    <m/>
    <n v="33"/>
    <n v="0.19500000000000001"/>
    <n v="0.4"/>
    <n v="2.2540000000000001E-2"/>
    <m/>
    <m/>
  </r>
  <r>
    <x v="68"/>
    <s v="Lee et al. 2017"/>
    <n v="88.1"/>
    <x v="486"/>
    <x v="1"/>
    <x v="1"/>
    <x v="1"/>
    <x v="206"/>
    <x v="2"/>
    <n v="11.084061525982584"/>
    <n v="11.084061525982584"/>
    <n v="-0.72869786895837474"/>
    <s v="Table 5 p. 20"/>
    <n v="5"/>
    <s v="N"/>
    <s v="Neg"/>
    <x v="1"/>
    <s v="Mode share"/>
    <s v="trip"/>
    <s v="continuous (fraction)"/>
    <s v="Aggregate"/>
    <s v="MSA/ city/ municipality"/>
    <s v="Revealed preference"/>
    <s v="Secondary - Census"/>
    <n v="1"/>
    <n v="0"/>
    <n v="0"/>
    <n v="0"/>
    <n v="0"/>
    <n v="0"/>
    <n v="0"/>
    <n v="0"/>
    <n v="0"/>
    <n v="0"/>
    <n v="0"/>
    <n v="0"/>
    <n v="0"/>
    <n v="0"/>
    <n v="0"/>
    <n v="0"/>
    <n v="0"/>
    <n v="0"/>
    <n v="0"/>
    <n v="1"/>
    <n v="0"/>
    <s v="General"/>
    <x v="3"/>
    <s v="Seoul metropolitan area"/>
    <n v="2010"/>
    <s v="2010 - 2017"/>
    <n v="78"/>
    <n v="1"/>
    <s v="O"/>
    <s v="N"/>
    <n v="1"/>
    <n v="0"/>
    <n v="0"/>
    <n v="0"/>
    <x v="1"/>
    <x v="1"/>
    <x v="0"/>
    <n v="1"/>
    <x v="0"/>
    <n v="0"/>
    <n v="0"/>
    <n v="0"/>
    <x v="2"/>
    <s v="Land use diversity:1 -HHI (where HHI is maximised for a single use)"/>
    <m/>
    <x v="2"/>
    <s v="Origin/residence"/>
    <s v="other"/>
    <s v=" city or metropolitan area"/>
    <s v="OLS"/>
    <m/>
    <m/>
    <s v="1, 6c"/>
    <n v="-6.5742856736242888E-2"/>
    <s v="derived (6c)"/>
    <n v="-5.8327416666666672"/>
    <m/>
    <m/>
    <s v=""/>
    <n v="-3.6999999999999998E-2"/>
    <s v="Derived (1): Standardised beta coefficient"/>
    <s v=""/>
    <m/>
    <s v=""/>
    <m/>
    <m/>
    <s v=""/>
    <n v="0.59799999999999998"/>
    <s v=""/>
    <m/>
    <m/>
    <m/>
    <n v="0.78900000000000003"/>
    <s v="Adjusted R2"/>
    <s v=""/>
    <n v="0"/>
    <n v="21.547999999999998"/>
    <s v="Fisher's distribution"/>
    <m/>
    <m/>
    <m/>
    <s v=""/>
    <n v="52.7"/>
    <n v="0.59399999999999997"/>
    <n v="-6.5742856736242888E-2"/>
    <n v="18.917000000000002"/>
    <n v="0.12"/>
  </r>
  <r>
    <x v="50"/>
    <s v="Bhattacharya 2013"/>
    <n v="72.3"/>
    <x v="487"/>
    <x v="0"/>
    <x v="1"/>
    <x v="1"/>
    <x v="273"/>
    <x v="0"/>
    <n v="26.215939508320076"/>
    <n v="0"/>
    <n v="0"/>
    <s v="Table 3.4 p. 66"/>
    <n v="2"/>
    <s v="N"/>
    <s v="Neg"/>
    <x v="1"/>
    <s v="Transit users"/>
    <s v="individual"/>
    <s v="Count"/>
    <s v="Aggregate"/>
    <s v="O-D pair"/>
    <s v="Revealed preference"/>
    <s v="Secondary - travel or household survey"/>
    <n v="0"/>
    <n v="0"/>
    <n v="1"/>
    <n v="0"/>
    <n v="0"/>
    <n v="0"/>
    <n v="0"/>
    <n v="0"/>
    <n v="0"/>
    <n v="0"/>
    <n v="0"/>
    <n v="0"/>
    <n v="0"/>
    <n v="0"/>
    <n v="0"/>
    <n v="0"/>
    <n v="0"/>
    <n v="0"/>
    <n v="0"/>
    <n v="1"/>
    <n v="0"/>
    <s v="General"/>
    <x v="1"/>
    <s v="Atlanta"/>
    <n v="2009"/>
    <s v="Pre-2010"/>
    <n v="1298"/>
    <n v="1"/>
    <s v="O"/>
    <s v="Y"/>
    <n v="0"/>
    <n v="1"/>
    <n v="0"/>
    <n v="0"/>
    <x v="0"/>
    <x v="1"/>
    <x v="0"/>
    <n v="1"/>
    <x v="0"/>
    <n v="0"/>
    <n v="1"/>
    <n v="0"/>
    <x v="3"/>
    <s v="Employment density"/>
    <m/>
    <x v="5"/>
    <s v="Destination/workplace"/>
    <s v="other"/>
    <s v=" TAZ"/>
    <s v="Negative binomial regression"/>
    <m/>
    <m/>
    <s v="4b, 8a, 8b"/>
    <n v="-0.06"/>
    <s v="Source"/>
    <n v="-4.2506000000000002E-3"/>
    <m/>
    <n v="0.99575842101407974"/>
    <s v="Derived (4b)"/>
    <s v=""/>
    <s v=""/>
    <n v="-1.5729563704992044"/>
    <s v="Derived (8b)"/>
    <n v="-1.57"/>
    <s v=""/>
    <s v=""/>
    <s v="-0.009547, 0.0010458"/>
    <n v="0.11600000000000001"/>
    <n v="2.7022999999999999E-3"/>
    <s v="Source"/>
    <n v="3.8144732508351757E-2"/>
    <s v="Derived (8a)"/>
    <n v="1.17E-2"/>
    <s v="pseudo R2"/>
    <n v="-1091.6280999999999"/>
    <s v=""/>
    <s v=""/>
    <s v=""/>
    <m/>
    <m/>
    <m/>
    <s v=""/>
    <s v=""/>
    <s v=""/>
    <s v=""/>
    <m/>
    <m/>
  </r>
  <r>
    <x v="36"/>
    <s v="Ewing et al. 2015"/>
    <n v="113.1"/>
    <x v="488"/>
    <x v="1"/>
    <x v="1"/>
    <x v="1"/>
    <x v="274"/>
    <x v="4"/>
    <n v="53.450459652706847"/>
    <n v="26.725229826353424"/>
    <n v="3.2705000000000006"/>
    <s v="Table 11 p. 2343"/>
    <n v="3"/>
    <s v="Y"/>
    <s v="Pos"/>
    <x v="0"/>
    <s v="Transit use (probability)"/>
    <s v="household"/>
    <s v="binary"/>
    <s v="Disaggregate"/>
    <m/>
    <s v="Revealed preference"/>
    <s v="Secondary - travel or household survey"/>
    <n v="1"/>
    <n v="0"/>
    <n v="0"/>
    <n v="0"/>
    <n v="0"/>
    <n v="0"/>
    <n v="0"/>
    <n v="0"/>
    <n v="0"/>
    <n v="0"/>
    <n v="0"/>
    <n v="0"/>
    <n v="0"/>
    <n v="0"/>
    <n v="0"/>
    <n v="0"/>
    <n v="0"/>
    <n v="0"/>
    <n v="0"/>
    <n v="1"/>
    <n v="0"/>
    <s v="General"/>
    <x v="1"/>
    <s v="15 cities"/>
    <s v="varies"/>
    <s v="2010 - 2017"/>
    <n v="62011"/>
    <n v="1"/>
    <s v="O"/>
    <s v="Y"/>
    <n v="1"/>
    <n v="0"/>
    <n v="0"/>
    <n v="0"/>
    <x v="1"/>
    <x v="1"/>
    <x v="0"/>
    <n v="1"/>
    <x v="0"/>
    <n v="0"/>
    <n v="0"/>
    <n v="0"/>
    <x v="2"/>
    <s v="Land use entropy:Entropy: maximises eveness --&gt; 1"/>
    <m/>
    <x v="2"/>
    <s v="Origin/residence"/>
    <s v="radial"/>
    <s v=" 400m"/>
    <s v="logistic"/>
    <s v="no transit trip"/>
    <m/>
    <s v="4a, 7a, 5, 8a"/>
    <n v="0.12237500000000001"/>
    <s v="derived (7a)"/>
    <n v="0.625"/>
    <n v="1.8682459574322223"/>
    <m/>
    <s v="Derived (4a)"/>
    <s v=""/>
    <s v=""/>
    <n v="6.5410000000000004"/>
    <m/>
    <s v=""/>
    <s v=""/>
    <s v=""/>
    <s v=""/>
    <n v="1E-3"/>
    <n v="9.5000000000000001E-2"/>
    <m/>
    <n v="1.8708913010243081E-2"/>
    <s v="Derived (8a)"/>
    <n v="0.71"/>
    <s v="pseudo R2"/>
    <s v=""/>
    <s v=""/>
    <s v=""/>
    <s v=""/>
    <m/>
    <m/>
    <m/>
    <s v=""/>
    <n v="0.11"/>
    <n v="0.22"/>
    <n v="0.12237500000000001"/>
    <m/>
    <m/>
  </r>
  <r>
    <x v="31"/>
    <s v="Gordon 2004"/>
    <n v="15.19"/>
    <x v="489"/>
    <x v="0"/>
    <x v="1"/>
    <x v="1"/>
    <x v="53"/>
    <x v="0"/>
    <e v="#N/A"/>
    <e v="#N/A"/>
    <e v="#N/A"/>
    <s v="Model 2 - c p. 25 (SD)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n Diego"/>
    <n v="2000"/>
    <s v="Pre-2010"/>
    <n v="593"/>
    <n v="1"/>
    <s v="O"/>
    <s v="N"/>
    <n v="0"/>
    <n v="0"/>
    <n v="0"/>
    <n v="0"/>
    <x v="0"/>
    <x v="1"/>
    <x v="0"/>
    <n v="1"/>
    <x v="0"/>
    <n v="0"/>
    <n v="0"/>
    <n v="0"/>
    <x v="4"/>
    <s v="Type 11:below ave density,newer housing, below ave street density,below ave intersection density,above ave cul-de-sac density"/>
    <n v="1"/>
    <x v="15"/>
    <s v="Origin/residence"/>
    <s v="census geography"/>
    <s v=" STF3"/>
    <s v="Negative binomial regression"/>
    <m/>
    <m/>
    <s v="4b, 5"/>
    <n v="-6.401838658983762E-2"/>
    <s v="derived (7b)"/>
    <n v="-1.5213000000000001"/>
    <m/>
    <n v="0.21842774623066236"/>
    <s v="Derived (4b)"/>
    <m/>
    <m/>
    <s v=""/>
    <m/>
    <s v=""/>
    <n v="5.9"/>
    <s v="χ2"/>
    <s v=""/>
    <n v="0.1"/>
    <m/>
    <m/>
    <m/>
    <m/>
    <n v="0.69899999999999995"/>
    <s v="pseudo R2"/>
    <n v="-2939.3"/>
    <s v=""/>
    <n v="721"/>
    <s v="χ2"/>
    <m/>
    <m/>
    <m/>
    <s v=""/>
    <s v=""/>
    <n v="4.2081368954077179E-2"/>
    <n v="-6.401838658983762E-2"/>
    <m/>
    <m/>
  </r>
  <r>
    <x v="18"/>
    <s v="Zhang 2004"/>
    <n v="131.1"/>
    <x v="490"/>
    <x v="0"/>
    <x v="1"/>
    <x v="1"/>
    <x v="275"/>
    <x v="0"/>
    <n v="10.980798853116566"/>
    <n v="0"/>
    <n v="0"/>
    <s v="Table 3 (Boston - work trip, expanded)"/>
    <n v="4"/>
    <s v="N"/>
    <s v="Neg"/>
    <x v="1"/>
    <s v="mode choice (probability)"/>
    <s v="trip"/>
    <s v="discrete"/>
    <s v="Disaggregate"/>
    <m/>
    <s v="Revealed preference"/>
    <s v="Secondary - travel or household survey"/>
    <n v="1"/>
    <n v="0"/>
    <n v="0"/>
    <n v="0"/>
    <n v="0"/>
    <n v="0"/>
    <n v="0"/>
    <n v="0"/>
    <n v="0"/>
    <n v="0"/>
    <n v="0"/>
    <n v="0"/>
    <n v="0"/>
    <n v="0"/>
    <n v="0"/>
    <n v="0"/>
    <n v="0"/>
    <n v="0"/>
    <n v="0"/>
    <n v="1"/>
    <n v="0"/>
    <s v="Work"/>
    <x v="1"/>
    <s v="Boston"/>
    <n v="1991"/>
    <s v="Pre-2010"/>
    <n v="1619"/>
    <n v="1"/>
    <s v="O"/>
    <s v="N"/>
    <n v="1"/>
    <n v="1"/>
    <n v="1"/>
    <n v="0"/>
    <x v="0"/>
    <x v="1"/>
    <x v="0"/>
    <n v="1"/>
    <x v="0"/>
    <n v="1"/>
    <n v="1"/>
    <n v="1"/>
    <x v="2"/>
    <s v="Land use balance (origin)"/>
    <m/>
    <x v="4"/>
    <s v="Origin/residence"/>
    <s v="other"/>
    <s v=" 800m"/>
    <s v="Multinomial logistic"/>
    <s v="drive alone or active modes"/>
    <m/>
    <s v="7a, 8a"/>
    <n v="-6.5568999999999988E-2"/>
    <s v="derived (7a)"/>
    <n v="-0.2261"/>
    <m/>
    <m/>
    <m/>
    <m/>
    <m/>
    <n v="-0.72"/>
    <m/>
    <m/>
    <m/>
    <m/>
    <m/>
    <s v="NS"/>
    <m/>
    <m/>
    <n v="9.1068055555555541E-2"/>
    <s v="Derived (8a)"/>
    <n v="0.41599999999999998"/>
    <s v="Adjusted ρ2"/>
    <m/>
    <m/>
    <m/>
    <m/>
    <m/>
    <m/>
    <m/>
    <m/>
    <n v="0.30399999999999999"/>
    <n v="0.28999999999999998"/>
    <n v="-4.563602399999999E-2"/>
    <m/>
    <m/>
  </r>
  <r>
    <x v="36"/>
    <s v="Ewing et al. 2015"/>
    <n v="113.2"/>
    <x v="491"/>
    <x v="1"/>
    <x v="1"/>
    <x v="1"/>
    <x v="276"/>
    <x v="4"/>
    <n v="49.173834314169305"/>
    <n v="24.586917157084653"/>
    <n v="2.1724999999999999"/>
    <s v="Table 12 p. 2343"/>
    <n v="3"/>
    <s v="Y"/>
    <s v="Pos"/>
    <x v="0"/>
    <s v="ridership"/>
    <s v="trip"/>
    <s v="Count"/>
    <s v="Disaggregate"/>
    <m/>
    <s v="Revealed preference"/>
    <s v="Secondary - travel or household survey"/>
    <n v="1"/>
    <n v="0"/>
    <n v="0"/>
    <n v="0"/>
    <n v="0"/>
    <n v="0"/>
    <n v="0"/>
    <n v="0"/>
    <n v="0"/>
    <n v="0"/>
    <n v="0"/>
    <n v="0"/>
    <n v="1"/>
    <n v="0"/>
    <n v="0"/>
    <n v="0"/>
    <n v="0"/>
    <n v="0"/>
    <n v="0"/>
    <n v="0"/>
    <n v="0"/>
    <s v="General"/>
    <x v="1"/>
    <s v="15 cities"/>
    <s v="varies"/>
    <s v="2010 - 2017"/>
    <n v="6719"/>
    <n v="1"/>
    <s v="O"/>
    <s v="Y"/>
    <n v="1"/>
    <n v="0"/>
    <n v="0"/>
    <n v="0"/>
    <x v="1"/>
    <x v="1"/>
    <x v="0"/>
    <n v="1"/>
    <x v="0"/>
    <n v="0"/>
    <n v="0"/>
    <n v="0"/>
    <x v="2"/>
    <s v="Land use entropy:Entropy: maximises eveness --&gt; 1"/>
    <m/>
    <x v="2"/>
    <s v="Origin/residence"/>
    <s v="radial"/>
    <s v=" 800m"/>
    <s v="Negative binomial regression"/>
    <m/>
    <m/>
    <s v="7b, 8a"/>
    <n v="8.8359999999999994E-2"/>
    <s v="derived (7b)"/>
    <n v="0.188"/>
    <m/>
    <n v="1.2068335153496053"/>
    <s v="Derived (4b)"/>
    <s v=""/>
    <s v=""/>
    <n v="4.3449999999999998"/>
    <m/>
    <s v=""/>
    <s v=""/>
    <s v=""/>
    <s v=""/>
    <n v="1E-3"/>
    <n v="1.1E-4"/>
    <s v="Source"/>
    <n v="2.033601841196778E-2"/>
    <s v="Derived (8a)"/>
    <n v="0.17"/>
    <s v="pseudo R2"/>
    <s v=""/>
    <s v=""/>
    <s v=""/>
    <s v=""/>
    <m/>
    <m/>
    <m/>
    <s v=""/>
    <s v=""/>
    <n v="0.47"/>
    <n v="8.8359999999999994E-2"/>
    <m/>
    <m/>
  </r>
  <r>
    <x v="31"/>
    <s v="Gordon 2004"/>
    <n v="15.18"/>
    <x v="492"/>
    <x v="0"/>
    <x v="1"/>
    <x v="1"/>
    <x v="95"/>
    <x v="0"/>
    <n v="39.368137514305083"/>
    <n v="0"/>
    <n v="0"/>
    <s v="Model 2 - c p. 25 (SF) (log-linear)"/>
    <n v="3"/>
    <s v="Y"/>
    <s v="Neg"/>
    <x v="2"/>
    <s v="Transit users"/>
    <s v="individual"/>
    <s v="Count"/>
    <s v="Aggregate"/>
    <s v="census block group/ tract"/>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1"/>
    <s v="Type 7:above ave density,newer housing, below ave street density,above ave intersection density,above ave cul-de-sac density"/>
    <n v="1"/>
    <x v="10"/>
    <s v="Origin/residence"/>
    <s v="census geography"/>
    <s v=" STF3"/>
    <s v="Negative binomial regression"/>
    <m/>
    <m/>
    <s v="4b, 5, 103"/>
    <n v="-6.9730818927885449E-2"/>
    <s v="derived (7b)"/>
    <n v="-0.49059999999999998"/>
    <m/>
    <n v="0.61225892859860509"/>
    <s v="Derived (4b)"/>
    <m/>
    <m/>
    <s v=""/>
    <m/>
    <s v=""/>
    <n v="41.7"/>
    <s v="χ2"/>
    <s v=""/>
    <n v="0.1"/>
    <m/>
    <m/>
    <m/>
    <m/>
    <n v="0.73799999999999999"/>
    <s v="pseudo R2"/>
    <n v="-8522.2999999999993"/>
    <s v=""/>
    <n v="1612.7"/>
    <s v="χ2"/>
    <m/>
    <m/>
    <m/>
    <s v=""/>
    <s v=""/>
    <n v="0.14213375240090798"/>
    <n v="-6.9730818927885449E-2"/>
    <m/>
    <m/>
  </r>
  <r>
    <x v="31"/>
    <s v="Gordon 2004"/>
    <n v="15.19"/>
    <x v="493"/>
    <x v="0"/>
    <x v="1"/>
    <x v="1"/>
    <x v="53"/>
    <x v="0"/>
    <e v="#N/A"/>
    <e v="#N/A"/>
    <e v="#N/A"/>
    <s v="Model 2 - c p. 25 (SD)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n Diego"/>
    <n v="2000"/>
    <s v="Pre-2010"/>
    <n v="593"/>
    <n v="1"/>
    <s v="O"/>
    <s v="N"/>
    <n v="0"/>
    <n v="0"/>
    <n v="0"/>
    <n v="0"/>
    <x v="0"/>
    <x v="1"/>
    <x v="0"/>
    <n v="1"/>
    <x v="0"/>
    <n v="0"/>
    <n v="0"/>
    <n v="0"/>
    <x v="4"/>
    <s v="Type 12:below ave density,newer housing, below ave street density,below ave intersection density,above ave cul-de-sac density"/>
    <n v="1"/>
    <x v="15"/>
    <s v="Origin/residence"/>
    <s v="census geography"/>
    <s v=" STF3"/>
    <s v="Negative binomial regression"/>
    <m/>
    <m/>
    <s v="4b, 5"/>
    <n v="-7.0435900122228043E-2"/>
    <s v="derived (7b)"/>
    <n v="-0.46960000000000002"/>
    <m/>
    <n v="0.62525231919686264"/>
    <s v="Derived (4b)"/>
    <m/>
    <m/>
    <s v=""/>
    <m/>
    <s v=""/>
    <n v="20.2"/>
    <s v="χ2"/>
    <s v=""/>
    <n v="0.1"/>
    <m/>
    <m/>
    <m/>
    <m/>
    <n v="0.69899999999999995"/>
    <s v="pseudo R2"/>
    <n v="-2939.3"/>
    <s v=""/>
    <n v="721"/>
    <s v="χ2"/>
    <m/>
    <m/>
    <m/>
    <s v=""/>
    <s v=""/>
    <n v="0.14999126942552821"/>
    <n v="-7.0435900122228043E-2"/>
    <m/>
    <m/>
  </r>
  <r>
    <x v="66"/>
    <s v="Bhiromkaew 2006"/>
    <n v="7.3"/>
    <x v="494"/>
    <x v="1"/>
    <x v="1"/>
    <x v="1"/>
    <x v="277"/>
    <x v="7"/>
    <n v="11.799736145812602"/>
    <n v="2.9499340364531506"/>
    <n v="0.40024999999999999"/>
    <s v="table 5.8 p. 137, mode share figure 4.7"/>
    <n v="3"/>
    <s v="N"/>
    <s v="Pos"/>
    <x v="1"/>
    <s v="mode choice (probability)"/>
    <s v="activity"/>
    <s v="categorical"/>
    <s v="Disaggregate"/>
    <m/>
    <s v="Revealed preference"/>
    <s v="Secondary - travel or household survey"/>
    <n v="1"/>
    <n v="0"/>
    <n v="0"/>
    <n v="0"/>
    <n v="0"/>
    <n v="0"/>
    <n v="0"/>
    <n v="0"/>
    <n v="0"/>
    <n v="1"/>
    <n v="0"/>
    <n v="1"/>
    <n v="0"/>
    <n v="0"/>
    <n v="1"/>
    <n v="0"/>
    <n v="0"/>
    <n v="0"/>
    <n v="0"/>
    <n v="0"/>
    <s v="one job only"/>
    <s v="Work"/>
    <x v="1"/>
    <s v="Portland"/>
    <s v="1994/1995"/>
    <s v="Pre-2010"/>
    <n v="2127"/>
    <n v="1"/>
    <s v="O"/>
    <s v="Y"/>
    <n v="1"/>
    <n v="1"/>
    <n v="0"/>
    <n v="0"/>
    <x v="1"/>
    <x v="1"/>
    <x v="0"/>
    <n v="1"/>
    <x v="0"/>
    <n v="1"/>
    <n v="1"/>
    <n v="0"/>
    <x v="3"/>
    <s v="Household density"/>
    <m/>
    <x v="7"/>
    <s v="Origin/residence"/>
    <s v="other"/>
    <s v=" TAZ"/>
    <s v="Multinomial logistic"/>
    <s v="automobile"/>
    <m/>
    <s v="4a, 7a, , 8a"/>
    <n v="0.13568100000000002"/>
    <s v="derived (7a)"/>
    <n v="3.5000000000000003E-2"/>
    <n v="1.0356197087996233"/>
    <m/>
    <s v="Derived (4a)"/>
    <m/>
    <m/>
    <n v="1.601"/>
    <m/>
    <s v=""/>
    <s v=""/>
    <s v=""/>
    <s v=""/>
    <s v=""/>
    <m/>
    <m/>
    <n v="8.4747657713928809E-2"/>
    <s v="Derived (8a)"/>
    <n v="0.34300000000000003"/>
    <s v="ρ2"/>
    <s v=""/>
    <s v=""/>
    <n v="-3457.86"/>
    <s v="χ2"/>
    <m/>
    <m/>
    <m/>
    <s v=""/>
    <n v="0.09"/>
    <n v="4.26"/>
    <n v="0.13568100000000002"/>
    <m/>
    <m/>
  </r>
  <r>
    <x v="46"/>
    <s v="Hess 2009"/>
    <n v="1.4"/>
    <x v="495"/>
    <x v="0"/>
    <x v="1"/>
    <x v="1"/>
    <x v="53"/>
    <x v="0"/>
    <e v="#N/A"/>
    <e v="#N/A"/>
    <e v="#N/A"/>
    <s v="Model 4, p. 18"/>
    <n v="3"/>
    <s v="N"/>
    <s v="Neg"/>
    <x v="1"/>
    <s v="Transit use (probability)"/>
    <s v="any transit trip in 12 months"/>
    <s v="binary"/>
    <s v="Disaggregate"/>
    <m/>
    <s v="Stated preference"/>
    <s v="Primary survey"/>
    <n v="1"/>
    <n v="0"/>
    <n v="0"/>
    <n v="0"/>
    <n v="0"/>
    <n v="0"/>
    <n v="0"/>
    <n v="0"/>
    <n v="1"/>
    <n v="0"/>
    <n v="0"/>
    <n v="0"/>
    <n v="0"/>
    <n v="0"/>
    <n v="0"/>
    <n v="0"/>
    <n v="0"/>
    <n v="0"/>
    <n v="0"/>
    <n v="0"/>
    <n v="0"/>
    <s v="General"/>
    <x v="1"/>
    <s v="Buffalo (New York), San Jose (California)"/>
    <s v="2005 - 06"/>
    <s v="Pre-2010"/>
    <n v="307"/>
    <n v="1"/>
    <s v="O"/>
    <s v="N"/>
    <n v="1"/>
    <n v="1"/>
    <n v="0"/>
    <n v="0"/>
    <x v="0"/>
    <x v="1"/>
    <x v="0"/>
    <n v="1"/>
    <x v="0"/>
    <n v="1"/>
    <n v="0"/>
    <n v="1"/>
    <x v="5"/>
    <s v="Perceived physical barriers"/>
    <n v="1"/>
    <x v="16"/>
    <s v="Origin/residence"/>
    <s v="access corridor"/>
    <s v=" not stated"/>
    <s v="Binary logistic"/>
    <s v="no transit trip"/>
    <m/>
    <s v="4a, 7a"/>
    <n v="-7.7567148208469036E-2"/>
    <s v="derived (7a)"/>
    <n v="-0.311"/>
    <n v="0.73271387586933245"/>
    <m/>
    <s v="Derived (4a)"/>
    <m/>
    <s v=""/>
    <s v=""/>
    <m/>
    <s v=""/>
    <s v=""/>
    <s v=""/>
    <s v=""/>
    <s v=""/>
    <s v=""/>
    <m/>
    <m/>
    <m/>
    <s v="not stated"/>
    <s v=""/>
    <s v=""/>
    <s v=""/>
    <s v=""/>
    <s v=""/>
    <m/>
    <m/>
    <m/>
    <m/>
    <n v="0.65"/>
    <n v="0.71260586319218233"/>
    <n v="-7.7567148208469036E-2"/>
    <m/>
    <m/>
  </r>
  <r>
    <x v="31"/>
    <s v="Gordon 2004"/>
    <n v="15.18"/>
    <x v="496"/>
    <x v="0"/>
    <x v="1"/>
    <x v="1"/>
    <x v="53"/>
    <x v="0"/>
    <e v="#N/A"/>
    <e v="#N/A"/>
    <e v="#N/A"/>
    <s v="Model 2 - c p. 25 (SF)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n Francisco"/>
    <n v="2000"/>
    <s v="Pre-2010"/>
    <n v="1430"/>
    <n v="1"/>
    <s v="O"/>
    <s v="N"/>
    <n v="0"/>
    <n v="0"/>
    <n v="0"/>
    <n v="0"/>
    <x v="0"/>
    <x v="1"/>
    <x v="0"/>
    <n v="1"/>
    <x v="0"/>
    <n v="0"/>
    <n v="0"/>
    <n v="0"/>
    <x v="4"/>
    <s v="Type 12:below ave density,newer housing, below ave street density,below ave intersection density,above ave cul-de-sac density"/>
    <n v="1"/>
    <x v="15"/>
    <s v="Origin/residence"/>
    <s v="census geography"/>
    <s v=" STF3"/>
    <s v="Negative binomial regression"/>
    <m/>
    <m/>
    <s v="4b, 5"/>
    <n v="-7.934538152610443E-2"/>
    <s v="derived (7b)"/>
    <n v="-0.52900000000000003"/>
    <m/>
    <n v="0.58919386904864368"/>
    <s v="Derived (4b)"/>
    <m/>
    <m/>
    <s v=""/>
    <m/>
    <s v=""/>
    <n v="44"/>
    <s v="χ2"/>
    <s v=""/>
    <n v="0.1"/>
    <m/>
    <m/>
    <m/>
    <m/>
    <n v="0.73799999999999999"/>
    <s v="pseudo R2"/>
    <n v="-8522.2999999999993"/>
    <s v=""/>
    <n v="1612.7"/>
    <s v="χ2"/>
    <m/>
    <m/>
    <m/>
    <s v=""/>
    <s v=""/>
    <n v="0.14999126942552821"/>
    <n v="-7.934538152610443E-2"/>
    <m/>
    <m/>
  </r>
  <r>
    <x v="31"/>
    <s v="Gordon 2004"/>
    <n v="15.19"/>
    <x v="497"/>
    <x v="0"/>
    <x v="1"/>
    <x v="1"/>
    <x v="53"/>
    <x v="0"/>
    <e v="#N/A"/>
    <e v="#N/A"/>
    <e v="#N/A"/>
    <s v="Model 2 - c p. 25 (SD)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n Diego"/>
    <n v="2000"/>
    <s v="Pre-2010"/>
    <n v="593"/>
    <n v="1"/>
    <s v="O"/>
    <s v="N"/>
    <n v="0"/>
    <n v="0"/>
    <n v="0"/>
    <n v="0"/>
    <x v="0"/>
    <x v="1"/>
    <x v="0"/>
    <n v="1"/>
    <x v="0"/>
    <n v="0"/>
    <n v="0"/>
    <n v="0"/>
    <x v="4"/>
    <s v="Type 13:below ave density,newer housing, below ave street density,below ave intersection density,above ave cul-de-sac density"/>
    <n v="1"/>
    <x v="15"/>
    <s v="Origin/residence"/>
    <s v="census geography"/>
    <s v=" STF3"/>
    <s v="Negative binomial regression"/>
    <m/>
    <m/>
    <s v="4b, 5"/>
    <n v="-7.9740178103719223E-2"/>
    <s v="derived (7b)"/>
    <n v="-2.1440000000000001"/>
    <m/>
    <n v="0.11718516363470523"/>
    <s v="Derived (4b)"/>
    <m/>
    <m/>
    <s v=""/>
    <m/>
    <s v=""/>
    <n v="6.3"/>
    <s v="χ2"/>
    <s v=""/>
    <n v="0.1"/>
    <m/>
    <m/>
    <m/>
    <m/>
    <n v="0.69899999999999995"/>
    <s v="pseudo R2"/>
    <n v="-2939.3"/>
    <s v=""/>
    <n v="721"/>
    <s v="χ2"/>
    <m/>
    <m/>
    <m/>
    <s v=""/>
    <s v=""/>
    <n v="3.719224724986904E-2"/>
    <n v="-7.9740178103719223E-2"/>
    <m/>
    <m/>
  </r>
  <r>
    <x v="50"/>
    <s v="Bhattacharya 2013"/>
    <n v="72.400000000000006"/>
    <x v="498"/>
    <x v="0"/>
    <x v="1"/>
    <x v="1"/>
    <x v="278"/>
    <x v="0"/>
    <n v="14.489626168224298"/>
    <n v="0"/>
    <n v="0"/>
    <s v="Table 3.5 p. 67"/>
    <n v="2"/>
    <s v="N"/>
    <s v="Neg"/>
    <x v="1"/>
    <s v="Transit users"/>
    <s v="individual"/>
    <s v="Count"/>
    <s v="Aggregate"/>
    <s v="O-D pair"/>
    <s v="Revealed preference"/>
    <s v="Secondary - travel or household survey"/>
    <n v="0"/>
    <n v="0"/>
    <n v="0"/>
    <n v="1"/>
    <n v="0"/>
    <n v="0"/>
    <n v="0"/>
    <n v="0"/>
    <n v="0"/>
    <n v="0"/>
    <n v="0"/>
    <n v="0"/>
    <n v="0"/>
    <n v="0"/>
    <n v="0"/>
    <n v="0"/>
    <n v="0"/>
    <n v="0"/>
    <n v="0"/>
    <n v="1"/>
    <n v="0"/>
    <s v="General"/>
    <x v="1"/>
    <s v="Atlanta"/>
    <n v="2009"/>
    <s v="Pre-2010"/>
    <n v="1605"/>
    <n v="1"/>
    <s v="O"/>
    <s v="Y"/>
    <n v="0"/>
    <n v="1"/>
    <n v="0"/>
    <n v="0"/>
    <x v="0"/>
    <x v="1"/>
    <x v="0"/>
    <n v="1"/>
    <x v="0"/>
    <n v="0"/>
    <n v="1"/>
    <n v="0"/>
    <x v="3"/>
    <s v="Population density"/>
    <m/>
    <x v="7"/>
    <s v="Origin/residence"/>
    <s v="other"/>
    <s v=" TAZ"/>
    <s v="Negative binomial regression"/>
    <m/>
    <m/>
    <s v="4b, 8a, 8b"/>
    <n v="-0.08"/>
    <s v="Source"/>
    <n v="-1.5503899999999999E-2"/>
    <m/>
    <n v="0.98461566674314471"/>
    <s v="Derived (4b)"/>
    <s v=""/>
    <s v=""/>
    <n v="-1.1591700934579439"/>
    <s v="Derived (8b)"/>
    <n v="-1.1599999999999999"/>
    <s v=""/>
    <s v=""/>
    <s v="-0.041719, 0.0107107"/>
    <n v="0.246"/>
    <n v="1.3375E-2"/>
    <s v="Source"/>
    <n v="6.9014893026915811E-2"/>
    <s v="Derived (8a)"/>
    <n v="4.19E-2"/>
    <s v="pseudo R2"/>
    <n v="-1417.5139999999999"/>
    <s v=""/>
    <s v=""/>
    <s v=""/>
    <m/>
    <m/>
    <m/>
    <s v=""/>
    <s v=""/>
    <s v=""/>
    <s v=""/>
    <m/>
    <m/>
  </r>
  <r>
    <x v="66"/>
    <s v="Bhiromkaew 2006"/>
    <n v="7.3"/>
    <x v="499"/>
    <x v="1"/>
    <x v="1"/>
    <x v="1"/>
    <x v="279"/>
    <x v="7"/>
    <n v="12.486100815418832"/>
    <n v="3.1215252038547079"/>
    <n v="0.40425000000000005"/>
    <s v="table 5.8 p. 137, mode share figure 4.7"/>
    <n v="3"/>
    <s v="N"/>
    <s v="Pos"/>
    <x v="1"/>
    <s v="mode choice (probability)"/>
    <s v="activity"/>
    <s v="categorical"/>
    <s v="Disaggregate"/>
    <m/>
    <s v="Revealed preference"/>
    <s v="Secondary - travel or household survey"/>
    <n v="1"/>
    <n v="0"/>
    <n v="0"/>
    <n v="0"/>
    <n v="0"/>
    <n v="0"/>
    <n v="0"/>
    <n v="0"/>
    <n v="0"/>
    <n v="1"/>
    <n v="0"/>
    <n v="1"/>
    <n v="0"/>
    <n v="0"/>
    <n v="1"/>
    <n v="0"/>
    <n v="0"/>
    <n v="0"/>
    <n v="0"/>
    <n v="0"/>
    <s v="one job only"/>
    <s v="Work"/>
    <x v="1"/>
    <s v="Portland"/>
    <s v="1994/1995"/>
    <s v="Pre-2010"/>
    <n v="2127"/>
    <n v="1"/>
    <s v="O"/>
    <s v="Y"/>
    <n v="1"/>
    <n v="1"/>
    <n v="0"/>
    <n v="0"/>
    <x v="1"/>
    <x v="1"/>
    <x v="0"/>
    <n v="1"/>
    <x v="0"/>
    <n v="1"/>
    <n v="1"/>
    <n v="0"/>
    <x v="3"/>
    <s v="Household density"/>
    <m/>
    <x v="7"/>
    <s v="Origin/residence"/>
    <s v="other"/>
    <s v=" TAZ"/>
    <s v="Multinomial logistic"/>
    <s v="automobile"/>
    <m/>
    <s v="4a, 7a, , 8a"/>
    <n v="0.12950399999999998"/>
    <s v="derived (7a)"/>
    <n v="3.2000000000000001E-2"/>
    <n v="1.0325175053051183"/>
    <m/>
    <s v="Derived (4a)"/>
    <m/>
    <m/>
    <n v="1.617"/>
    <m/>
    <s v=""/>
    <s v=""/>
    <s v=""/>
    <s v=""/>
    <s v=""/>
    <m/>
    <m/>
    <n v="8.0089053803339499E-2"/>
    <s v="Derived (8a)"/>
    <n v="0.34300000000000003"/>
    <s v="ρ2"/>
    <s v=""/>
    <s v=""/>
    <n v="-3457.86"/>
    <s v="χ2"/>
    <m/>
    <m/>
    <m/>
    <s v=""/>
    <n v="0.05"/>
    <n v="4.26"/>
    <n v="0.12950399999999998"/>
    <m/>
    <m/>
  </r>
  <r>
    <x v="6"/>
    <s v="Hamidi and Ewing 2014"/>
    <n v="34.200000000000003"/>
    <x v="500"/>
    <x v="0"/>
    <x v="1"/>
    <x v="1"/>
    <x v="280"/>
    <x v="0"/>
    <n v="4.5121951219512191"/>
    <n v="0"/>
    <n v="0"/>
    <s v="Tabe 7 p. 80"/>
    <n v="4"/>
    <s v="N"/>
    <s v="Neg"/>
    <x v="1"/>
    <s v="Mode share"/>
    <s v="activity"/>
    <s v="continuous (fraction)"/>
    <s v="Aggregate"/>
    <s v="census block group/ tract"/>
    <s v="Revealed preference"/>
    <s v="Secondary - travel or household survey"/>
    <n v="1"/>
    <n v="0"/>
    <n v="0"/>
    <n v="0"/>
    <n v="0"/>
    <n v="0"/>
    <n v="0"/>
    <n v="0"/>
    <n v="0"/>
    <n v="0"/>
    <n v="0"/>
    <n v="1"/>
    <n v="0"/>
    <n v="0"/>
    <n v="0"/>
    <n v="0"/>
    <n v="0"/>
    <n v="0"/>
    <n v="0"/>
    <n v="0"/>
    <n v="0"/>
    <s v="Work"/>
    <x v="1"/>
    <s v="varies"/>
    <s v="2007 - 2011"/>
    <s v="Pre-2010"/>
    <n v="451"/>
    <n v="1"/>
    <s v="O"/>
    <s v="Y"/>
    <n v="0"/>
    <n v="0"/>
    <n v="1"/>
    <n v="0"/>
    <x v="0"/>
    <x v="1"/>
    <x v="0"/>
    <n v="1"/>
    <x v="0"/>
    <n v="0"/>
    <n v="0"/>
    <n v="0"/>
    <x v="1"/>
    <s v="Street factor"/>
    <m/>
    <x v="1"/>
    <s v="Both"/>
    <s v="other"/>
    <s v=" city or metropolitan area"/>
    <s v="OLS"/>
    <m/>
    <m/>
    <s v="6a, 8a"/>
    <n v="-8.2000000000000003E-2"/>
    <s v="Source (6a)"/>
    <n v="-8.2000000000000003E-2"/>
    <m/>
    <m/>
    <s v=""/>
    <s v=""/>
    <s v=""/>
    <n v="-0.37"/>
    <m/>
    <s v=""/>
    <s v=""/>
    <s v=""/>
    <s v=""/>
    <s v=""/>
    <m/>
    <m/>
    <n v="0.22162162162162163"/>
    <s v="Derived (8a)"/>
    <n v="0.66"/>
    <s v="R2"/>
    <s v=""/>
    <s v=""/>
    <s v=""/>
    <s v=""/>
    <n v="1"/>
    <n v="11"/>
    <n v="1"/>
    <n v="440"/>
    <s v=""/>
    <s v=""/>
    <s v=""/>
    <m/>
    <m/>
  </r>
  <r>
    <x v="31"/>
    <s v="Gordon 2004"/>
    <n v="15.17"/>
    <x v="501"/>
    <x v="0"/>
    <x v="1"/>
    <x v="1"/>
    <x v="53"/>
    <x v="0"/>
    <e v="#N/A"/>
    <e v="#N/A"/>
    <e v="#N/A"/>
    <s v="Model 2 - c p. 25 (LA)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n v="2000"/>
    <s v="Pre-2010"/>
    <n v="3307"/>
    <n v="1"/>
    <s v="O"/>
    <s v="N"/>
    <n v="0"/>
    <n v="0"/>
    <n v="0"/>
    <n v="0"/>
    <x v="0"/>
    <x v="1"/>
    <x v="0"/>
    <n v="1"/>
    <x v="0"/>
    <n v="0"/>
    <n v="0"/>
    <n v="0"/>
    <x v="4"/>
    <s v="Type 12:below ave density,newer housing, below ave street density,below ave intersection density,above ave cul-de-sac density"/>
    <n v="1"/>
    <x v="15"/>
    <s v="Origin/residence"/>
    <s v="census geography"/>
    <s v=" STF3"/>
    <s v="Negative binomial regression"/>
    <m/>
    <m/>
    <s v="4b, 5"/>
    <n v="-9.003975903614457E-2"/>
    <s v="derived (7b)"/>
    <n v="-0.60029999999999994"/>
    <m/>
    <n v="0.5486470172972524"/>
    <s v="Derived (4b)"/>
    <m/>
    <m/>
    <s v=""/>
    <m/>
    <s v=""/>
    <n v="122.4"/>
    <s v="χ2"/>
    <s v=""/>
    <n v="0.1"/>
    <m/>
    <m/>
    <m/>
    <m/>
    <n v="0.79500000000000004"/>
    <s v="pseudo R2"/>
    <n v="-16865"/>
    <s v=""/>
    <n v="4033.9"/>
    <s v="χ2"/>
    <m/>
    <m/>
    <m/>
    <s v=""/>
    <s v=""/>
    <n v="0.14999126942552821"/>
    <n v="-9.003975903614457E-2"/>
    <m/>
    <m/>
  </r>
  <r>
    <x v="31"/>
    <s v="Gordon 2004"/>
    <n v="15.16"/>
    <x v="502"/>
    <x v="0"/>
    <x v="1"/>
    <x v="1"/>
    <x v="53"/>
    <x v="0"/>
    <e v="#N/A"/>
    <e v="#N/A"/>
    <e v="#N/A"/>
    <s v="Model 2 - c p. 25 (pooled) (log-linear)"/>
    <n v="3"/>
    <s v="Y"/>
    <s v="Neg"/>
    <x v="0"/>
    <s v="Transit users"/>
    <s v="individual"/>
    <s v="Count"/>
    <s v="Aggregate"/>
    <s v="census block group/ tract"/>
    <s v="Revealed preference"/>
    <s v="Secondary - Census"/>
    <n v="1"/>
    <n v="0"/>
    <n v="0"/>
    <n v="0"/>
    <n v="0"/>
    <n v="0"/>
    <n v="0"/>
    <n v="0"/>
    <n v="0"/>
    <n v="0"/>
    <n v="0"/>
    <n v="1"/>
    <n v="0"/>
    <n v="0"/>
    <n v="0"/>
    <n v="0"/>
    <n v="0"/>
    <n v="0"/>
    <n v="0"/>
    <n v="0"/>
    <n v="0"/>
    <s v="Work"/>
    <x v="1"/>
    <s v="Los Angeles, San Francisco, San Diego, Sacramento"/>
    <n v="2000"/>
    <s v="Pre-2010"/>
    <n v="5727"/>
    <n v="1"/>
    <s v="O"/>
    <s v="N"/>
    <n v="0"/>
    <n v="0"/>
    <n v="0"/>
    <n v="0"/>
    <x v="0"/>
    <x v="1"/>
    <x v="0"/>
    <n v="1"/>
    <x v="0"/>
    <n v="0"/>
    <n v="0"/>
    <n v="0"/>
    <x v="4"/>
    <s v="Type 12:below ave density,newer housing, below ave street density,below ave intersection density,above ave cul-de-sac density"/>
    <n v="1"/>
    <x v="15"/>
    <s v="Origin/residence"/>
    <s v="census geography"/>
    <s v=" STF3"/>
    <s v="Negative binomial regression"/>
    <m/>
    <m/>
    <s v="4b, 5"/>
    <n v="-9.0474733717478606E-2"/>
    <s v="derived (7b)"/>
    <n v="-0.60319999999999996"/>
    <m/>
    <n v="0.54705824577925533"/>
    <s v="Derived (4b)"/>
    <m/>
    <m/>
    <s v=""/>
    <m/>
    <s v=""/>
    <n v="224.1"/>
    <s v="χ2"/>
    <s v=""/>
    <n v="0.1"/>
    <m/>
    <m/>
    <m/>
    <m/>
    <n v="0.82"/>
    <s v="pseudo R2"/>
    <n v="-30376"/>
    <s v=""/>
    <n v="6854.2"/>
    <s v="χ2"/>
    <m/>
    <m/>
    <m/>
    <s v=""/>
    <s v=""/>
    <n v="0.14999126942552821"/>
    <n v="-9.0474733717478606E-2"/>
    <m/>
    <m/>
  </r>
  <r>
    <x v="31"/>
    <s v="Gordon 2004"/>
    <n v="15.2"/>
    <x v="503"/>
    <x v="0"/>
    <x v="1"/>
    <x v="1"/>
    <x v="53"/>
    <x v="0"/>
    <e v="#N/A"/>
    <e v="#N/A"/>
    <e v="#N/A"/>
    <s v="Model 2 - c p. 25 (Sacramento)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cramento"/>
    <n v="2000"/>
    <s v="Pre-2010"/>
    <n v="397"/>
    <n v="1"/>
    <s v="O"/>
    <s v="N"/>
    <n v="0"/>
    <n v="0"/>
    <n v="0"/>
    <n v="0"/>
    <x v="0"/>
    <x v="1"/>
    <x v="0"/>
    <n v="1"/>
    <x v="0"/>
    <n v="0"/>
    <n v="0"/>
    <n v="0"/>
    <x v="4"/>
    <s v="Type 11:below ave density,newer housing, below ave street density,below ave intersection density,above ave cul-de-sac density"/>
    <n v="1"/>
    <x v="15"/>
    <s v="Origin/residence"/>
    <s v="census geography"/>
    <s v=" STF3"/>
    <s v="Negative binomial regression"/>
    <m/>
    <m/>
    <s v="4b, 5"/>
    <n v="-9.5528915662650593E-2"/>
    <s v="derived (7b)"/>
    <n v="-2.2700999999999998"/>
    <m/>
    <n v="0.1033018493816356"/>
    <s v="Derived (4b)"/>
    <m/>
    <m/>
    <s v=""/>
    <m/>
    <s v=""/>
    <n v="6.6"/>
    <s v="χ2"/>
    <s v=""/>
    <n v="0.1"/>
    <m/>
    <m/>
    <m/>
    <m/>
    <n v="0.57699999999999996"/>
    <s v="pseudo R2"/>
    <n v="-1869.5"/>
    <s v=""/>
    <n v="489"/>
    <s v="χ2"/>
    <m/>
    <m/>
    <m/>
    <s v=""/>
    <s v=""/>
    <n v="4.2081368954077179E-2"/>
    <n v="-9.5528915662650593E-2"/>
    <m/>
    <m/>
  </r>
  <r>
    <x v="66"/>
    <s v="Bhiromkaew 2006"/>
    <n v="7.3"/>
    <x v="504"/>
    <x v="1"/>
    <x v="1"/>
    <x v="1"/>
    <x v="281"/>
    <x v="7"/>
    <n v="11.479535520332027"/>
    <n v="2.8698838800830067"/>
    <n v="0.23400000000000001"/>
    <s v="table 5.8 p. 137, mode share figure 4.7"/>
    <n v="3"/>
    <s v="N"/>
    <s v="Pos"/>
    <x v="1"/>
    <s v="mode choice (probability)"/>
    <s v="activity"/>
    <s v="categorical"/>
    <s v="Disaggregate"/>
    <m/>
    <s v="Revealed preference"/>
    <s v="Secondary - travel or household survey"/>
    <n v="1"/>
    <n v="0"/>
    <n v="0"/>
    <n v="0"/>
    <n v="0"/>
    <n v="0"/>
    <n v="0"/>
    <n v="0"/>
    <n v="0"/>
    <n v="1"/>
    <n v="0"/>
    <n v="1"/>
    <n v="0"/>
    <n v="1"/>
    <n v="0"/>
    <n v="0"/>
    <n v="0"/>
    <n v="0"/>
    <n v="0"/>
    <n v="0"/>
    <s v="one job only"/>
    <s v="Work"/>
    <x v="1"/>
    <s v="Portland"/>
    <s v="1994/1995"/>
    <s v="Pre-2010"/>
    <n v="2127"/>
    <n v="1"/>
    <s v="O"/>
    <s v="Y"/>
    <n v="1"/>
    <n v="1"/>
    <n v="0"/>
    <n v="0"/>
    <x v="1"/>
    <x v="1"/>
    <x v="0"/>
    <n v="1"/>
    <x v="0"/>
    <n v="1"/>
    <n v="1"/>
    <n v="0"/>
    <x v="3"/>
    <s v="Household density"/>
    <m/>
    <x v="7"/>
    <s v="Origin/residence"/>
    <s v="other"/>
    <s v=" TAZ"/>
    <s v="Multinomial logistic"/>
    <s v="automobile"/>
    <m/>
    <s v="4a, 7a, , 8a"/>
    <n v="8.1536399999999981E-2"/>
    <s v="derived (7a)"/>
    <n v="2.1999999999999999E-2"/>
    <n v="1.0222437844704382"/>
    <m/>
    <s v="Derived (4a)"/>
    <m/>
    <m/>
    <n v="0.93600000000000005"/>
    <m/>
    <s v=""/>
    <s v=""/>
    <s v=""/>
    <s v=""/>
    <s v=""/>
    <m/>
    <m/>
    <n v="8.7111538461538435E-2"/>
    <s v="Derived (8a)"/>
    <n v="0.34300000000000003"/>
    <s v="ρ2"/>
    <s v=""/>
    <s v=""/>
    <n v="-3457.86"/>
    <s v="χ2"/>
    <m/>
    <m/>
    <m/>
    <s v=""/>
    <n v="0.13"/>
    <n v="4.26"/>
    <n v="8.1536399999999981E-2"/>
    <m/>
    <m/>
  </r>
  <r>
    <x v="66"/>
    <s v="Bhiromkaew 2006"/>
    <n v="7.2"/>
    <x v="505"/>
    <x v="1"/>
    <x v="1"/>
    <x v="1"/>
    <x v="282"/>
    <x v="7"/>
    <n v="11.667833450011669"/>
    <n v="2.9169583625029172"/>
    <n v="0.12424999999999999"/>
    <s v="Descriptives p. 100, table 5.4 p. 113 'transit', mode share p. 74"/>
    <n v="3"/>
    <s v="N"/>
    <s v="Pos"/>
    <x v="1"/>
    <s v="mode choice (probability)"/>
    <s v="activity"/>
    <s v="categorical"/>
    <s v="Disaggregate"/>
    <m/>
    <s v="Revealed preference"/>
    <s v="Secondary - travel or household survey"/>
    <n v="1"/>
    <n v="0"/>
    <n v="0"/>
    <n v="0"/>
    <n v="0"/>
    <n v="0"/>
    <n v="0"/>
    <n v="0"/>
    <n v="0"/>
    <n v="1"/>
    <n v="0"/>
    <n v="1"/>
    <n v="0"/>
    <n v="0"/>
    <n v="0"/>
    <n v="0"/>
    <n v="0"/>
    <n v="0"/>
    <n v="0"/>
    <n v="0"/>
    <s v="one job only"/>
    <s v="Work"/>
    <x v="1"/>
    <s v="Portland"/>
    <s v="1994/1995"/>
    <s v="Pre-2010"/>
    <n v="2127"/>
    <n v="1"/>
    <s v="O"/>
    <s v="Y"/>
    <n v="1"/>
    <n v="1"/>
    <n v="0"/>
    <n v="0"/>
    <x v="1"/>
    <x v="1"/>
    <x v="0"/>
    <n v="1"/>
    <x v="0"/>
    <n v="1"/>
    <n v="1"/>
    <n v="0"/>
    <x v="3"/>
    <s v="Household density"/>
    <m/>
    <x v="7"/>
    <s v="Origin/residence"/>
    <s v="other"/>
    <s v=" TAZ"/>
    <s v="Multinomial logistic"/>
    <s v="automobile"/>
    <m/>
    <s v="4a, 7a, , 8a"/>
    <n v="4.2595739999999993E-2"/>
    <s v="derived (7a)"/>
    <n v="1.0999999999999999E-2"/>
    <n v="1.0110607224447195"/>
    <m/>
    <s v="Derived (4a)"/>
    <m/>
    <m/>
    <n v="0.497"/>
    <m/>
    <s v=""/>
    <s v=""/>
    <s v=""/>
    <s v=""/>
    <s v=""/>
    <m/>
    <m/>
    <n v="8.5705714285714274E-2"/>
    <s v="Derived (8a)"/>
    <n v="0.47699999999999998"/>
    <s v="ρ2"/>
    <s v=""/>
    <s v=""/>
    <n v="-1531.7840000000001"/>
    <s v="χ2"/>
    <m/>
    <m/>
    <m/>
    <s v=""/>
    <n v="9.0999999999999998E-2"/>
    <n v="4.26"/>
    <n v="4.2595739999999993E-2"/>
    <m/>
    <m/>
  </r>
  <r>
    <x v="15"/>
    <s v="Brown et al. 2006"/>
    <n v="30.2"/>
    <x v="506"/>
    <x v="0"/>
    <x v="1"/>
    <x v="1"/>
    <x v="283"/>
    <x v="0"/>
    <n v="2.6737967914438507"/>
    <n v="0"/>
    <n v="0"/>
    <s v="Table 5.4 p. 40 (Final model)"/>
    <n v="3"/>
    <s v="N"/>
    <s v="Neg"/>
    <x v="1"/>
    <s v="ridership"/>
    <s v="trip start + trip end"/>
    <s v="Count"/>
    <s v="Aggregate"/>
    <s v="Transit stop ridership"/>
    <s v="Revealed preference"/>
    <s v="Secondary - patronage"/>
    <n v="0"/>
    <n v="0"/>
    <n v="1"/>
    <n v="0"/>
    <n v="0"/>
    <n v="0"/>
    <n v="0"/>
    <n v="0"/>
    <n v="0"/>
    <n v="0"/>
    <n v="0"/>
    <n v="0"/>
    <n v="0"/>
    <n v="0"/>
    <n v="0"/>
    <n v="0"/>
    <n v="0"/>
    <n v="0"/>
    <n v="0"/>
    <n v="0"/>
    <s v="all non RTP stops"/>
    <s v="General"/>
    <x v="1"/>
    <s v="Raleigh, Durham and Chapel Hill, ('The Triangle',North Carolina)"/>
    <n v="2005"/>
    <s v="Pre-2010"/>
    <n v="141"/>
    <n v="1"/>
    <s v="O"/>
    <s v="Y"/>
    <n v="0"/>
    <n v="0"/>
    <n v="0"/>
    <n v="0"/>
    <x v="0"/>
    <x v="1"/>
    <x v="1"/>
    <n v="0"/>
    <x v="1"/>
    <n v="0"/>
    <n v="0"/>
    <n v="0"/>
    <x v="2"/>
    <s v="Land use diversity:highest score achieved for pefect balancing"/>
    <m/>
    <x v="2"/>
    <s v="Both"/>
    <s v="radial"/>
    <s v=" 400m"/>
    <s v="Negative binomial regression"/>
    <m/>
    <m/>
    <s v="4b, 7b,  8a, 8b"/>
    <n v="-0.1012"/>
    <s v="derived (7b)"/>
    <n v="-0.23"/>
    <m/>
    <n v="0.79453360250333405"/>
    <s v="Derived (4b)"/>
    <n v="-0.2064"/>
    <s v="semi-elasticity"/>
    <n v="-0.27058823529411768"/>
    <s v="Derived (8b)"/>
    <s v=""/>
    <s v=""/>
    <s v=""/>
    <s v=""/>
    <n v="0.79"/>
    <n v="0.85"/>
    <m/>
    <n v="0.37399999999999994"/>
    <s v="Derived (8a)"/>
    <n v="0.15"/>
    <s v="pseudo R2"/>
    <n v="-376.39"/>
    <n v="0"/>
    <n v="1371.01"/>
    <s v="χ2"/>
    <m/>
    <m/>
    <m/>
    <s v=""/>
    <s v="not stated"/>
    <n v="0.44"/>
    <n v="-0.1012"/>
    <m/>
    <m/>
  </r>
  <r>
    <x v="18"/>
    <s v="Zhang 2004"/>
    <n v="131.19999999999999"/>
    <x v="507"/>
    <x v="0"/>
    <x v="1"/>
    <x v="1"/>
    <x v="284"/>
    <x v="0"/>
    <n v="9.0909090909090917"/>
    <n v="0"/>
    <n v="0"/>
    <s v="Table 3 (Boston - non-work trip, expanded)"/>
    <n v="4"/>
    <s v="N"/>
    <s v="Neg"/>
    <x v="1"/>
    <s v="mode choice (probability)"/>
    <s v="trip"/>
    <s v="discrete"/>
    <s v="Disaggregate"/>
    <m/>
    <s v="Revealed preference"/>
    <s v="Secondary - travel or household survey"/>
    <n v="1"/>
    <n v="0"/>
    <n v="0"/>
    <n v="0"/>
    <n v="0"/>
    <n v="0"/>
    <n v="0"/>
    <n v="0"/>
    <n v="0"/>
    <n v="0"/>
    <n v="0"/>
    <n v="0"/>
    <n v="0"/>
    <n v="0"/>
    <n v="0"/>
    <n v="0"/>
    <n v="0"/>
    <n v="0"/>
    <n v="0"/>
    <n v="1"/>
    <n v="0"/>
    <s v="Non-work"/>
    <x v="1"/>
    <s v="Boston"/>
    <n v="1991"/>
    <s v="Pre-2010"/>
    <n v="1036"/>
    <n v="1"/>
    <s v="O"/>
    <s v="N"/>
    <n v="1"/>
    <n v="1"/>
    <n v="1"/>
    <n v="0"/>
    <x v="0"/>
    <x v="1"/>
    <x v="0"/>
    <n v="1"/>
    <x v="0"/>
    <n v="1"/>
    <n v="1"/>
    <n v="1"/>
    <x v="3"/>
    <s v="Pop density (origin)"/>
    <m/>
    <x v="7"/>
    <s v="Origin/residence"/>
    <s v="other"/>
    <s v=" TAZ"/>
    <s v="Multinomial logistic"/>
    <s v="drive alone or active modes"/>
    <m/>
    <s v="7a, 8a"/>
    <n v="-0.1012"/>
    <s v="derived (7a)"/>
    <n v="-4.5999999999999999E-3"/>
    <m/>
    <m/>
    <m/>
    <m/>
    <m/>
    <n v="-0.92"/>
    <m/>
    <m/>
    <m/>
    <m/>
    <m/>
    <s v="NS"/>
    <m/>
    <m/>
    <n v="0.10999999999999999"/>
    <s v="Derived (8a)"/>
    <n v="0.26500000000000001"/>
    <s v="Adjusted ρ2"/>
    <m/>
    <m/>
    <m/>
    <m/>
    <m/>
    <m/>
    <m/>
    <m/>
    <n v="0.158"/>
    <n v="22"/>
    <n v="-8.5210399999999992E-2"/>
    <m/>
    <m/>
  </r>
  <r>
    <x v="14"/>
    <s v="Mangan 2013"/>
    <n v="73.150000000000006"/>
    <x v="508"/>
    <x v="0"/>
    <x v="1"/>
    <x v="1"/>
    <x v="285"/>
    <x v="0"/>
    <n v="13.533303013078067"/>
    <n v="0"/>
    <n v="0"/>
    <s v="Table 7 p. 53"/>
    <n v="4"/>
    <s v="N"/>
    <s v="Neg"/>
    <x v="1"/>
    <s v="ridership"/>
    <s v="stop usage"/>
    <s v="continuous"/>
    <s v="Aggregate"/>
    <s v="Transit stop ridership"/>
    <s v="Revealed preference"/>
    <s v="Secondary - patronage"/>
    <n v="0"/>
    <n v="0"/>
    <n v="0"/>
    <n v="0"/>
    <n v="0"/>
    <n v="1"/>
    <n v="0"/>
    <n v="0"/>
    <n v="0"/>
    <n v="0"/>
    <n v="0"/>
    <n v="0"/>
    <n v="1"/>
    <n v="0"/>
    <n v="0"/>
    <n v="0"/>
    <n v="0"/>
    <n v="0"/>
    <n v="0"/>
    <n v="0"/>
    <n v="0"/>
    <s v="Weekday"/>
    <x v="1"/>
    <s v="San Diego"/>
    <n v="2011"/>
    <s v="2010 - 2017"/>
    <n v="53"/>
    <n v="1"/>
    <s v="O"/>
    <s v="Y"/>
    <n v="1"/>
    <n v="0"/>
    <n v="0"/>
    <n v="1"/>
    <x v="0"/>
    <x v="1"/>
    <x v="0"/>
    <n v="1"/>
    <x v="0"/>
    <n v="0"/>
    <n v="1"/>
    <n v="1"/>
    <x v="1"/>
    <s v="Class III bike lanes as a proportion of total road miles"/>
    <m/>
    <x v="1"/>
    <s v="not stated"/>
    <s v="radial street"/>
    <s v=" 800m"/>
    <s v="OLS"/>
    <m/>
    <m/>
    <s v="6c, 8a"/>
    <n v="-0.10197067180616741"/>
    <s v="derived (6c)"/>
    <n v="-4993.5839999999998"/>
    <m/>
    <m/>
    <s v=""/>
    <n v="-9.8000000000000004E-2"/>
    <s v="Standardised beta coefficient"/>
    <n v="-1.38"/>
    <m/>
    <s v=""/>
    <s v=""/>
    <s v=""/>
    <s v=""/>
    <n v="0.17599999999999999"/>
    <m/>
    <m/>
    <n v="7.3891791163889428E-2"/>
    <s v="Derived (8a)"/>
    <n v="0.85499999999999998"/>
    <s v="R2"/>
    <s v=""/>
    <s v=""/>
    <s v=""/>
    <s v=""/>
    <n v="1"/>
    <n v="16"/>
    <n v="1"/>
    <n v="36"/>
    <n v="4358.3999999999996"/>
    <n v="8.8999999999999996E-2"/>
    <n v="-0.10197067180616741"/>
    <m/>
    <m/>
  </r>
  <r>
    <x v="46"/>
    <s v="Hess 2009"/>
    <n v="1.5"/>
    <x v="509"/>
    <x v="0"/>
    <x v="1"/>
    <x v="1"/>
    <x v="53"/>
    <x v="0"/>
    <e v="#N/A"/>
    <e v="#N/A"/>
    <e v="#N/A"/>
    <s v="Model 5, p. 18"/>
    <n v="3"/>
    <s v="N"/>
    <s v="Neg"/>
    <x v="1"/>
    <s v="Transit use (probability)"/>
    <s v="any transit trip in 12 months"/>
    <s v="binary"/>
    <s v="Disaggregate"/>
    <m/>
    <s v="Stated preference"/>
    <s v="Primary survey"/>
    <n v="1"/>
    <n v="0"/>
    <n v="0"/>
    <n v="0"/>
    <n v="0"/>
    <n v="0"/>
    <n v="0"/>
    <n v="0"/>
    <n v="1"/>
    <n v="0"/>
    <n v="0"/>
    <n v="0"/>
    <n v="0"/>
    <n v="0"/>
    <n v="0"/>
    <n v="0"/>
    <n v="0"/>
    <n v="0"/>
    <n v="0"/>
    <n v="0"/>
    <n v="0"/>
    <s v="General"/>
    <x v="1"/>
    <s v="Buffalo (New York)"/>
    <s v="2005 - 06"/>
    <s v="Pre-2010"/>
    <n v="109"/>
    <n v="1"/>
    <s v="O"/>
    <s v="N"/>
    <n v="1"/>
    <n v="1"/>
    <n v="0"/>
    <n v="0"/>
    <x v="0"/>
    <x v="1"/>
    <x v="0"/>
    <n v="1"/>
    <x v="0"/>
    <n v="1"/>
    <n v="0"/>
    <n v="1"/>
    <x v="5"/>
    <s v="Perceived physical barriers"/>
    <n v="1"/>
    <x v="16"/>
    <s v="Origin/residence"/>
    <s v="access corridor"/>
    <s v=" not stated"/>
    <s v="Binary logistic"/>
    <s v="no transit trip"/>
    <m/>
    <s v="4a, 7a"/>
    <n v="-0.106729"/>
    <s v="derived (7a)"/>
    <n v="-0.38600000000000001"/>
    <n v="0.67977052568032104"/>
    <m/>
    <s v="Derived (4a)"/>
    <s v=""/>
    <s v=""/>
    <s v=""/>
    <m/>
    <s v=""/>
    <s v=""/>
    <s v=""/>
    <s v=""/>
    <s v=""/>
    <s v=""/>
    <m/>
    <m/>
    <m/>
    <s v="not stated"/>
    <s v=""/>
    <s v=""/>
    <s v=""/>
    <s v=""/>
    <s v=""/>
    <m/>
    <m/>
    <m/>
    <m/>
    <n v="0.65"/>
    <n v="0.79"/>
    <n v="-0.106729"/>
    <m/>
    <m/>
  </r>
  <r>
    <x v="67"/>
    <s v="Chen et al. 2007"/>
    <n v="19.100000000000001"/>
    <x v="510"/>
    <x v="1"/>
    <x v="1"/>
    <x v="1"/>
    <x v="10"/>
    <x v="2"/>
    <n v="15.33593967902171"/>
    <n v="15.33593967902171"/>
    <n v="-5.0194530569438056"/>
    <s v="Table 8 p. 36"/>
    <n v="3"/>
    <s v="Y"/>
    <s v="Neg"/>
    <x v="2"/>
    <s v="mode choice (probability)"/>
    <s v="tour"/>
    <s v="categorical"/>
    <s v="Disaggregate"/>
    <m/>
    <s v="Revealed preference"/>
    <s v="Secondary - travel or household survey"/>
    <n v="0"/>
    <n v="0"/>
    <n v="1"/>
    <n v="0"/>
    <n v="0"/>
    <n v="0"/>
    <n v="1"/>
    <n v="0"/>
    <n v="0"/>
    <n v="0"/>
    <n v="0"/>
    <n v="1"/>
    <n v="0"/>
    <n v="0"/>
    <n v="0"/>
    <n v="0"/>
    <n v="0"/>
    <n v="0"/>
    <n v="0"/>
    <n v="0"/>
    <n v="0"/>
    <s v="Work"/>
    <x v="1"/>
    <s v="New York"/>
    <s v="1997/98"/>
    <s v="Pre-2010"/>
    <n v="4762"/>
    <n v="1"/>
    <s v="O"/>
    <s v="Y"/>
    <n v="1"/>
    <n v="1"/>
    <n v="0"/>
    <n v="1"/>
    <x v="1"/>
    <x v="1"/>
    <x v="0"/>
    <n v="1"/>
    <x v="0"/>
    <n v="1"/>
    <n v="0"/>
    <n v="0"/>
    <x v="3"/>
    <s v="Population density (at home)"/>
    <m/>
    <x v="7"/>
    <s v="Origin/residence"/>
    <s v="census geography"/>
    <s v="block or tract"/>
    <s v="Multinomial logistic"/>
    <s v="not choosing transit"/>
    <m/>
    <s v="4c, 5, 7a"/>
    <n v="-0.32729999999999998"/>
    <s v="derived (7a)"/>
    <n v="-0.32729999999999998"/>
    <n v="0.99674855414782393"/>
    <m/>
    <s v="Derived (4c)"/>
    <s v=""/>
    <s v=""/>
    <s v=""/>
    <m/>
    <s v=""/>
    <s v=""/>
    <s v=""/>
    <s v=""/>
    <n v="0.05"/>
    <s v=""/>
    <m/>
    <m/>
    <m/>
    <s v="not stated"/>
    <s v=""/>
    <n v="-966"/>
    <s v=""/>
    <s v=""/>
    <s v=""/>
    <m/>
    <m/>
    <m/>
    <s v=""/>
    <n v="9.3868122637547249E-2"/>
    <n v="9.4221747930434461"/>
    <n v="-2.7943999893170646"/>
    <m/>
    <m/>
  </r>
  <r>
    <x v="22"/>
    <s v="Moniruzzaman and Paez 2012"/>
    <n v="37.200000000000003"/>
    <x v="511"/>
    <x v="1"/>
    <x v="1"/>
    <x v="1"/>
    <x v="10"/>
    <x v="6"/>
    <n v="15.33593967902171"/>
    <n v="5.111979893007236"/>
    <n v="0.54390561445635122"/>
    <s v="Table 2 (2), p. 203"/>
    <n v="3"/>
    <s v="Y"/>
    <s v="Pos"/>
    <x v="0"/>
    <s v="Transit use (probability)"/>
    <s v="individual"/>
    <s v="binary"/>
    <s v="Aggregate"/>
    <s v="census block group/ tract"/>
    <s v="Revealed preference"/>
    <s v="Secondary - Census"/>
    <n v="0"/>
    <n v="0"/>
    <n v="1"/>
    <n v="0"/>
    <n v="0"/>
    <n v="0"/>
    <n v="0"/>
    <n v="0"/>
    <n v="0"/>
    <n v="0"/>
    <n v="0"/>
    <n v="1"/>
    <n v="0"/>
    <n v="0"/>
    <n v="0"/>
    <n v="0"/>
    <n v="0"/>
    <n v="0"/>
    <n v="0"/>
    <n v="0"/>
    <n v="0"/>
    <s v="Work"/>
    <x v="0"/>
    <s v="GTHA"/>
    <n v="2006"/>
    <s v="Pre-2010"/>
    <n v="761"/>
    <n v="1"/>
    <s v="O"/>
    <s v="Y"/>
    <n v="0"/>
    <n v="0"/>
    <n v="0"/>
    <n v="1"/>
    <x v="1"/>
    <x v="1"/>
    <x v="0"/>
    <n v="1"/>
    <x v="0"/>
    <n v="0"/>
    <n v="0"/>
    <n v="0"/>
    <x v="3"/>
    <s v="Dwelling density"/>
    <m/>
    <x v="7"/>
    <s v="Origin/residence"/>
    <s v="census geography"/>
    <s v="block or tract"/>
    <s v="Binary logistic"/>
    <s v="not choosing transit"/>
    <m/>
    <s v="4a, 7a"/>
    <n v="0.1063982304"/>
    <s v="derived (7a)"/>
    <n v="0.58640999999999999"/>
    <n v="1.7975237080793633"/>
    <m/>
    <s v="Derived (4a)"/>
    <s v=""/>
    <s v=""/>
    <s v=""/>
    <m/>
    <s v=""/>
    <s v=""/>
    <s v=""/>
    <s v=""/>
    <n v="0"/>
    <s v=""/>
    <m/>
    <m/>
    <m/>
    <n v="0.30099999999999999"/>
    <s v="pseudo R2"/>
    <s v=""/>
    <s v=""/>
    <n v="6.1950000000000003"/>
    <s v="Moran's I"/>
    <m/>
    <m/>
    <m/>
    <s v=""/>
    <n v="9.2799999999999994E-2"/>
    <n v="0.2"/>
    <n v="0.1063982304"/>
    <m/>
    <m/>
  </r>
  <r>
    <x v="59"/>
    <s v="Woldeamanuel and Kent 2016"/>
    <n v="76.099999999999994"/>
    <x v="512"/>
    <x v="0"/>
    <x v="1"/>
    <x v="1"/>
    <x v="286"/>
    <x v="0"/>
    <n v="18.5013339070568"/>
    <n v="0"/>
    <n v="0"/>
    <s v="Table 3"/>
    <n v="4"/>
    <s v="Y"/>
    <s v="Neg"/>
    <x v="2"/>
    <s v="ridership"/>
    <s v="boarding"/>
    <s v="continuous"/>
    <s v="Aggregate"/>
    <s v="Transit stop ridership"/>
    <s v="Revealed preference"/>
    <s v="Secondary - patronage"/>
    <n v="0"/>
    <n v="0"/>
    <n v="0"/>
    <n v="1"/>
    <n v="0"/>
    <n v="0"/>
    <n v="0"/>
    <n v="0"/>
    <n v="0"/>
    <n v="0"/>
    <n v="0"/>
    <n v="0"/>
    <n v="0"/>
    <n v="0"/>
    <n v="0"/>
    <n v="0"/>
    <n v="0"/>
    <n v="0"/>
    <n v="0"/>
    <n v="1"/>
    <n v="0"/>
    <s v="General"/>
    <x v="1"/>
    <s v="San Fernando"/>
    <n v="2012"/>
    <s v="2010 - 2017"/>
    <n v="18"/>
    <n v="1"/>
    <s v="O"/>
    <s v="N"/>
    <n v="0"/>
    <n v="0"/>
    <n v="0"/>
    <n v="0"/>
    <x v="0"/>
    <x v="1"/>
    <x v="0"/>
    <n v="1"/>
    <x v="0"/>
    <n v="0"/>
    <n v="0"/>
    <n v="0"/>
    <x v="1"/>
    <s v="Sidewalk availability and quality index"/>
    <m/>
    <x v="1"/>
    <s v="Origin/residence"/>
    <s v="radial"/>
    <s v=" 400m"/>
    <s v="OLS"/>
    <m/>
    <m/>
    <s v="6c, 8a, 8b"/>
    <n v="-0.10810031374208957"/>
    <s v="derived (6c)"/>
    <n v="-0.06"/>
    <m/>
    <m/>
    <s v=""/>
    <s v=""/>
    <s v=""/>
    <n v="-2"/>
    <s v="Derived (8b)"/>
    <s v=""/>
    <s v=""/>
    <s v=""/>
    <s v=""/>
    <n v="0.04"/>
    <n v="0.03"/>
    <m/>
    <n v="5.4050156871044787E-2"/>
    <s v="Derived (8a)"/>
    <n v="0.63400000000000001"/>
    <s v="Adjusted R2"/>
    <s v=""/>
    <s v=""/>
    <s v=""/>
    <s v=""/>
    <n v="1"/>
    <n v="6"/>
    <n v="1"/>
    <n v="11"/>
    <n v="12.89913"/>
    <n v="23.24"/>
    <n v="-0.10810031374208957"/>
    <m/>
    <m/>
  </r>
  <r>
    <x v="22"/>
    <s v="Moniruzzaman and Paez 2012"/>
    <n v="37.299999999999997"/>
    <x v="513"/>
    <x v="1"/>
    <x v="1"/>
    <x v="1"/>
    <x v="10"/>
    <x v="6"/>
    <n v="15.33593967902171"/>
    <n v="5.111979893007236"/>
    <n v="0.39614776982870276"/>
    <s v="Table 2 (3), p. 203"/>
    <n v="3"/>
    <s v="Y"/>
    <s v="Pos"/>
    <x v="0"/>
    <s v="Transit use (probability)"/>
    <s v="individual"/>
    <s v="binary"/>
    <s v="Aggregate"/>
    <s v="census block group/ tract"/>
    <s v="Revealed preference"/>
    <s v="Secondary - Census"/>
    <n v="0"/>
    <n v="0"/>
    <n v="1"/>
    <n v="0"/>
    <n v="0"/>
    <n v="0"/>
    <n v="0"/>
    <n v="0"/>
    <n v="0"/>
    <n v="0"/>
    <n v="0"/>
    <n v="1"/>
    <n v="0"/>
    <n v="0"/>
    <n v="0"/>
    <n v="0"/>
    <n v="0"/>
    <n v="0"/>
    <n v="0"/>
    <n v="0"/>
    <n v="0"/>
    <s v="Work"/>
    <x v="0"/>
    <s v="GTHA"/>
    <n v="2006"/>
    <s v="Pre-2010"/>
    <n v="761"/>
    <n v="1"/>
    <s v="O"/>
    <s v="Y"/>
    <n v="1"/>
    <n v="0"/>
    <n v="0"/>
    <n v="1"/>
    <x v="1"/>
    <x v="1"/>
    <x v="0"/>
    <n v="1"/>
    <x v="0"/>
    <n v="0"/>
    <n v="1"/>
    <n v="1"/>
    <x v="3"/>
    <s v="Dwelling density"/>
    <m/>
    <x v="7"/>
    <s v="Origin/residence"/>
    <s v="census geography"/>
    <s v="block or tract"/>
    <s v="Binary logistic"/>
    <s v="not choosing transit"/>
    <m/>
    <s v="4a, 7a"/>
    <n v="7.7494000000000007E-2"/>
    <s v="derived (7a)"/>
    <n v="0.38746999999999998"/>
    <n v="1.473248755493382"/>
    <m/>
    <s v="Derived (4a)"/>
    <s v=""/>
    <s v=""/>
    <s v=""/>
    <m/>
    <s v=""/>
    <s v=""/>
    <s v=""/>
    <s v=""/>
    <n v="0"/>
    <s v=""/>
    <m/>
    <m/>
    <m/>
    <n v="0.45"/>
    <s v="pseudo R2"/>
    <s v=""/>
    <s v=""/>
    <n v="0.29199999999999998"/>
    <s v="Moran's I"/>
    <m/>
    <m/>
    <m/>
    <s v=""/>
    <s v=""/>
    <n v="0.2"/>
    <n v="7.7494000000000007E-2"/>
    <m/>
    <m/>
  </r>
  <r>
    <x v="46"/>
    <s v="Hess 2009"/>
    <n v="1.1000000000000001"/>
    <x v="514"/>
    <x v="0"/>
    <x v="1"/>
    <x v="1"/>
    <x v="95"/>
    <x v="0"/>
    <n v="39.368137514305083"/>
    <n v="0"/>
    <n v="0"/>
    <s v="Model 1, p. 17"/>
    <s v="insufficient information"/>
    <s v="N"/>
    <s v="Neg"/>
    <x v="1"/>
    <s v="ridership"/>
    <s v="trip frequency"/>
    <s v="continuous"/>
    <s v="Disaggregate"/>
    <m/>
    <s v="Revealed preference"/>
    <s v="Primary survey"/>
    <n v="1"/>
    <n v="0"/>
    <n v="0"/>
    <n v="0"/>
    <n v="0"/>
    <n v="0"/>
    <n v="0"/>
    <n v="0"/>
    <n v="1"/>
    <n v="0"/>
    <n v="0"/>
    <n v="0"/>
    <n v="0"/>
    <n v="0"/>
    <n v="0"/>
    <n v="0"/>
    <n v="0"/>
    <n v="0"/>
    <n v="0"/>
    <n v="0"/>
    <n v="0"/>
    <s v="General"/>
    <x v="1"/>
    <s v="Buffalo (New York), San Jose (California)"/>
    <s v="2005 - 06"/>
    <s v="Pre-2010"/>
    <n v="307"/>
    <n v="1"/>
    <s v="O"/>
    <s v="N"/>
    <n v="1"/>
    <n v="1"/>
    <n v="0"/>
    <n v="0"/>
    <x v="0"/>
    <x v="1"/>
    <x v="0"/>
    <n v="1"/>
    <x v="0"/>
    <n v="1"/>
    <n v="0"/>
    <n v="1"/>
    <x v="1"/>
    <s v="Dwelling type (0 = detached_x000a_house, 1 = apartment or condominium)"/>
    <n v="1"/>
    <x v="10"/>
    <s v="Origin/residence"/>
    <s v="site"/>
    <s v=" not stated"/>
    <s v="OLS"/>
    <m/>
    <m/>
    <s v="6c"/>
    <n v="-0.11419568265906473"/>
    <s v="derived (6c)"/>
    <n v="-11.807"/>
    <m/>
    <m/>
    <s v=""/>
    <m/>
    <m/>
    <s v=""/>
    <m/>
    <s v=""/>
    <s v=""/>
    <s v=""/>
    <s v=""/>
    <s v=""/>
    <s v=""/>
    <m/>
    <m/>
    <m/>
    <n v="0.38"/>
    <s v="Adjusted R2"/>
    <s v=""/>
    <s v=""/>
    <s v=""/>
    <s v=""/>
    <m/>
    <m/>
    <m/>
    <n v="19"/>
    <n v="53.703583061889248"/>
    <n v="0.51941368078175898"/>
    <n v="-0.11419568265906473"/>
    <m/>
    <m/>
  </r>
  <r>
    <x v="46"/>
    <s v="Hess 2009"/>
    <n v="1.3"/>
    <x v="515"/>
    <x v="0"/>
    <x v="1"/>
    <x v="1"/>
    <x v="53"/>
    <x v="0"/>
    <e v="#N/A"/>
    <e v="#N/A"/>
    <e v="#N/A"/>
    <s v="Model 3, p. 17"/>
    <s v="insufficient information"/>
    <s v="N"/>
    <s v="Neg"/>
    <x v="1"/>
    <s v="ridership"/>
    <s v="trip frequency"/>
    <s v="continuous"/>
    <s v="Disaggregate"/>
    <m/>
    <s v="Stated preference"/>
    <s v="Primary survey"/>
    <n v="1"/>
    <n v="0"/>
    <n v="0"/>
    <n v="0"/>
    <n v="0"/>
    <n v="0"/>
    <n v="0"/>
    <n v="0"/>
    <n v="1"/>
    <n v="0"/>
    <n v="0"/>
    <n v="0"/>
    <n v="0"/>
    <n v="0"/>
    <n v="0"/>
    <n v="0"/>
    <n v="0"/>
    <n v="0"/>
    <n v="0"/>
    <n v="0"/>
    <n v="0"/>
    <s v="General"/>
    <x v="1"/>
    <s v="San Jose (California)"/>
    <s v="2005 - 06"/>
    <s v="Pre-2010"/>
    <n v="198"/>
    <n v="1"/>
    <s v="O"/>
    <s v="N"/>
    <n v="1"/>
    <n v="1"/>
    <n v="0"/>
    <n v="0"/>
    <x v="0"/>
    <x v="1"/>
    <x v="0"/>
    <n v="1"/>
    <x v="0"/>
    <n v="1"/>
    <n v="0"/>
    <n v="1"/>
    <x v="5"/>
    <s v="Perceived physical barriers"/>
    <n v="1"/>
    <x v="16"/>
    <s v="Origin/residence"/>
    <s v="access corridor"/>
    <s v=" not stated"/>
    <s v="OLS"/>
    <m/>
    <m/>
    <s v="6c"/>
    <n v="-0.11776296875000002"/>
    <s v="derived (6c)"/>
    <n v="-11.249000000000001"/>
    <m/>
    <m/>
    <s v=""/>
    <m/>
    <m/>
    <s v=""/>
    <m/>
    <s v=""/>
    <s v=""/>
    <s v=""/>
    <s v=""/>
    <s v=""/>
    <s v=""/>
    <m/>
    <m/>
    <m/>
    <n v="0.4"/>
    <s v="Adjusted R2"/>
    <s v=""/>
    <s v=""/>
    <s v=""/>
    <s v=""/>
    <m/>
    <m/>
    <m/>
    <n v="18"/>
    <n v="64"/>
    <n v="0.67"/>
    <n v="-0.11776296875000002"/>
    <m/>
    <m/>
  </r>
  <r>
    <x v="22"/>
    <s v="Moniruzzaman and Paez 2012"/>
    <n v="37.1"/>
    <x v="516"/>
    <x v="1"/>
    <x v="1"/>
    <x v="1"/>
    <x v="10"/>
    <x v="6"/>
    <n v="15.33593967902171"/>
    <n v="5.111979893007236"/>
    <n v="0.38159002889358556"/>
    <s v="Table 2 (1), p. 203"/>
    <n v="3"/>
    <s v="Y"/>
    <s v="Pos"/>
    <x v="0"/>
    <s v="Transit use (probability)"/>
    <s v="individual"/>
    <s v="binary"/>
    <s v="Aggregate"/>
    <s v="census block group/ tract"/>
    <s v="Revealed preference"/>
    <s v="Secondary - Census"/>
    <n v="0"/>
    <n v="0"/>
    <n v="1"/>
    <n v="0"/>
    <n v="0"/>
    <n v="0"/>
    <n v="0"/>
    <n v="0"/>
    <n v="0"/>
    <n v="0"/>
    <n v="0"/>
    <n v="1"/>
    <n v="0"/>
    <n v="0"/>
    <n v="0"/>
    <n v="0"/>
    <n v="0"/>
    <n v="0"/>
    <n v="0"/>
    <n v="0"/>
    <n v="0"/>
    <s v="Work"/>
    <x v="0"/>
    <s v="GTHA"/>
    <n v="2006"/>
    <s v="Pre-2010"/>
    <n v="761"/>
    <n v="1"/>
    <s v="O"/>
    <s v="Y"/>
    <n v="1"/>
    <n v="0"/>
    <n v="0"/>
    <n v="1"/>
    <x v="1"/>
    <x v="1"/>
    <x v="0"/>
    <n v="1"/>
    <x v="0"/>
    <n v="0"/>
    <n v="1"/>
    <n v="0"/>
    <x v="3"/>
    <s v="Dwelling density"/>
    <m/>
    <x v="7"/>
    <s v="Origin/residence"/>
    <s v="census geography"/>
    <s v="block or tract"/>
    <s v="Binary logistic"/>
    <s v="not choosing transit"/>
    <m/>
    <s v="4a, 7a"/>
    <n v="7.4646230400000013E-2"/>
    <s v="derived (7a)"/>
    <n v="0.41141"/>
    <n v="1.5089438967463207"/>
    <m/>
    <s v="Derived (4a)"/>
    <s v=""/>
    <s v=""/>
    <s v=""/>
    <m/>
    <s v=""/>
    <s v=""/>
    <s v=""/>
    <s v=""/>
    <n v="0"/>
    <s v=""/>
    <m/>
    <m/>
    <m/>
    <n v="0.307"/>
    <s v="pseudo R2"/>
    <s v=""/>
    <s v=""/>
    <n v="6.2249999999999996"/>
    <s v="Moran's I"/>
    <m/>
    <m/>
    <m/>
    <s v=""/>
    <n v="9.2799999999999994E-2"/>
    <n v="0.2"/>
    <n v="7.4646230400000013E-2"/>
    <m/>
    <m/>
  </r>
  <r>
    <x v="76"/>
    <s v="Armbruster 2010"/>
    <n v="66.099999999999994"/>
    <x v="517"/>
    <x v="1"/>
    <x v="1"/>
    <x v="1"/>
    <x v="287"/>
    <x v="2"/>
    <n v="7.1942446043165464"/>
    <n v="7.1942446043165464"/>
    <n v="2.3453237410071943"/>
    <s v="Table 5 p. 33"/>
    <n v="4"/>
    <s v="Y"/>
    <s v="Pos"/>
    <x v="0"/>
    <s v="ridership"/>
    <s v="per capita patronage"/>
    <s v="continuous"/>
    <s v="Aggregate"/>
    <s v="MSA/ city/ municipality"/>
    <s v="Revealed preference"/>
    <s v="Secondary - patronage"/>
    <n v="1"/>
    <n v="0"/>
    <n v="0"/>
    <n v="0"/>
    <n v="0"/>
    <n v="0"/>
    <n v="0"/>
    <n v="0"/>
    <n v="0"/>
    <n v="0"/>
    <n v="0"/>
    <n v="0"/>
    <n v="0"/>
    <n v="0"/>
    <n v="0"/>
    <n v="0"/>
    <n v="0"/>
    <n v="0"/>
    <n v="0"/>
    <n v="1"/>
    <n v="0"/>
    <s v="General"/>
    <x v="1"/>
    <s v="varies"/>
    <s v="2002 - 2007"/>
    <s v="Pre-2010"/>
    <n v="54"/>
    <n v="1"/>
    <s v="O"/>
    <s v="N"/>
    <n v="1"/>
    <n v="1"/>
    <n v="1"/>
    <n v="1"/>
    <x v="1"/>
    <x v="1"/>
    <x v="0"/>
    <n v="1"/>
    <x v="0"/>
    <n v="0"/>
    <n v="0"/>
    <n v="1"/>
    <x v="3"/>
    <s v="Population density"/>
    <m/>
    <x v="7"/>
    <s v="not stated"/>
    <s v="census geography"/>
    <s v=" other"/>
    <s v="OLS"/>
    <m/>
    <m/>
    <s v="6a, 8b, 8a"/>
    <n v="0.32600000000000001"/>
    <s v="Source (6a)"/>
    <n v="0.32600000000000001"/>
    <m/>
    <m/>
    <s v=""/>
    <s v=""/>
    <s v=""/>
    <n v="2.3453237410071943"/>
    <s v="Derived (8b)"/>
    <s v=""/>
    <s v=""/>
    <s v=""/>
    <s v=""/>
    <n v="0.01"/>
    <n v="0.13900000000000001"/>
    <m/>
    <n v="0.13900000000000001"/>
    <s v="Derived (8a)"/>
    <n v="0.90169999999999995"/>
    <s v="R2"/>
    <s v=""/>
    <s v=""/>
    <s v=""/>
    <s v=""/>
    <n v="1"/>
    <n v="19"/>
    <n v="0"/>
    <n v="305"/>
    <s v=""/>
    <s v=""/>
    <s v=""/>
    <m/>
    <m/>
  </r>
  <r>
    <x v="69"/>
    <s v="Chao. et al. 2016"/>
    <n v="71.099999999999994"/>
    <x v="518"/>
    <x v="1"/>
    <x v="1"/>
    <x v="1"/>
    <x v="10"/>
    <x v="2"/>
    <n v="15.33593967902171"/>
    <n v="15.33593967902171"/>
    <n v="2.3463987708903216"/>
    <s v="Table 4"/>
    <s v="insufficient information"/>
    <s v="N"/>
    <s v="Pos"/>
    <x v="1"/>
    <s v="ridership"/>
    <s v="boarding"/>
    <s v="continuous"/>
    <s v="Aggregate"/>
    <s v="Transit stop ridership"/>
    <s v="Revealed preference"/>
    <s v="Secondary - patronage"/>
    <n v="0"/>
    <n v="0"/>
    <n v="0"/>
    <n v="0"/>
    <n v="0"/>
    <n v="0"/>
    <n v="1"/>
    <n v="0"/>
    <n v="0"/>
    <n v="0"/>
    <n v="0"/>
    <n v="0"/>
    <n v="0"/>
    <n v="0"/>
    <n v="0"/>
    <n v="0"/>
    <n v="0"/>
    <n v="0"/>
    <n v="0"/>
    <n v="1"/>
    <n v="0"/>
    <s v="General"/>
    <x v="1"/>
    <s v="Washington DC"/>
    <n v="2011"/>
    <s v="2010 - 2017"/>
    <n v="39"/>
    <n v="1"/>
    <s v="O"/>
    <s v="Y"/>
    <n v="1"/>
    <n v="0"/>
    <n v="0"/>
    <n v="1"/>
    <x v="1"/>
    <x v="1"/>
    <x v="0"/>
    <n v="1"/>
    <x v="0"/>
    <n v="0"/>
    <n v="0"/>
    <n v="0"/>
    <x v="3"/>
    <s v="Population density"/>
    <m/>
    <x v="7"/>
    <s v="Origin/residence"/>
    <s v="radial"/>
    <s v=" 800m"/>
    <s v="OLS"/>
    <m/>
    <m/>
    <s v="6a"/>
    <n v="0.153"/>
    <s v="Source (6a)"/>
    <n v="0.153"/>
    <m/>
    <m/>
    <s v=""/>
    <s v=""/>
    <s v=""/>
    <s v=""/>
    <m/>
    <s v=""/>
    <s v=""/>
    <s v=""/>
    <s v=""/>
    <s v=""/>
    <s v=""/>
    <m/>
    <m/>
    <m/>
    <n v="0.36"/>
    <s v="R2"/>
    <s v=""/>
    <s v=""/>
    <s v=""/>
    <s v=""/>
    <m/>
    <m/>
    <m/>
    <s v=""/>
    <s v=""/>
    <s v=""/>
    <s v=""/>
    <m/>
    <m/>
  </r>
  <r>
    <x v="68"/>
    <s v="Lee et al. 2017"/>
    <n v="88.1"/>
    <x v="519"/>
    <x v="1"/>
    <x v="1"/>
    <x v="1"/>
    <x v="10"/>
    <x v="2"/>
    <n v="15.33593967902171"/>
    <n v="15.33593967902171"/>
    <n v="1.8571361231686563"/>
    <s v="Table 5 p. 20"/>
    <n v="5"/>
    <s v="Y"/>
    <s v="Pos"/>
    <x v="0"/>
    <s v="Mode share"/>
    <s v="trip"/>
    <s v="continuous (fraction)"/>
    <s v="Aggregate"/>
    <s v="MSA/ city/ municipality"/>
    <s v="Revealed preference"/>
    <s v="Secondary - Census"/>
    <n v="1"/>
    <n v="0"/>
    <n v="0"/>
    <n v="0"/>
    <n v="0"/>
    <n v="0"/>
    <n v="0"/>
    <n v="0"/>
    <n v="0"/>
    <n v="0"/>
    <n v="0"/>
    <n v="0"/>
    <n v="0"/>
    <n v="0"/>
    <n v="0"/>
    <n v="0"/>
    <n v="0"/>
    <n v="0"/>
    <n v="0"/>
    <n v="1"/>
    <n v="0"/>
    <s v="General"/>
    <x v="3"/>
    <s v="Seoul metropolitan area"/>
    <n v="2010"/>
    <s v="2010 - 2017"/>
    <n v="78"/>
    <n v="1"/>
    <s v="O"/>
    <s v="N"/>
    <n v="1"/>
    <n v="0"/>
    <n v="0"/>
    <n v="0"/>
    <x v="1"/>
    <x v="1"/>
    <x v="0"/>
    <n v="1"/>
    <x v="0"/>
    <n v="0"/>
    <n v="0"/>
    <n v="0"/>
    <x v="3"/>
    <s v="Population density"/>
    <m/>
    <x v="7"/>
    <s v="Origin/residence"/>
    <s v="other"/>
    <s v=" city or metropolitan area"/>
    <s v="OLS"/>
    <m/>
    <m/>
    <s v="1, 6c"/>
    <n v="0.12109698929691697"/>
    <s v="derived (6c)"/>
    <n v="7.1520643493541822E-4"/>
    <m/>
    <m/>
    <s v=""/>
    <n v="0.27900000000000003"/>
    <s v="Derived (1): Standardised beta coefficient"/>
    <s v=""/>
    <m/>
    <s v=""/>
    <m/>
    <m/>
    <s v=""/>
    <n v="0.08"/>
    <s v=""/>
    <m/>
    <m/>
    <m/>
    <n v="0.78900000000000003"/>
    <s v="Adjusted R2"/>
    <s v=""/>
    <n v="0"/>
    <n v="21.547999999999998"/>
    <s v="Fisher's distribution"/>
    <m/>
    <m/>
    <m/>
    <s v=""/>
    <n v="52.7"/>
    <n v="8923.0339999999997"/>
    <n v="0.12109698929691697"/>
    <n v="18.917000000000002"/>
    <n v="7379.4679999999998"/>
  </r>
  <r>
    <x v="31"/>
    <s v="Gordon 2004"/>
    <n v="15.2"/>
    <x v="520"/>
    <x v="0"/>
    <x v="1"/>
    <x v="1"/>
    <x v="53"/>
    <x v="0"/>
    <e v="#N/A"/>
    <e v="#N/A"/>
    <e v="#N/A"/>
    <s v="Model 2 - c p. 25 (Sacramento) (log-linear)"/>
    <n v="3"/>
    <s v="Y"/>
    <s v="Neg"/>
    <x v="0"/>
    <s v="Transit users"/>
    <s v="individual"/>
    <s v="Count"/>
    <s v="Aggregate"/>
    <s v="census block group/ tract"/>
    <s v="Revealed preference"/>
    <s v="Secondary - Census"/>
    <n v="1"/>
    <n v="0"/>
    <n v="0"/>
    <n v="0"/>
    <n v="0"/>
    <n v="0"/>
    <n v="0"/>
    <n v="0"/>
    <n v="0"/>
    <n v="0"/>
    <n v="0"/>
    <n v="1"/>
    <n v="0"/>
    <n v="0"/>
    <n v="0"/>
    <n v="0"/>
    <n v="0"/>
    <n v="0"/>
    <n v="0"/>
    <n v="0"/>
    <n v="0"/>
    <s v="Work"/>
    <x v="1"/>
    <s v="Sacramento"/>
    <n v="2000"/>
    <s v="Pre-2010"/>
    <n v="397"/>
    <n v="1"/>
    <s v="O"/>
    <s v="N"/>
    <n v="0"/>
    <n v="0"/>
    <n v="0"/>
    <n v="0"/>
    <x v="0"/>
    <x v="1"/>
    <x v="0"/>
    <n v="1"/>
    <x v="0"/>
    <n v="0"/>
    <n v="0"/>
    <n v="0"/>
    <x v="4"/>
    <s v="Type 13:below ave density,newer housing, below ave street density,below ave intersection density,above ave cul-de-sac density"/>
    <n v="1"/>
    <x v="15"/>
    <s v="Origin/residence"/>
    <s v="census geography"/>
    <s v=" STF3"/>
    <s v="Negative binomial regression"/>
    <m/>
    <m/>
    <s v="4b, 5, 7b"/>
    <n v="-0.12907569408067049"/>
    <s v="derived (7b)"/>
    <n v="-3.4704999999999999"/>
    <m/>
    <n v="3.110147603471098E-2"/>
    <s v="Derived (4b)"/>
    <m/>
    <m/>
    <s v=""/>
    <m/>
    <s v=""/>
    <n v="22.1"/>
    <s v="χ2"/>
    <s v=""/>
    <n v="0.1"/>
    <m/>
    <m/>
    <m/>
    <m/>
    <n v="0.57699999999999996"/>
    <s v="pseudo R2"/>
    <n v="-1869.5"/>
    <s v=""/>
    <n v="489"/>
    <s v="χ2"/>
    <m/>
    <m/>
    <m/>
    <s v=""/>
    <s v=""/>
    <n v="3.719224724986904E-2"/>
    <n v="-0.12907569408067049"/>
    <m/>
    <m/>
  </r>
  <r>
    <x v="33"/>
    <s v="Kim et al. 2016"/>
    <n v="93.1"/>
    <x v="521"/>
    <x v="1"/>
    <x v="1"/>
    <x v="1"/>
    <x v="288"/>
    <x v="2"/>
    <n v="10.014942683531128"/>
    <n v="10.014942683531128"/>
    <n v="4.2"/>
    <s v="Table 3 p. 9 (model 5)"/>
    <n v="4"/>
    <s v="Y"/>
    <s v="Pos"/>
    <x v="0"/>
    <s v="ridership"/>
    <s v="trip"/>
    <s v="continuous"/>
    <s v="Aggregate"/>
    <s v="Transit stop ridership"/>
    <s v="Revealed preference"/>
    <s v="Secondary - patronage"/>
    <n v="0"/>
    <n v="0"/>
    <n v="0"/>
    <n v="0"/>
    <n v="0"/>
    <n v="1"/>
    <n v="0"/>
    <n v="0"/>
    <n v="0"/>
    <n v="0"/>
    <n v="0"/>
    <n v="0"/>
    <n v="0"/>
    <n v="0"/>
    <n v="0"/>
    <n v="0"/>
    <n v="0"/>
    <n v="0"/>
    <n v="0"/>
    <n v="1"/>
    <n v="0"/>
    <s v="General"/>
    <x v="1"/>
    <s v="Los Angeles"/>
    <s v="2000 - 2010"/>
    <s v="2010 - 2017"/>
    <n v="50"/>
    <n v="10"/>
    <s v="E"/>
    <s v="Y"/>
    <n v="1"/>
    <n v="0"/>
    <n v="0"/>
    <n v="0"/>
    <x v="1"/>
    <x v="1"/>
    <x v="0"/>
    <n v="1"/>
    <x v="0"/>
    <n v="0"/>
    <n v="1"/>
    <n v="0"/>
    <x v="3"/>
    <s v="Change in dwelling units per service area"/>
    <m/>
    <x v="7"/>
    <s v="Both"/>
    <s v="radial"/>
    <s v=" 800m"/>
    <s v="OLS"/>
    <m/>
    <m/>
    <s v="6c, 8a, 5"/>
    <n v="0.41937334368439333"/>
    <s v="derived (6c)"/>
    <n v="1272.68"/>
    <m/>
    <m/>
    <s v=""/>
    <n v="0.76200000000000001"/>
    <s v="Standardised beta coefficient"/>
    <n v="4.2"/>
    <m/>
    <s v=""/>
    <s v=""/>
    <s v=""/>
    <s v=""/>
    <n v="0.01"/>
    <m/>
    <m/>
    <n v="9.9850796115331736E-2"/>
    <s v="Derived (8a)"/>
    <n v="0.73519999999999996"/>
    <s v="Adjusted R2"/>
    <s v=""/>
    <s v=""/>
    <s v=""/>
    <s v=""/>
    <n v="1"/>
    <n v="12"/>
    <n v="1"/>
    <n v="37"/>
    <n v="559298.6"/>
    <n v="184.3"/>
    <n v="0.41937334368439333"/>
    <m/>
    <m/>
  </r>
  <r>
    <x v="46"/>
    <s v="Hess 2009"/>
    <n v="1.3"/>
    <x v="522"/>
    <x v="0"/>
    <x v="1"/>
    <x v="1"/>
    <x v="95"/>
    <x v="0"/>
    <n v="39.368137514305083"/>
    <n v="0"/>
    <n v="0"/>
    <s v="Model 3, p. 17"/>
    <s v="insufficient information"/>
    <s v="N"/>
    <s v="Neg"/>
    <x v="1"/>
    <s v="ridership"/>
    <s v="trip frequency"/>
    <s v="continuous"/>
    <s v="Disaggregate"/>
    <m/>
    <s v="Revealed preference"/>
    <s v="Primary survey"/>
    <n v="1"/>
    <n v="0"/>
    <n v="0"/>
    <n v="0"/>
    <n v="0"/>
    <n v="0"/>
    <n v="0"/>
    <n v="0"/>
    <n v="1"/>
    <n v="0"/>
    <n v="0"/>
    <n v="0"/>
    <n v="0"/>
    <n v="0"/>
    <n v="0"/>
    <n v="0"/>
    <n v="0"/>
    <n v="0"/>
    <n v="0"/>
    <n v="0"/>
    <n v="0"/>
    <s v="General"/>
    <x v="1"/>
    <s v="San Jose (California)"/>
    <s v="2005 - 06"/>
    <s v="Pre-2010"/>
    <n v="198"/>
    <n v="1"/>
    <s v="O"/>
    <s v="N"/>
    <n v="1"/>
    <n v="1"/>
    <n v="0"/>
    <n v="0"/>
    <x v="0"/>
    <x v="1"/>
    <x v="0"/>
    <n v="1"/>
    <x v="0"/>
    <n v="1"/>
    <n v="0"/>
    <n v="1"/>
    <x v="1"/>
    <s v="Dwelling type (0 = detached_x000a_house, 1 = apartment or condominium)"/>
    <n v="1"/>
    <x v="10"/>
    <s v="Origin/residence"/>
    <s v="site"/>
    <s v=" not stated"/>
    <s v="OLS"/>
    <m/>
    <m/>
    <s v="6c"/>
    <n v="-0.1320309375"/>
    <s v="derived (6c)"/>
    <n v="-20.119"/>
    <m/>
    <m/>
    <s v=""/>
    <m/>
    <m/>
    <s v=""/>
    <m/>
    <s v=""/>
    <s v=""/>
    <s v=""/>
    <s v=""/>
    <s v=""/>
    <s v=""/>
    <m/>
    <m/>
    <m/>
    <n v="0.4"/>
    <s v="Adjusted R2"/>
    <s v=""/>
    <s v=""/>
    <s v=""/>
    <s v=""/>
    <m/>
    <m/>
    <m/>
    <n v="18"/>
    <n v="64"/>
    <n v="0.42000000000000004"/>
    <n v="-0.1320309375"/>
    <m/>
    <m/>
  </r>
  <r>
    <x v="19"/>
    <s v="Concas and DeSalvo 2014"/>
    <n v="97.1"/>
    <x v="523"/>
    <x v="1"/>
    <x v="1"/>
    <x v="1"/>
    <x v="10"/>
    <x v="4"/>
    <n v="15.33593967902171"/>
    <n v="7.6679698395108549"/>
    <n v="0.68244931571646605"/>
    <s v="Model I (RL exogensous) Table 3 p. 26"/>
    <s v="insufficient information"/>
    <s v="unspecified"/>
    <s v="Pos"/>
    <x v="0"/>
    <s v="ridership"/>
    <s v="trip"/>
    <s v="continuous"/>
    <s v="Disaggregate"/>
    <m/>
    <s v="Revealed preference"/>
    <s v="Secondary - travel or household survey"/>
    <n v="1"/>
    <n v="0"/>
    <n v="0"/>
    <n v="0"/>
    <n v="0"/>
    <n v="0"/>
    <n v="0"/>
    <n v="0"/>
    <n v="0"/>
    <n v="0"/>
    <n v="0"/>
    <n v="0"/>
    <n v="0"/>
    <n v="0"/>
    <n v="0"/>
    <n v="0"/>
    <n v="0"/>
    <n v="0"/>
    <n v="0"/>
    <n v="1"/>
    <n v="0"/>
    <s v="General"/>
    <x v="1"/>
    <s v="San Francisco"/>
    <n v="2000"/>
    <s v="Pre-2010"/>
    <n v="8229"/>
    <n v="1"/>
    <s v="O"/>
    <s v="Y"/>
    <n v="0"/>
    <n v="0"/>
    <n v="0"/>
    <n v="1"/>
    <x v="1"/>
    <x v="0"/>
    <x v="0"/>
    <n v="1"/>
    <x v="0"/>
    <n v="1"/>
    <n v="1"/>
    <n v="1"/>
    <x v="3"/>
    <s v="Gross population density"/>
    <m/>
    <x v="7"/>
    <s v="Origin/residence"/>
    <s v="census geography"/>
    <s v="block or tract"/>
    <s v="3SLS"/>
    <m/>
    <m/>
    <m/>
    <n v="8.8999999999999996E-2"/>
    <s v="Source"/>
    <s v=""/>
    <m/>
    <m/>
    <s v=""/>
    <s v=""/>
    <s v=""/>
    <s v=""/>
    <m/>
    <s v=""/>
    <s v=""/>
    <s v=""/>
    <s v=""/>
    <s v=""/>
    <s v=""/>
    <m/>
    <m/>
    <m/>
    <s v=""/>
    <s v=""/>
    <s v=""/>
    <s v=""/>
    <n v="1845"/>
    <s v="χ2"/>
    <m/>
    <m/>
    <m/>
    <s v=""/>
    <s v=""/>
    <s v=""/>
    <s v=""/>
    <m/>
    <m/>
  </r>
  <r>
    <x v="19"/>
    <s v="Concas and DeSalvo 2014"/>
    <n v="97.2"/>
    <x v="524"/>
    <x v="1"/>
    <x v="1"/>
    <x v="1"/>
    <x v="10"/>
    <x v="4"/>
    <n v="15.33593967902171"/>
    <n v="7.6679698395108549"/>
    <n v="0.5520938284447815"/>
    <s v="Model II (density exogensous) Table 5 p. 29"/>
    <s v="insufficient information"/>
    <s v="unspecified"/>
    <s v="Pos"/>
    <x v="0"/>
    <s v="ridership"/>
    <s v="trip"/>
    <s v="continuous"/>
    <s v="Disaggregate"/>
    <m/>
    <s v="Revealed preference"/>
    <s v="Secondary - travel or household survey"/>
    <n v="1"/>
    <n v="0"/>
    <n v="0"/>
    <n v="0"/>
    <n v="0"/>
    <n v="0"/>
    <n v="0"/>
    <n v="0"/>
    <n v="0"/>
    <n v="0"/>
    <n v="0"/>
    <n v="0"/>
    <n v="0"/>
    <n v="0"/>
    <n v="0"/>
    <n v="0"/>
    <n v="0"/>
    <n v="0"/>
    <n v="0"/>
    <n v="1"/>
    <n v="0"/>
    <s v="General"/>
    <x v="1"/>
    <s v="San Francisco"/>
    <n v="2000"/>
    <s v="Pre-2010"/>
    <n v="8212"/>
    <n v="1"/>
    <s v="O"/>
    <s v="Y"/>
    <n v="0"/>
    <n v="0"/>
    <n v="0"/>
    <n v="1"/>
    <x v="1"/>
    <x v="1"/>
    <x v="0"/>
    <n v="1"/>
    <x v="0"/>
    <n v="1"/>
    <n v="1"/>
    <n v="1"/>
    <x v="3"/>
    <s v="Gross population density"/>
    <m/>
    <x v="7"/>
    <s v="Origin/residence"/>
    <s v="census geography"/>
    <s v="block or tract"/>
    <s v="3SLS"/>
    <m/>
    <m/>
    <m/>
    <n v="7.1999999999999995E-2"/>
    <s v="Source"/>
    <s v=""/>
    <m/>
    <m/>
    <s v=""/>
    <s v=""/>
    <s v=""/>
    <s v=""/>
    <m/>
    <s v=""/>
    <s v=""/>
    <s v=""/>
    <s v=""/>
    <s v=""/>
    <s v=""/>
    <m/>
    <m/>
    <m/>
    <s v="not stated"/>
    <s v=""/>
    <s v=""/>
    <s v=""/>
    <n v="1845"/>
    <s v="χ2"/>
    <m/>
    <m/>
    <m/>
    <s v=""/>
    <s v=""/>
    <s v=""/>
    <s v=""/>
    <m/>
    <m/>
  </r>
  <r>
    <x v="70"/>
    <s v="Jun et al. 2013"/>
    <n v="98.2"/>
    <x v="525"/>
    <x v="1"/>
    <x v="1"/>
    <x v="1"/>
    <x v="10"/>
    <x v="2"/>
    <n v="15.33593967902171"/>
    <n v="15.33593967902171"/>
    <n v="4.1195574413425264"/>
    <s v="Table 7 p. 237"/>
    <n v="3"/>
    <s v="Y"/>
    <s v="Pos"/>
    <x v="0"/>
    <s v="mode choice (probability)"/>
    <s v="trip"/>
    <s v="binary"/>
    <s v="Aggregate"/>
    <s v="TAZ"/>
    <s v="Revealed preference"/>
    <s v="Secondary - Census"/>
    <n v="1"/>
    <n v="0"/>
    <n v="0"/>
    <n v="0"/>
    <n v="0"/>
    <n v="0"/>
    <n v="0"/>
    <n v="0"/>
    <n v="0"/>
    <n v="0"/>
    <n v="0"/>
    <n v="1"/>
    <n v="0"/>
    <n v="0"/>
    <n v="0"/>
    <n v="0"/>
    <n v="0"/>
    <n v="0"/>
    <n v="0"/>
    <n v="0"/>
    <n v="0"/>
    <s v="Work"/>
    <x v="3"/>
    <s v="Seoul metropolitan area"/>
    <n v="2006"/>
    <s v="Pre-2010"/>
    <s v="not stated"/>
    <n v="1"/>
    <s v="O"/>
    <s v="Y"/>
    <n v="0"/>
    <n v="1"/>
    <n v="0"/>
    <n v="0"/>
    <x v="1"/>
    <x v="1"/>
    <x v="0"/>
    <n v="1"/>
    <x v="0"/>
    <n v="1"/>
    <n v="1"/>
    <n v="0"/>
    <x v="3"/>
    <s v="Population density"/>
    <m/>
    <x v="7"/>
    <s v="Origin/residence"/>
    <s v="other"/>
    <s v=" TAZ"/>
    <s v="Binary logistic"/>
    <s v="automobile"/>
    <m/>
    <s v="2, 3 (ref case was PT), 4a, 7a, 5"/>
    <n v="0.26862112968387181"/>
    <s v="derived (7a)"/>
    <n v="0.108"/>
    <n v="1.1140477453864677"/>
    <m/>
    <s v="Derived (2 - Reversed the reference case from PT; 4a)"/>
    <n v="0.89800000000000002"/>
    <s v="Reference type OR"/>
    <s v=""/>
    <m/>
    <s v=""/>
    <s v=""/>
    <s v=""/>
    <s v=""/>
    <n v="0.01"/>
    <s v=""/>
    <m/>
    <m/>
    <m/>
    <s v="not stated"/>
    <s v=""/>
    <n v="152821.01999999999"/>
    <s v=""/>
    <s v=""/>
    <s v=""/>
    <m/>
    <m/>
    <m/>
    <s v=""/>
    <n v="0.35399999999999998"/>
    <n v="3.8502053904923721"/>
    <n v="0.26862112968387181"/>
    <m/>
    <m/>
  </r>
  <r>
    <x v="9"/>
    <s v="Brownet al. 2014"/>
    <n v="107.6"/>
    <x v="526"/>
    <x v="1"/>
    <x v="1"/>
    <x v="1"/>
    <x v="10"/>
    <x v="6"/>
    <n v="15.33593967902171"/>
    <n v="5.111979893007236"/>
    <n v="2.555989946503618"/>
    <s v="Table 2 p. 952 (Regional rail model)"/>
    <n v="3"/>
    <s v="Y"/>
    <s v="Pos"/>
    <x v="0"/>
    <s v="ridership"/>
    <s v="trip"/>
    <s v="Count"/>
    <s v="Aggregate"/>
    <s v="TAZ"/>
    <s v="Revealed preference"/>
    <s v="Secondary - Census"/>
    <n v="0"/>
    <n v="0"/>
    <n v="0"/>
    <n v="0"/>
    <n v="0"/>
    <n v="1"/>
    <n v="0"/>
    <n v="0"/>
    <n v="0"/>
    <n v="0"/>
    <n v="0"/>
    <n v="1"/>
    <n v="0"/>
    <n v="0"/>
    <n v="0"/>
    <n v="0"/>
    <n v="0"/>
    <n v="0"/>
    <n v="0"/>
    <n v="0"/>
    <n v="0"/>
    <s v="Work"/>
    <x v="1"/>
    <s v="Atlanta"/>
    <n v="2000"/>
    <s v="Pre-2010"/>
    <n v="70409"/>
    <n v="1"/>
    <s v="O"/>
    <s v="Y"/>
    <n v="0"/>
    <n v="1"/>
    <n v="0"/>
    <n v="0"/>
    <x v="1"/>
    <x v="1"/>
    <x v="0"/>
    <n v="1"/>
    <x v="0"/>
    <n v="0"/>
    <n v="1"/>
    <n v="0"/>
    <x v="3"/>
    <s v="Population density"/>
    <m/>
    <x v="7"/>
    <s v="Origin/residence"/>
    <s v="other"/>
    <s v=" TAZ"/>
    <s v="Negative binomial regression"/>
    <m/>
    <m/>
    <s v="4b"/>
    <n v="0.5"/>
    <s v="Source"/>
    <n v="0.1013"/>
    <m/>
    <n v="1.10660857454338"/>
    <s v="Derived (4b)"/>
    <s v=""/>
    <s v=""/>
    <s v=""/>
    <m/>
    <s v=""/>
    <s v=""/>
    <s v=""/>
    <s v=""/>
    <n v="0"/>
    <s v=""/>
    <m/>
    <m/>
    <m/>
    <n v="0.104"/>
    <s v="pseudo R2"/>
    <s v="–4,566.384"/>
    <n v="0"/>
    <n v="1064.0899999999999"/>
    <s v="χ2"/>
    <m/>
    <m/>
    <m/>
    <s v=""/>
    <s v="not stated"/>
    <s v="not stated"/>
    <s v=""/>
    <m/>
    <m/>
  </r>
  <r>
    <x v="46"/>
    <s v="Hess 2009"/>
    <n v="1.1000000000000001"/>
    <x v="527"/>
    <x v="0"/>
    <x v="1"/>
    <x v="1"/>
    <x v="53"/>
    <x v="0"/>
    <e v="#N/A"/>
    <e v="#N/A"/>
    <e v="#N/A"/>
    <s v="Model 1, p. 17"/>
    <s v="insufficient information"/>
    <s v="N"/>
    <s v="Neg"/>
    <x v="1"/>
    <s v="ridership"/>
    <s v="trip frequency"/>
    <s v="continuous"/>
    <s v="Disaggregate"/>
    <m/>
    <s v="Stated preference"/>
    <s v="Primary survey"/>
    <n v="1"/>
    <n v="0"/>
    <n v="0"/>
    <n v="0"/>
    <n v="0"/>
    <n v="0"/>
    <n v="0"/>
    <n v="0"/>
    <n v="1"/>
    <n v="0"/>
    <n v="0"/>
    <n v="0"/>
    <n v="0"/>
    <n v="0"/>
    <n v="0"/>
    <n v="0"/>
    <n v="0"/>
    <n v="0"/>
    <n v="0"/>
    <n v="0"/>
    <n v="0"/>
    <s v="General"/>
    <x v="1"/>
    <s v="Buffalo (New York), San Jose (California)"/>
    <s v="2005 - 06"/>
    <s v="Pre-2010"/>
    <n v="307"/>
    <n v="1"/>
    <s v="O"/>
    <s v="N"/>
    <n v="1"/>
    <n v="1"/>
    <n v="0"/>
    <n v="0"/>
    <x v="0"/>
    <x v="1"/>
    <x v="0"/>
    <n v="1"/>
    <x v="0"/>
    <n v="1"/>
    <n v="0"/>
    <n v="1"/>
    <x v="5"/>
    <s v="Perceived physical barriers"/>
    <n v="1"/>
    <x v="16"/>
    <s v="Origin/residence"/>
    <s v="access corridor"/>
    <s v=" not stated"/>
    <s v="OLS"/>
    <m/>
    <m/>
    <s v="6c"/>
    <n v="-0.14647916722266027"/>
    <s v="derived (6c)"/>
    <n v="-11.039"/>
    <m/>
    <m/>
    <s v=""/>
    <m/>
    <m/>
    <s v=""/>
    <m/>
    <s v=""/>
    <s v=""/>
    <s v=""/>
    <s v=""/>
    <s v=""/>
    <s v=""/>
    <m/>
    <m/>
    <m/>
    <n v="0.38"/>
    <s v="Adjusted R2"/>
    <s v=""/>
    <s v=""/>
    <s v=""/>
    <s v=""/>
    <m/>
    <m/>
    <m/>
    <n v="19"/>
    <n v="53.703583061889248"/>
    <n v="0.71260586319218233"/>
    <n v="-0.14647916722266027"/>
    <m/>
    <m/>
  </r>
  <r>
    <x v="24"/>
    <s v="Lee and Lee 2013"/>
    <n v="47.7"/>
    <x v="528"/>
    <x v="0"/>
    <x v="1"/>
    <x v="1"/>
    <x v="289"/>
    <x v="0"/>
    <n v="70.44560943643512"/>
    <n v="0"/>
    <n v="0"/>
    <s v="A-4 p. 328 pooled model 6"/>
    <n v="4"/>
    <s v="Y"/>
    <s v="Neg"/>
    <x v="0"/>
    <s v="ridership"/>
    <s v="unlinked trip"/>
    <s v="continuous"/>
    <s v="Disaggregate"/>
    <m/>
    <s v="Revealed preference"/>
    <s v="Secondary - patronage"/>
    <n v="1"/>
    <n v="0"/>
    <n v="0"/>
    <n v="0"/>
    <n v="0"/>
    <n v="0"/>
    <n v="0"/>
    <n v="0"/>
    <n v="0"/>
    <n v="0"/>
    <n v="0"/>
    <n v="0"/>
    <n v="0"/>
    <n v="0"/>
    <n v="0"/>
    <n v="0"/>
    <n v="0"/>
    <n v="0"/>
    <n v="0"/>
    <n v="1"/>
    <n v="0"/>
    <s v="General"/>
    <x v="1"/>
    <s v="varies"/>
    <s v="2007 - 2010"/>
    <s v="2010 - 2017"/>
    <n v="6369"/>
    <n v="108"/>
    <s v="Q"/>
    <s v="Y"/>
    <n v="0"/>
    <n v="0"/>
    <n v="1"/>
    <n v="1"/>
    <x v="0"/>
    <x v="1"/>
    <x v="0"/>
    <n v="1"/>
    <x v="0"/>
    <n v="0"/>
    <n v="0"/>
    <n v="1"/>
    <x v="5"/>
    <s v="freeway lane miles to person continuous (fraction)"/>
    <m/>
    <x v="13"/>
    <s v="not stated"/>
    <s v="other"/>
    <s v=" city or metropolitan area"/>
    <s v="2SLS"/>
    <m/>
    <m/>
    <s v="6a, 8a, 5"/>
    <n v="-0.15260000000000001"/>
    <s v="Source (6a)"/>
    <n v="-0.15260000000000001"/>
    <m/>
    <m/>
    <s v=""/>
    <s v=""/>
    <s v=""/>
    <n v="-10.75"/>
    <m/>
    <s v=""/>
    <s v=""/>
    <s v=""/>
    <s v=""/>
    <n v="0.01"/>
    <m/>
    <m/>
    <n v="1.4195348837209304E-2"/>
    <s v="Derived (8a)"/>
    <n v="0.95920000000000005"/>
    <s v="R2"/>
    <s v=""/>
    <s v=""/>
    <s v=""/>
    <s v=""/>
    <n v="1"/>
    <n v="24"/>
    <n v="1"/>
    <n v="6344"/>
    <s v=""/>
    <s v=""/>
    <s v=""/>
    <m/>
    <m/>
  </r>
  <r>
    <x v="9"/>
    <s v="Brownet al. 2014"/>
    <n v="107.1"/>
    <x v="529"/>
    <x v="1"/>
    <x v="1"/>
    <x v="1"/>
    <x v="10"/>
    <x v="6"/>
    <n v="15.33593967902171"/>
    <n v="5.111979893007236"/>
    <n v="2.4026305497134008"/>
    <s v="Table 1 p. 947 (Regional bus model)"/>
    <n v="3"/>
    <s v="Y"/>
    <s v="Pos"/>
    <x v="0"/>
    <s v="ridership"/>
    <s v="trip"/>
    <s v="Count"/>
    <s v="Aggregate"/>
    <s v="TAZ"/>
    <s v="Revealed preference"/>
    <s v="Secondary - Census"/>
    <n v="0"/>
    <n v="0"/>
    <n v="1"/>
    <n v="0"/>
    <n v="0"/>
    <n v="0"/>
    <n v="0"/>
    <n v="0"/>
    <n v="0"/>
    <n v="0"/>
    <n v="0"/>
    <n v="1"/>
    <n v="0"/>
    <n v="0"/>
    <n v="0"/>
    <n v="0"/>
    <n v="0"/>
    <n v="0"/>
    <n v="0"/>
    <n v="0"/>
    <n v="0"/>
    <s v="Work"/>
    <x v="1"/>
    <s v="Atlanta"/>
    <n v="2000"/>
    <s v="Pre-2010"/>
    <n v="40269"/>
    <n v="1"/>
    <s v="O"/>
    <s v="Y"/>
    <n v="0"/>
    <n v="1"/>
    <n v="0"/>
    <n v="0"/>
    <x v="1"/>
    <x v="1"/>
    <x v="0"/>
    <n v="1"/>
    <x v="0"/>
    <n v="0"/>
    <n v="1"/>
    <n v="0"/>
    <x v="3"/>
    <s v="Population density"/>
    <m/>
    <x v="7"/>
    <s v="Origin/residence"/>
    <s v="other"/>
    <s v=" TAZ"/>
    <s v="Negative binomial regression"/>
    <m/>
    <m/>
    <s v="4b"/>
    <n v="0.47"/>
    <s v="Source"/>
    <n v="7.9600000000000004E-2"/>
    <m/>
    <n v="1.0828538394993001"/>
    <s v="Derived (4b)"/>
    <s v=""/>
    <s v=""/>
    <s v=""/>
    <m/>
    <s v=""/>
    <s v=""/>
    <s v=""/>
    <s v=""/>
    <n v="0"/>
    <s v=""/>
    <m/>
    <m/>
    <m/>
    <n v="5.7000000000000002E-2"/>
    <s v="pseudo R2"/>
    <s v="–7,721.782"/>
    <n v="0"/>
    <n v="933.9"/>
    <s v="χ2"/>
    <m/>
    <m/>
    <m/>
    <s v=""/>
    <s v="not stated"/>
    <s v="not stated"/>
    <s v=""/>
    <m/>
    <m/>
  </r>
  <r>
    <x v="9"/>
    <s v="Brownet al. 2014"/>
    <n v="107.5"/>
    <x v="530"/>
    <x v="1"/>
    <x v="1"/>
    <x v="1"/>
    <x v="10"/>
    <x v="6"/>
    <n v="15.33593967902171"/>
    <n v="5.111979893007236"/>
    <n v="2.2543831328161912"/>
    <s v="Table 1 p. 947 (Bus to all other destinations)"/>
    <n v="3"/>
    <s v="Y"/>
    <s v="Pos"/>
    <x v="0"/>
    <s v="ridership"/>
    <s v="trip"/>
    <s v="Count"/>
    <s v="Aggregate"/>
    <s v="TAZ"/>
    <s v="Revealed preference"/>
    <s v="Secondary - Census"/>
    <n v="0"/>
    <n v="0"/>
    <n v="1"/>
    <n v="0"/>
    <n v="0"/>
    <n v="0"/>
    <n v="0"/>
    <n v="0"/>
    <n v="0"/>
    <n v="0"/>
    <n v="0"/>
    <n v="1"/>
    <n v="0"/>
    <n v="0"/>
    <n v="0"/>
    <n v="0"/>
    <n v="0"/>
    <n v="0"/>
    <n v="0"/>
    <n v="0"/>
    <n v="0"/>
    <s v="Work"/>
    <x v="1"/>
    <s v="Atlanta"/>
    <n v="2000"/>
    <s v="Pre-2010"/>
    <n v="33032"/>
    <n v="1"/>
    <s v="O"/>
    <s v="Y"/>
    <n v="0"/>
    <n v="1"/>
    <n v="0"/>
    <n v="0"/>
    <x v="1"/>
    <x v="1"/>
    <x v="0"/>
    <n v="1"/>
    <x v="0"/>
    <n v="0"/>
    <n v="1"/>
    <n v="0"/>
    <x v="3"/>
    <s v="Population density"/>
    <m/>
    <x v="7"/>
    <s v="Origin/residence"/>
    <s v="other"/>
    <s v=" TAZ"/>
    <s v="Negative binomial regression"/>
    <m/>
    <m/>
    <s v="4b"/>
    <n v="0.441"/>
    <s v="Source"/>
    <n v="7.4899999999999994E-2"/>
    <m/>
    <n v="1.0777763678587842"/>
    <s v="Derived (4b)"/>
    <s v=""/>
    <s v=""/>
    <s v=""/>
    <m/>
    <s v=""/>
    <s v=""/>
    <s v=""/>
    <s v=""/>
    <n v="4.0000000000000001E-3"/>
    <s v=""/>
    <m/>
    <m/>
    <m/>
    <n v="5.7000000000000002E-2"/>
    <s v="pseudo R2"/>
    <s v="–5,546.897"/>
    <n v="0"/>
    <n v="674.84"/>
    <s v="χ2"/>
    <m/>
    <m/>
    <m/>
    <s v=""/>
    <s v="not stated"/>
    <s v="not stated"/>
    <s v=""/>
    <m/>
    <m/>
  </r>
  <r>
    <x v="77"/>
    <s v="Vergel-Tovar 2016"/>
    <n v="139.4"/>
    <x v="531"/>
    <x v="1"/>
    <x v="1"/>
    <x v="1"/>
    <x v="290"/>
    <x v="4"/>
    <n v="7.4239049740163336"/>
    <n v="3.7119524870081668"/>
    <n v="4.9368968077208614E-2"/>
    <s v="Table 44 p. 356"/>
    <n v="4"/>
    <s v="N"/>
    <s v="Pos"/>
    <x v="1"/>
    <s v="ridership"/>
    <m/>
    <s v="continuous"/>
    <s v="Aggregate"/>
    <s v="Transit stop ridership"/>
    <s v="Revealed preference"/>
    <s v="Secondary - patronage"/>
    <n v="0"/>
    <n v="0"/>
    <n v="0"/>
    <n v="1"/>
    <n v="0"/>
    <n v="0"/>
    <n v="0"/>
    <n v="0"/>
    <n v="0"/>
    <n v="0"/>
    <n v="0"/>
    <n v="0"/>
    <n v="1"/>
    <n v="0"/>
    <n v="0"/>
    <n v="0"/>
    <n v="0"/>
    <n v="0"/>
    <n v="0"/>
    <n v="0"/>
    <n v="0"/>
    <s v="General"/>
    <x v="14"/>
    <s v="varies"/>
    <s v="2013, 2014"/>
    <s v="2010 - 2017"/>
    <n v="120"/>
    <n v="1"/>
    <s v="O"/>
    <s v="Y"/>
    <n v="0"/>
    <n v="0"/>
    <n v="0"/>
    <n v="1"/>
    <x v="1"/>
    <x v="0"/>
    <x v="1"/>
    <n v="1"/>
    <x v="2"/>
    <n v="0"/>
    <n v="0"/>
    <n v="1"/>
    <x v="3"/>
    <s v="population density"/>
    <m/>
    <x v="7"/>
    <s v="not stated"/>
    <s v="radial"/>
    <s v="400 &lt; x &lt; 800m"/>
    <s v="OLS"/>
    <m/>
    <m/>
    <s v="6a, 8b, 8a"/>
    <n v="1.3299999999999999E-2"/>
    <s v="Source (6a)"/>
    <n v="1.3299999999999999E-2"/>
    <m/>
    <m/>
    <m/>
    <m/>
    <m/>
    <n v="9.8737936154417227E-2"/>
    <s v="Derived (8b)"/>
    <m/>
    <m/>
    <m/>
    <m/>
    <s v="NS"/>
    <n v="0.13469999999999999"/>
    <m/>
    <n v="0.13469999999999999"/>
    <s v="Derived (8a)"/>
    <n v="0.66820000000000002"/>
    <s v="Adjusted R2"/>
    <m/>
    <m/>
    <m/>
    <m/>
    <n v="1"/>
    <n v="19"/>
    <n v="1"/>
    <n v="100"/>
    <m/>
    <m/>
    <m/>
    <m/>
    <m/>
  </r>
  <r>
    <x v="46"/>
    <s v="Hess 2009"/>
    <n v="1.6"/>
    <x v="532"/>
    <x v="0"/>
    <x v="1"/>
    <x v="1"/>
    <x v="53"/>
    <x v="0"/>
    <e v="#N/A"/>
    <e v="#N/A"/>
    <e v="#N/A"/>
    <s v="Model 6, p. 18"/>
    <n v="3"/>
    <s v="N"/>
    <s v="Neg"/>
    <x v="1"/>
    <s v="Transit use (probability)"/>
    <s v="any transit trip in 12 months"/>
    <s v="binary"/>
    <s v="Disaggregate"/>
    <m/>
    <s v="Stated preference"/>
    <s v="Primary survey"/>
    <n v="1"/>
    <n v="0"/>
    <n v="0"/>
    <n v="0"/>
    <n v="0"/>
    <n v="0"/>
    <n v="0"/>
    <n v="0"/>
    <n v="1"/>
    <n v="0"/>
    <n v="0"/>
    <n v="0"/>
    <n v="0"/>
    <n v="0"/>
    <n v="0"/>
    <n v="0"/>
    <n v="0"/>
    <n v="0"/>
    <n v="0"/>
    <n v="0"/>
    <n v="0"/>
    <s v="General"/>
    <x v="1"/>
    <s v="San Jose (California)"/>
    <s v="2005 - 06"/>
    <s v="Pre-2010"/>
    <n v="198"/>
    <n v="1"/>
    <s v="O"/>
    <s v="N"/>
    <n v="1"/>
    <n v="1"/>
    <n v="0"/>
    <n v="0"/>
    <x v="0"/>
    <x v="1"/>
    <x v="0"/>
    <n v="1"/>
    <x v="0"/>
    <n v="1"/>
    <n v="0"/>
    <n v="1"/>
    <x v="5"/>
    <s v="Perceived physical barriers"/>
    <n v="1"/>
    <x v="16"/>
    <s v="Origin/residence"/>
    <s v="access corridor"/>
    <s v=" not stated"/>
    <s v="Binary logistic"/>
    <s v="no transit trip"/>
    <m/>
    <s v="4a, 7a"/>
    <n v="-0.1629775"/>
    <s v="derived (7a)"/>
    <n v="-0.69499999999999995"/>
    <n v="0.499074447985136"/>
    <m/>
    <s v="Derived (4a)"/>
    <s v=""/>
    <s v=""/>
    <s v=""/>
    <m/>
    <s v=""/>
    <s v=""/>
    <s v=""/>
    <s v=""/>
    <s v=""/>
    <s v=""/>
    <m/>
    <m/>
    <m/>
    <s v="not stated"/>
    <s v=""/>
    <s v=""/>
    <s v=""/>
    <s v=""/>
    <s v=""/>
    <m/>
    <m/>
    <m/>
    <m/>
    <n v="0.65"/>
    <n v="0.67"/>
    <n v="-0.1629775"/>
    <m/>
    <m/>
  </r>
  <r>
    <x v="77"/>
    <s v="Vergel-Tovar 2016"/>
    <n v="139.19999999999999"/>
    <x v="533"/>
    <x v="1"/>
    <x v="1"/>
    <x v="1"/>
    <x v="291"/>
    <x v="4"/>
    <n v="8.4175084175084169"/>
    <n v="4.2087542087542085"/>
    <n v="-0.56565656565656564"/>
    <s v="Table 40, p. 352 (land use model)"/>
    <n v="4"/>
    <s v="N"/>
    <s v="Neg"/>
    <x v="1"/>
    <s v="ridership"/>
    <m/>
    <s v="continuous"/>
    <s v="Aggregate"/>
    <s v="Transit stop ridership"/>
    <s v="Revealed preference"/>
    <s v="Secondary - patronage"/>
    <n v="0"/>
    <n v="0"/>
    <n v="0"/>
    <n v="1"/>
    <n v="0"/>
    <n v="0"/>
    <n v="0"/>
    <n v="0"/>
    <n v="0"/>
    <n v="0"/>
    <n v="0"/>
    <n v="0"/>
    <n v="1"/>
    <n v="0"/>
    <n v="0"/>
    <n v="0"/>
    <n v="0"/>
    <n v="0"/>
    <n v="0"/>
    <n v="0"/>
    <n v="0"/>
    <s v="General"/>
    <x v="14"/>
    <s v="varies"/>
    <s v="2013, 2014"/>
    <s v="2010 - 2017"/>
    <n v="120"/>
    <n v="1"/>
    <s v="O"/>
    <s v="Y"/>
    <n v="0"/>
    <n v="0"/>
    <n v="0"/>
    <n v="1"/>
    <x v="1"/>
    <x v="0"/>
    <x v="1"/>
    <n v="1"/>
    <x v="2"/>
    <n v="0"/>
    <n v="0"/>
    <n v="1"/>
    <x v="3"/>
    <s v="population density"/>
    <m/>
    <x v="7"/>
    <s v="not stated"/>
    <s v="radial"/>
    <s v="400 &lt; x &lt; 800m"/>
    <s v="OLS"/>
    <m/>
    <m/>
    <s v="6a, 8b, 8a"/>
    <n v="-0.13439999999999999"/>
    <s v="Source (6a)"/>
    <n v="-0.13439999999999999"/>
    <m/>
    <m/>
    <m/>
    <m/>
    <m/>
    <n v="-1.1313131313131313"/>
    <s v="Derived (8b)"/>
    <m/>
    <m/>
    <m/>
    <m/>
    <s v="NS"/>
    <n v="0.1188"/>
    <m/>
    <n v="0.1188"/>
    <s v="Derived (8a)"/>
    <n v="0.69120000000000004"/>
    <s v="Adjusted R2"/>
    <m/>
    <m/>
    <m/>
    <m/>
    <n v="1"/>
    <n v="17"/>
    <n v="1"/>
    <n v="102"/>
    <m/>
    <m/>
    <m/>
    <m/>
    <m/>
  </r>
  <r>
    <x v="2"/>
    <s v="Marshall and Garrick 2010"/>
    <n v="55.1"/>
    <x v="534"/>
    <x v="1"/>
    <x v="1"/>
    <x v="1"/>
    <x v="292"/>
    <x v="1"/>
    <n v="36.638411124007831"/>
    <e v="#VALUE!"/>
    <e v="#VALUE!"/>
    <s v="Table 2 p. 110"/>
    <n v="3"/>
    <s v="Y"/>
    <s v="Pos"/>
    <x v="0"/>
    <s v="mode choice (probability)"/>
    <s v="trip"/>
    <s v="categorical"/>
    <s v="Aggregate"/>
    <s v="census block group/ tract"/>
    <s v="Revealed preference"/>
    <s v="Secondary - Census"/>
    <n v="1"/>
    <n v="0"/>
    <n v="0"/>
    <n v="0"/>
    <n v="0"/>
    <n v="0"/>
    <n v="0"/>
    <n v="0"/>
    <n v="0"/>
    <n v="0"/>
    <n v="0"/>
    <n v="0"/>
    <n v="0"/>
    <n v="0"/>
    <n v="0"/>
    <n v="0"/>
    <n v="0"/>
    <n v="0"/>
    <n v="0"/>
    <n v="1"/>
    <n v="0"/>
    <s v="General"/>
    <x v="1"/>
    <s v="varies"/>
    <s v="pre-2010"/>
    <s v="2010 - 2017"/>
    <n v="1000"/>
    <n v="1"/>
    <s v="O"/>
    <s v="Y"/>
    <n v="1"/>
    <n v="0"/>
    <n v="0"/>
    <n v="0"/>
    <x v="1"/>
    <x v="1"/>
    <x v="0"/>
    <n v="1"/>
    <x v="0"/>
    <n v="0"/>
    <n v="0"/>
    <n v="0"/>
    <x v="1"/>
    <s v="% curbs"/>
    <m/>
    <x v="17"/>
    <s v="Origin/residence"/>
    <s v="neighbourhood"/>
    <s v=" not stated"/>
    <s v="Multinomial logistic"/>
    <s v="automobile"/>
    <m/>
    <s v="4a, 8a, 7a"/>
    <n v="0.21289132799999999"/>
    <s v="derived (7a)"/>
    <n v="0.28079999999999999"/>
    <n v="1.3241887397017764"/>
    <m/>
    <s v="Derived (4a)"/>
    <s v=""/>
    <s v=""/>
    <n v="7.8"/>
    <m/>
    <s v=""/>
    <s v=""/>
    <s v=""/>
    <s v=""/>
    <s v=""/>
    <n v="3.5999999999999997E-2"/>
    <m/>
    <n v="2.729376E-2"/>
    <s v="Derived (8a)"/>
    <s v="not stated"/>
    <s v=""/>
    <n v="62198.92"/>
    <s v=""/>
    <s v=""/>
    <s v=""/>
    <m/>
    <m/>
    <m/>
    <n v="159"/>
    <n v="5.2299999999999999E-2"/>
    <n v="0.8"/>
    <n v="0.21289132799999999"/>
    <m/>
    <m/>
  </r>
  <r>
    <x v="44"/>
    <s v="Sung et al. 2014"/>
    <n v="65.900000000000006"/>
    <x v="535"/>
    <x v="1"/>
    <x v="1"/>
    <x v="1"/>
    <x v="293"/>
    <x v="9"/>
    <n v="23.346876788557765"/>
    <n v="1.1673438394278883"/>
    <n v="0.20600000000000002"/>
    <s v="Table 3 p. 139 (100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Residential density"/>
    <m/>
    <x v="7"/>
    <s v="not stated"/>
    <s v="radial"/>
    <s v=" 800m &lt;x &lt;1600m"/>
    <s v="OLS"/>
    <m/>
    <m/>
    <s v="6e, 8a, 5"/>
    <n v="0.17646899999999999"/>
    <s v="derived (6e)"/>
    <n v="0.997"/>
    <m/>
    <m/>
    <s v=""/>
    <s v=""/>
    <s v=""/>
    <n v="4.12"/>
    <m/>
    <s v=""/>
    <s v=""/>
    <s v=""/>
    <s v=""/>
    <n v="0.01"/>
    <m/>
    <m/>
    <n v="4.2832281553398056E-2"/>
    <s v="Derived (8a)"/>
    <n v="0.50800000000000001"/>
    <s v="R2"/>
    <s v=""/>
    <s v=""/>
    <n v="4.83"/>
    <s v="t"/>
    <n v="1"/>
    <n v="18"/>
    <n v="1"/>
    <n v="454"/>
    <n v="9.0969999999999995"/>
    <n v="0.17699999999999999"/>
    <n v="0.17646899999999999"/>
    <m/>
    <m/>
  </r>
  <r>
    <x v="37"/>
    <s v="Chen and Zegras 2016"/>
    <n v="86.2"/>
    <x v="536"/>
    <x v="1"/>
    <x v="1"/>
    <x v="0"/>
    <x v="10"/>
    <x v="2"/>
    <n v="15.33593967902171"/>
    <n v="15.33593967902171"/>
    <n v="8.8028293757584599"/>
    <s v="Table 2 (p-values), Table 3 p. 118 (am peak period)"/>
    <s v="insufficient information"/>
    <s v="Y"/>
    <s v="Pos"/>
    <x v="0"/>
    <s v="ridership"/>
    <s v="boarding"/>
    <s v="continuous"/>
    <s v="Aggregate"/>
    <s v="Transit stop ridership"/>
    <s v="Revealed preference"/>
    <s v="Secondary - patronage"/>
    <n v="0"/>
    <n v="0"/>
    <n v="0"/>
    <n v="0"/>
    <n v="0"/>
    <n v="1"/>
    <n v="1"/>
    <n v="0"/>
    <n v="0"/>
    <n v="0"/>
    <n v="0"/>
    <n v="0"/>
    <n v="1"/>
    <n v="0"/>
    <n v="0"/>
    <n v="0"/>
    <n v="0"/>
    <n v="0"/>
    <n v="0"/>
    <n v="1"/>
    <n v="0"/>
    <s v="Peak"/>
    <x v="1"/>
    <s v="Boston"/>
    <s v="2009 - 2010"/>
    <s v="2010 - 2017"/>
    <n v="120"/>
    <n v="1"/>
    <s v="O"/>
    <s v="Y"/>
    <n v="1"/>
    <n v="0"/>
    <n v="0"/>
    <n v="0"/>
    <x v="1"/>
    <x v="1"/>
    <x v="0"/>
    <n v="1"/>
    <x v="0"/>
    <n v="1"/>
    <n v="1"/>
    <n v="0"/>
    <x v="3"/>
    <s v="Population density"/>
    <m/>
    <x v="7"/>
    <s v="Origin/residence"/>
    <s v="radial street"/>
    <s v=" 800m"/>
    <s v="OLS"/>
    <m/>
    <m/>
    <m/>
    <n v="0.57399999999999995"/>
    <s v="Source"/>
    <n v="0.45"/>
    <m/>
    <m/>
    <s v=""/>
    <s v=""/>
    <s v=""/>
    <s v=""/>
    <m/>
    <s v=""/>
    <s v=""/>
    <s v=""/>
    <s v="0.20, 0.70"/>
    <n v="0"/>
    <s v=""/>
    <m/>
    <m/>
    <m/>
    <n v="0.75900000000000001"/>
    <s v="Adjusted R2"/>
    <s v=""/>
    <s v=""/>
    <s v=""/>
    <s v=""/>
    <m/>
    <m/>
    <m/>
    <s v=""/>
    <s v=""/>
    <s v=""/>
    <s v=""/>
    <m/>
    <m/>
  </r>
  <r>
    <x v="44"/>
    <s v="Sung et al. 2014"/>
    <n v="65.099999999999994"/>
    <x v="537"/>
    <x v="1"/>
    <x v="1"/>
    <x v="1"/>
    <x v="294"/>
    <x v="9"/>
    <n v="17.517517517517518"/>
    <n v="0.87587587587587601"/>
    <n v="0.14700000000000002"/>
    <s v="Table 2 p. 138 (25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Residential density"/>
    <m/>
    <x v="7"/>
    <s v="not stated"/>
    <s v="radial"/>
    <s v=" &lt;400m"/>
    <s v="OLS"/>
    <m/>
    <m/>
    <s v="6e, 8a, 5"/>
    <n v="0.16783200000000001"/>
    <s v="derived (6e)"/>
    <n v="1.512"/>
    <m/>
    <m/>
    <s v=""/>
    <s v=""/>
    <s v=""/>
    <n v="2.94"/>
    <m/>
    <s v=""/>
    <s v=""/>
    <s v=""/>
    <s v=""/>
    <n v="0.01"/>
    <m/>
    <m/>
    <n v="5.7085714285714288E-2"/>
    <s v="Derived (8a)"/>
    <n v="0.36799999999999999"/>
    <s v="R2"/>
    <s v=""/>
    <s v=""/>
    <n v="3.6"/>
    <s v="t"/>
    <n v="1"/>
    <n v="18"/>
    <n v="1"/>
    <n v="454"/>
    <n v="9.3689999999999998"/>
    <n v="0.111"/>
    <n v="0.16783200000000001"/>
    <m/>
    <m/>
  </r>
  <r>
    <x v="24"/>
    <s v="Lee and Lee 2013"/>
    <n v="47.1"/>
    <x v="538"/>
    <x v="0"/>
    <x v="1"/>
    <x v="1"/>
    <x v="295"/>
    <x v="0"/>
    <n v="68.576017130620983"/>
    <n v="0"/>
    <n v="0"/>
    <s v="A-3 p. 327, Pooled Model 2"/>
    <n v="4"/>
    <s v="Y"/>
    <s v="Neg"/>
    <x v="0"/>
    <s v="ridership"/>
    <s v="unlinked trip"/>
    <s v="continuous"/>
    <s v="Disaggregate"/>
    <m/>
    <s v="Revealed preference"/>
    <s v="Secondary - patronage"/>
    <n v="1"/>
    <n v="0"/>
    <n v="0"/>
    <n v="0"/>
    <n v="0"/>
    <n v="0"/>
    <n v="0"/>
    <n v="0"/>
    <n v="0"/>
    <n v="0"/>
    <n v="0"/>
    <n v="0"/>
    <n v="0"/>
    <n v="0"/>
    <n v="0"/>
    <n v="0"/>
    <n v="0"/>
    <n v="0"/>
    <n v="0"/>
    <n v="1"/>
    <n v="0"/>
    <s v="General"/>
    <x v="1"/>
    <s v="varies"/>
    <s v="2002 - 2010"/>
    <s v="2010 - 2017"/>
    <n v="6369"/>
    <n v="108"/>
    <s v="Q"/>
    <s v="Y"/>
    <n v="0"/>
    <n v="0"/>
    <n v="1"/>
    <n v="1"/>
    <x v="0"/>
    <x v="1"/>
    <x v="0"/>
    <n v="1"/>
    <x v="0"/>
    <n v="0"/>
    <n v="0"/>
    <n v="1"/>
    <x v="5"/>
    <s v="freeway lane miles to person continuous (fraction)"/>
    <m/>
    <x v="13"/>
    <s v="not stated"/>
    <s v="other"/>
    <s v=" city or metropolitan area"/>
    <s v="2SLS"/>
    <m/>
    <m/>
    <s v="6a, 8a, 5"/>
    <n v="-0.18679999999999999"/>
    <s v="Source (6a)"/>
    <n v="-0.18679999999999999"/>
    <m/>
    <m/>
    <s v=""/>
    <s v=""/>
    <s v=""/>
    <n v="-12.81"/>
    <m/>
    <s v=""/>
    <s v=""/>
    <s v=""/>
    <s v=""/>
    <n v="0.01"/>
    <m/>
    <m/>
    <n v="1.4582357533177204E-2"/>
    <s v="Derived (8a)"/>
    <n v="0.96"/>
    <s v="R2"/>
    <s v=""/>
    <s v=""/>
    <s v=""/>
    <s v=""/>
    <n v="1"/>
    <n v="21"/>
    <n v="1"/>
    <n v="6347"/>
    <s v=""/>
    <s v=""/>
    <s v=""/>
    <m/>
    <m/>
  </r>
  <r>
    <x v="44"/>
    <s v="Sung et al. 2014"/>
    <n v="65.400000000000006"/>
    <x v="539"/>
    <x v="1"/>
    <x v="1"/>
    <x v="1"/>
    <x v="296"/>
    <x v="9"/>
    <n v="19.644630835448627"/>
    <n v="0.98223154177243144"/>
    <n v="8.900000000000001E-2"/>
    <s v="Table 2 p. 138 (100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Residential density"/>
    <m/>
    <x v="7"/>
    <s v="not stated"/>
    <s v="radial"/>
    <s v=" 800m &lt;x &lt;1600m"/>
    <s v="OLS"/>
    <m/>
    <m/>
    <s v="6e, 8a, 5"/>
    <n v="9.0609999999999996E-2"/>
    <s v="derived (6e)"/>
    <n v="0.69699999999999995"/>
    <m/>
    <m/>
    <s v=""/>
    <s v=""/>
    <s v=""/>
    <n v="1.78"/>
    <m/>
    <s v=""/>
    <s v=""/>
    <s v=""/>
    <s v=""/>
    <n v="0.1"/>
    <m/>
    <m/>
    <n v="5.0904494382022471E-2"/>
    <s v="Derived (8a)"/>
    <n v="0.36299999999999999"/>
    <s v="R2"/>
    <s v=""/>
    <s v=""/>
    <n v="1.73"/>
    <s v="t"/>
    <n v="1"/>
    <n v="21"/>
    <n v="1"/>
    <n v="451"/>
    <n v="9.3689999999999998"/>
    <n v="0.13"/>
    <n v="9.0609999999999996E-2"/>
    <m/>
    <m/>
  </r>
  <r>
    <x v="44"/>
    <s v="Sung et al. 2014"/>
    <n v="65.099999999999994"/>
    <x v="540"/>
    <x v="1"/>
    <x v="1"/>
    <x v="1"/>
    <x v="297"/>
    <x v="9"/>
    <n v="22.197163036381983"/>
    <n v="1.1098581518190993"/>
    <n v="9.3500000000000028E-2"/>
    <s v="Table 3 p. 139 (150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Residential density"/>
    <m/>
    <x v="7"/>
    <s v="not stated"/>
    <s v="radial"/>
    <s v=" 800m &lt;x &lt;1600m"/>
    <s v="OLS"/>
    <m/>
    <m/>
    <s v="6e, 8a, 5"/>
    <n v="8.4245E-2"/>
    <s v="derived (6e)"/>
    <n v="0.41499999999999998"/>
    <m/>
    <m/>
    <s v=""/>
    <s v=""/>
    <s v=""/>
    <n v="1.87"/>
    <m/>
    <s v=""/>
    <s v=""/>
    <s v=""/>
    <s v=""/>
    <n v="0.1"/>
    <m/>
    <m/>
    <n v="4.5050802139037428E-2"/>
    <s v="Derived (8a)"/>
    <n v="0.44"/>
    <s v="R2"/>
    <s v=""/>
    <s v=""/>
    <n v="6.36"/>
    <s v="t"/>
    <n v="1"/>
    <n v="18"/>
    <n v="1"/>
    <n v="454"/>
    <n v="9.0969999999999995"/>
    <n v="0.20300000000000001"/>
    <n v="8.4245E-2"/>
    <m/>
    <m/>
  </r>
  <r>
    <x v="44"/>
    <s v="Sung et al. 2014"/>
    <n v="65.3"/>
    <x v="541"/>
    <x v="1"/>
    <x v="1"/>
    <x v="1"/>
    <x v="298"/>
    <x v="9"/>
    <n v="21.140836408364081"/>
    <n v="1.0570418204182042"/>
    <n v="8.2500000000000004E-2"/>
    <s v="Table 2 p. 138 (75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Small-scale nieghbourhood living density"/>
    <m/>
    <x v="7"/>
    <s v="not stated"/>
    <s v="radial"/>
    <s v="400 &lt; x &lt; 800m"/>
    <s v="OLS"/>
    <m/>
    <m/>
    <s v="6e, 8a, 5"/>
    <n v="7.8048000000000006E-2"/>
    <s v="derived (6e)"/>
    <n v="1.0840000000000001"/>
    <m/>
    <m/>
    <s v=""/>
    <s v=""/>
    <s v=""/>
    <n v="1.65"/>
    <m/>
    <s v=""/>
    <s v=""/>
    <s v=""/>
    <s v=""/>
    <n v="0.1"/>
    <m/>
    <m/>
    <n v="4.7301818181818188E-2"/>
    <s v="Derived (8a)"/>
    <n v="0.379"/>
    <s v="R2"/>
    <s v=""/>
    <s v=""/>
    <n v="2.63"/>
    <s v="t"/>
    <n v="1"/>
    <n v="18"/>
    <n v="1"/>
    <n v="454"/>
    <n v="9.3689999999999998"/>
    <n v="7.1999999999999995E-2"/>
    <n v="7.8048000000000006E-2"/>
    <m/>
    <m/>
  </r>
  <r>
    <x v="44"/>
    <s v="Sung et al. 2014"/>
    <n v="65.8"/>
    <x v="542"/>
    <x v="1"/>
    <x v="1"/>
    <x v="1"/>
    <x v="299"/>
    <x v="9"/>
    <n v="26.234547454056425"/>
    <n v="1.3117273727028214"/>
    <n v="9.9000000000000019E-2"/>
    <s v="Table 3 p. 139 (75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Small-scale nieghbourhood living density"/>
    <m/>
    <x v="7"/>
    <s v="not stated"/>
    <s v="radial"/>
    <s v="400 &lt; x &lt; 800m"/>
    <s v="OLS"/>
    <m/>
    <m/>
    <s v="6e, 8a, 5"/>
    <n v="7.5472999999999985E-2"/>
    <s v="derived (6e)"/>
    <n v="1.0629999999999999"/>
    <m/>
    <m/>
    <s v=""/>
    <s v=""/>
    <s v=""/>
    <n v="1.98"/>
    <m/>
    <s v=""/>
    <s v=""/>
    <s v=""/>
    <s v=""/>
    <n v="0.05"/>
    <m/>
    <m/>
    <n v="3.8117676767676759E-2"/>
    <s v="Derived (8a)"/>
    <n v="0.52200000000000002"/>
    <s v="R2"/>
    <s v=""/>
    <s v=""/>
    <n v="4.34"/>
    <s v="t"/>
    <n v="1"/>
    <n v="18"/>
    <n v="1"/>
    <n v="454"/>
    <n v="9.0969999999999995"/>
    <n v="7.0999999999999994E-2"/>
    <n v="7.5472999999999985E-2"/>
    <m/>
    <m/>
  </r>
  <r>
    <x v="5"/>
    <s v="Ramos-Santiago and Brown 2016"/>
    <n v="33.1"/>
    <x v="543"/>
    <x v="0"/>
    <x v="1"/>
    <x v="1"/>
    <x v="53"/>
    <x v="0"/>
    <e v="#N/A"/>
    <e v="#N/A"/>
    <e v="#N/A"/>
    <s v="(Streetcar) Table 3 p. 929"/>
    <n v="3"/>
    <s v="Y"/>
    <s v="Neg"/>
    <x v="0"/>
    <s v="ridership"/>
    <s v="boarding"/>
    <s v="Count"/>
    <s v="Aggregate"/>
    <s v="Transit stop ridership"/>
    <s v="Revealed preference"/>
    <s v="Secondary - patronage"/>
    <n v="0"/>
    <n v="0"/>
    <n v="0"/>
    <n v="0"/>
    <n v="0"/>
    <n v="1"/>
    <n v="0"/>
    <n v="0"/>
    <n v="0"/>
    <n v="0"/>
    <n v="0"/>
    <n v="0"/>
    <n v="1"/>
    <n v="0"/>
    <n v="0"/>
    <n v="0"/>
    <n v="0"/>
    <n v="0"/>
    <n v="0"/>
    <n v="0"/>
    <n v="0"/>
    <s v="General"/>
    <x v="1"/>
    <s v="varies"/>
    <n v="2012"/>
    <s v="2010 - 2017"/>
    <n v="475"/>
    <n v="1"/>
    <s v="O"/>
    <s v="Y"/>
    <n v="1"/>
    <n v="0"/>
    <n v="1"/>
    <n v="1"/>
    <x v="0"/>
    <x v="1"/>
    <x v="0"/>
    <n v="1"/>
    <x v="0"/>
    <n v="1"/>
    <n v="1"/>
    <n v="0"/>
    <x v="5"/>
    <s v="Average block size"/>
    <m/>
    <x v="13"/>
    <s v="Origin/residence"/>
    <s v="radial"/>
    <s v=" 400m"/>
    <s v="Negative binomial regression"/>
    <m/>
    <m/>
    <s v="4b"/>
    <n v="-0.21099999999999999"/>
    <s v="Source"/>
    <n v="-7.2279999999999997E-2"/>
    <m/>
    <n v="0.93027038363378545"/>
    <s v="Derived (4b)"/>
    <s v=""/>
    <s v=""/>
    <s v=""/>
    <m/>
    <s v=""/>
    <s v=""/>
    <s v=""/>
    <s v=""/>
    <n v="8.8999999999999996E-2"/>
    <s v=""/>
    <m/>
    <m/>
    <m/>
    <n v="0.38200000000000001"/>
    <s v="Cragg and Uhler's pseudo R2"/>
    <s v=""/>
    <n v="0"/>
    <s v=""/>
    <s v=""/>
    <m/>
    <m/>
    <m/>
    <s v=""/>
    <s v=""/>
    <n v="2.92"/>
    <n v="-0.21105759999999998"/>
    <m/>
    <m/>
  </r>
  <r>
    <x v="14"/>
    <s v="Mangan 2013"/>
    <n v="73.150000000000006"/>
    <x v="544"/>
    <x v="0"/>
    <x v="1"/>
    <x v="1"/>
    <x v="300"/>
    <x v="0"/>
    <n v="13.335823149584762"/>
    <n v="0"/>
    <n v="0"/>
    <s v="Table 7 p. 53"/>
    <n v="4"/>
    <s v="Y"/>
    <s v="Neg"/>
    <x v="2"/>
    <s v="ridership"/>
    <s v="stop usage"/>
    <s v="continuous"/>
    <s v="Aggregate"/>
    <s v="Transit stop ridership"/>
    <s v="Revealed preference"/>
    <s v="Secondary - patronage"/>
    <n v="0"/>
    <n v="0"/>
    <n v="0"/>
    <n v="0"/>
    <n v="0"/>
    <n v="1"/>
    <n v="0"/>
    <n v="0"/>
    <n v="0"/>
    <n v="0"/>
    <n v="0"/>
    <n v="0"/>
    <n v="1"/>
    <n v="0"/>
    <n v="0"/>
    <n v="0"/>
    <n v="0"/>
    <n v="0"/>
    <n v="0"/>
    <n v="0"/>
    <n v="0"/>
    <s v="Weekday"/>
    <x v="1"/>
    <s v="San Diego"/>
    <n v="2011"/>
    <s v="2010 - 2017"/>
    <n v="53"/>
    <n v="1"/>
    <s v="O"/>
    <s v="Y"/>
    <n v="0"/>
    <n v="0"/>
    <n v="0"/>
    <n v="0"/>
    <x v="0"/>
    <x v="1"/>
    <x v="0"/>
    <n v="1"/>
    <x v="0"/>
    <n v="0"/>
    <n v="0"/>
    <n v="0"/>
    <x v="1"/>
    <s v="Bicycle facilities"/>
    <m/>
    <x v="8"/>
    <s v="not stated"/>
    <s v="radial street"/>
    <s v=" 800m"/>
    <s v="OLS"/>
    <m/>
    <m/>
    <s v="6c, 8a"/>
    <n v="-0.23320645190895742"/>
    <s v="derived (6c)"/>
    <n v="-145.20099999999999"/>
    <m/>
    <m/>
    <s v=""/>
    <n v="-0.28299999999999997"/>
    <s v="Standardised beta coefficient"/>
    <n v="-3.11"/>
    <m/>
    <s v=""/>
    <s v=""/>
    <s v=""/>
    <s v=""/>
    <n v="4.0000000000000001E-3"/>
    <m/>
    <m/>
    <n v="7.4985997398378593E-2"/>
    <s v="Derived (8a)"/>
    <n v="0.85499999999999998"/>
    <s v="R2"/>
    <s v=""/>
    <s v=""/>
    <s v=""/>
    <s v=""/>
    <n v="1"/>
    <n v="16"/>
    <n v="1"/>
    <n v="36"/>
    <n v="4358.3999999999996"/>
    <n v="7"/>
    <n v="-0.23320645190895742"/>
    <m/>
    <m/>
  </r>
  <r>
    <x v="9"/>
    <s v="Brownet al. 2014"/>
    <n v="107.1"/>
    <x v="545"/>
    <x v="1"/>
    <x v="1"/>
    <x v="0"/>
    <x v="10"/>
    <x v="10"/>
    <n v="15.33593967902171"/>
    <n v="3.0671879358043421"/>
    <n v="2.4629519124508867"/>
    <s v="Table 2 p. 952 (rail to all other destinations)"/>
    <n v="3"/>
    <s v="Y"/>
    <s v="Pos"/>
    <x v="0"/>
    <s v="ridership"/>
    <s v="trip"/>
    <s v="Count"/>
    <s v="Aggregate"/>
    <s v="TAZ"/>
    <s v="Revealed preference"/>
    <s v="Secondary - Census"/>
    <n v="0"/>
    <n v="0"/>
    <n v="0"/>
    <n v="0"/>
    <n v="0"/>
    <n v="1"/>
    <n v="0"/>
    <n v="0"/>
    <n v="0"/>
    <n v="0"/>
    <n v="0"/>
    <n v="1"/>
    <n v="0"/>
    <n v="0"/>
    <n v="0"/>
    <n v="0"/>
    <n v="0"/>
    <n v="0"/>
    <n v="0"/>
    <n v="0"/>
    <n v="0"/>
    <s v="Work"/>
    <x v="1"/>
    <s v="Atlanta"/>
    <n v="2000"/>
    <s v="Pre-2010"/>
    <n v="59101"/>
    <n v="1"/>
    <s v="O"/>
    <s v="Y"/>
    <n v="0"/>
    <n v="1"/>
    <n v="0"/>
    <n v="0"/>
    <x v="1"/>
    <x v="1"/>
    <x v="0"/>
    <n v="1"/>
    <x v="0"/>
    <n v="0"/>
    <n v="1"/>
    <n v="0"/>
    <x v="3"/>
    <s v="Population density"/>
    <m/>
    <x v="7"/>
    <s v="Origin/residence"/>
    <s v="other"/>
    <s v=" TAZ"/>
    <s v="Negative binomial regression"/>
    <m/>
    <m/>
    <s v="4b"/>
    <n v="0.80300000000000005"/>
    <s v="Source"/>
    <n v="0.1646"/>
    <m/>
    <n v="1.1789214558027765"/>
    <s v="Derived (4b)"/>
    <s v=""/>
    <s v=""/>
    <s v=""/>
    <m/>
    <s v=""/>
    <s v=""/>
    <s v=""/>
    <s v=""/>
    <n v="1E-3"/>
    <s v=""/>
    <m/>
    <m/>
    <m/>
    <n v="9.7000000000000003E-2"/>
    <s v="pseudo R2"/>
    <s v="–1,663.119"/>
    <n v="0"/>
    <n v="358.38"/>
    <s v="χ2"/>
    <m/>
    <m/>
    <m/>
    <s v=""/>
    <s v="not stated"/>
    <s v="not stated"/>
    <s v=""/>
    <m/>
    <m/>
  </r>
  <r>
    <x v="9"/>
    <s v="Brownet al. 2014"/>
    <n v="107.2"/>
    <x v="546"/>
    <x v="1"/>
    <x v="1"/>
    <x v="0"/>
    <x v="10"/>
    <x v="10"/>
    <n v="15.33593967902171"/>
    <n v="3.0671879358043421"/>
    <n v="2.0764862325395397"/>
    <s v="Table 1 p. 947 (Bus to CBD)"/>
    <n v="3"/>
    <s v="Y"/>
    <s v="Pos"/>
    <x v="0"/>
    <s v="ridership"/>
    <s v="trip"/>
    <s v="Count"/>
    <s v="Aggregate"/>
    <s v="TAZ"/>
    <s v="Revealed preference"/>
    <s v="Secondary - Census"/>
    <n v="0"/>
    <n v="0"/>
    <n v="1"/>
    <n v="0"/>
    <n v="0"/>
    <n v="0"/>
    <n v="0"/>
    <n v="0"/>
    <n v="0"/>
    <n v="0"/>
    <n v="0"/>
    <n v="1"/>
    <n v="0"/>
    <n v="0"/>
    <n v="0"/>
    <n v="0"/>
    <n v="0"/>
    <n v="0"/>
    <n v="0"/>
    <n v="0"/>
    <n v="0"/>
    <s v="Work"/>
    <x v="1"/>
    <s v="Atlanta"/>
    <n v="2000"/>
    <s v="Pre-2010"/>
    <n v="4376"/>
    <n v="1"/>
    <s v="O"/>
    <s v="Y"/>
    <n v="0"/>
    <n v="1"/>
    <n v="0"/>
    <n v="0"/>
    <x v="1"/>
    <x v="1"/>
    <x v="0"/>
    <n v="1"/>
    <x v="0"/>
    <n v="0"/>
    <n v="1"/>
    <n v="0"/>
    <x v="3"/>
    <s v="Population density"/>
    <m/>
    <x v="7"/>
    <s v="Origin/residence"/>
    <s v="other"/>
    <s v=" TAZ"/>
    <s v="Negative binomial regression"/>
    <m/>
    <m/>
    <s v="4b"/>
    <n v="0.67700000000000005"/>
    <s v="Source"/>
    <n v="0.1129"/>
    <m/>
    <n v="1.1195199753532641"/>
    <s v="Derived (4b)"/>
    <s v=""/>
    <s v=""/>
    <s v=""/>
    <m/>
    <s v=""/>
    <s v=""/>
    <s v=""/>
    <s v=""/>
    <n v="2.5999999999999999E-2"/>
    <s v=""/>
    <m/>
    <m/>
    <m/>
    <n v="0.06"/>
    <s v="pseudo R2"/>
    <s v="–1,386.478"/>
    <n v="0"/>
    <n v="176.48"/>
    <s v="χ2"/>
    <m/>
    <m/>
    <m/>
    <s v=""/>
    <s v="not stated"/>
    <s v="not stated"/>
    <s v=""/>
    <m/>
    <m/>
  </r>
  <r>
    <x v="44"/>
    <s v="Sung et al. 2014"/>
    <n v="65.900000000000006"/>
    <x v="547"/>
    <x v="1"/>
    <x v="1"/>
    <x v="1"/>
    <x v="301"/>
    <x v="9"/>
    <n v="32.205704274341073"/>
    <n v="1.6102852137170538"/>
    <n v="6.25E-2"/>
    <s v="Table 3 p. 139 (10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Small-scale nieghbourhood living density"/>
    <m/>
    <x v="7"/>
    <s v="not stated"/>
    <s v="radial"/>
    <s v=" 800m &lt;x &lt;1600m"/>
    <s v="OLS"/>
    <m/>
    <m/>
    <s v="6e, 8a"/>
    <n v="3.8812999999999993E-2"/>
    <s v="derived (6e)"/>
    <n v="1.0489999999999999"/>
    <m/>
    <m/>
    <s v=""/>
    <s v=""/>
    <s v=""/>
    <n v="1.25"/>
    <m/>
    <s v=""/>
    <s v=""/>
    <s v=""/>
    <s v=""/>
    <s v=""/>
    <m/>
    <m/>
    <n v="3.1050399999999995E-2"/>
    <s v="Derived (8a)"/>
    <n v="0.50800000000000001"/>
    <s v="R2"/>
    <s v=""/>
    <s v=""/>
    <n v="4.83"/>
    <s v="t"/>
    <n v="1"/>
    <n v="18"/>
    <n v="1"/>
    <n v="454"/>
    <n v="9.0969999999999995"/>
    <n v="3.6999999999999998E-2"/>
    <n v="3.8812999999999993E-2"/>
    <m/>
    <m/>
  </r>
  <r>
    <x v="44"/>
    <s v="Sung et al. 2014"/>
    <n v="65.400000000000006"/>
    <x v="548"/>
    <x v="1"/>
    <x v="1"/>
    <x v="1"/>
    <x v="302"/>
    <x v="9"/>
    <n v="26.174965100046535"/>
    <n v="1.3087482550023268"/>
    <n v="4.5000000000000005E-2"/>
    <s v="Table 2 p. 138 (10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Small-scale nieghbourhood living density"/>
    <m/>
    <x v="7"/>
    <s v="not stated"/>
    <s v="radial"/>
    <s v=" 800m &lt;x &lt;1600m"/>
    <s v="OLS"/>
    <m/>
    <m/>
    <s v="6e, 8a"/>
    <n v="3.4383999999999998E-2"/>
    <s v="derived (6e)"/>
    <n v="1.228"/>
    <m/>
    <m/>
    <s v=""/>
    <s v=""/>
    <s v=""/>
    <n v="0.9"/>
    <m/>
    <s v=""/>
    <s v=""/>
    <s v=""/>
    <s v=""/>
    <s v=""/>
    <m/>
    <m/>
    <n v="3.8204444444444444E-2"/>
    <s v="Derived (8a)"/>
    <n v="0.36299999999999999"/>
    <s v="R2"/>
    <s v=""/>
    <s v=""/>
    <n v="1.73"/>
    <s v="t"/>
    <n v="1"/>
    <n v="21"/>
    <n v="1"/>
    <n v="451"/>
    <n v="9.3689999999999998"/>
    <n v="2.8000000000000001E-2"/>
    <n v="3.4383999999999998E-2"/>
    <m/>
    <m/>
  </r>
  <r>
    <x v="44"/>
    <s v="Sung et al. 2014"/>
    <n v="65.5"/>
    <x v="549"/>
    <x v="1"/>
    <x v="1"/>
    <x v="1"/>
    <x v="303"/>
    <x v="9"/>
    <n v="26.629935720844816"/>
    <n v="1.3314967860422409"/>
    <n v="4.3500000000000004E-2"/>
    <s v="Table 2 p. 138 (1500m buffer)"/>
    <n v="4"/>
    <s v="Y"/>
    <s v="Pos"/>
    <x v="0"/>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Residential density"/>
    <m/>
    <x v="7"/>
    <s v="not stated"/>
    <s v="radial"/>
    <s v=" 800m &lt;x &lt;1600m"/>
    <s v="OLS"/>
    <m/>
    <m/>
    <s v="6e, 8a, 5"/>
    <n v="3.2669999999999998E-2"/>
    <s v="derived (6e)"/>
    <n v="0.36299999999999999"/>
    <m/>
    <m/>
    <s v=""/>
    <s v=""/>
    <s v=""/>
    <n v="0.87"/>
    <m/>
    <s v=""/>
    <s v=""/>
    <s v=""/>
    <s v=""/>
    <n v="0.1"/>
    <m/>
    <m/>
    <n v="3.7551724137931029E-2"/>
    <s v="Derived (8a)"/>
    <n v="0.25800000000000001"/>
    <s v="R2"/>
    <s v=""/>
    <s v=""/>
    <n v="2.11"/>
    <s v="t"/>
    <n v="1"/>
    <n v="17"/>
    <n v="1"/>
    <n v="455"/>
    <n v="9.3689999999999998"/>
    <n v="0.09"/>
    <n v="3.2669999999999998E-2"/>
    <m/>
    <m/>
  </r>
  <r>
    <x v="15"/>
    <s v="Brown et al. 2006"/>
    <n v="30.1"/>
    <x v="550"/>
    <x v="0"/>
    <x v="1"/>
    <x v="1"/>
    <x v="246"/>
    <x v="0"/>
    <e v="#DIV/0!"/>
    <e v="#DIV/0!"/>
    <e v="#DIV/0!"/>
    <s v="Table 5.3 p. 32 (Final model)"/>
    <n v="3"/>
    <s v="Y"/>
    <s v="Neg"/>
    <x v="2"/>
    <s v="ridership"/>
    <s v="trip start + trip end"/>
    <s v="Count"/>
    <s v="Aggregate"/>
    <s v="Transit stop ridership"/>
    <s v="Revealed preference"/>
    <s v="Secondary - patronage"/>
    <n v="0"/>
    <n v="0"/>
    <n v="1"/>
    <n v="0"/>
    <n v="0"/>
    <n v="0"/>
    <n v="0"/>
    <n v="0"/>
    <n v="0"/>
    <n v="0"/>
    <n v="0"/>
    <n v="0"/>
    <n v="0"/>
    <n v="0"/>
    <n v="0"/>
    <n v="0"/>
    <n v="0"/>
    <n v="0"/>
    <n v="0"/>
    <n v="1"/>
    <n v="0"/>
    <s v="General"/>
    <x v="1"/>
    <s v="Raleigh, Durham and Chapel Hill, ('The Triangle',North Carolina)"/>
    <n v="2005"/>
    <s v="Pre-2010"/>
    <n v="148"/>
    <n v="1"/>
    <s v="O"/>
    <s v="Y"/>
    <n v="0"/>
    <n v="0"/>
    <n v="0"/>
    <n v="0"/>
    <x v="0"/>
    <x v="1"/>
    <x v="1"/>
    <n v="0"/>
    <x v="1"/>
    <n v="0"/>
    <n v="0"/>
    <n v="0"/>
    <x v="1"/>
    <s v="Intersection density"/>
    <m/>
    <x v="1"/>
    <s v="Both"/>
    <s v="radial"/>
    <s v=" 400m"/>
    <s v="Negative binomial regression"/>
    <m/>
    <m/>
    <s v="4b, 7b, "/>
    <n v="-0.32299999999999995"/>
    <s v="derived (7b)"/>
    <n v="-0.01"/>
    <m/>
    <n v="0.99004983374916811"/>
    <s v="Derived (4b)"/>
    <n v="-1.2E-2"/>
    <s v="semi-elasticity"/>
    <m/>
    <m/>
    <s v=""/>
    <s v=""/>
    <s v=""/>
    <s v=""/>
    <n v="0.01"/>
    <n v="0"/>
    <s v="Source"/>
    <n v="0"/>
    <s v="Aassumed 0"/>
    <n v="0.16"/>
    <s v="pseudo R2"/>
    <n v="-392"/>
    <n v="0"/>
    <n v="1034.95"/>
    <s v="χ2"/>
    <m/>
    <m/>
    <m/>
    <s v=""/>
    <n v="13.86"/>
    <n v="32.299999999999997"/>
    <n v="-0.32299999999999995"/>
    <m/>
    <m/>
  </r>
  <r>
    <x v="15"/>
    <s v="Brown et al. 2006"/>
    <n v="30.2"/>
    <x v="551"/>
    <x v="0"/>
    <x v="1"/>
    <x v="1"/>
    <x v="304"/>
    <x v="0"/>
    <n v="3.0959752321981431"/>
    <n v="0"/>
    <n v="0"/>
    <s v="Table 5.4 p. 40 (Final model)"/>
    <n v="3"/>
    <s v="Y"/>
    <s v="Neg"/>
    <x v="2"/>
    <s v="ridership"/>
    <s v="trip start + trip end"/>
    <s v="Count"/>
    <s v="Aggregate"/>
    <s v="Transit stop ridership"/>
    <s v="Revealed preference"/>
    <s v="Secondary - patronage"/>
    <n v="0"/>
    <n v="0"/>
    <n v="1"/>
    <n v="0"/>
    <n v="0"/>
    <n v="0"/>
    <n v="0"/>
    <n v="0"/>
    <n v="0"/>
    <n v="0"/>
    <n v="0"/>
    <n v="0"/>
    <n v="0"/>
    <n v="0"/>
    <n v="0"/>
    <n v="0"/>
    <n v="0"/>
    <n v="0"/>
    <n v="0"/>
    <n v="0"/>
    <s v="all non RTP stops"/>
    <s v="General"/>
    <x v="1"/>
    <s v="Raleigh, Durham and Chapel Hill, ('The Triangle',North Carolina)"/>
    <n v="2005"/>
    <s v="Pre-2010"/>
    <n v="141"/>
    <n v="1"/>
    <s v="O"/>
    <s v="Y"/>
    <n v="0"/>
    <n v="0"/>
    <n v="0"/>
    <n v="0"/>
    <x v="0"/>
    <x v="1"/>
    <x v="1"/>
    <n v="0"/>
    <x v="1"/>
    <n v="0"/>
    <n v="0"/>
    <n v="0"/>
    <x v="1"/>
    <s v="Intersection density"/>
    <m/>
    <x v="1"/>
    <s v="Both"/>
    <s v="radial"/>
    <s v=" 400m"/>
    <s v="Negative binomial regression"/>
    <m/>
    <m/>
    <s v="4b, 7b,  8a, 8b"/>
    <n v="-0.32299999999999995"/>
    <s v="derived (7b)"/>
    <n v="-0.01"/>
    <m/>
    <n v="0.99004983374916811"/>
    <s v="Derived (4b)"/>
    <n v="-1.32E-2"/>
    <s v="semi-elasticity"/>
    <n v="-1"/>
    <s v="Derived (8b)"/>
    <s v=""/>
    <s v=""/>
    <s v=""/>
    <s v=""/>
    <n v="0.01"/>
    <n v="0.01"/>
    <s v="Source"/>
    <n v="0.32299999999999995"/>
    <s v="Derived (8a)"/>
    <n v="0.15"/>
    <s v="pseudo R2"/>
    <n v="-376.39"/>
    <n v="0"/>
    <n v="1371.01"/>
    <s v="χ2"/>
    <m/>
    <m/>
    <m/>
    <s v=""/>
    <s v="not stated"/>
    <n v="32.299999999999997"/>
    <n v="-0.32299999999999995"/>
    <m/>
    <m/>
  </r>
  <r>
    <x v="3"/>
    <s v="Spears 2013"/>
    <n v="100.1"/>
    <x v="552"/>
    <x v="0"/>
    <x v="1"/>
    <x v="1"/>
    <x v="305"/>
    <x v="0"/>
    <n v="0.65987171903205344"/>
    <n v="0"/>
    <n v="0"/>
    <s v="Table 4.5 p. 52 (Model 1)"/>
    <n v="3"/>
    <s v="N"/>
    <s v="Neg"/>
    <x v="1"/>
    <s v="Transit use (probability)"/>
    <s v="individual"/>
    <s v="ordered categorical"/>
    <s v="Disaggregate"/>
    <m/>
    <s v="Revealed preference"/>
    <s v="Primary survey"/>
    <n v="0"/>
    <n v="0"/>
    <n v="0"/>
    <n v="0"/>
    <n v="0"/>
    <n v="1"/>
    <n v="0"/>
    <n v="0"/>
    <n v="0"/>
    <n v="0"/>
    <n v="0"/>
    <n v="0"/>
    <n v="0"/>
    <n v="0"/>
    <n v="0"/>
    <n v="0"/>
    <n v="0"/>
    <n v="0"/>
    <n v="0"/>
    <n v="1"/>
    <n v="0"/>
    <s v="General"/>
    <x v="1"/>
    <s v="South Los Angeles"/>
    <n v="2011"/>
    <s v="2010 - 2017"/>
    <n v="284"/>
    <n v="1"/>
    <s v="O"/>
    <s v="Y"/>
    <n v="1"/>
    <n v="0"/>
    <n v="0"/>
    <n v="0"/>
    <x v="0"/>
    <x v="0"/>
    <x v="0"/>
    <n v="1"/>
    <x v="0"/>
    <n v="1"/>
    <n v="1"/>
    <n v="1"/>
    <x v="1"/>
    <s v="Perception of neighbourhood amenity (walkability )"/>
    <n v="1"/>
    <x v="10"/>
    <s v="Origin/residence"/>
    <s v="not stated"/>
    <s v=" not stated"/>
    <s v="Binary logistic"/>
    <s v="no transit trip"/>
    <m/>
    <s v="7a, 8a"/>
    <n v="-0.32558411552346572"/>
    <s v="derived (7a)"/>
    <n v="-0.11"/>
    <n v="0.9"/>
    <m/>
    <s v="Source"/>
    <m/>
    <m/>
    <n v="-0.21484375"/>
    <m/>
    <s v=""/>
    <s v=""/>
    <s v=""/>
    <s v=""/>
    <s v=""/>
    <n v="0.51200000000000001"/>
    <m/>
    <n v="1.5154460649819494"/>
    <s v="Derived (8a)"/>
    <s v=""/>
    <s v=""/>
    <s v=""/>
    <s v=""/>
    <s v=""/>
    <s v=""/>
    <m/>
    <m/>
    <m/>
    <s v=""/>
    <n v="0.2563176895306859"/>
    <n v="3.98"/>
    <n v="-0.32558411552346572"/>
    <m/>
    <m/>
  </r>
  <r>
    <x v="44"/>
    <s v="Sung et al. 2014"/>
    <n v="65.5"/>
    <x v="553"/>
    <x v="1"/>
    <x v="1"/>
    <x v="1"/>
    <x v="306"/>
    <x v="9"/>
    <n v="39.381153305203945"/>
    <n v="1.9690576652601974"/>
    <n v="4.200000000000001E-2"/>
    <s v="Table 2 p. 138 (15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
    <n v="2010"/>
    <s v="2010 - 2017"/>
    <n v="473"/>
    <n v="1"/>
    <s v="O"/>
    <s v="Y"/>
    <n v="1"/>
    <n v="0"/>
    <n v="0"/>
    <n v="0"/>
    <x v="1"/>
    <x v="1"/>
    <x v="1"/>
    <n v="0"/>
    <x v="1"/>
    <n v="1"/>
    <n v="0"/>
    <n v="0"/>
    <x v="3"/>
    <s v="Small-scale nieghbourhood living density"/>
    <m/>
    <x v="7"/>
    <s v="not stated"/>
    <s v="radial"/>
    <s v=" 800m &lt;x &lt;1600m"/>
    <s v="OLS"/>
    <m/>
    <m/>
    <s v="6e, 8a"/>
    <n v="2.1329999999999998E-2"/>
    <s v="derived (6e)"/>
    <n v="1.1850000000000001"/>
    <m/>
    <m/>
    <s v=""/>
    <s v=""/>
    <s v=""/>
    <n v="0.84"/>
    <m/>
    <s v=""/>
    <s v=""/>
    <s v=""/>
    <s v=""/>
    <s v=""/>
    <m/>
    <m/>
    <n v="2.5392857142857141E-2"/>
    <s v="Derived (8a)"/>
    <n v="0.25800000000000001"/>
    <s v="R2"/>
    <s v=""/>
    <s v=""/>
    <n v="2.11"/>
    <s v="t"/>
    <n v="1"/>
    <n v="17"/>
    <n v="1"/>
    <n v="455"/>
    <n v="9.3689999999999998"/>
    <n v="1.7999999999999999E-2"/>
    <n v="2.1329999999999998E-2"/>
    <m/>
    <m/>
  </r>
  <r>
    <x v="44"/>
    <s v="Sung et al. 2014"/>
    <n v="65.099999999999994"/>
    <x v="554"/>
    <x v="1"/>
    <x v="1"/>
    <x v="1"/>
    <x v="307"/>
    <x v="9"/>
    <n v="35.789473684210527"/>
    <n v="1.7894736842105265"/>
    <n v="3.4000000000000002E-2"/>
    <s v="Table 3 p. 139 (1500m buffer)"/>
    <n v="4"/>
    <s v="N"/>
    <s v="Pos"/>
    <x v="1"/>
    <s v="ridership"/>
    <s v="patronage"/>
    <s v="continuous"/>
    <s v="Aggregate"/>
    <s v="Transit stop ridership"/>
    <s v="Revealed preference"/>
    <s v="Secondary - patronage"/>
    <n v="0"/>
    <n v="0"/>
    <n v="0"/>
    <n v="0"/>
    <n v="0"/>
    <n v="0"/>
    <n v="1"/>
    <n v="0"/>
    <n v="0"/>
    <n v="0"/>
    <n v="0"/>
    <n v="0"/>
    <n v="1"/>
    <n v="0"/>
    <n v="0"/>
    <n v="0"/>
    <n v="0"/>
    <n v="0"/>
    <n v="0"/>
    <n v="0"/>
    <n v="0"/>
    <s v="General"/>
    <x v="3"/>
    <s v="Seoul metropolitan region"/>
    <n v="2010"/>
    <s v="2010 - 2017"/>
    <n v="473"/>
    <n v="1"/>
    <s v="O"/>
    <s v="Y"/>
    <n v="1"/>
    <n v="0"/>
    <n v="0"/>
    <n v="0"/>
    <x v="1"/>
    <x v="1"/>
    <x v="1"/>
    <n v="0"/>
    <x v="1"/>
    <n v="1"/>
    <n v="0"/>
    <n v="0"/>
    <x v="3"/>
    <s v="Small-scale nieghbourhood living density"/>
    <m/>
    <x v="7"/>
    <s v="not stated"/>
    <s v="radial"/>
    <s v=" 800m &lt;x &lt;1600m"/>
    <s v="OLS"/>
    <m/>
    <m/>
    <s v="6e, 8a"/>
    <n v="1.9E-2"/>
    <s v="derived (6e)"/>
    <n v="0.5"/>
    <m/>
    <m/>
    <s v=""/>
    <s v=""/>
    <s v=""/>
    <n v="0.68"/>
    <m/>
    <s v=""/>
    <s v=""/>
    <s v=""/>
    <s v=""/>
    <s v=""/>
    <m/>
    <m/>
    <n v="2.7941176470588233E-2"/>
    <s v="Derived (8a)"/>
    <n v="0.44"/>
    <s v="R2"/>
    <s v=""/>
    <s v=""/>
    <n v="6.36"/>
    <s v="t"/>
    <n v="1"/>
    <n v="18"/>
    <n v="1"/>
    <n v="454"/>
    <n v="9.0969999999999995"/>
    <n v="3.7999999999999999E-2"/>
    <n v="1.9E-2"/>
    <m/>
    <m/>
  </r>
  <r>
    <x v="35"/>
    <s v="Guerra et al. 2012"/>
    <n v="70.13"/>
    <x v="555"/>
    <x v="1"/>
    <x v="1"/>
    <x v="1"/>
    <x v="308"/>
    <x v="2"/>
    <n v="24.620390455531453"/>
    <n v="24.620390455531453"/>
    <n v="2.27"/>
    <s v="Table 5 p. 9 (model 3"/>
    <n v="4"/>
    <s v="Y"/>
    <s v="Pos"/>
    <x v="0"/>
    <s v="ridership"/>
    <s v="boarding + alighting"/>
    <s v="continuous"/>
    <s v="Aggregate"/>
    <s v="Transit stop ridership"/>
    <s v="Revealed preference"/>
    <s v="Secondary - patronage"/>
    <n v="0"/>
    <n v="1"/>
    <n v="0"/>
    <n v="0"/>
    <n v="0"/>
    <n v="0"/>
    <n v="0"/>
    <n v="0"/>
    <n v="0"/>
    <n v="0"/>
    <n v="0"/>
    <n v="0"/>
    <n v="0"/>
    <n v="0"/>
    <n v="0"/>
    <n v="0"/>
    <n v="0"/>
    <n v="0"/>
    <n v="0"/>
    <n v="1"/>
    <n v="0"/>
    <s v="Weekday"/>
    <x v="1"/>
    <s v="varies"/>
    <n v="2009"/>
    <s v="Pre-2010"/>
    <n v="1449"/>
    <n v="1"/>
    <s v="O"/>
    <s v="Y"/>
    <n v="1"/>
    <n v="1"/>
    <n v="1"/>
    <n v="0"/>
    <x v="1"/>
    <x v="1"/>
    <x v="1"/>
    <n v="0"/>
    <x v="1"/>
    <n v="1"/>
    <n v="0"/>
    <n v="0"/>
    <x v="3"/>
    <s v="Population density"/>
    <m/>
    <x v="7"/>
    <s v="Both"/>
    <s v="radial"/>
    <s v=" 800m"/>
    <s v="OLS"/>
    <m/>
    <m/>
    <s v="6a, 8a, 5"/>
    <n v="9.2200000000000004E-2"/>
    <s v="Source (6a)"/>
    <n v="9.2200000000000004E-2"/>
    <m/>
    <m/>
    <s v=""/>
    <s v=""/>
    <s v=""/>
    <n v="2.27"/>
    <m/>
    <s v=""/>
    <s v=""/>
    <s v=""/>
    <s v=""/>
    <n v="0.1"/>
    <m/>
    <m/>
    <n v="4.0616740088105729E-2"/>
    <s v="Derived (8a)"/>
    <n v="0.79800000000000004"/>
    <s v="Adjusted R2"/>
    <s v=""/>
    <s v=""/>
    <s v=""/>
    <s v=""/>
    <n v="1"/>
    <n v="13"/>
    <n v="1"/>
    <n v="1435"/>
    <s v=""/>
    <s v=""/>
    <s v=""/>
    <m/>
    <m/>
  </r>
  <r>
    <x v="28"/>
    <s v="Concas and DeSalvo 2008"/>
    <n v="11.3"/>
    <x v="556"/>
    <x v="0"/>
    <x v="1"/>
    <x v="2"/>
    <x v="26"/>
    <x v="0"/>
    <n v="24.564572574108002"/>
    <n v="0"/>
    <n v="0"/>
    <s v="Table 4.12 and 4.13, Model III"/>
    <s v="insufficient information"/>
    <s v="unspecified"/>
    <s v="Neg"/>
    <x v="2"/>
    <s v="ridership"/>
    <s v="trip"/>
    <s v="continuous"/>
    <s v="Disaggregate"/>
    <m/>
    <s v="Revealed preference"/>
    <s v="Secondary - travel or household survey"/>
    <n v="1"/>
    <n v="0"/>
    <n v="0"/>
    <n v="0"/>
    <n v="0"/>
    <n v="0"/>
    <n v="0"/>
    <n v="0"/>
    <n v="0"/>
    <n v="0"/>
    <n v="0"/>
    <n v="0"/>
    <n v="1"/>
    <n v="0"/>
    <n v="0"/>
    <n v="0"/>
    <n v="0"/>
    <n v="0"/>
    <n v="0"/>
    <n v="0"/>
    <n v="0"/>
    <s v="General"/>
    <x v="1"/>
    <s v="San Francisco"/>
    <n v="2000"/>
    <s v="Pre-2010"/>
    <n v="8212"/>
    <n v="1"/>
    <s v="O"/>
    <s v="Y"/>
    <n v="1"/>
    <n v="1"/>
    <n v="0"/>
    <n v="0"/>
    <x v="0"/>
    <x v="0"/>
    <x v="0"/>
    <n v="1"/>
    <x v="0"/>
    <n v="1"/>
    <n v="1"/>
    <n v="1"/>
    <x v="3"/>
    <s v="Retail density (common catchment area)"/>
    <m/>
    <x v="6"/>
    <s v="not stated"/>
    <s v="radial"/>
    <s v=" 800m"/>
    <s v="2SLS"/>
    <m/>
    <m/>
    <m/>
    <n v="-0.36599999999999999"/>
    <s v="Source"/>
    <n v="-0.36599999999999999"/>
    <m/>
    <m/>
    <s v=""/>
    <s v=""/>
    <s v=""/>
    <s v=""/>
    <m/>
    <s v=""/>
    <s v=""/>
    <s v=""/>
    <s v=""/>
    <s v=""/>
    <s v=""/>
    <m/>
    <m/>
    <m/>
    <s v=""/>
    <s v=""/>
    <s v=""/>
    <s v=""/>
    <n v="1712.7"/>
    <s v="χ2"/>
    <m/>
    <m/>
    <m/>
    <s v=""/>
    <n v="0.39"/>
    <n v="9144.4"/>
    <s v=""/>
    <m/>
    <m/>
  </r>
  <r>
    <x v="15"/>
    <s v="Brown et al. 2006"/>
    <n v="30.1"/>
    <x v="557"/>
    <x v="0"/>
    <x v="1"/>
    <x v="2"/>
    <x v="309"/>
    <x v="0"/>
    <n v="6.3492063492063506"/>
    <n v="0"/>
    <n v="0"/>
    <s v="Table 5.3 p. 32 (Final model)"/>
    <n v="3"/>
    <s v="Y"/>
    <s v="Neg"/>
    <x v="2"/>
    <s v="ridership"/>
    <s v="trip start + trip end"/>
    <s v="Count"/>
    <s v="Aggregate"/>
    <s v="Transit stop ridership"/>
    <s v="Revealed preference"/>
    <s v="Secondary - patronage"/>
    <n v="0"/>
    <n v="0"/>
    <n v="1"/>
    <n v="0"/>
    <n v="0"/>
    <n v="0"/>
    <n v="0"/>
    <n v="0"/>
    <n v="0"/>
    <n v="0"/>
    <n v="0"/>
    <n v="0"/>
    <n v="0"/>
    <n v="0"/>
    <n v="0"/>
    <n v="0"/>
    <n v="0"/>
    <n v="0"/>
    <n v="0"/>
    <n v="1"/>
    <n v="0"/>
    <s v="General"/>
    <x v="1"/>
    <s v="Raleigh, Durham and Chapel Hill, ('The Triangle',North Carolina)"/>
    <n v="2005"/>
    <s v="Pre-2010"/>
    <n v="148"/>
    <n v="1"/>
    <s v="O"/>
    <s v="Y"/>
    <n v="0"/>
    <n v="0"/>
    <n v="0"/>
    <n v="0"/>
    <x v="0"/>
    <x v="1"/>
    <x v="1"/>
    <n v="0"/>
    <x v="1"/>
    <n v="0"/>
    <n v="0"/>
    <n v="0"/>
    <x v="1"/>
    <s v="Pedestrian friendly amenities of neighbourhood"/>
    <m/>
    <x v="8"/>
    <s v="Both"/>
    <s v="radial"/>
    <s v=" 400m"/>
    <s v="Negative binomial regression"/>
    <m/>
    <m/>
    <s v="4b, 7b,  8a, 8b"/>
    <n v="-0.36749999999999999"/>
    <s v="derived (7b)"/>
    <n v="-0.21"/>
    <m/>
    <n v="0.81058424597018708"/>
    <s v="Derived (4b)"/>
    <n v="-0.19059999999999999"/>
    <s v="semi-elasticity"/>
    <n v="-2.3333333333333335"/>
    <s v="Derived (8b)"/>
    <s v=""/>
    <s v=""/>
    <s v=""/>
    <s v=""/>
    <n v="0.03"/>
    <n v="0.09"/>
    <m/>
    <n v="0.15749999999999997"/>
    <s v="Derived (8a)"/>
    <n v="0.16"/>
    <s v="pseudo R2"/>
    <n v="-392"/>
    <n v="0"/>
    <n v="1034.95"/>
    <s v="χ2"/>
    <m/>
    <m/>
    <m/>
    <s v=""/>
    <n v="13.86"/>
    <n v="1.75"/>
    <n v="-0.36749999999999999"/>
    <m/>
    <m/>
  </r>
  <r>
    <x v="15"/>
    <s v="Brown et al. 2006"/>
    <n v="30.2"/>
    <x v="558"/>
    <x v="0"/>
    <x v="1"/>
    <x v="2"/>
    <x v="310"/>
    <x v="0"/>
    <n v="5.7142857142857135"/>
    <n v="0"/>
    <n v="0"/>
    <s v="Table 5.4 p. 40 (Final model)"/>
    <n v="3"/>
    <s v="Y"/>
    <s v="Neg"/>
    <x v="2"/>
    <s v="ridership"/>
    <s v="trip start + trip end"/>
    <s v="Count"/>
    <s v="Aggregate"/>
    <s v="Transit stop ridership"/>
    <s v="Revealed preference"/>
    <s v="Secondary - patronage"/>
    <n v="0"/>
    <n v="0"/>
    <n v="1"/>
    <n v="0"/>
    <n v="0"/>
    <n v="0"/>
    <n v="0"/>
    <n v="0"/>
    <n v="0"/>
    <n v="0"/>
    <n v="0"/>
    <n v="0"/>
    <n v="0"/>
    <n v="0"/>
    <n v="0"/>
    <n v="0"/>
    <n v="0"/>
    <n v="0"/>
    <n v="0"/>
    <n v="0"/>
    <s v="all non RTP stops"/>
    <s v="General"/>
    <x v="1"/>
    <s v="Raleigh, Durham and Chapel Hill, ('The Triangle',North Carolina)"/>
    <n v="2005"/>
    <s v="Pre-2010"/>
    <n v="141"/>
    <n v="1"/>
    <s v="O"/>
    <s v="Y"/>
    <n v="0"/>
    <n v="0"/>
    <n v="0"/>
    <n v="0"/>
    <x v="0"/>
    <x v="1"/>
    <x v="1"/>
    <n v="0"/>
    <x v="1"/>
    <n v="0"/>
    <n v="0"/>
    <n v="0"/>
    <x v="1"/>
    <s v="Pedestrian friendly amenities of neighbourhood"/>
    <m/>
    <x v="8"/>
    <s v="Both"/>
    <s v="radial"/>
    <s v=" 400m"/>
    <s v="Negative binomial regression"/>
    <m/>
    <m/>
    <s v="4b, 7b,  8a, 8b"/>
    <n v="-0.36749999999999999"/>
    <s v="derived (7b)"/>
    <n v="-0.21"/>
    <m/>
    <n v="0.81058424597018708"/>
    <s v="Derived (4b)"/>
    <n v="-0.18640000000000001"/>
    <s v="semi-elasticity"/>
    <n v="-2.0999999999999996"/>
    <s v="Derived (8b)"/>
    <s v=""/>
    <s v=""/>
    <s v=""/>
    <s v=""/>
    <n v="0.04"/>
    <n v="0.1"/>
    <m/>
    <n v="0.17500000000000002"/>
    <s v="Derived (8a)"/>
    <n v="0.15"/>
    <s v="pseudo R2"/>
    <n v="-376.39"/>
    <n v="0"/>
    <n v="1371.01"/>
    <s v="χ2"/>
    <m/>
    <m/>
    <m/>
    <s v=""/>
    <s v="not stated"/>
    <n v="1.75"/>
    <n v="-0.36749999999999999"/>
    <m/>
    <m/>
  </r>
  <r>
    <x v="42"/>
    <s v="Zhao et al. 2013"/>
    <n v="128.1"/>
    <x v="559"/>
    <x v="1"/>
    <x v="1"/>
    <x v="1"/>
    <x v="311"/>
    <x v="4"/>
    <n v="13.959203722991024"/>
    <n v="6.979601861495512"/>
    <n v="1.075"/>
    <s v="Table  2  p. 120"/>
    <n v="4"/>
    <s v="Y"/>
    <s v="Pos"/>
    <x v="0"/>
    <s v="ridership"/>
    <m/>
    <s v="continuous"/>
    <s v="Aggregate"/>
    <s v="Transit stop ridership"/>
    <s v="Revealed preference"/>
    <s v="Secondary - patronage"/>
    <n v="0"/>
    <n v="0"/>
    <n v="0"/>
    <n v="0"/>
    <n v="0"/>
    <n v="0"/>
    <n v="1"/>
    <n v="0"/>
    <n v="0"/>
    <n v="0"/>
    <n v="0"/>
    <n v="0"/>
    <n v="1"/>
    <n v="0"/>
    <n v="0"/>
    <n v="0"/>
    <n v="0"/>
    <n v="0"/>
    <n v="0"/>
    <n v="0"/>
    <n v="0"/>
    <s v="General"/>
    <x v="8"/>
    <s v="Nanjing"/>
    <n v="2010"/>
    <s v="2010 - 2017"/>
    <n v="55"/>
    <n v="1"/>
    <s v="O"/>
    <s v="N"/>
    <n v="1"/>
    <n v="0"/>
    <n v="0"/>
    <n v="0"/>
    <x v="1"/>
    <x v="1"/>
    <x v="1"/>
    <n v="0"/>
    <x v="1"/>
    <n v="0"/>
    <n v="0"/>
    <n v="1"/>
    <x v="3"/>
    <s v="Population density (common catchment area)"/>
    <m/>
    <x v="7"/>
    <s v="not stated"/>
    <s v="radial"/>
    <s v=" 800m"/>
    <s v="OLS"/>
    <m/>
    <m/>
    <s v="6c, 8a"/>
    <n v="0.15402024661757152"/>
    <s v="derived (6c)"/>
    <n v="0.1769"/>
    <m/>
    <m/>
    <m/>
    <m/>
    <m/>
    <n v="2.15"/>
    <m/>
    <m/>
    <m/>
    <m/>
    <m/>
    <n v="3.8800000000000001E-2"/>
    <n v="5.33E-2"/>
    <m/>
    <n v="7.1637324008172798E-2"/>
    <s v="Derived (8a)"/>
    <n v="0.97899999999999998"/>
    <s v="R2"/>
    <m/>
    <m/>
    <m/>
    <m/>
    <n v="1"/>
    <n v="19"/>
    <n v="1"/>
    <n v="35"/>
    <n v="29195"/>
    <n v="25419"/>
    <n v="0.15402024661757152"/>
    <m/>
    <m/>
  </r>
  <r>
    <x v="42"/>
    <s v="Zhao et al. 2013"/>
    <n v="128.1"/>
    <x v="560"/>
    <x v="1"/>
    <x v="1"/>
    <x v="1"/>
    <x v="312"/>
    <x v="4"/>
    <n v="6017.6578596376503"/>
    <n v="3008.8289298188251"/>
    <n v="-0.505"/>
    <s v="Table  2  p. 120"/>
    <n v="4"/>
    <s v="N"/>
    <s v="Neg"/>
    <x v="1"/>
    <s v="ridership"/>
    <m/>
    <s v="continuous"/>
    <s v="Aggregate"/>
    <s v="Transit stop ridership"/>
    <s v="Revealed preference"/>
    <s v="Secondary - patronage"/>
    <n v="0"/>
    <n v="0"/>
    <n v="0"/>
    <n v="0"/>
    <n v="0"/>
    <n v="0"/>
    <n v="1"/>
    <n v="0"/>
    <n v="0"/>
    <n v="0"/>
    <n v="0"/>
    <n v="0"/>
    <n v="1"/>
    <n v="0"/>
    <n v="0"/>
    <n v="0"/>
    <n v="0"/>
    <n v="0"/>
    <n v="0"/>
    <n v="0"/>
    <n v="0"/>
    <s v="General"/>
    <x v="8"/>
    <s v="Nanjing"/>
    <n v="2010"/>
    <s v="2010 - 2017"/>
    <n v="55"/>
    <n v="1"/>
    <s v="O"/>
    <s v="N"/>
    <n v="1"/>
    <n v="0"/>
    <n v="0"/>
    <n v="0"/>
    <x v="1"/>
    <x v="1"/>
    <x v="1"/>
    <n v="0"/>
    <x v="1"/>
    <n v="0"/>
    <n v="0"/>
    <n v="1"/>
    <x v="3"/>
    <s v="Residential floor area (common catchment area)"/>
    <m/>
    <x v="7"/>
    <s v="not stated"/>
    <s v="radial"/>
    <s v=" 800m"/>
    <s v="OLS"/>
    <m/>
    <m/>
    <s v="6c, 8a"/>
    <n v="-1.6783938594688009E-4"/>
    <s v="derived (6c)"/>
    <n v="-3.3E-3"/>
    <m/>
    <m/>
    <m/>
    <m/>
    <m/>
    <n v="-1.01"/>
    <m/>
    <m/>
    <m/>
    <m/>
    <m/>
    <n v="0.32069999999999999"/>
    <n v="3.2499999999999999E-3"/>
    <s v="Source"/>
    <n v="1.6617760984839614E-4"/>
    <s v="Derived (8a)"/>
    <n v="0.97899999999999998"/>
    <s v="R2"/>
    <m/>
    <m/>
    <m/>
    <m/>
    <n v="1"/>
    <n v="19"/>
    <n v="1"/>
    <n v="35"/>
    <n v="29195"/>
    <n v="574022"/>
    <n v="-1.6783938594688009E-4"/>
    <m/>
    <m/>
  </r>
  <r>
    <x v="3"/>
    <s v="Spears 2013"/>
    <n v="100.1"/>
    <x v="561"/>
    <x v="0"/>
    <x v="1"/>
    <x v="2"/>
    <x v="313"/>
    <x v="0"/>
    <n v="2.3123492724031149"/>
    <n v="0"/>
    <n v="0"/>
    <s v="Table 4.5 p. 52 (Model 1)"/>
    <n v="3"/>
    <s v="N"/>
    <s v="Neg"/>
    <x v="1"/>
    <s v="Transit use (probability)"/>
    <s v="individual"/>
    <s v="ordered categorical"/>
    <s v="Disaggregate"/>
    <m/>
    <s v="Revealed preference"/>
    <s v="Primary survey"/>
    <n v="0"/>
    <n v="0"/>
    <n v="0"/>
    <n v="0"/>
    <n v="0"/>
    <n v="1"/>
    <n v="0"/>
    <n v="0"/>
    <n v="0"/>
    <n v="0"/>
    <n v="0"/>
    <n v="0"/>
    <n v="0"/>
    <n v="0"/>
    <n v="0"/>
    <n v="0"/>
    <n v="0"/>
    <n v="0"/>
    <n v="0"/>
    <n v="1"/>
    <n v="0"/>
    <s v="General"/>
    <x v="1"/>
    <s v="South Los Angeles"/>
    <n v="2011"/>
    <s v="2010 - 2017"/>
    <n v="284"/>
    <n v="1"/>
    <s v="O"/>
    <s v="Y"/>
    <n v="1"/>
    <n v="0"/>
    <n v="0"/>
    <n v="0"/>
    <x v="0"/>
    <x v="0"/>
    <x v="0"/>
    <n v="1"/>
    <x v="0"/>
    <n v="1"/>
    <n v="1"/>
    <n v="1"/>
    <x v="5"/>
    <s v="Traffic volume index"/>
    <m/>
    <x v="13"/>
    <s v="Origin/residence"/>
    <s v="radial"/>
    <s v=" 800m"/>
    <s v="Binary logistic"/>
    <s v="no transit trip"/>
    <m/>
    <s v="8a, 7a, 8b"/>
    <n v="-0.43246062000000002"/>
    <s v="derived (7a)"/>
    <n v="-3.0000000000000001E-3"/>
    <n v="1"/>
    <m/>
    <s v="Source"/>
    <s v=""/>
    <s v=""/>
    <n v="-1"/>
    <s v="Derived (8b)"/>
    <s v=""/>
    <s v=""/>
    <s v=""/>
    <s v=""/>
    <s v=""/>
    <n v="3.0000000000000001E-3"/>
    <s v="Source"/>
    <n v="0.43246062000000002"/>
    <s v="Derived (8a)"/>
    <s v=""/>
    <s v=""/>
    <s v=""/>
    <s v=""/>
    <s v=""/>
    <s v=""/>
    <m/>
    <m/>
    <m/>
    <s v=""/>
    <n v="0.26200000000000001"/>
    <n v="195.33"/>
    <n v="-0.43246062000000002"/>
    <m/>
    <m/>
  </r>
  <r>
    <x v="40"/>
    <s v="Zhao et al. 2014"/>
    <n v="129.1"/>
    <x v="562"/>
    <x v="1"/>
    <x v="1"/>
    <x v="1"/>
    <x v="314"/>
    <x v="4"/>
    <n v="9.3707616481597427"/>
    <n v="4.6853808240798713"/>
    <n v="1.0900000000000001"/>
    <s v="Table 2 p. 143"/>
    <n v="4"/>
    <s v="Y"/>
    <s v="Pos"/>
    <x v="0"/>
    <s v="ridership"/>
    <m/>
    <s v="continuous"/>
    <s v="Aggregate"/>
    <s v="Transit stop ridership"/>
    <s v="Revealed preference"/>
    <s v="Secondary - patronage"/>
    <n v="0"/>
    <n v="0"/>
    <n v="0"/>
    <n v="0"/>
    <n v="0"/>
    <n v="0"/>
    <n v="1"/>
    <n v="0"/>
    <n v="0"/>
    <n v="0"/>
    <n v="0"/>
    <n v="0"/>
    <n v="1"/>
    <n v="0"/>
    <n v="0"/>
    <n v="0"/>
    <n v="0"/>
    <n v="0"/>
    <n v="0"/>
    <n v="0"/>
    <n v="0"/>
    <s v="General"/>
    <x v="8"/>
    <s v="Nanjing"/>
    <n v="2010"/>
    <s v="2010 - 2017"/>
    <n v="55"/>
    <n v="1"/>
    <s v="O"/>
    <s v="N"/>
    <n v="1"/>
    <n v="0"/>
    <n v="0"/>
    <n v="0"/>
    <x v="1"/>
    <x v="1"/>
    <x v="1"/>
    <n v="0"/>
    <x v="1"/>
    <n v="0"/>
    <n v="0"/>
    <n v="1"/>
    <x v="3"/>
    <s v="Population density (common catchment area)"/>
    <m/>
    <x v="7"/>
    <s v="not stated"/>
    <s v="radial"/>
    <s v=" 800m"/>
    <s v="OLS"/>
    <m/>
    <m/>
    <s v="6c, 8a"/>
    <n v="0.2326385070767556"/>
    <s v="derived (6c)"/>
    <n v="0.13450000000000001"/>
    <m/>
    <m/>
    <m/>
    <m/>
    <m/>
    <n v="2.1800000000000002"/>
    <m/>
    <m/>
    <m/>
    <m/>
    <m/>
    <n v="3.6299999999999999E-2"/>
    <m/>
    <m/>
    <n v="0.10671491150309889"/>
    <s v="Derived (8a)"/>
    <n v="0.97499999999999998"/>
    <s v="R2"/>
    <m/>
    <m/>
    <m/>
    <m/>
    <m/>
    <m/>
    <m/>
    <n v="34"/>
    <n v="14696"/>
    <n v="25419"/>
    <n v="0.2326385070767556"/>
    <m/>
    <m/>
  </r>
  <r>
    <x v="17"/>
    <s v="Tsai et al. 2014"/>
    <n v="69.099999999999994"/>
    <x v="563"/>
    <x v="0"/>
    <x v="1"/>
    <x v="2"/>
    <x v="315"/>
    <x v="0"/>
    <n v="9.1739130434782599"/>
    <n v="0"/>
    <n v="0"/>
    <s v="Table 6, p. 61 (derived from table 5 and equation 7)"/>
    <n v="4"/>
    <s v="Y"/>
    <s v="Neg"/>
    <x v="2"/>
    <s v="ridership"/>
    <s v="per capita trip"/>
    <s v="continuous"/>
    <s v="Aggregate"/>
    <s v="cohort (home location and year)"/>
    <s v="Revealed preference"/>
    <s v="Secondary - travel or household survey"/>
    <n v="0"/>
    <n v="0"/>
    <n v="1"/>
    <n v="0"/>
    <n v="0"/>
    <n v="0"/>
    <n v="1"/>
    <n v="0"/>
    <n v="0"/>
    <n v="0"/>
    <n v="0"/>
    <n v="0"/>
    <n v="0"/>
    <n v="0"/>
    <n v="0"/>
    <n v="0"/>
    <n v="0"/>
    <n v="0"/>
    <n v="0"/>
    <n v="1"/>
    <n v="0"/>
    <s v="General"/>
    <x v="4"/>
    <s v="Sydney"/>
    <n v="2009"/>
    <s v="Pre-2010"/>
    <n v="236"/>
    <n v="13"/>
    <s v="Q"/>
    <s v="Y"/>
    <n v="1"/>
    <n v="0"/>
    <n v="1"/>
    <n v="0"/>
    <x v="0"/>
    <x v="1"/>
    <x v="0"/>
    <n v="1"/>
    <x v="0"/>
    <n v="1"/>
    <n v="0"/>
    <n v="1"/>
    <x v="1"/>
    <s v="Pseudo node in common catchment area"/>
    <m/>
    <x v="1"/>
    <s v="not stated"/>
    <s v="radial"/>
    <s v=" 800m"/>
    <s v="OLS"/>
    <m/>
    <m/>
    <s v="8a"/>
    <n v="-0.46"/>
    <s v="Source"/>
    <n v="-0.45800000000000002"/>
    <m/>
    <m/>
    <s v=""/>
    <s v=""/>
    <s v=""/>
    <n v="-4.22"/>
    <m/>
    <s v=""/>
    <s v=""/>
    <s v=""/>
    <s v="-0.673, -0.244"/>
    <s v=""/>
    <m/>
    <m/>
    <n v="0.10900473933649291"/>
    <s v="Derived (8a)"/>
    <n v="0.877"/>
    <s v="R2"/>
    <s v=""/>
    <s v=""/>
    <s v=""/>
    <s v=""/>
    <n v="1"/>
    <n v="10"/>
    <n v="1"/>
    <n v="225"/>
    <s v=""/>
    <s v=""/>
    <s v=""/>
    <m/>
    <m/>
  </r>
  <r>
    <x v="14"/>
    <s v="Mangan 2013"/>
    <n v="73.150000000000006"/>
    <x v="564"/>
    <x v="0"/>
    <x v="1"/>
    <x v="2"/>
    <x v="316"/>
    <x v="0"/>
    <n v="3.0493306998423955"/>
    <n v="0"/>
    <n v="0"/>
    <s v="Table 7 p. 53"/>
    <n v="4"/>
    <s v="N"/>
    <s v="Neg"/>
    <x v="1"/>
    <s v="ridership"/>
    <s v="stop usage"/>
    <s v="continuous"/>
    <s v="Aggregate"/>
    <s v="Transit stop ridership"/>
    <s v="Revealed preference"/>
    <s v="Secondary - patronage"/>
    <n v="0"/>
    <n v="0"/>
    <n v="0"/>
    <n v="0"/>
    <n v="0"/>
    <n v="1"/>
    <n v="0"/>
    <n v="0"/>
    <n v="0"/>
    <n v="0"/>
    <n v="0"/>
    <n v="0"/>
    <n v="1"/>
    <n v="0"/>
    <n v="0"/>
    <n v="0"/>
    <n v="0"/>
    <n v="0"/>
    <n v="0"/>
    <n v="0"/>
    <n v="0"/>
    <s v="Weekday"/>
    <x v="1"/>
    <s v="San Diego"/>
    <n v="2011"/>
    <s v="2010 - 2017"/>
    <n v="53"/>
    <n v="1"/>
    <s v="O"/>
    <s v="Y"/>
    <n v="1"/>
    <n v="0"/>
    <n v="0"/>
    <n v="1"/>
    <x v="0"/>
    <x v="1"/>
    <x v="0"/>
    <n v="1"/>
    <x v="0"/>
    <n v="0"/>
    <n v="1"/>
    <n v="1"/>
    <x v="1"/>
    <s v="Sidewalk"/>
    <n v="1"/>
    <x v="10"/>
    <s v="not stated"/>
    <s v="radial street"/>
    <s v=" 800m"/>
    <s v="OLS"/>
    <m/>
    <m/>
    <s v="6c, 8a"/>
    <n v="-0.54962880873715136"/>
    <s v="derived (6c)"/>
    <n v="-263.24200000000002"/>
    <m/>
    <m/>
    <s v=""/>
    <n v="-0.35299999999999998"/>
    <s v="Standardised beta coefficient"/>
    <n v="-1.6759999999999999"/>
    <m/>
    <s v=""/>
    <s v=""/>
    <s v=""/>
    <s v=""/>
    <n v="0.10199999999999999"/>
    <m/>
    <m/>
    <n v="0.32794081666894476"/>
    <s v="Derived (8a)"/>
    <n v="0.85499999999999998"/>
    <s v="R2"/>
    <s v=""/>
    <s v=""/>
    <s v=""/>
    <s v=""/>
    <n v="1"/>
    <n v="16"/>
    <n v="1"/>
    <n v="36"/>
    <n v="4358.3999999999996"/>
    <n v="9.1"/>
    <n v="-0.54962880873715136"/>
    <m/>
    <m/>
  </r>
  <r>
    <x v="40"/>
    <s v="Zhao et al. 2014"/>
    <n v="129.1"/>
    <x v="565"/>
    <x v="1"/>
    <x v="1"/>
    <x v="1"/>
    <x v="317"/>
    <x v="4"/>
    <n v="581.74087029036707"/>
    <n v="290.87043514518354"/>
    <n v="0.52500000000000002"/>
    <s v="Table 2 p. 143"/>
    <n v="4"/>
    <s v="N"/>
    <s v="Pos"/>
    <x v="1"/>
    <s v="ridership"/>
    <m/>
    <s v="continuous"/>
    <s v="Aggregate"/>
    <s v="Transit stop ridership"/>
    <s v="Revealed preference"/>
    <s v="Secondary - patronage"/>
    <n v="0"/>
    <n v="0"/>
    <n v="0"/>
    <n v="0"/>
    <n v="0"/>
    <n v="0"/>
    <n v="1"/>
    <n v="0"/>
    <n v="0"/>
    <n v="0"/>
    <n v="0"/>
    <n v="0"/>
    <n v="1"/>
    <n v="0"/>
    <n v="0"/>
    <n v="0"/>
    <n v="0"/>
    <n v="0"/>
    <n v="0"/>
    <n v="0"/>
    <n v="0"/>
    <s v="General"/>
    <x v="8"/>
    <s v="Nanjing"/>
    <n v="2010"/>
    <s v="2010 - 2017"/>
    <n v="55"/>
    <n v="1"/>
    <s v="O"/>
    <s v="N"/>
    <n v="1"/>
    <n v="0"/>
    <n v="0"/>
    <n v="0"/>
    <x v="1"/>
    <x v="1"/>
    <x v="1"/>
    <n v="0"/>
    <x v="1"/>
    <n v="0"/>
    <n v="0"/>
    <n v="1"/>
    <x v="3"/>
    <s v="Residential floor area (common catchment area)"/>
    <m/>
    <x v="7"/>
    <s v="not stated"/>
    <s v="radial"/>
    <s v=" 800m"/>
    <s v="OLS"/>
    <m/>
    <m/>
    <s v="6c, 8a"/>
    <n v="1.8049273372797558E-3"/>
    <s v="derived (6c)"/>
    <n v="7.0499999999999993E-2"/>
    <m/>
    <m/>
    <m/>
    <m/>
    <m/>
    <n v="-1.05"/>
    <m/>
    <m/>
    <m/>
    <m/>
    <m/>
    <n v="0.3014"/>
    <m/>
    <m/>
    <n v="1.7189784164569101E-3"/>
    <s v="Derived (8a)"/>
    <n v="0.97499999999999998"/>
    <s v="R2"/>
    <m/>
    <m/>
    <m/>
    <m/>
    <m/>
    <m/>
    <m/>
    <n v="34"/>
    <n v="14696"/>
    <n v="574022"/>
    <n v="1.8049273372797558E-3"/>
    <m/>
    <m/>
  </r>
  <r>
    <x v="17"/>
    <s v="Tsai et al. 2014"/>
    <n v="69.099999999999994"/>
    <x v="566"/>
    <x v="0"/>
    <x v="1"/>
    <x v="2"/>
    <x v="318"/>
    <x v="0"/>
    <n v="6.918032786885246"/>
    <n v="0"/>
    <n v="0"/>
    <s v="Table 6, p. 61 (derived from table 5 and equation 7)"/>
    <n v="4"/>
    <s v="Y"/>
    <s v="Neg"/>
    <x v="2"/>
    <s v="ridership"/>
    <s v="per capita trip"/>
    <s v="continuous"/>
    <s v="Aggregate"/>
    <s v="cohort (home location and year)"/>
    <s v="Revealed preference"/>
    <s v="Secondary - travel or household survey"/>
    <n v="0"/>
    <n v="0"/>
    <n v="1"/>
    <n v="0"/>
    <n v="0"/>
    <n v="0"/>
    <n v="1"/>
    <n v="0"/>
    <n v="0"/>
    <n v="0"/>
    <n v="0"/>
    <n v="0"/>
    <n v="0"/>
    <n v="0"/>
    <n v="0"/>
    <n v="0"/>
    <n v="0"/>
    <n v="0"/>
    <n v="0"/>
    <n v="1"/>
    <n v="0"/>
    <s v="General"/>
    <x v="4"/>
    <s v="Sydney"/>
    <n v="2009"/>
    <s v="Pre-2010"/>
    <n v="236"/>
    <n v="13"/>
    <s v="Q"/>
    <s v="Y"/>
    <n v="1"/>
    <n v="0"/>
    <n v="1"/>
    <n v="0"/>
    <x v="0"/>
    <x v="1"/>
    <x v="0"/>
    <n v="1"/>
    <x v="0"/>
    <n v="1"/>
    <n v="0"/>
    <n v="1"/>
    <x v="1"/>
    <s v="Pseudo node in common catchment area"/>
    <m/>
    <x v="1"/>
    <s v="not stated"/>
    <s v="radial"/>
    <s v=" 800m"/>
    <s v="OLS"/>
    <m/>
    <m/>
    <s v="8a"/>
    <n v="-0.61"/>
    <s v="Source"/>
    <n v="-0.45800000000000002"/>
    <m/>
    <m/>
    <s v=""/>
    <s v=""/>
    <s v=""/>
    <n v="-4.22"/>
    <m/>
    <s v=""/>
    <s v=""/>
    <s v=""/>
    <s v="-0.673, -0.244"/>
    <s v=""/>
    <m/>
    <m/>
    <n v="0.14454976303317535"/>
    <s v="Derived (8a)"/>
    <n v="0.877"/>
    <s v="R2"/>
    <s v=""/>
    <s v=""/>
    <s v=""/>
    <s v=""/>
    <n v="1"/>
    <n v="10"/>
    <n v="1"/>
    <n v="225"/>
    <s v=""/>
    <s v=""/>
    <s v=""/>
    <m/>
    <m/>
  </r>
  <r>
    <x v="77"/>
    <s v="Vergel-Tovar 2016"/>
    <n v="139.1"/>
    <x v="567"/>
    <x v="1"/>
    <x v="1"/>
    <x v="1"/>
    <x v="319"/>
    <x v="2"/>
    <n v="11.737089201877934"/>
    <n v="11.737089201877934"/>
    <n v="0.26877934272300469"/>
    <s v="Table 38, p. 344 (fully adjusted)"/>
    <n v="4"/>
    <s v="N"/>
    <s v="Pos"/>
    <x v="1"/>
    <s v="ridership"/>
    <m/>
    <s v="continuous"/>
    <s v="Aggregate"/>
    <s v="Transit stop ridership"/>
    <s v="Revealed preference"/>
    <s v="Secondary - patronage"/>
    <n v="0"/>
    <n v="0"/>
    <n v="0"/>
    <n v="1"/>
    <n v="0"/>
    <n v="0"/>
    <n v="0"/>
    <n v="0"/>
    <n v="0"/>
    <n v="0"/>
    <n v="0"/>
    <n v="0"/>
    <n v="1"/>
    <n v="0"/>
    <n v="0"/>
    <n v="0"/>
    <n v="0"/>
    <n v="0"/>
    <n v="0"/>
    <n v="0"/>
    <n v="0"/>
    <s v="General"/>
    <x v="14"/>
    <s v="varies"/>
    <s v="2013, 2014"/>
    <s v="2010 - 2017"/>
    <n v="120"/>
    <n v="1"/>
    <s v="O"/>
    <s v="Y"/>
    <n v="0"/>
    <n v="0"/>
    <n v="0"/>
    <n v="1"/>
    <x v="1"/>
    <x v="0"/>
    <x v="1"/>
    <n v="0"/>
    <x v="1"/>
    <n v="0"/>
    <n v="0"/>
    <n v="1"/>
    <x v="3"/>
    <s v="population density"/>
    <m/>
    <x v="7"/>
    <s v="not stated"/>
    <s v="radial"/>
    <s v="400 &lt; x &lt; 800m"/>
    <s v="OLS"/>
    <m/>
    <m/>
    <s v="6a, 8b, 8a"/>
    <n v="2.29E-2"/>
    <s v="Source (6a)"/>
    <n v="2.29E-2"/>
    <m/>
    <m/>
    <m/>
    <m/>
    <m/>
    <n v="0.26877934272300469"/>
    <s v="Derived (8b)"/>
    <m/>
    <m/>
    <m/>
    <m/>
    <s v="NS"/>
    <n v="8.5199999999999998E-2"/>
    <m/>
    <n v="8.5199999999999998E-2"/>
    <s v="Derived (8a)"/>
    <n v="0.627"/>
    <s v="Adjusted R2"/>
    <m/>
    <m/>
    <m/>
    <m/>
    <n v="1"/>
    <n v="9"/>
    <n v="1"/>
    <n v="110"/>
    <m/>
    <m/>
    <m/>
    <m/>
    <m/>
  </r>
  <r>
    <x v="2"/>
    <s v="Marshall and Garrick 2010"/>
    <n v="55.1"/>
    <x v="568"/>
    <x v="1"/>
    <x v="1"/>
    <x v="2"/>
    <x v="320"/>
    <x v="0"/>
    <n v="32.567524448021501"/>
    <n v="0"/>
    <n v="0"/>
    <s v="Table 2 p. 110"/>
    <n v="3"/>
    <s v="Y"/>
    <s v="Neg"/>
    <x v="0"/>
    <s v="mode choice (probability)"/>
    <s v="trip"/>
    <s v="categorical"/>
    <s v="Aggregate"/>
    <s v="census block group/ tract"/>
    <s v="Revealed preference"/>
    <s v="Secondary - Census"/>
    <n v="1"/>
    <n v="0"/>
    <n v="0"/>
    <n v="0"/>
    <n v="0"/>
    <n v="0"/>
    <n v="0"/>
    <n v="0"/>
    <n v="0"/>
    <n v="0"/>
    <n v="0"/>
    <n v="0"/>
    <n v="0"/>
    <n v="0"/>
    <n v="0"/>
    <n v="0"/>
    <n v="0"/>
    <n v="0"/>
    <n v="0"/>
    <n v="1"/>
    <n v="0"/>
    <s v="General"/>
    <x v="1"/>
    <s v="varies"/>
    <s v="pre-2010"/>
    <s v="2010 - 2017"/>
    <n v="1000"/>
    <n v="1"/>
    <s v="O"/>
    <s v="Y"/>
    <n v="1"/>
    <n v="0"/>
    <n v="0"/>
    <n v="0"/>
    <x v="1"/>
    <x v="1"/>
    <x v="0"/>
    <n v="1"/>
    <x v="0"/>
    <n v="0"/>
    <n v="0"/>
    <s v="OD dummy, AC dummy"/>
    <x v="5"/>
    <s v="# lanes (road width)"/>
    <m/>
    <x v="13"/>
    <s v="Origin/residence"/>
    <s v="neighbourhood"/>
    <s v=" not stated"/>
    <s v="Multinomial logistic"/>
    <s v="automobile"/>
    <m/>
    <s v="4a, 8a, 7a"/>
    <n v="-0.69599087999999998"/>
    <s v="derived (7a)"/>
    <n v="-0.24479999999999999"/>
    <n v="0.78286109480465094"/>
    <m/>
    <s v="Derived (4a)"/>
    <s v=""/>
    <s v=""/>
    <n v="-22.666699999999999"/>
    <m/>
    <s v=""/>
    <s v=""/>
    <s v=""/>
    <s v=""/>
    <s v=""/>
    <n v="1.0800000000000001E-2"/>
    <s v="Source"/>
    <n v="3.0705434844948757E-2"/>
    <s v="Derived (8a)"/>
    <s v="not stated"/>
    <s v=""/>
    <n v="62198.92"/>
    <s v=""/>
    <s v=""/>
    <s v=""/>
    <m/>
    <m/>
    <m/>
    <n v="159"/>
    <n v="5.2299999999999999E-2"/>
    <n v="3"/>
    <n v="-0.69599087999999998"/>
    <m/>
    <m/>
  </r>
  <r>
    <x v="5"/>
    <s v="Ramos-Santiago and Brown 2016"/>
    <n v="33.299999999999997"/>
    <x v="569"/>
    <x v="0"/>
    <x v="1"/>
    <x v="2"/>
    <x v="53"/>
    <x v="0"/>
    <e v="#N/A"/>
    <e v="#N/A"/>
    <e v="#N/A"/>
    <s v="(Modern Streetcar) Table 4, p. 931"/>
    <n v="3"/>
    <s v="Y"/>
    <s v="Neg"/>
    <x v="0"/>
    <s v="ridership"/>
    <s v="boarding"/>
    <s v="Count"/>
    <s v="Aggregate"/>
    <s v="Transit stop ridership"/>
    <s v="Revealed preference"/>
    <s v="Secondary - patronage"/>
    <n v="0"/>
    <n v="0"/>
    <n v="0"/>
    <n v="0"/>
    <n v="0"/>
    <n v="1"/>
    <n v="0"/>
    <n v="0"/>
    <n v="0"/>
    <n v="0"/>
    <n v="0"/>
    <n v="0"/>
    <n v="1"/>
    <n v="0"/>
    <n v="0"/>
    <n v="0"/>
    <n v="0"/>
    <n v="0"/>
    <n v="0"/>
    <n v="0"/>
    <n v="0"/>
    <s v="General"/>
    <x v="1"/>
    <s v="varies"/>
    <n v="2012"/>
    <s v="2010 - 2017"/>
    <n v="125"/>
    <n v="1"/>
    <s v="O"/>
    <s v="Y"/>
    <n v="1"/>
    <n v="0"/>
    <n v="0"/>
    <n v="0"/>
    <x v="0"/>
    <x v="1"/>
    <x v="1"/>
    <n v="0"/>
    <x v="1"/>
    <n v="0"/>
    <n v="0"/>
    <n v="0"/>
    <x v="5"/>
    <s v="Average block size"/>
    <m/>
    <x v="13"/>
    <s v="Origin/residence"/>
    <s v="radial"/>
    <s v=" 400m"/>
    <s v="Negative binomial regression"/>
    <m/>
    <m/>
    <s v="4b"/>
    <n v="-0.72899999999999998"/>
    <s v="Source"/>
    <n v="-0.29520000000000002"/>
    <m/>
    <n v="0.74438269603805529"/>
    <s v="Derived (4b)"/>
    <s v=""/>
    <s v=""/>
    <s v=""/>
    <m/>
    <s v=""/>
    <s v=""/>
    <s v=""/>
    <s v=""/>
    <n v="0.04"/>
    <s v=""/>
    <m/>
    <m/>
    <m/>
    <n v="0.48699999999999999"/>
    <s v="Cragg and Uhler's pseudo R2"/>
    <s v=""/>
    <n v="0"/>
    <s v=""/>
    <s v=""/>
    <m/>
    <m/>
    <m/>
    <s v=""/>
    <s v=""/>
    <s v="not stated"/>
    <s v=""/>
    <m/>
    <m/>
  </r>
  <r>
    <x v="46"/>
    <s v="Hess 2009"/>
    <n v="1.2"/>
    <x v="570"/>
    <x v="0"/>
    <x v="1"/>
    <x v="2"/>
    <x v="53"/>
    <x v="0"/>
    <e v="#N/A"/>
    <e v="#N/A"/>
    <e v="#N/A"/>
    <s v="Model 2, p. 17"/>
    <s v="insufficient information"/>
    <s v="N"/>
    <s v="Neg"/>
    <x v="1"/>
    <s v="ridership"/>
    <s v="trip frequency"/>
    <s v="continuous"/>
    <s v="Disaggregate"/>
    <m/>
    <s v="Stated preference"/>
    <s v="Primary survey"/>
    <n v="1"/>
    <n v="0"/>
    <n v="0"/>
    <n v="0"/>
    <n v="0"/>
    <n v="0"/>
    <n v="0"/>
    <n v="0"/>
    <n v="1"/>
    <n v="0"/>
    <n v="0"/>
    <n v="0"/>
    <n v="0"/>
    <n v="0"/>
    <n v="0"/>
    <n v="0"/>
    <n v="0"/>
    <n v="0"/>
    <n v="0"/>
    <n v="0"/>
    <n v="0"/>
    <s v="General"/>
    <x v="1"/>
    <s v="Buffalo (New York)"/>
    <s v="2005 - 06"/>
    <s v="Pre-2010"/>
    <n v="109"/>
    <n v="1"/>
    <s v="O"/>
    <s v="N"/>
    <n v="1"/>
    <n v="1"/>
    <n v="0"/>
    <n v="0"/>
    <x v="0"/>
    <x v="1"/>
    <x v="0"/>
    <n v="1"/>
    <x v="0"/>
    <n v="1"/>
    <n v="0"/>
    <n v="1"/>
    <x v="5"/>
    <s v="Perceived physical barriers"/>
    <n v="1"/>
    <x v="16"/>
    <s v="Origin/residence"/>
    <s v="access corridor"/>
    <s v=" not stated"/>
    <s v="OLS"/>
    <m/>
    <m/>
    <s v="6c"/>
    <n v="-0.72932799999999998"/>
    <s v="derived (6c)"/>
    <n v="-32.311999999999998"/>
    <m/>
    <m/>
    <s v=""/>
    <m/>
    <m/>
    <s v=""/>
    <m/>
    <s v=""/>
    <s v=""/>
    <s v=""/>
    <s v=""/>
    <s v=""/>
    <s v=""/>
    <m/>
    <m/>
    <m/>
    <n v="0.25"/>
    <s v="Adjusted R2"/>
    <s v=""/>
    <s v=""/>
    <s v=""/>
    <s v=""/>
    <m/>
    <m/>
    <m/>
    <n v="18"/>
    <n v="35"/>
    <n v="0.79"/>
    <n v="-0.72932799999999998"/>
    <m/>
    <m/>
  </r>
  <r>
    <x v="1"/>
    <s v="Bento et al. 2005"/>
    <n v="22.1"/>
    <x v="571"/>
    <x v="0"/>
    <x v="1"/>
    <x v="2"/>
    <x v="77"/>
    <x v="0"/>
    <n v="13.88507453997213"/>
    <n v="0"/>
    <n v="0"/>
    <s v="Table 2p. 471"/>
    <n v="2"/>
    <s v="N"/>
    <s v="Neg"/>
    <x v="1"/>
    <s v="mode choice (probability)"/>
    <s v="trip"/>
    <s v="categorical"/>
    <s v="Disaggregate"/>
    <m/>
    <s v="Revealed preference"/>
    <s v="Secondary - travel or household survey"/>
    <n v="0"/>
    <n v="0"/>
    <n v="0"/>
    <n v="0"/>
    <n v="0"/>
    <n v="0"/>
    <n v="1"/>
    <n v="0"/>
    <n v="0"/>
    <n v="0"/>
    <n v="0"/>
    <n v="1"/>
    <n v="0"/>
    <n v="0"/>
    <n v="0"/>
    <n v="0"/>
    <n v="0"/>
    <n v="0"/>
    <n v="0"/>
    <n v="0"/>
    <n v="0"/>
    <s v="Work"/>
    <x v="1"/>
    <s v="various"/>
    <n v="1990"/>
    <s v="Pre-2010"/>
    <n v="6476"/>
    <n v="1"/>
    <s v="O"/>
    <s v="N"/>
    <n v="1"/>
    <n v="0"/>
    <n v="1"/>
    <n v="0"/>
    <x v="0"/>
    <x v="1"/>
    <x v="0"/>
    <n v="1"/>
    <x v="0"/>
    <n v="0"/>
    <n v="1"/>
    <n v="1"/>
    <x v="2"/>
    <s v="jobs-housing balance:Lorenz curve - larger area under the curve (even population of jobs to employment) represents less even distribution"/>
    <m/>
    <x v="4"/>
    <s v="Origin/residence"/>
    <s v="other"/>
    <s v=" city or metropolitan area"/>
    <s v="Multinomial logistic"/>
    <s v="automobile"/>
    <m/>
    <s v="4a"/>
    <n v="-0.76"/>
    <s v="Source"/>
    <n v="-3.3395999999999999"/>
    <n v="3.5451135340021929E-2"/>
    <m/>
    <s v="Derived (4a)"/>
    <s v=""/>
    <s v=""/>
    <s v=""/>
    <m/>
    <n v="0.85"/>
    <s v=""/>
    <s v=""/>
    <s v=""/>
    <s v=""/>
    <s v=""/>
    <m/>
    <m/>
    <m/>
    <s v="not stated"/>
    <s v=""/>
    <s v=""/>
    <s v=""/>
    <s v=""/>
    <s v=""/>
    <m/>
    <m/>
    <m/>
    <s v=""/>
    <s v=""/>
    <s v=""/>
    <s v=""/>
    <m/>
    <m/>
  </r>
  <r>
    <x v="2"/>
    <s v="Marshall and Garrick 2010"/>
    <n v="55.1"/>
    <x v="572"/>
    <x v="1"/>
    <x v="1"/>
    <x v="1"/>
    <x v="321"/>
    <x v="1"/>
    <n v="254.38433953023761"/>
    <e v="#VALUE!"/>
    <e v="#VALUE!"/>
    <s v="Table 2 p. 110"/>
    <n v="3"/>
    <s v="Y"/>
    <s v="Pos"/>
    <x v="0"/>
    <s v="mode choice (probability)"/>
    <s v="trip"/>
    <s v="categorical"/>
    <s v="Aggregate"/>
    <s v="census block group/ tract"/>
    <s v="Revealed preference"/>
    <s v="Secondary - Census"/>
    <n v="1"/>
    <n v="0"/>
    <n v="0"/>
    <n v="0"/>
    <n v="0"/>
    <n v="0"/>
    <n v="0"/>
    <n v="0"/>
    <n v="0"/>
    <n v="0"/>
    <n v="0"/>
    <n v="0"/>
    <n v="0"/>
    <n v="0"/>
    <n v="0"/>
    <n v="0"/>
    <n v="0"/>
    <n v="0"/>
    <n v="0"/>
    <n v="1"/>
    <n v="0"/>
    <s v="General"/>
    <x v="1"/>
    <s v="varies"/>
    <s v="pre-2010"/>
    <s v="2010 - 2017"/>
    <n v="1000"/>
    <n v="1"/>
    <s v="O"/>
    <s v="Y"/>
    <n v="1"/>
    <n v="0"/>
    <n v="0"/>
    <n v="0"/>
    <x v="1"/>
    <x v="1"/>
    <x v="0"/>
    <n v="1"/>
    <x v="0"/>
    <n v="0"/>
    <n v="0"/>
    <s v="OD dummy, AC dummy"/>
    <x v="1"/>
    <s v="Average outside shoulder width"/>
    <m/>
    <x v="17"/>
    <s v="Origin/residence"/>
    <s v="neighbourhood"/>
    <s v=" not stated"/>
    <s v="Multinomial logistic"/>
    <s v="automobile"/>
    <m/>
    <s v="4a, 8a, 7a"/>
    <n v="6.8793542999999999E-2"/>
    <s v="derived (7a)"/>
    <n v="4.2700000000000002E-2"/>
    <n v="1.0436247604546653"/>
    <m/>
    <s v="Derived (4a)"/>
    <s v=""/>
    <s v=""/>
    <n v="17.5"/>
    <m/>
    <s v=""/>
    <s v=""/>
    <s v=""/>
    <s v=""/>
    <s v=""/>
    <n v="2.3999999999999998E-3"/>
    <s v="Source"/>
    <n v="3.9310596E-3"/>
    <s v="Derived (8a)"/>
    <s v="not stated"/>
    <s v=""/>
    <n v="62198.92"/>
    <s v=""/>
    <s v=""/>
    <s v=""/>
    <m/>
    <m/>
    <m/>
    <n v="159"/>
    <n v="5.2299999999999999E-2"/>
    <n v="1.7"/>
    <n v="6.8793542999999999E-2"/>
    <m/>
    <m/>
  </r>
  <r>
    <x v="2"/>
    <s v="Marshall and Garrick 2010"/>
    <n v="55.1"/>
    <x v="573"/>
    <x v="1"/>
    <x v="1"/>
    <x v="1"/>
    <x v="322"/>
    <x v="1"/>
    <n v="149.67085121180821"/>
    <e v="#VALUE!"/>
    <e v="#VALUE!"/>
    <s v="Table 2 p. 110"/>
    <n v="3"/>
    <s v="Y"/>
    <s v="Pos"/>
    <x v="0"/>
    <s v="mode choice (probability)"/>
    <s v="trip"/>
    <s v="categorical"/>
    <s v="Aggregate"/>
    <s v="census block group/ tract"/>
    <s v="Revealed preference"/>
    <s v="Secondary - Census"/>
    <n v="1"/>
    <n v="0"/>
    <n v="0"/>
    <n v="0"/>
    <n v="0"/>
    <n v="0"/>
    <n v="0"/>
    <n v="0"/>
    <n v="0"/>
    <n v="0"/>
    <n v="0"/>
    <n v="0"/>
    <n v="0"/>
    <n v="0"/>
    <n v="0"/>
    <n v="0"/>
    <n v="0"/>
    <n v="0"/>
    <n v="0"/>
    <n v="1"/>
    <n v="0"/>
    <s v="General"/>
    <x v="1"/>
    <s v="varies"/>
    <s v="pre-2010"/>
    <s v="2010 - 2017"/>
    <n v="1000"/>
    <n v="1"/>
    <s v="O"/>
    <s v="Y"/>
    <n v="1"/>
    <n v="0"/>
    <n v="0"/>
    <n v="0"/>
    <x v="1"/>
    <x v="1"/>
    <x v="0"/>
    <n v="1"/>
    <x v="0"/>
    <n v="0"/>
    <n v="0"/>
    <s v="OD dummy, AC dummy"/>
    <x v="1"/>
    <s v="% raised median"/>
    <m/>
    <x v="17"/>
    <s v="Origin/residence"/>
    <s v="neighbourhood"/>
    <s v=" not stated"/>
    <s v="Multinomial logistic"/>
    <s v="automobile"/>
    <m/>
    <s v="4a, 8a, 7a"/>
    <n v="5.1933960000000001E-2"/>
    <s v="derived (7a)"/>
    <n v="0.1096"/>
    <n v="1.1158316485210276"/>
    <m/>
    <s v="Derived (4a)"/>
    <s v=""/>
    <s v=""/>
    <n v="7.7729999999999997"/>
    <m/>
    <s v=""/>
    <s v=""/>
    <s v=""/>
    <s v=""/>
    <s v=""/>
    <n v="1.41E-2"/>
    <s v="Source"/>
    <n v="6.6813276727132383E-3"/>
    <s v="Derived (8a)"/>
    <s v="not stated"/>
    <s v=""/>
    <n v="62198.92"/>
    <s v=""/>
    <s v=""/>
    <s v=""/>
    <m/>
    <m/>
    <m/>
    <n v="159"/>
    <n v="5.2299999999999999E-2"/>
    <n v="0.5"/>
    <n v="5.1933960000000001E-2"/>
    <m/>
    <m/>
  </r>
  <r>
    <x v="1"/>
    <s v="Bento et al. 2005"/>
    <n v="22.2"/>
    <x v="574"/>
    <x v="0"/>
    <x v="1"/>
    <x v="2"/>
    <x v="10"/>
    <x v="0"/>
    <n v="15.33593967902171"/>
    <n v="0"/>
    <n v="0"/>
    <s v="Table 2p. 471"/>
    <n v="2"/>
    <s v="Y"/>
    <s v="Neg"/>
    <x v="2"/>
    <s v="mode choice (probability)"/>
    <s v="trip"/>
    <s v="categorical"/>
    <s v="Disaggregate"/>
    <m/>
    <s v="Revealed preference"/>
    <s v="Secondary - travel or household survey"/>
    <n v="0"/>
    <n v="0"/>
    <n v="0"/>
    <n v="0"/>
    <n v="0"/>
    <n v="0"/>
    <n v="1"/>
    <n v="0"/>
    <n v="0"/>
    <n v="0"/>
    <n v="0"/>
    <n v="1"/>
    <n v="0"/>
    <n v="0"/>
    <n v="0"/>
    <n v="0"/>
    <n v="0"/>
    <n v="0"/>
    <n v="0"/>
    <n v="0"/>
    <n v="0"/>
    <s v="Work"/>
    <x v="1"/>
    <s v="various"/>
    <n v="1990"/>
    <s v="Pre-2010"/>
    <n v="4468"/>
    <n v="1"/>
    <s v="O"/>
    <s v="N"/>
    <n v="1"/>
    <n v="0"/>
    <n v="1"/>
    <n v="0"/>
    <x v="0"/>
    <x v="1"/>
    <x v="0"/>
    <n v="1"/>
    <x v="0"/>
    <n v="0"/>
    <n v="1"/>
    <n v="1"/>
    <x v="3"/>
    <s v="Population density"/>
    <m/>
    <x v="7"/>
    <s v="Origin/residence"/>
    <s v="other"/>
    <s v=" city or metropolitan area"/>
    <s v="Multinomial logistic"/>
    <s v="automobile"/>
    <m/>
    <s v="5, 4a"/>
    <n v="-0.83"/>
    <s v="Source"/>
    <n v="-0.64600000000000002"/>
    <n v="0.5241381418083354"/>
    <m/>
    <s v="Derived (4a)"/>
    <s v=""/>
    <s v=""/>
    <s v=""/>
    <m/>
    <n v="2.2799999999999998"/>
    <s v=""/>
    <s v=""/>
    <s v=""/>
    <n v="0.05"/>
    <s v=""/>
    <m/>
    <m/>
    <m/>
    <s v="not stated"/>
    <s v=""/>
    <s v=""/>
    <s v=""/>
    <s v=""/>
    <s v=""/>
    <m/>
    <m/>
    <m/>
    <s v=""/>
    <s v=""/>
    <s v=""/>
    <s v=""/>
    <m/>
    <m/>
  </r>
  <r>
    <x v="26"/>
    <s v="Brown and Thompson 2008"/>
    <n v="23.1"/>
    <x v="575"/>
    <x v="1"/>
    <x v="1"/>
    <x v="2"/>
    <x v="323"/>
    <x v="0"/>
    <n v="1.471563981042654"/>
    <n v="0"/>
    <n v="0"/>
    <s v="Table 4, Model 1 (with trend; non-stationary)"/>
    <n v="4"/>
    <s v="N"/>
    <s v="Neg"/>
    <x v="1"/>
    <s v="ridership"/>
    <s v="per capita increase in linked passenger trip"/>
    <s v="continuous"/>
    <s v="Aggregate"/>
    <s v="MSA/ city/ municipality"/>
    <s v="Revealed preference"/>
    <s v="Secondary - patronage"/>
    <n v="0"/>
    <n v="0"/>
    <n v="1"/>
    <n v="0"/>
    <n v="0"/>
    <n v="0"/>
    <n v="1"/>
    <n v="0"/>
    <n v="0"/>
    <n v="0"/>
    <n v="0"/>
    <n v="0"/>
    <n v="1"/>
    <n v="0"/>
    <n v="0"/>
    <n v="0"/>
    <n v="0"/>
    <n v="0"/>
    <n v="0"/>
    <n v="0"/>
    <n v="0"/>
    <s v="General"/>
    <x v="1"/>
    <s v="Atlanta"/>
    <s v="1978 - 2003"/>
    <s v="Pre-2010"/>
    <n v="26"/>
    <n v="26"/>
    <s v="E"/>
    <s v="N"/>
    <n v="1"/>
    <n v="0"/>
    <n v="1"/>
    <n v="0"/>
    <x v="1"/>
    <x v="1"/>
    <x v="0"/>
    <n v="1"/>
    <x v="0"/>
    <n v="0"/>
    <n v="0"/>
    <n v="1"/>
    <x v="4"/>
    <s v="Difference in decentralisation: continuous (fraction) of employees outside service area to inside service area "/>
    <m/>
    <x v="12"/>
    <s v="Origin/residence"/>
    <s v="other"/>
    <s v=" city or metropolitan area"/>
    <s v="OLS"/>
    <m/>
    <m/>
    <s v="6a, 8a"/>
    <n v="-0.84399999999999997"/>
    <s v="Source (6a)"/>
    <n v="-0.84399999999999997"/>
    <m/>
    <m/>
    <s v=""/>
    <s v=""/>
    <s v=""/>
    <n v="-1.242"/>
    <m/>
    <s v=""/>
    <s v=""/>
    <s v=""/>
    <s v=""/>
    <n v="0.23599999999999999"/>
    <n v="0.67900000000000005"/>
    <m/>
    <n v="0.67954911433172305"/>
    <s v="Derived (8a)"/>
    <n v="0.90400000000000003"/>
    <s v="Adjusted R2"/>
    <s v=""/>
    <s v=""/>
    <s v=""/>
    <s v=""/>
    <n v="1"/>
    <n v="9"/>
    <n v="1"/>
    <n v="16"/>
    <s v=""/>
    <s v=""/>
    <s v=""/>
    <m/>
    <m/>
  </r>
  <r>
    <x v="2"/>
    <s v="Marshall and Garrick 2010"/>
    <n v="55.1"/>
    <x v="576"/>
    <x v="1"/>
    <x v="1"/>
    <x v="1"/>
    <x v="324"/>
    <x v="1"/>
    <n v="192.55188236669716"/>
    <e v="#VALUE!"/>
    <e v="#VALUE!"/>
    <s v="Table 2 p. 110"/>
    <n v="3"/>
    <s v="Y"/>
    <s v="Neg"/>
    <x v="2"/>
    <s v="mode choice (probability)"/>
    <s v="trip"/>
    <s v="categorical"/>
    <s v="Aggregate"/>
    <s v="census block group/ tract"/>
    <s v="Revealed preference"/>
    <s v="Secondary - Census"/>
    <n v="1"/>
    <n v="0"/>
    <n v="0"/>
    <n v="0"/>
    <n v="0"/>
    <n v="0"/>
    <n v="0"/>
    <n v="0"/>
    <n v="0"/>
    <n v="0"/>
    <n v="0"/>
    <n v="0"/>
    <n v="0"/>
    <n v="0"/>
    <n v="0"/>
    <n v="0"/>
    <n v="0"/>
    <n v="0"/>
    <n v="0"/>
    <n v="1"/>
    <n v="0"/>
    <s v="General"/>
    <x v="1"/>
    <s v="varies"/>
    <s v="pre-2010"/>
    <s v="2010 - 2017"/>
    <n v="1000"/>
    <n v="1"/>
    <s v="O"/>
    <s v="Y"/>
    <n v="1"/>
    <n v="0"/>
    <n v="0"/>
    <n v="0"/>
    <x v="1"/>
    <x v="1"/>
    <x v="0"/>
    <n v="1"/>
    <x v="0"/>
    <n v="0"/>
    <n v="0"/>
    <s v="OD dummy, AC dummy"/>
    <x v="1"/>
    <s v="% painted median"/>
    <m/>
    <x v="17"/>
    <s v="Origin/residence"/>
    <s v="neighbourhood"/>
    <s v=" not stated"/>
    <s v="Multinomial logistic"/>
    <s v="automobile"/>
    <m/>
    <s v="4a, 8a, 7a"/>
    <n v="-5.6103840000000002E-2"/>
    <s v="derived (7a)"/>
    <n v="-0.14799999999999999"/>
    <n v="0.8624311149420455"/>
    <m/>
    <s v="Derived (4a)"/>
    <s v=""/>
    <s v=""/>
    <n v="-10.802899999999999"/>
    <m/>
    <s v=""/>
    <s v=""/>
    <s v=""/>
    <s v=""/>
    <s v=""/>
    <n v="1.37E-2"/>
    <s v="Source"/>
    <n v="5.1934054744559336E-3"/>
    <s v="Derived (8a)"/>
    <s v="not stated"/>
    <s v=""/>
    <n v="62198.92"/>
    <s v=""/>
    <s v=""/>
    <s v=""/>
    <m/>
    <m/>
    <m/>
    <n v="159"/>
    <n v="5.2299999999999999E-2"/>
    <n v="0.4"/>
    <n v="-5.6103840000000002E-2"/>
    <m/>
    <m/>
  </r>
  <r>
    <x v="1"/>
    <s v="Bento et al. 2005"/>
    <n v="22.2"/>
    <x v="577"/>
    <x v="0"/>
    <x v="1"/>
    <x v="2"/>
    <x v="77"/>
    <x v="0"/>
    <n v="13.88507453997213"/>
    <n v="0"/>
    <n v="0"/>
    <s v="Table 2p. 471"/>
    <n v="2"/>
    <s v="N"/>
    <s v="Neg"/>
    <x v="1"/>
    <s v="mode choice (probability)"/>
    <s v="trip"/>
    <s v="categorical"/>
    <s v="Disaggregate"/>
    <m/>
    <s v="Revealed preference"/>
    <s v="Secondary - travel or household survey"/>
    <n v="0"/>
    <n v="0"/>
    <n v="1"/>
    <n v="0"/>
    <n v="0"/>
    <n v="0"/>
    <n v="0"/>
    <n v="0"/>
    <n v="0"/>
    <n v="0"/>
    <n v="0"/>
    <n v="1"/>
    <n v="0"/>
    <n v="0"/>
    <n v="0"/>
    <n v="0"/>
    <n v="0"/>
    <n v="0"/>
    <n v="0"/>
    <n v="0"/>
    <n v="0"/>
    <s v="Work"/>
    <x v="1"/>
    <s v="various"/>
    <n v="1990"/>
    <s v="Pre-2010"/>
    <n v="4468"/>
    <n v="1"/>
    <s v="O"/>
    <s v="N"/>
    <n v="1"/>
    <n v="0"/>
    <n v="1"/>
    <n v="0"/>
    <x v="0"/>
    <x v="1"/>
    <x v="0"/>
    <n v="1"/>
    <x v="0"/>
    <n v="0"/>
    <n v="1"/>
    <n v="1"/>
    <x v="2"/>
    <s v="jobs-housing balance:Lorenz curve - larger area under the curve (even population of jobs to employment) represents less even distribution"/>
    <m/>
    <x v="4"/>
    <s v="Origin/residence"/>
    <s v="other"/>
    <s v=" city or metropolitan area"/>
    <s v="Multinomial logistic"/>
    <s v="automobile"/>
    <m/>
    <s v="4a"/>
    <n v="-0.93"/>
    <s v="Source"/>
    <n v="-2.7149999999999999"/>
    <n v="6.6204953007073242E-2"/>
    <m/>
    <s v="Derived (4a)"/>
    <s v=""/>
    <s v=""/>
    <s v=""/>
    <m/>
    <n v="1.45"/>
    <s v=""/>
    <s v=""/>
    <s v=""/>
    <s v=""/>
    <s v=""/>
    <m/>
    <m/>
    <m/>
    <s v="not stated"/>
    <s v=""/>
    <s v=""/>
    <s v=""/>
    <s v=""/>
    <s v=""/>
    <m/>
    <m/>
    <m/>
    <s v=""/>
    <s v=""/>
    <s v=""/>
    <s v=""/>
    <m/>
    <m/>
  </r>
  <r>
    <x v="1"/>
    <s v="Bento et al. 2005"/>
    <n v="22.2"/>
    <x v="578"/>
    <x v="0"/>
    <x v="1"/>
    <x v="2"/>
    <x v="77"/>
    <x v="0"/>
    <n v="13.88507453997213"/>
    <n v="0"/>
    <n v="0"/>
    <s v="Table 2p. 471"/>
    <n v="2"/>
    <s v="N"/>
    <s v="Pos"/>
    <x v="1"/>
    <s v="mode choice (probability)"/>
    <s v="trip"/>
    <s v="categorical"/>
    <s v="Disaggregate"/>
    <m/>
    <s v="Revealed preference"/>
    <s v="Secondary - travel or household survey"/>
    <n v="0"/>
    <n v="0"/>
    <n v="0"/>
    <n v="0"/>
    <n v="0"/>
    <n v="0"/>
    <n v="1"/>
    <n v="0"/>
    <n v="0"/>
    <n v="0"/>
    <n v="0"/>
    <n v="1"/>
    <n v="0"/>
    <n v="0"/>
    <n v="0"/>
    <n v="0"/>
    <n v="0"/>
    <n v="0"/>
    <n v="0"/>
    <n v="0"/>
    <n v="0"/>
    <s v="Work"/>
    <x v="1"/>
    <s v="various"/>
    <n v="1990"/>
    <s v="Pre-2010"/>
    <n v="4468"/>
    <n v="1"/>
    <s v="O"/>
    <s v="N"/>
    <n v="1"/>
    <n v="0"/>
    <n v="1"/>
    <n v="0"/>
    <x v="0"/>
    <x v="1"/>
    <x v="0"/>
    <n v="1"/>
    <x v="0"/>
    <n v="0"/>
    <n v="1"/>
    <n v="1"/>
    <x v="2"/>
    <s v="jobs-housing balance:Lorenz curve - larger area under the curve (even population of jobs to employment) represents less even distribution"/>
    <m/>
    <x v="4"/>
    <s v="Origin/residence"/>
    <s v="other"/>
    <s v=" city or metropolitan area"/>
    <s v="Multinomial logistic"/>
    <s v="automobile"/>
    <m/>
    <s v="4a"/>
    <n v="-0.93"/>
    <s v="Source"/>
    <n v="1.0589999999999999"/>
    <n v="2.8834860609832433"/>
    <m/>
    <s v="Derived (4a)"/>
    <s v=""/>
    <s v=""/>
    <s v=""/>
    <m/>
    <n v="0.41"/>
    <s v=""/>
    <s v=""/>
    <s v=""/>
    <s v=""/>
    <s v=""/>
    <m/>
    <m/>
    <m/>
    <s v="not stated"/>
    <s v=""/>
    <s v=""/>
    <s v=""/>
    <s v=""/>
    <s v=""/>
    <m/>
    <m/>
    <m/>
    <s v=""/>
    <s v=""/>
    <s v=""/>
    <s v=""/>
    <m/>
    <m/>
  </r>
  <r>
    <x v="1"/>
    <s v="Bento et al. 2005"/>
    <n v="22.1"/>
    <x v="579"/>
    <x v="0"/>
    <x v="1"/>
    <x v="2"/>
    <x v="77"/>
    <x v="0"/>
    <n v="13.88507453997213"/>
    <n v="0"/>
    <n v="0"/>
    <s v="Table 2p. 471"/>
    <n v="2"/>
    <s v="Y"/>
    <s v="Neg"/>
    <x v="2"/>
    <s v="mode choice (probability)"/>
    <s v="trip"/>
    <s v="categorical"/>
    <s v="Disaggregate"/>
    <m/>
    <s v="Revealed preference"/>
    <s v="Secondary - travel or household survey"/>
    <n v="0"/>
    <n v="0"/>
    <n v="1"/>
    <n v="0"/>
    <n v="0"/>
    <n v="0"/>
    <n v="0"/>
    <n v="0"/>
    <n v="0"/>
    <n v="0"/>
    <n v="0"/>
    <n v="1"/>
    <n v="0"/>
    <n v="0"/>
    <n v="0"/>
    <n v="0"/>
    <n v="0"/>
    <n v="0"/>
    <n v="0"/>
    <n v="0"/>
    <n v="0"/>
    <s v="Work"/>
    <x v="1"/>
    <s v="various"/>
    <n v="1990"/>
    <s v="Pre-2010"/>
    <n v="6476"/>
    <n v="1"/>
    <s v="O"/>
    <s v="N"/>
    <n v="1"/>
    <n v="0"/>
    <n v="1"/>
    <n v="0"/>
    <x v="0"/>
    <x v="1"/>
    <x v="0"/>
    <n v="1"/>
    <x v="0"/>
    <n v="0"/>
    <n v="1"/>
    <n v="1"/>
    <x v="2"/>
    <s v="jobs-housing balance:Lorenz curve - larger area under the curve (even population of jobs to employment) represents less even distribution"/>
    <m/>
    <x v="4"/>
    <s v="Origin/residence"/>
    <s v="other"/>
    <s v=" city or metropolitan area"/>
    <s v="Multinomial logistic"/>
    <s v="automobile"/>
    <m/>
    <s v="5, 4a"/>
    <n v="-0.95"/>
    <s v="Source"/>
    <n v="-3.4039999999999999"/>
    <n v="3.3240043511018613E-2"/>
    <m/>
    <s v="Derived (4a)"/>
    <s v=""/>
    <s v=""/>
    <s v=""/>
    <m/>
    <n v="1.8"/>
    <s v=""/>
    <s v=""/>
    <s v=""/>
    <n v="0.01"/>
    <s v=""/>
    <m/>
    <m/>
    <m/>
    <s v="not stated"/>
    <s v=""/>
    <s v=""/>
    <s v=""/>
    <s v=""/>
    <s v=""/>
    <m/>
    <m/>
    <m/>
    <s v=""/>
    <s v=""/>
    <s v=""/>
    <s v=""/>
    <m/>
    <m/>
  </r>
  <r>
    <x v="14"/>
    <s v="Mangan 2013"/>
    <n v="73.150000000000006"/>
    <x v="580"/>
    <x v="0"/>
    <x v="2"/>
    <x v="2"/>
    <x v="325"/>
    <x v="0"/>
    <n v="1.5025288298211086"/>
    <n v="0"/>
    <n v="0"/>
    <s v="Table 7 p. 53"/>
    <n v="4"/>
    <s v="N"/>
    <s v="Neg"/>
    <x v="1"/>
    <s v="ridership"/>
    <s v="stop usage"/>
    <s v="continuous"/>
    <s v="Aggregate"/>
    <s v="Transit stop ridership"/>
    <s v="Revealed preference"/>
    <s v="Secondary - patronage"/>
    <n v="0"/>
    <n v="0"/>
    <n v="0"/>
    <n v="0"/>
    <n v="0"/>
    <n v="1"/>
    <n v="0"/>
    <n v="0"/>
    <n v="0"/>
    <n v="0"/>
    <n v="0"/>
    <n v="0"/>
    <n v="1"/>
    <n v="0"/>
    <n v="0"/>
    <n v="0"/>
    <n v="0"/>
    <n v="0"/>
    <n v="0"/>
    <n v="0"/>
    <n v="0"/>
    <s v="Weekday"/>
    <x v="1"/>
    <s v="San Diego"/>
    <n v="2011"/>
    <s v="2010 - 2017"/>
    <n v="53"/>
    <n v="1"/>
    <s v="O"/>
    <s v="Y"/>
    <n v="1"/>
    <n v="0"/>
    <n v="0"/>
    <n v="1"/>
    <x v="0"/>
    <x v="1"/>
    <x v="0"/>
    <n v="1"/>
    <x v="0"/>
    <n v="0"/>
    <n v="1"/>
    <n v="1"/>
    <x v="1"/>
    <s v="Road miles per common catchment area"/>
    <m/>
    <x v="1"/>
    <s v="not stated"/>
    <s v="radial street"/>
    <s v=" 800m"/>
    <s v="OLS"/>
    <m/>
    <m/>
    <s v="6c, 8a"/>
    <n v="-1.0449050752569751"/>
    <s v="derived (6c)"/>
    <n v="-539.58699999999999"/>
    <m/>
    <m/>
    <s v=""/>
    <n v="-0.438"/>
    <s v="Standardised beta coefficient"/>
    <n v="-1.57"/>
    <m/>
    <s v=""/>
    <s v=""/>
    <s v=""/>
    <s v=""/>
    <n v="0.125"/>
    <m/>
    <m/>
    <n v="0.66554463392164009"/>
    <s v="Derived (8a)"/>
    <n v="0.85499999999999998"/>
    <s v="R2"/>
    <s v=""/>
    <s v=""/>
    <s v=""/>
    <s v=""/>
    <n v="1"/>
    <n v="16"/>
    <n v="1"/>
    <n v="36"/>
    <n v="4358.3999999999996"/>
    <n v="8.44"/>
    <n v="-1.0449050752569751"/>
    <m/>
    <m/>
  </r>
  <r>
    <x v="1"/>
    <s v="Bento et al. 2005"/>
    <n v="22.2"/>
    <x v="581"/>
    <x v="0"/>
    <x v="2"/>
    <x v="2"/>
    <x v="1"/>
    <x v="0"/>
    <n v="19.173553039543329"/>
    <n v="0"/>
    <n v="0"/>
    <s v="Table 2p. 471"/>
    <n v="2"/>
    <s v="N"/>
    <s v="Neg"/>
    <x v="1"/>
    <s v="mode choice (probability)"/>
    <s v="trip"/>
    <s v="categorical"/>
    <s v="Disaggregate"/>
    <m/>
    <s v="Revealed preference"/>
    <s v="Secondary - travel or household survey"/>
    <n v="0"/>
    <n v="0"/>
    <n v="0"/>
    <n v="0"/>
    <n v="0"/>
    <n v="0"/>
    <n v="1"/>
    <n v="0"/>
    <n v="0"/>
    <n v="0"/>
    <n v="0"/>
    <n v="1"/>
    <n v="0"/>
    <n v="0"/>
    <n v="0"/>
    <n v="0"/>
    <n v="0"/>
    <n v="0"/>
    <n v="0"/>
    <n v="0"/>
    <n v="0"/>
    <s v="Work"/>
    <x v="1"/>
    <s v="various"/>
    <n v="1990"/>
    <s v="Pre-2010"/>
    <n v="4468"/>
    <n v="1"/>
    <s v="O"/>
    <s v="N"/>
    <n v="1"/>
    <n v="0"/>
    <n v="1"/>
    <n v="0"/>
    <x v="0"/>
    <x v="1"/>
    <x v="0"/>
    <n v="1"/>
    <x v="0"/>
    <n v="0"/>
    <n v="1"/>
    <n v="1"/>
    <x v="1"/>
    <s v="Road density"/>
    <m/>
    <x v="1"/>
    <s v="Origin/residence"/>
    <s v="other"/>
    <s v=" city or metropolitan area"/>
    <s v="Multinomial logistic"/>
    <s v="automobile"/>
    <m/>
    <s v="4a"/>
    <n v="-1.25"/>
    <s v="Source"/>
    <n v="-4.2000000000000003E-2"/>
    <n v="0.95886978057248451"/>
    <m/>
    <s v="Derived (4a)"/>
    <s v=""/>
    <s v=""/>
    <s v=""/>
    <m/>
    <n v="0.14000000000000001"/>
    <s v=""/>
    <s v=""/>
    <s v=""/>
    <s v=""/>
    <s v=""/>
    <m/>
    <m/>
    <m/>
    <s v="not stated"/>
    <s v=""/>
    <s v=""/>
    <s v=""/>
    <s v=""/>
    <s v=""/>
    <m/>
    <m/>
    <m/>
    <s v=""/>
    <s v=""/>
    <s v=""/>
    <s v=""/>
    <m/>
    <m/>
  </r>
  <r>
    <x v="21"/>
    <s v="Thompson et al. 2011"/>
    <n v="108.1"/>
    <x v="582"/>
    <x v="1"/>
    <x v="2"/>
    <x v="2"/>
    <x v="10"/>
    <x v="0"/>
    <n v="15.33593967902171"/>
    <n v="0"/>
    <n v="0"/>
    <s v="Table 3 p. 3340"/>
    <n v="3"/>
    <s v="Y"/>
    <s v="Neg"/>
    <x v="2"/>
    <s v="ridership"/>
    <s v="trip"/>
    <s v="Count"/>
    <s v="Aggregate"/>
    <s v="TAZ"/>
    <s v="Revealed preference"/>
    <s v="Secondary - Census"/>
    <n v="1"/>
    <n v="0"/>
    <n v="0"/>
    <n v="0"/>
    <n v="0"/>
    <n v="0"/>
    <n v="0"/>
    <n v="0"/>
    <n v="0"/>
    <n v="0"/>
    <n v="0"/>
    <n v="1"/>
    <n v="0"/>
    <n v="0"/>
    <n v="0"/>
    <n v="0"/>
    <n v="0"/>
    <n v="0"/>
    <n v="0"/>
    <n v="0"/>
    <n v="0"/>
    <s v="Work"/>
    <x v="1"/>
    <s v="Florida"/>
    <n v="2000"/>
    <s v="Pre-2010"/>
    <n v="40436"/>
    <n v="1"/>
    <s v="O"/>
    <s v="Y"/>
    <n v="1"/>
    <n v="1"/>
    <n v="0"/>
    <n v="1"/>
    <x v="1"/>
    <x v="1"/>
    <x v="0"/>
    <n v="1"/>
    <x v="0"/>
    <n v="0"/>
    <n v="1"/>
    <n v="0"/>
    <x v="3"/>
    <s v="Population density"/>
    <m/>
    <x v="7"/>
    <s v="Origin/residence"/>
    <s v="other"/>
    <s v=" TAZ"/>
    <s v="Negative binomial regression"/>
    <m/>
    <m/>
    <s v="4b, 7b"/>
    <n v="-1.3072079999999999"/>
    <s v="derived (7b)"/>
    <n v="-0.13020000000000001"/>
    <m/>
    <n v="0.87791982939511504"/>
    <s v="Derived (4b)"/>
    <s v=""/>
    <s v=""/>
    <s v=""/>
    <m/>
    <s v=""/>
    <s v=""/>
    <s v=""/>
    <s v=""/>
    <n v="6.0999999999999999E-2"/>
    <s v=""/>
    <m/>
    <m/>
    <m/>
    <n v="6.2E-2"/>
    <s v="pseudo R2"/>
    <s v="21 402.554"/>
    <n v="0"/>
    <n v="185.98"/>
    <s v="χ2"/>
    <m/>
    <m/>
    <m/>
    <s v=""/>
    <s v=""/>
    <n v="10.039999999999999"/>
    <n v="-1.3072079999999999"/>
    <m/>
    <m/>
  </r>
  <r>
    <x v="3"/>
    <s v="Spears 2013"/>
    <n v="100.1"/>
    <x v="583"/>
    <x v="0"/>
    <x v="2"/>
    <x v="2"/>
    <x v="326"/>
    <x v="0"/>
    <n v="1.8717690866726393"/>
    <n v="0"/>
    <n v="0"/>
    <s v="Table 4.5 p. 52 (Model 1)"/>
    <n v="3"/>
    <s v="Y"/>
    <s v="Neg"/>
    <x v="0"/>
    <s v="Transit use (probability)"/>
    <s v="individual"/>
    <s v="ordered categorical"/>
    <s v="Disaggregate"/>
    <m/>
    <s v="Revealed preference"/>
    <s v="Primary survey"/>
    <n v="0"/>
    <n v="0"/>
    <n v="0"/>
    <n v="0"/>
    <n v="0"/>
    <n v="1"/>
    <n v="0"/>
    <n v="0"/>
    <n v="0"/>
    <n v="0"/>
    <n v="0"/>
    <n v="0"/>
    <n v="0"/>
    <n v="0"/>
    <n v="0"/>
    <n v="0"/>
    <n v="0"/>
    <n v="0"/>
    <n v="0"/>
    <n v="1"/>
    <n v="0"/>
    <s v="General"/>
    <x v="1"/>
    <s v="South Los Angeles"/>
    <n v="2011"/>
    <s v="2010 - 2017"/>
    <n v="284"/>
    <n v="1"/>
    <s v="O"/>
    <s v="Y"/>
    <n v="1"/>
    <n v="0"/>
    <n v="0"/>
    <n v="0"/>
    <x v="0"/>
    <x v="0"/>
    <x v="0"/>
    <n v="1"/>
    <x v="0"/>
    <n v="1"/>
    <n v="1"/>
    <n v="1"/>
    <x v="5"/>
    <s v="Perceived transit personal safety threat"/>
    <n v="1"/>
    <x v="16"/>
    <s v="Origin/residence"/>
    <s v="not stated"/>
    <s v=" not stated"/>
    <s v="Binary logistic"/>
    <s v="no transit trip"/>
    <m/>
    <s v="5, 7a, 8a"/>
    <n v="-1.4712118411552346"/>
    <s v="derived (7a)"/>
    <n v="-0.54800000000000004"/>
    <n v="0.57999999999999996"/>
    <m/>
    <s v="Source"/>
    <m/>
    <m/>
    <n v="-2.7537688442211055"/>
    <m/>
    <s v=""/>
    <s v=""/>
    <s v=""/>
    <s v=""/>
    <n v="0.01"/>
    <n v="0.19900000000000001"/>
    <m/>
    <n v="0.53425393501805052"/>
    <s v="Derived (8a)"/>
    <s v=""/>
    <s v=""/>
    <s v=""/>
    <s v=""/>
    <s v=""/>
    <s v=""/>
    <m/>
    <m/>
    <m/>
    <s v=""/>
    <n v="0.2563176895306859"/>
    <n v="3.61"/>
    <n v="-1.4712118411552346"/>
    <m/>
    <m/>
  </r>
  <r>
    <x v="11"/>
    <s v="Siddiqui 2000"/>
    <n v="16.100000000000001"/>
    <x v="584"/>
    <x v="1"/>
    <x v="2"/>
    <x v="2"/>
    <x v="327"/>
    <x v="0"/>
    <n v="0.64583333333333337"/>
    <n v="0"/>
    <n v="0"/>
    <s v="Table 5.6 p. 96"/>
    <n v="4"/>
    <s v="N"/>
    <s v="Neg"/>
    <x v="1"/>
    <s v="mode choice (probability)"/>
    <s v="trip"/>
    <s v="binary"/>
    <s v="Disaggregate"/>
    <m/>
    <s v="Revealed preference"/>
    <s v="Secondary - travel or household survey"/>
    <n v="1"/>
    <n v="0"/>
    <n v="0"/>
    <n v="0"/>
    <n v="0"/>
    <n v="0"/>
    <n v="0"/>
    <n v="0"/>
    <n v="0"/>
    <n v="1"/>
    <n v="1"/>
    <n v="0"/>
    <n v="0"/>
    <n v="0"/>
    <n v="0"/>
    <n v="0"/>
    <n v="0"/>
    <n v="0"/>
    <n v="0"/>
    <n v="0"/>
    <n v="0"/>
    <s v="School"/>
    <x v="0"/>
    <s v="national capital region"/>
    <n v="1995"/>
    <s v="Pre-2010"/>
    <n v="1200"/>
    <n v="1"/>
    <s v="O"/>
    <s v="N"/>
    <n v="0"/>
    <n v="1"/>
    <n v="1"/>
    <n v="1"/>
    <x v="1"/>
    <x v="1"/>
    <x v="0"/>
    <n v="1"/>
    <x v="0"/>
    <n v="0"/>
    <n v="1"/>
    <n v="1"/>
    <x v="0"/>
    <s v="CBD Dummy"/>
    <n v="1"/>
    <x v="0"/>
    <s v="Both"/>
    <s v="not stated"/>
    <s v=" not stated"/>
    <s v="logistic"/>
    <s v="not choosing transit"/>
    <s v="Not CBD"/>
    <s v="4a, 8a"/>
    <n v="-1.92"/>
    <s v="Source"/>
    <n v="-0.31580000000000003"/>
    <n v="0.72920527663981849"/>
    <m/>
    <s v="Derived (4a)"/>
    <n v="-1.92"/>
    <s v="Marginal effect"/>
    <n v="-1.24"/>
    <m/>
    <m/>
    <m/>
    <m/>
    <m/>
    <m/>
    <m/>
    <m/>
    <n v="1.5483870967741935"/>
    <s v="Derived (8a)"/>
    <n v="0.33289999999999997"/>
    <s v="Adjusted (pseudo) R2"/>
    <m/>
    <m/>
    <m/>
    <m/>
    <m/>
    <m/>
    <m/>
    <m/>
    <m/>
    <m/>
    <m/>
    <m/>
    <m/>
  </r>
  <r>
    <x v="26"/>
    <s v="Brown and Thompson 2008"/>
    <n v="23.2"/>
    <x v="585"/>
    <x v="1"/>
    <x v="2"/>
    <x v="2"/>
    <x v="328"/>
    <x v="0"/>
    <n v="1.6275720164609053"/>
    <n v="0"/>
    <n v="0"/>
    <s v="Table 4, Model 2 (without trend variable)"/>
    <n v="4"/>
    <s v="Y"/>
    <s v="Neg"/>
    <x v="0"/>
    <s v="ridership"/>
    <s v="per capita increase in linked passenger trip"/>
    <s v="continuous"/>
    <s v="Aggregate"/>
    <s v="MSA/ city/ municipality"/>
    <s v="Revealed preference"/>
    <s v="Secondary - patronage"/>
    <n v="0"/>
    <n v="0"/>
    <n v="1"/>
    <n v="0"/>
    <n v="0"/>
    <n v="0"/>
    <n v="1"/>
    <n v="0"/>
    <n v="0"/>
    <n v="0"/>
    <n v="0"/>
    <n v="0"/>
    <n v="1"/>
    <n v="0"/>
    <n v="0"/>
    <n v="0"/>
    <n v="0"/>
    <n v="0"/>
    <n v="0"/>
    <n v="0"/>
    <n v="0"/>
    <s v="General"/>
    <x v="1"/>
    <s v="Atlanta"/>
    <s v="1978 - 2003"/>
    <s v="Pre-2010"/>
    <n v="26"/>
    <n v="26"/>
    <s v="E"/>
    <s v="N"/>
    <n v="1"/>
    <n v="0"/>
    <n v="1"/>
    <n v="0"/>
    <x v="1"/>
    <x v="1"/>
    <x v="0"/>
    <n v="1"/>
    <x v="0"/>
    <n v="0"/>
    <n v="0"/>
    <n v="1"/>
    <x v="4"/>
    <s v="Difference in decentralisation: continuous (fraction) of employees outside service area to inside service area "/>
    <m/>
    <x v="12"/>
    <s v="Origin/residence"/>
    <s v="other"/>
    <s v=" city or metropolitan area"/>
    <s v="OLS"/>
    <m/>
    <m/>
    <s v="6a, 8a"/>
    <n v="-1.944"/>
    <s v="Source (6a)"/>
    <n v="-1.944"/>
    <m/>
    <m/>
    <s v=""/>
    <s v=""/>
    <s v=""/>
    <n v="-3.1640000000000001"/>
    <m/>
    <s v=""/>
    <s v=""/>
    <s v=""/>
    <s v=""/>
    <n v="6.0000000000000001E-3"/>
    <n v="0.61399999999999999"/>
    <m/>
    <n v="0.61441213653603033"/>
    <s v="Derived (8a)"/>
    <n v="0.90400000000000003"/>
    <s v="Adjusted R2"/>
    <s v=""/>
    <s v=""/>
    <s v=""/>
    <s v=""/>
    <n v="1"/>
    <n v="9"/>
    <n v="0"/>
    <n v="17"/>
    <s v=""/>
    <s v=""/>
    <s v=""/>
    <m/>
    <m/>
  </r>
  <r>
    <x v="1"/>
    <s v="Bento et al. 2005"/>
    <n v="22.2"/>
    <x v="586"/>
    <x v="0"/>
    <x v="2"/>
    <x v="2"/>
    <x v="10"/>
    <x v="0"/>
    <n v="15.33593967902171"/>
    <n v="0"/>
    <n v="0"/>
    <s v="Table 2p. 471"/>
    <n v="2"/>
    <s v="Y"/>
    <s v="Neg"/>
    <x v="2"/>
    <s v="mode choice (probability)"/>
    <s v="trip"/>
    <s v="categorical"/>
    <s v="Disaggregate"/>
    <m/>
    <s v="Revealed preference"/>
    <s v="Secondary - travel or household survey"/>
    <n v="0"/>
    <n v="0"/>
    <n v="1"/>
    <n v="0"/>
    <n v="0"/>
    <n v="0"/>
    <n v="0"/>
    <n v="0"/>
    <n v="0"/>
    <n v="0"/>
    <n v="0"/>
    <n v="1"/>
    <n v="0"/>
    <n v="0"/>
    <n v="0"/>
    <n v="0"/>
    <n v="0"/>
    <n v="0"/>
    <n v="0"/>
    <n v="0"/>
    <n v="0"/>
    <s v="Work"/>
    <x v="1"/>
    <s v="various"/>
    <n v="1990"/>
    <s v="Pre-2010"/>
    <n v="4468"/>
    <n v="1"/>
    <s v="O"/>
    <s v="N"/>
    <n v="1"/>
    <n v="0"/>
    <n v="1"/>
    <n v="0"/>
    <x v="0"/>
    <x v="1"/>
    <x v="0"/>
    <n v="1"/>
    <x v="0"/>
    <n v="0"/>
    <n v="1"/>
    <n v="1"/>
    <x v="3"/>
    <s v="Population density"/>
    <m/>
    <x v="7"/>
    <s v="Origin/residence"/>
    <s v="other"/>
    <s v=" city or metropolitan area"/>
    <s v="Multinomial logistic"/>
    <s v="automobile"/>
    <m/>
    <s v="5, 4a"/>
    <n v="-2.41"/>
    <s v="Source"/>
    <n v="-2.238"/>
    <n v="0.10667163444703576"/>
    <m/>
    <s v="Derived (4a)"/>
    <s v=""/>
    <s v=""/>
    <s v=""/>
    <m/>
    <n v="0.52"/>
    <s v=""/>
    <s v=""/>
    <s v=""/>
    <n v="0.05"/>
    <s v=""/>
    <m/>
    <m/>
    <m/>
    <s v="not stated"/>
    <s v=""/>
    <s v=""/>
    <s v=""/>
    <s v=""/>
    <s v=""/>
    <m/>
    <m/>
    <m/>
    <s v=""/>
    <s v=""/>
    <s v=""/>
    <s v=""/>
    <m/>
    <m/>
  </r>
  <r>
    <x v="1"/>
    <s v="Bento et al. 2005"/>
    <n v="22.1"/>
    <x v="587"/>
    <x v="0"/>
    <x v="2"/>
    <x v="2"/>
    <x v="10"/>
    <x v="0"/>
    <n v="15.33593967902171"/>
    <n v="0"/>
    <n v="0"/>
    <s v="Table 2p. 471"/>
    <n v="2"/>
    <s v="Y"/>
    <s v="Neg"/>
    <x v="2"/>
    <s v="mode choice (probability)"/>
    <s v="trip"/>
    <s v="categorical"/>
    <s v="Disaggregate"/>
    <m/>
    <s v="Revealed preference"/>
    <s v="Secondary - travel or household survey"/>
    <n v="0"/>
    <n v="0"/>
    <n v="1"/>
    <n v="0"/>
    <n v="0"/>
    <n v="0"/>
    <n v="0"/>
    <n v="0"/>
    <n v="0"/>
    <n v="0"/>
    <n v="0"/>
    <n v="1"/>
    <n v="0"/>
    <n v="0"/>
    <n v="0"/>
    <n v="0"/>
    <n v="0"/>
    <n v="0"/>
    <n v="0"/>
    <n v="0"/>
    <n v="0"/>
    <s v="Work"/>
    <x v="1"/>
    <s v="various"/>
    <n v="1990"/>
    <s v="Pre-2010"/>
    <n v="6476"/>
    <n v="1"/>
    <s v="O"/>
    <s v="N"/>
    <n v="1"/>
    <n v="0"/>
    <n v="1"/>
    <n v="0"/>
    <x v="0"/>
    <x v="1"/>
    <x v="0"/>
    <n v="1"/>
    <x v="0"/>
    <n v="0"/>
    <n v="1"/>
    <n v="1"/>
    <x v="3"/>
    <s v="Population density"/>
    <m/>
    <x v="7"/>
    <s v="Origin/residence"/>
    <s v="other"/>
    <s v=" city or metropolitan area"/>
    <s v="Multinomial logistic"/>
    <s v="automobile"/>
    <m/>
    <s v="4a"/>
    <n v="-2.7"/>
    <s v="Source"/>
    <n v="-2.1339999999999999"/>
    <n v="0.11836289410901962"/>
    <m/>
    <s v="Derived (4a)"/>
    <s v=""/>
    <s v=""/>
    <s v=""/>
    <m/>
    <n v="2.21"/>
    <s v=""/>
    <s v=""/>
    <s v=""/>
    <n v="0.05"/>
    <s v=""/>
    <m/>
    <m/>
    <m/>
    <s v="not stated"/>
    <s v=""/>
    <s v=""/>
    <s v=""/>
    <s v=""/>
    <s v=""/>
    <m/>
    <m/>
    <m/>
    <s v=""/>
    <s v=""/>
    <s v=""/>
    <s v=""/>
    <m/>
    <m/>
  </r>
  <r>
    <x v="1"/>
    <s v="Bento et al. 2005"/>
    <n v="22.1"/>
    <x v="588"/>
    <x v="0"/>
    <x v="2"/>
    <x v="2"/>
    <x v="1"/>
    <x v="0"/>
    <n v="19.173553039543329"/>
    <n v="0"/>
    <n v="0"/>
    <s v="Table 2p. 471"/>
    <n v="2"/>
    <s v="Y"/>
    <s v="Neg"/>
    <x v="2"/>
    <s v="mode choice (probability)"/>
    <s v="trip"/>
    <s v="categorical"/>
    <s v="Disaggregate"/>
    <m/>
    <s v="Revealed preference"/>
    <s v="Secondary - travel or household survey"/>
    <n v="0"/>
    <n v="0"/>
    <n v="0"/>
    <n v="0"/>
    <n v="0"/>
    <n v="0"/>
    <n v="1"/>
    <n v="0"/>
    <n v="0"/>
    <n v="0"/>
    <n v="0"/>
    <n v="1"/>
    <n v="0"/>
    <n v="0"/>
    <n v="0"/>
    <n v="0"/>
    <n v="0"/>
    <n v="0"/>
    <n v="0"/>
    <n v="0"/>
    <n v="0"/>
    <s v="Work"/>
    <x v="1"/>
    <s v="various"/>
    <n v="1990"/>
    <s v="Pre-2010"/>
    <n v="6476"/>
    <n v="1"/>
    <s v="O"/>
    <s v="N"/>
    <n v="1"/>
    <n v="0"/>
    <n v="1"/>
    <n v="0"/>
    <x v="0"/>
    <x v="1"/>
    <x v="0"/>
    <n v="1"/>
    <x v="0"/>
    <n v="0"/>
    <n v="1"/>
    <n v="1"/>
    <x v="1"/>
    <s v="Road density"/>
    <m/>
    <x v="1"/>
    <s v="Origin/residence"/>
    <s v="other"/>
    <s v=" city or metropolitan area"/>
    <s v="Multinomial logistic"/>
    <s v="automobile"/>
    <m/>
    <s v="5, 4a"/>
    <n v="-5.19"/>
    <s v="Source"/>
    <n v="-0.77300000000000002"/>
    <n v="0.46162611058310471"/>
    <m/>
    <s v="Derived (4a)"/>
    <s v=""/>
    <s v=""/>
    <s v=""/>
    <m/>
    <n v="1.98"/>
    <s v=""/>
    <s v=""/>
    <s v=""/>
    <n v="0.05"/>
    <s v=""/>
    <m/>
    <m/>
    <m/>
    <s v="not stated"/>
    <s v=""/>
    <s v=""/>
    <s v=""/>
    <s v=""/>
    <s v=""/>
    <m/>
    <m/>
    <m/>
    <s v=""/>
    <s v=""/>
    <s v=""/>
    <s v=""/>
    <m/>
    <m/>
  </r>
  <r>
    <x v="1"/>
    <s v="Bento et al. 2005"/>
    <n v="22.1"/>
    <x v="589"/>
    <x v="0"/>
    <x v="2"/>
    <x v="2"/>
    <x v="3"/>
    <x v="0"/>
    <n v="9.2487044500937259"/>
    <n v="0"/>
    <n v="0"/>
    <s v="Table 2p. 471"/>
    <n v="2"/>
    <s v="Y"/>
    <s v="Neg"/>
    <x v="2"/>
    <s v="mode choice (probability)"/>
    <s v="trip"/>
    <s v="categorical"/>
    <s v="Disaggregate"/>
    <m/>
    <s v="Revealed preference"/>
    <s v="Secondary - travel or household survey"/>
    <n v="0"/>
    <n v="0"/>
    <n v="0"/>
    <n v="0"/>
    <n v="0"/>
    <n v="0"/>
    <n v="1"/>
    <n v="0"/>
    <n v="0"/>
    <n v="0"/>
    <n v="0"/>
    <n v="1"/>
    <n v="0"/>
    <n v="0"/>
    <n v="0"/>
    <n v="0"/>
    <n v="0"/>
    <n v="0"/>
    <n v="0"/>
    <n v="0"/>
    <n v="0"/>
    <s v="Work"/>
    <x v="1"/>
    <s v="various"/>
    <n v="1990"/>
    <s v="Pre-2010"/>
    <n v="6476"/>
    <n v="1"/>
    <s v="O"/>
    <s v="N"/>
    <n v="1"/>
    <n v="0"/>
    <n v="1"/>
    <n v="0"/>
    <x v="0"/>
    <x v="1"/>
    <x v="0"/>
    <n v="1"/>
    <x v="0"/>
    <n v="0"/>
    <n v="1"/>
    <n v="1"/>
    <x v="0"/>
    <s v="Population centrality"/>
    <m/>
    <x v="3"/>
    <s v="Origin/residence"/>
    <s v="other"/>
    <s v=" city or metropolitan area"/>
    <s v="Multinomial logistic"/>
    <s v="automobile"/>
    <m/>
    <s v="5, 4a"/>
    <n v="-5.35"/>
    <s v="Source"/>
    <n v="-46.633000000000003"/>
    <n v="5.5917201159042043E-21"/>
    <m/>
    <s v="Derived (4a)"/>
    <s v=""/>
    <s v=""/>
    <s v=""/>
    <m/>
    <n v="2.59"/>
    <s v=""/>
    <s v=""/>
    <s v=""/>
    <n v="0.01"/>
    <s v=""/>
    <m/>
    <m/>
    <m/>
    <s v="not stated"/>
    <s v=""/>
    <s v=""/>
    <s v=""/>
    <s v=""/>
    <s v=""/>
    <m/>
    <m/>
    <m/>
    <s v=""/>
    <s v=""/>
    <s v=""/>
    <s v=""/>
    <m/>
    <m/>
  </r>
  <r>
    <x v="0"/>
    <s v="Zahabi et al. 2012"/>
    <n v="57.1"/>
    <x v="590"/>
    <x v="0"/>
    <x v="2"/>
    <x v="2"/>
    <x v="0"/>
    <x v="0"/>
    <n v="12.243087576932918"/>
    <n v="0"/>
    <n v="0"/>
    <s v="Table 4 p. 115"/>
    <n v="3"/>
    <s v="N"/>
    <s v="Neg"/>
    <x v="1"/>
    <s v="mode choice (probability)"/>
    <s v="trip mode choice"/>
    <s v="binary"/>
    <s v="Disaggregate"/>
    <m/>
    <s v="Revealed preference"/>
    <s v="Secondary - travel or household survey"/>
    <n v="1"/>
    <n v="0"/>
    <n v="0"/>
    <n v="0"/>
    <n v="0"/>
    <n v="0"/>
    <n v="0"/>
    <n v="0"/>
    <n v="0"/>
    <n v="0"/>
    <n v="0"/>
    <n v="1"/>
    <n v="0"/>
    <n v="1"/>
    <n v="0"/>
    <n v="0"/>
    <n v="0"/>
    <n v="0"/>
    <n v="0"/>
    <n v="0"/>
    <n v="0"/>
    <s v="Work"/>
    <x v="0"/>
    <s v="Montreal"/>
    <n v="2003"/>
    <s v="Pre-2010"/>
    <n v="3710"/>
    <n v="1"/>
    <s v="O"/>
    <s v="Y"/>
    <n v="0"/>
    <n v="1"/>
    <n v="1"/>
    <n v="0"/>
    <x v="0"/>
    <x v="0"/>
    <x v="0"/>
    <n v="1"/>
    <x v="0"/>
    <n v="0"/>
    <n v="0"/>
    <n v="0"/>
    <x v="0"/>
    <s v="Cluster 3: slightly higher PT access, high density, ave diversity"/>
    <n v="1"/>
    <x v="0"/>
    <s v="Origin/residence"/>
    <s v="other"/>
    <s v="400 &lt; x &lt; 800m"/>
    <s v="Simultaneous logistic model"/>
    <s v="not choosing transit"/>
    <s v="Cluster 4: periphery (less transit-oriented)"/>
    <s v="4a"/>
    <n v="-22"/>
    <s v="Source"/>
    <n v="-1.1839999999999999"/>
    <n v="0.30605207860227068"/>
    <m/>
    <s v="Derived (4a)"/>
    <m/>
    <m/>
    <s v=""/>
    <m/>
    <s v=""/>
    <s v=""/>
    <s v=""/>
    <s v=""/>
    <n v="0.218"/>
    <s v=""/>
    <m/>
    <m/>
    <m/>
    <s v="not stated"/>
    <s v=""/>
    <s v=""/>
    <s v=""/>
    <s v=""/>
    <s v=""/>
    <m/>
    <m/>
    <m/>
    <s v=""/>
    <s v=""/>
    <s v=""/>
    <s v=""/>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5">
  <r>
    <x v="0"/>
    <s v="Ramos-Santiago and Brown 2016"/>
    <n v="33.299999999999997"/>
    <s v="33.3.2"/>
    <s v="(Modern Streetcar) Table 4, p. 931"/>
    <x v="0"/>
    <x v="0"/>
    <x v="0"/>
    <n v="4.067176213173259E-2"/>
    <x v="0"/>
    <n v="24.587083214173997"/>
    <n v="0"/>
    <n v="0"/>
    <s v="4b"/>
    <n v="1.405"/>
    <s v="Source"/>
    <m/>
    <m/>
    <s v="Y"/>
    <s v="Pos"/>
    <s v="Y"/>
    <s v="Ridership"/>
    <s v="boarding"/>
    <s v="count"/>
    <s v="Aggregate"/>
    <s v="General"/>
    <s v="USA"/>
    <s v="varies"/>
    <n v="2012"/>
    <s v="2010 - 2017"/>
    <n v="125"/>
    <n v="0"/>
    <n v="0"/>
    <n v="0"/>
    <x v="0"/>
    <x v="0"/>
    <s v="Employment density"/>
    <m/>
    <x v="0"/>
    <s v="Negative binomial regression"/>
    <m/>
    <n v="2E-3"/>
    <m/>
    <n v="1.0020020013340003"/>
    <s v="Derived (4b)"/>
    <s v=""/>
    <m/>
  </r>
  <r>
    <x v="1"/>
    <s v="Cervero et al. 2010"/>
    <n v="51.1"/>
    <s v="51.1.7"/>
    <s v="Table 3 p. 7"/>
    <x v="0"/>
    <x v="0"/>
    <x v="0"/>
    <n v="2.0737327188940089E-2"/>
    <x v="0"/>
    <n v="48.222222222222229"/>
    <n v="0"/>
    <n v="0"/>
    <s v="6c, 8a"/>
    <n v="1.1975770936953891"/>
    <s v="derived (6c)"/>
    <n v="2.0737327188940089E-2"/>
    <s v="Derived (8a)"/>
    <s v="Y"/>
    <s v="Pos"/>
    <s v="Y"/>
    <s v="Ridership"/>
    <s v="average daily boarding"/>
    <s v="continuous"/>
    <s v="Aggregate"/>
    <s v="General"/>
    <s v="USA"/>
    <s v="Los Angeles"/>
    <n v="2008"/>
    <s v="Pre-2010"/>
    <n v="69"/>
    <n v="0"/>
    <n v="0"/>
    <n v="0"/>
    <x v="0"/>
    <x v="0"/>
    <s v="Total density (employment and population)"/>
    <m/>
    <x v="1"/>
    <s v="OLS"/>
    <m/>
    <n v="3.5999999999999997E-2"/>
    <m/>
    <m/>
    <s v=""/>
    <n v="1.736"/>
    <m/>
  </r>
  <r>
    <x v="2"/>
    <s v="Brownet al. 2014"/>
    <n v="107.9"/>
    <s v="107.9.1"/>
    <s v="Table 2 p. 952 (rail to regional centres)"/>
    <x v="1"/>
    <x v="0"/>
    <x v="0"/>
    <n v="6.5206307597043892E-2"/>
    <x v="0"/>
    <n v="15.335939679021708"/>
    <n v="0"/>
    <n v="0"/>
    <s v="4b"/>
    <n v="1.081"/>
    <s v="Source"/>
    <m/>
    <m/>
    <s v="Y"/>
    <s v="Pos"/>
    <s v="Y"/>
    <s v="Ridership"/>
    <s v="trip"/>
    <s v="count"/>
    <s v="Aggregate"/>
    <s v="Work"/>
    <s v="USA"/>
    <s v="Atlanta"/>
    <n v="2000"/>
    <s v="Pre-2010"/>
    <n v="25269"/>
    <n v="1"/>
    <n v="0"/>
    <n v="1"/>
    <x v="1"/>
    <x v="0"/>
    <s v="Population density"/>
    <m/>
    <x v="2"/>
    <s v="Negative binomial regression"/>
    <m/>
    <n v="0.22270000000000001"/>
    <m/>
    <n v="1.2494456838001653"/>
    <s v="Derived (4b)"/>
    <s v=""/>
    <m/>
  </r>
  <r>
    <x v="3"/>
    <s v="Chakraborty and Mishra 2012"/>
    <n v="32.1"/>
    <s v="32.1.3"/>
    <s v="Table 4 - Model I p. 10"/>
    <x v="0"/>
    <x v="1"/>
    <x v="0"/>
    <n v="0.11214358002166598"/>
    <x v="0"/>
    <n v="8.9171399718717854"/>
    <n v="0"/>
    <n v="0"/>
    <s v="6c, 8a, 5"/>
    <n v="0.91284874137636118"/>
    <s v="derived (6c)"/>
    <n v="0.11214358002166598"/>
    <s v="Derived (8a)"/>
    <s v="Y"/>
    <s v="Pos"/>
    <s v="Y"/>
    <s v="Ridership"/>
    <s v="boarding + alighting"/>
    <s v="continuous"/>
    <s v="Aggregate"/>
    <s v="General"/>
    <s v="USA"/>
    <s v="Maryland"/>
    <n v="2000"/>
    <s v="Pre-2010"/>
    <s v="not stated"/>
    <n v="0"/>
    <n v="0"/>
    <n v="1"/>
    <x v="1"/>
    <x v="0"/>
    <s v="residential density (household workers))"/>
    <m/>
    <x v="2"/>
    <s v="OLS"/>
    <m/>
    <n v="3.4188000000000001"/>
    <m/>
    <m/>
    <s v=""/>
    <n v="8.14"/>
    <m/>
  </r>
  <r>
    <x v="4"/>
    <s v="Bento et al. 2005"/>
    <n v="22.1"/>
    <s v="22.1.10"/>
    <s v="Table 2p. 471"/>
    <x v="0"/>
    <x v="1"/>
    <x v="0"/>
    <n v="6.5206307597043892E-2"/>
    <x v="0"/>
    <n v="15.335939679021708"/>
    <n v="0"/>
    <n v="0"/>
    <s v="5, 4a"/>
    <n v="0.89"/>
    <s v="Source"/>
    <m/>
    <m/>
    <s v="N"/>
    <s v="Pos"/>
    <s v="insignificant"/>
    <s v="Mode choice (probability)"/>
    <s v="trip"/>
    <s v="categorical"/>
    <s v="Disaggregate"/>
    <s v="Work"/>
    <s v="USA"/>
    <s v="various"/>
    <n v="1990"/>
    <s v="Pre-2010"/>
    <n v="6476"/>
    <n v="0"/>
    <n v="0"/>
    <n v="1"/>
    <x v="1"/>
    <x v="0"/>
    <s v="Population density"/>
    <m/>
    <x v="2"/>
    <s v="Multinomial logistic"/>
    <s v="automobile"/>
    <n v="0.3"/>
    <n v="1.3498588075760032"/>
    <m/>
    <s v="Derived (4a)"/>
    <s v=""/>
    <m/>
  </r>
  <r>
    <x v="5"/>
    <s v="Tsai et al. 2014"/>
    <n v="69.099999999999994"/>
    <s v="69.1.2"/>
    <s v="Table 6, p. 61 (derived from table 5 and equation 7)"/>
    <x v="0"/>
    <x v="1"/>
    <x v="0"/>
    <n v="0.2010178117048346"/>
    <x v="0"/>
    <n v="4.9746835443037973"/>
    <n v="0"/>
    <n v="0"/>
    <s v="8a"/>
    <n v="0.79"/>
    <s v="Source"/>
    <n v="0.2010178117048346"/>
    <s v="Derived (8a)"/>
    <s v="Y"/>
    <s v="Pos"/>
    <s v="Y"/>
    <s v="Ridership"/>
    <s v="per capita trip"/>
    <s v="continuous"/>
    <s v="Aggregate"/>
    <s v="General"/>
    <s v="Australia"/>
    <s v="Sydney"/>
    <n v="2009"/>
    <s v="Pre-2010"/>
    <n v="236"/>
    <n v="0"/>
    <n v="0"/>
    <n v="1"/>
    <x v="1"/>
    <x v="0"/>
    <s v="Population density"/>
    <m/>
    <x v="2"/>
    <s v="OLS"/>
    <m/>
    <n v="0.59599999999999997"/>
    <m/>
    <m/>
    <s v=""/>
    <n v="3.93"/>
    <m/>
  </r>
  <r>
    <x v="6"/>
    <s v="Zhang 2004"/>
    <n v="131.4"/>
    <s v="131.4.1"/>
    <s v="Table 4 (Hong Kong - non-work trip, expanded)"/>
    <x v="0"/>
    <x v="1"/>
    <x v="0"/>
    <n v="0.34826484018264836"/>
    <x v="0"/>
    <n v="2.8713779992133213"/>
    <n v="0"/>
    <n v="0"/>
    <s v="7a, 8a"/>
    <n v="0.76269999999999993"/>
    <s v="Derived (7a)"/>
    <n v="0.34826484018264836"/>
    <s v="Derived (8a)"/>
    <s v="Y"/>
    <s v="Pos"/>
    <s v="Y"/>
    <s v="Mode choice (probability)"/>
    <s v="trip"/>
    <s v="discrete"/>
    <s v="Disaggregate"/>
    <s v="Non-work"/>
    <s v="Hong Kong"/>
    <s v="Hong Kong"/>
    <n v="1991"/>
    <s v="Pre-2010"/>
    <n v="15281"/>
    <n v="0"/>
    <n v="0"/>
    <n v="1"/>
    <x v="1"/>
    <x v="0"/>
    <s v="population density (origin)"/>
    <m/>
    <x v="2"/>
    <s v="logistic (nested)"/>
    <s v="drive alone or active modes"/>
    <n v="2.8999999999999998E-3"/>
    <m/>
    <m/>
    <m/>
    <n v="2.19"/>
    <m/>
  </r>
  <r>
    <x v="7"/>
    <s v="Spears 2013"/>
    <n v="100.1"/>
    <s v="100.1.2"/>
    <s v="Table 4.5 p. 52 (Model 1)"/>
    <x v="0"/>
    <x v="1"/>
    <x v="0"/>
    <n v="0.57804938628158842"/>
    <x v="0"/>
    <n v="1.7299559929172978"/>
    <n v="0"/>
    <n v="0"/>
    <s v="7a, 8a, 8b"/>
    <n v="0.65030555956678693"/>
    <s v="Derived (7a)"/>
    <n v="0.57804938628158842"/>
    <s v="Derived (8a)"/>
    <s v="N"/>
    <s v="Pos"/>
    <s v="insignificant"/>
    <s v="Transit use (probability)"/>
    <s v="individual"/>
    <s v="ordered categorical"/>
    <s v="Disaggregate"/>
    <s v="General"/>
    <s v="USA"/>
    <s v="South Los Angeles"/>
    <n v="2011"/>
    <s v="2010 - 2017"/>
    <n v="284"/>
    <n v="0"/>
    <n v="1"/>
    <n v="1"/>
    <x v="2"/>
    <x v="0"/>
    <s v="Commercial density"/>
    <m/>
    <x v="3"/>
    <s v="Binary logistic"/>
    <s v="no transit trip"/>
    <n v="1.7999999999999999E-2"/>
    <n v="1.02"/>
    <m/>
    <s v="Source"/>
    <n v="1.125"/>
    <s v="Derived (8b)"/>
  </r>
  <r>
    <x v="5"/>
    <s v="Tsai et al. 2014"/>
    <n v="69.099999999999994"/>
    <s v="69.1.1"/>
    <s v="Table 6, p. 61 (derived from table 5 and equation 7)"/>
    <x v="0"/>
    <x v="1"/>
    <x v="0"/>
    <n v="0.15267175572519082"/>
    <x v="0"/>
    <n v="6.5500000000000007"/>
    <n v="0"/>
    <n v="0"/>
    <s v="8a"/>
    <n v="0.6"/>
    <s v="Source"/>
    <n v="0.15267175572519082"/>
    <s v="Derived (8a)"/>
    <s v="Y"/>
    <s v="Pos"/>
    <s v="Y"/>
    <s v="Ridership"/>
    <s v="per capita trip"/>
    <s v="continuous"/>
    <s v="Aggregate"/>
    <s v="General"/>
    <s v="Australia"/>
    <s v="Sydney"/>
    <n v="2009"/>
    <s v="Pre-2010"/>
    <n v="236"/>
    <n v="0"/>
    <n v="0"/>
    <n v="1"/>
    <x v="1"/>
    <x v="0"/>
    <s v="Population density"/>
    <m/>
    <x v="2"/>
    <s v="OLS"/>
    <m/>
    <n v="0.59599999999999997"/>
    <m/>
    <m/>
    <s v=""/>
    <n v="3.93"/>
    <m/>
  </r>
  <r>
    <x v="8"/>
    <s v="Siddiqui 2000"/>
    <n v="16.2"/>
    <s v="16.2.3"/>
    <s v="Table 6.4 p. 115"/>
    <x v="1"/>
    <x v="1"/>
    <x v="1"/>
    <n v="5.4669703872437359E-2"/>
    <x v="1"/>
    <n v="18.291666666666668"/>
    <n v="18.291666666666668"/>
    <n v="4.3899999999999997"/>
    <s v="4a, 8a"/>
    <n v="0.24"/>
    <s v="Source"/>
    <n v="5.4669703872437359E-2"/>
    <s v="Derived (8a)"/>
    <s v="Y"/>
    <s v="Pos"/>
    <s v="Y"/>
    <s v="Mode choice (probability)"/>
    <s v="trip"/>
    <s v="binary"/>
    <s v="Disaggregate"/>
    <s v="Other"/>
    <s v="Canada"/>
    <s v="national capital region"/>
    <n v="1995"/>
    <s v="Pre-2010"/>
    <n v="7016"/>
    <n v="1"/>
    <n v="0"/>
    <n v="1"/>
    <x v="1"/>
    <x v="1"/>
    <s v="CBD Dummy"/>
    <n v="1"/>
    <x v="4"/>
    <s v="logistic"/>
    <s v="not choosing transit"/>
    <n v="0.86860000000000004"/>
    <n v="2.3835715164107474"/>
    <m/>
    <s v="Derived (4a)"/>
    <n v="4.3899999999999997"/>
    <m/>
  </r>
  <r>
    <x v="9"/>
    <s v="Blumenberg and Smart 2009"/>
    <n v="29.1"/>
    <s v="29.1.1"/>
    <s v="Table 3 p. 11"/>
    <x v="1"/>
    <x v="1"/>
    <x v="1"/>
    <n v="0.10868778151941597"/>
    <x v="1"/>
    <n v="9.2006662204376681"/>
    <n v="9.2006662204376681"/>
    <n v="0.24999999999999997"/>
    <s v="6c, 8a"/>
    <n v="2.7171945379853991E-2"/>
    <s v="derived (6c)"/>
    <n v="0.10868778151941597"/>
    <s v="Derived (8a)"/>
    <s v="N"/>
    <s v="Pos"/>
    <s v="insignificant"/>
    <s v="Mode share"/>
    <s v="trip"/>
    <s v="continuous (fraction)"/>
    <s v="Aggregate"/>
    <s v="Work"/>
    <s v="USA"/>
    <s v="Los Angeles"/>
    <n v="2000"/>
    <s v="Pre-2010"/>
    <n v="3394"/>
    <n v="1"/>
    <n v="1"/>
    <n v="0"/>
    <x v="1"/>
    <x v="1"/>
    <s v="Urban cluster"/>
    <n v="1"/>
    <x v="4"/>
    <s v="OLS"/>
    <m/>
    <n v="6.0000000000000001E-3"/>
    <m/>
    <m/>
    <m/>
    <n v="0.25"/>
    <m/>
  </r>
  <r>
    <x v="10"/>
    <s v="Choi et al. 2012"/>
    <n v="38.200000000000003"/>
    <s v="38.2.12"/>
    <s v="Table 2 p. 715 (poisson model)"/>
    <x v="1"/>
    <x v="1"/>
    <x v="0"/>
    <n v="4.0709033181144709E-2"/>
    <x v="2"/>
    <n v="24.564572574108002"/>
    <e v="#VALUE!"/>
    <e v="#VALUE!"/>
    <m/>
    <n v="0.60699999999999998"/>
    <s v="Source"/>
    <m/>
    <m/>
    <s v="Y"/>
    <s v="Pos"/>
    <s v="Y"/>
    <s v="Ridership"/>
    <s v="trip"/>
    <s v="count"/>
    <s v="Aggregate"/>
    <s v="Peak"/>
    <s v="South Korea"/>
    <s v="Seoul"/>
    <n v="2010"/>
    <s v="2010 - 2017"/>
    <n v="1000"/>
    <n v="1"/>
    <n v="0"/>
    <n v="0"/>
    <x v="0"/>
    <x v="0"/>
    <s v="commercial density (common catchment area)"/>
    <m/>
    <x v="1"/>
    <s v="Poisson regression"/>
    <m/>
    <n v="1.9999999999999999E-6"/>
    <m/>
    <n v="1.000002000002"/>
    <s v="Derived (4b)"/>
    <s v=""/>
    <m/>
  </r>
  <r>
    <x v="0"/>
    <s v="Ramos-Santiago and Brown 2016"/>
    <n v="33.4"/>
    <s v="33.4.1"/>
    <s v="(Legacy Streetcar) Table 4, p. 931"/>
    <x v="0"/>
    <x v="1"/>
    <x v="0"/>
    <n v="6.5206307597043892E-2"/>
    <x v="0"/>
    <n v="15.335939679021708"/>
    <n v="0"/>
    <n v="0"/>
    <s v="4b"/>
    <n v="0.56599999999999995"/>
    <s v="Source"/>
    <m/>
    <m/>
    <s v="Y"/>
    <s v="Pos"/>
    <s v="Y"/>
    <s v="Ridership"/>
    <s v="boarding"/>
    <s v="count"/>
    <s v="Aggregate"/>
    <s v="General"/>
    <s v="USA"/>
    <s v="varies"/>
    <n v="2012"/>
    <s v="2010 - 2017"/>
    <n v="350"/>
    <n v="0"/>
    <n v="0"/>
    <n v="0"/>
    <x v="0"/>
    <x v="0"/>
    <s v="Population density"/>
    <m/>
    <x v="2"/>
    <s v="Negative binomial regression"/>
    <m/>
    <n v="2.0000000000000001E-4"/>
    <m/>
    <n v="1.0002000200013335"/>
    <s v="Derived (4b)"/>
    <s v=""/>
    <m/>
  </r>
  <r>
    <x v="10"/>
    <s v="Choi et al. 2012"/>
    <n v="38.4"/>
    <s v="38.4.3"/>
    <s v="Table 2 p. 716 (poisson)"/>
    <x v="1"/>
    <x v="1"/>
    <x v="0"/>
    <n v="4.0709033181144709E-2"/>
    <x v="2"/>
    <n v="24.564572574108002"/>
    <e v="#VALUE!"/>
    <e v="#VALUE!"/>
    <m/>
    <n v="0.59699999999999998"/>
    <s v="Source"/>
    <m/>
    <m/>
    <s v="Y"/>
    <s v="Pos"/>
    <s v="Y"/>
    <s v="Ridership"/>
    <s v="trip"/>
    <s v="count"/>
    <s v="Aggregate"/>
    <s v="Peak"/>
    <s v="South Korea"/>
    <s v="Seoul"/>
    <n v="2010"/>
    <s v="2010 - 2017"/>
    <n v="1000"/>
    <n v="1"/>
    <n v="0"/>
    <n v="0"/>
    <x v="0"/>
    <x v="0"/>
    <s v="commercial density (common catchment area)"/>
    <m/>
    <x v="1"/>
    <s v="Poisson regression"/>
    <m/>
    <n v="1.9999999999999999E-6"/>
    <m/>
    <n v="1.000002000002"/>
    <s v="Derived (4b)"/>
    <s v=""/>
    <m/>
  </r>
  <r>
    <x v="0"/>
    <s v="Ramos-Santiago and Brown 2016"/>
    <n v="33.299999999999997"/>
    <s v="33.3.1"/>
    <s v="(Modern Streetcar) Table 4, p. 931"/>
    <x v="0"/>
    <x v="1"/>
    <x v="1"/>
    <n v="6.5206307597043892E-2"/>
    <x v="0"/>
    <n v="15.335939679021708"/>
    <n v="0"/>
    <n v="0"/>
    <s v="4b"/>
    <n v="0.52500000000000002"/>
    <s v="Source"/>
    <m/>
    <m/>
    <s v="Y"/>
    <s v="Pos"/>
    <s v="Y"/>
    <s v="Ridership"/>
    <s v="boarding"/>
    <s v="count"/>
    <s v="Aggregate"/>
    <s v="General"/>
    <s v="USA"/>
    <s v="varies"/>
    <n v="2012"/>
    <s v="2010 - 2017"/>
    <n v="125"/>
    <n v="0"/>
    <n v="0"/>
    <n v="0"/>
    <x v="0"/>
    <x v="0"/>
    <s v="Population density"/>
    <m/>
    <x v="2"/>
    <s v="Negative binomial regression"/>
    <m/>
    <n v="2.9999999999999997E-4"/>
    <m/>
    <n v="1.0003000450045003"/>
    <s v="Derived (4b)"/>
    <s v=""/>
    <m/>
  </r>
  <r>
    <x v="10"/>
    <s v="Choi et al. 2012"/>
    <n v="38.1"/>
    <s v="38.1.9"/>
    <s v="Table 2 p. 715 (multiplicative model)"/>
    <x v="1"/>
    <x v="1"/>
    <x v="1"/>
    <n v="8.1678742695926662E-2"/>
    <x v="3"/>
    <n v="12.243087576932918"/>
    <n v="2.4486175153865837"/>
    <n v="1.2047198175701992"/>
    <s v="6b, 5"/>
    <n v="0.49199999999999999"/>
    <s v="Source (6b)"/>
    <m/>
    <m/>
    <s v="Y"/>
    <s v="Pos"/>
    <s v="Y"/>
    <s v="Ridership"/>
    <s v="trip"/>
    <s v="continuous"/>
    <s v="Aggregate"/>
    <s v="Peak"/>
    <s v="South Korea"/>
    <s v="Seoul"/>
    <n v="2010"/>
    <s v="2010 - 2017"/>
    <n v="2000"/>
    <n v="1"/>
    <n v="0"/>
    <n v="0"/>
    <x v="0"/>
    <x v="1"/>
    <s v="Located in CBD"/>
    <n v="1"/>
    <x v="4"/>
    <s v="Multiplicative"/>
    <m/>
    <n v="0.49199999999999999"/>
    <m/>
    <m/>
    <m/>
    <m/>
    <m/>
  </r>
  <r>
    <x v="11"/>
    <s v="Cervero. 2002"/>
    <n v="3.1"/>
    <s v="3.1.1"/>
    <s v="Table 2 p. 275, Table 4 p. 281"/>
    <x v="0"/>
    <x v="1"/>
    <x v="1"/>
    <n v="1.1914507772020725E-2"/>
    <x v="0"/>
    <n v="83.931289410741471"/>
    <n v="0"/>
    <n v="0"/>
    <s v="8a, 8b"/>
    <n v="0.51100000000000001"/>
    <s v="Source"/>
    <n v="1.1914507772020725E-2"/>
    <s v="Derived (8a)"/>
    <s v="Y"/>
    <s v="Pos"/>
    <s v="Y"/>
    <s v="Mode choice (probability)"/>
    <s v="trip"/>
    <s v="binary"/>
    <s v="Disaggregate"/>
    <s v="General"/>
    <s v="USA"/>
    <s v="Montgomery County"/>
    <n v="1994"/>
    <s v="Pre-2010"/>
    <n v="1960"/>
    <n v="0"/>
    <n v="0"/>
    <n v="1"/>
    <x v="1"/>
    <x v="0"/>
    <s v="Total density (employment and population)"/>
    <m/>
    <x v="1"/>
    <s v="Binary logistic"/>
    <s v="automobile"/>
    <n v="3.8600000000000002E-2"/>
    <n v="1.0393546586272466"/>
    <m/>
    <s v="Derived (4a)"/>
    <n v="42.888888888888893"/>
    <s v="Derived (8b)"/>
  </r>
  <r>
    <x v="10"/>
    <s v="Choi et al. 2012"/>
    <n v="38.299999999999997"/>
    <s v="38.3.9"/>
    <s v="Table 2 p. 716 (multiplicative)"/>
    <x v="1"/>
    <x v="1"/>
    <x v="1"/>
    <n v="8.1678742695926662E-2"/>
    <x v="3"/>
    <n v="12.243087576932918"/>
    <n v="2.4486175153865837"/>
    <n v="1.2047198175701992"/>
    <s v="6b, 5"/>
    <n v="0.49199999999999999"/>
    <s v="Source (6b)"/>
    <m/>
    <m/>
    <s v="Y"/>
    <s v="Pos"/>
    <s v="Y"/>
    <s v="Ridership"/>
    <s v="trip"/>
    <s v="continuous"/>
    <s v="Aggregate"/>
    <s v="Peak"/>
    <s v="South Korea"/>
    <s v="Seoul"/>
    <n v="2010"/>
    <s v="2010 - 2017"/>
    <n v="1000"/>
    <n v="1"/>
    <n v="0"/>
    <n v="0"/>
    <x v="0"/>
    <x v="1"/>
    <s v="Located in CBD"/>
    <n v="1"/>
    <x v="4"/>
    <s v="Multiplicative"/>
    <m/>
    <n v="0.49199999999999999"/>
    <m/>
    <m/>
    <m/>
    <m/>
    <m/>
  </r>
  <r>
    <x v="12"/>
    <s v="Imam and Tarawneh 2012"/>
    <n v="60.1"/>
    <s v="60.1.1"/>
    <s v="Table 5a p.238 (Model 2)"/>
    <x v="0"/>
    <x v="1"/>
    <x v="1"/>
    <n v="0.11550411280846065"/>
    <x v="0"/>
    <n v="8.6577003682829048"/>
    <n v="0"/>
    <n v="0"/>
    <s v="6c, 8a, 8b"/>
    <n v="0.50250528789659232"/>
    <s v="derived (6c)"/>
    <n v="0.11550411280846065"/>
    <s v="Derived (8a)"/>
    <s v="Y"/>
    <s v="Pos"/>
    <s v="Y"/>
    <s v="Ridership"/>
    <s v="trip"/>
    <s v="continuous"/>
    <s v="Aggregate"/>
    <s v="General"/>
    <s v="European countries"/>
    <s v="varies"/>
    <s v="prior to 2012"/>
    <s v="2010 - 2017"/>
    <n v="32"/>
    <n v="0"/>
    <n v="0"/>
    <n v="0"/>
    <x v="0"/>
    <x v="0"/>
    <s v="Population density"/>
    <m/>
    <x v="2"/>
    <s v="OLS"/>
    <m/>
    <n v="3.6240000000000001"/>
    <m/>
    <m/>
    <s v=""/>
    <n v="4.3505402160864346"/>
    <s v="Derived (8b)"/>
  </r>
  <r>
    <x v="10"/>
    <s v="Choi et al. 2012"/>
    <n v="38.1"/>
    <s v="38.1.18"/>
    <s v="Table 2 p. 715 (multiplicative model)"/>
    <x v="1"/>
    <x v="1"/>
    <x v="1"/>
    <n v="8.1678742695926662E-2"/>
    <x v="3"/>
    <n v="12.243087576932918"/>
    <n v="2.4486175153865837"/>
    <n v="1.0504569141008444"/>
    <s v="6b, 5"/>
    <n v="0.42899999999999999"/>
    <s v="Source (6b)"/>
    <m/>
    <m/>
    <s v="Y"/>
    <s v="Pos"/>
    <s v="Y"/>
    <s v="Ridership"/>
    <s v="trip"/>
    <s v="continuous"/>
    <s v="Aggregate"/>
    <s v="Peak"/>
    <s v="South Korea"/>
    <s v="Seoul"/>
    <n v="2010"/>
    <s v="2010 - 2017"/>
    <n v="2000"/>
    <n v="1"/>
    <n v="0"/>
    <n v="0"/>
    <x v="0"/>
    <x v="1"/>
    <s v="Located in CBD"/>
    <n v="1"/>
    <x v="4"/>
    <s v="Multiplicative"/>
    <m/>
    <n v="0.42899999999999999"/>
    <m/>
    <m/>
    <m/>
    <m/>
    <m/>
  </r>
  <r>
    <x v="13"/>
    <s v="Voulgaris et al. 2017"/>
    <n v="94.1"/>
    <s v="94.1.2"/>
    <s v="Table 8 p. 456 (Model A - neighbourhood type)"/>
    <x v="1"/>
    <x v="1"/>
    <x v="1"/>
    <n v="8.1678742695926662E-2"/>
    <x v="4"/>
    <n v="12.243087576932918"/>
    <n v="3.0607718942332296"/>
    <n v="0.34709153280604826"/>
    <s v="4b, 3, 5, 7b"/>
    <n v="0.1134"/>
    <s v="derived (7b)"/>
    <m/>
    <m/>
    <s v="Y"/>
    <s v="Pos"/>
    <s v="Y"/>
    <s v="Ridership"/>
    <s v="trip"/>
    <s v="count"/>
    <s v="Aggregate"/>
    <s v="General"/>
    <s v="USA"/>
    <s v="all cities"/>
    <n v="2009"/>
    <s v="Pre-2010"/>
    <n v="72183"/>
    <n v="1"/>
    <n v="0"/>
    <n v="1"/>
    <x v="1"/>
    <x v="1"/>
    <s v="Neighbourhoods with high jobs-housing balance"/>
    <n v="1"/>
    <x v="4"/>
    <s v="Negative binomial regression"/>
    <m/>
    <n v="0.63"/>
    <m/>
    <n v="1.8776105792643432"/>
    <s v="Derived (4b)"/>
    <s v=""/>
    <m/>
  </r>
  <r>
    <x v="13"/>
    <s v="Voulgaris et al. 2017"/>
    <n v="94.1"/>
    <s v="94.1.6"/>
    <s v="Table 8 p. 456 (Model A - neighbourhood type)"/>
    <x v="1"/>
    <x v="1"/>
    <x v="1"/>
    <n v="8.1678742695926662E-2"/>
    <x v="4"/>
    <n v="12.243087576932918"/>
    <n v="3.0607718942332296"/>
    <n v="0.15916013850012795"/>
    <s v="4b, 3, 5, 7b"/>
    <n v="5.2000000000000005E-2"/>
    <s v="derived (7b)"/>
    <m/>
    <m/>
    <s v="Y"/>
    <s v="Pos"/>
    <s v="Y"/>
    <s v="Ridership"/>
    <s v="trip"/>
    <s v="count"/>
    <s v="Aggregate"/>
    <s v="General"/>
    <s v="USA"/>
    <s v="all cities"/>
    <n v="2009"/>
    <s v="Pre-2010"/>
    <n v="72183"/>
    <n v="1"/>
    <n v="0"/>
    <n v="1"/>
    <x v="1"/>
    <x v="1"/>
    <s v="Mixed Use"/>
    <n v="1"/>
    <x v="4"/>
    <s v="Negative binomial regression"/>
    <m/>
    <n v="1.3"/>
    <m/>
    <n v="3.6692966676192444"/>
    <s v="Derived (4b)"/>
    <s v=""/>
    <m/>
  </r>
  <r>
    <x v="14"/>
    <s v="Concas and DeSalvo 2008"/>
    <n v="11.1"/>
    <s v="11.1.3"/>
    <s v="Table 4.8 and 4.9, Model I: Exogenous Residential Location and Population Density"/>
    <x v="0"/>
    <x v="1"/>
    <x v="1"/>
    <n v="6.5206307597043892E-2"/>
    <x v="0"/>
    <n v="15.335939679021708"/>
    <n v="0"/>
    <n v="0"/>
    <m/>
    <n v="0.47499999999999998"/>
    <s v="Source"/>
    <m/>
    <m/>
    <s v="unspecified"/>
    <s v="Pos"/>
    <s v="Y"/>
    <s v="Ridership"/>
    <s v="trip"/>
    <s v="continuous"/>
    <s v="Disaggregate"/>
    <s v="General"/>
    <s v="USA"/>
    <s v="San Francisco"/>
    <n v="2000"/>
    <s v="Pre-2010"/>
    <n v="8299"/>
    <n v="0"/>
    <n v="1"/>
    <n v="1"/>
    <x v="2"/>
    <x v="0"/>
    <s v="Population density (gross)"/>
    <m/>
    <x v="2"/>
    <s v="2SLS"/>
    <m/>
    <n v="0.47499999999999998"/>
    <m/>
    <m/>
    <s v=""/>
    <s v=""/>
    <m/>
  </r>
  <r>
    <x v="13"/>
    <s v="Voulgaris et al. 2017"/>
    <n v="94.2"/>
    <s v="94.2.9"/>
    <s v="Table 8 p. 456 (Model B - synergistic effect of built environment)"/>
    <x v="1"/>
    <x v="1"/>
    <x v="1"/>
    <n v="8.1678742695926662E-2"/>
    <x v="4"/>
    <n v="12.243087576932918"/>
    <n v="3.0607718942332296"/>
    <n v="-4.52994240346518E-2"/>
    <s v="4b, 3, 5, 7b"/>
    <n v="-1.4800000000000001E-2"/>
    <s v="derived (7b)"/>
    <m/>
    <m/>
    <s v="Y"/>
    <s v="Neg"/>
    <s v="N"/>
    <s v="Ridership"/>
    <s v="trip"/>
    <s v="count"/>
    <s v="Aggregate"/>
    <s v="General"/>
    <s v="USA"/>
    <s v="all cities"/>
    <n v="2009"/>
    <s v="Pre-2010"/>
    <n v="72183"/>
    <n v="1"/>
    <n v="0"/>
    <n v="1"/>
    <x v="1"/>
    <x v="1"/>
    <s v="Mixed Use"/>
    <n v="1"/>
    <x v="4"/>
    <s v="Negative binomial regression"/>
    <m/>
    <n v="-0.37"/>
    <m/>
    <n v="0.69073433063735468"/>
    <s v="Derived (4b)"/>
    <s v=""/>
    <m/>
  </r>
  <r>
    <x v="0"/>
    <s v="Ramos-Santiago and Brown 2016"/>
    <n v="33.1"/>
    <s v="33.1.1"/>
    <s v="(Streetcar) Table 3 p. 929"/>
    <x v="0"/>
    <x v="1"/>
    <x v="1"/>
    <n v="6.5206307597043892E-2"/>
    <x v="0"/>
    <n v="15.335939679021708"/>
    <n v="0"/>
    <n v="0"/>
    <s v="4b"/>
    <n v="0.47099999999999997"/>
    <s v="Source"/>
    <m/>
    <m/>
    <s v="Y"/>
    <s v="Pos"/>
    <s v="Y"/>
    <s v="Ridership"/>
    <s v="boarding"/>
    <s v="count"/>
    <s v="Aggregate"/>
    <s v="General"/>
    <s v="USA"/>
    <s v="varies"/>
    <n v="2012"/>
    <s v="2010 - 2017"/>
    <n v="475"/>
    <n v="0"/>
    <n v="0"/>
    <n v="1"/>
    <x v="1"/>
    <x v="0"/>
    <s v="Population density"/>
    <m/>
    <x v="2"/>
    <s v="Negative binomial regression"/>
    <m/>
    <n v="1.9000000000000001E-4"/>
    <m/>
    <n v="1.0001900180511432"/>
    <s v="Derived (4b)"/>
    <s v=""/>
    <m/>
  </r>
  <r>
    <x v="15"/>
    <s v="Chatman 2008"/>
    <n v="111.3"/>
    <s v="111.3.2"/>
    <s v="Table 5 p. 1020 (col. 4 combined Density)"/>
    <x v="1"/>
    <x v="1"/>
    <x v="0"/>
    <n v="4.0709033181144709E-2"/>
    <x v="5"/>
    <n v="24.564572574108002"/>
    <n v="12.282286287054001"/>
    <n v="8.9800707959166619"/>
    <s v="4b, 7b"/>
    <n v="0.73114000000000001"/>
    <s v="derived (7b)"/>
    <m/>
    <m/>
    <s v="Y"/>
    <s v="Pos"/>
    <s v="Y"/>
    <s v="Ridership"/>
    <s v="trip"/>
    <s v="count"/>
    <s v="Disaggregate"/>
    <s v="Non-work"/>
    <s v="USA"/>
    <s v="San Francisco"/>
    <s v="2003/2004"/>
    <s v="Pre-2010"/>
    <n v="1000"/>
    <n v="1"/>
    <n v="0"/>
    <n v="1"/>
    <x v="1"/>
    <x v="0"/>
    <s v="Building density"/>
    <m/>
    <x v="1"/>
    <s v="Negative binomial regression"/>
    <m/>
    <n v="1.052"/>
    <m/>
    <n v="2.8633721394136336"/>
    <s v="Derived (4b)"/>
    <s v=""/>
    <m/>
  </r>
  <r>
    <x v="13"/>
    <s v="Voulgaris et al. 2017"/>
    <n v="94.2"/>
    <s v="94.2.5"/>
    <s v="Table 8 p. 456 (Model B - synergistic effect of built environment)"/>
    <x v="1"/>
    <x v="1"/>
    <x v="1"/>
    <n v="8.1678742695926662E-2"/>
    <x v="4"/>
    <n v="12.243087576932918"/>
    <n v="3.0607718942332296"/>
    <n v="-0.24792252343289162"/>
    <s v="4b, 3, 5, 7b"/>
    <n v="-8.1000000000000003E-2"/>
    <s v="derived (7b)"/>
    <m/>
    <m/>
    <s v="Y"/>
    <s v="Neg"/>
    <s v="N"/>
    <s v="Ridership"/>
    <s v="trip"/>
    <s v="count"/>
    <s v="Aggregate"/>
    <s v="General"/>
    <s v="USA"/>
    <s v="all cities"/>
    <n v="2009"/>
    <s v="Pre-2010"/>
    <n v="72183"/>
    <n v="1"/>
    <n v="0"/>
    <n v="1"/>
    <x v="1"/>
    <x v="1"/>
    <s v="Neighbourhoods with high jobs-housing balance"/>
    <n v="1"/>
    <x v="4"/>
    <s v="Negative binomial regression"/>
    <m/>
    <n v="-0.45"/>
    <m/>
    <n v="0.63762815162177333"/>
    <s v="Derived (4b)"/>
    <s v=""/>
    <m/>
  </r>
  <r>
    <x v="16"/>
    <s v="Gordon 2004"/>
    <n v="15.4"/>
    <s v="15.4.1"/>
    <s v="Model 1-b p. 21 (SD) (log-log)"/>
    <x v="0"/>
    <x v="1"/>
    <x v="1"/>
    <n v="3.292877906976744E-2"/>
    <x v="0"/>
    <n v="30.368572059148093"/>
    <n v="0"/>
    <n v="0"/>
    <s v="6a, 8a, 5"/>
    <n v="0.4531"/>
    <s v="Source (6a)"/>
    <n v="3.292877906976744E-2"/>
    <s v="Derived (8a)"/>
    <s v="Y"/>
    <s v="Pos"/>
    <s v="Y"/>
    <s v="Ridership"/>
    <s v="trip"/>
    <s v="continuous"/>
    <s v="Disaggregate"/>
    <s v="Work"/>
    <s v="USA"/>
    <s v="San Diego"/>
    <n v="2000"/>
    <s v="Pre-2010"/>
    <n v="593"/>
    <n v="0"/>
    <n v="0"/>
    <n v="1"/>
    <x v="1"/>
    <x v="0"/>
    <s v="Population density"/>
    <m/>
    <x v="2"/>
    <s v="OLS"/>
    <m/>
    <n v="0.4531"/>
    <m/>
    <m/>
    <s v=""/>
    <n v="13.76"/>
    <m/>
  </r>
  <r>
    <x v="17"/>
    <s v="Concas and DeSalvo 2014"/>
    <n v="97.1"/>
    <s v="97.1.2"/>
    <s v="Model I (RL exogensous) Table 3 p. 26"/>
    <x v="1"/>
    <x v="1"/>
    <x v="1"/>
    <n v="8.1678742695926662E-2"/>
    <x v="1"/>
    <n v="12.243087576932918"/>
    <n v="12.243087576932918"/>
    <n v="2.522076040848181"/>
    <m/>
    <n v="0.20599999999999999"/>
    <s v="Source"/>
    <m/>
    <m/>
    <s v="Y"/>
    <s v="Pos"/>
    <s v="Y"/>
    <s v="Ridership"/>
    <s v="trip"/>
    <s v="continuous"/>
    <s v="Disaggregate"/>
    <s v="General"/>
    <s v="USA"/>
    <s v="San Francisco"/>
    <n v="2000"/>
    <s v="Pre-2010"/>
    <n v="8229"/>
    <n v="1"/>
    <n v="1"/>
    <n v="1"/>
    <x v="2"/>
    <x v="1"/>
    <s v="TOD"/>
    <n v="1"/>
    <x v="4"/>
    <s v="3SLS"/>
    <m/>
    <s v=""/>
    <m/>
    <m/>
    <s v=""/>
    <s v=""/>
    <m/>
  </r>
  <r>
    <x v="18"/>
    <s v="Frank et al. 2008"/>
    <n v="31.1"/>
    <s v="31.1.5"/>
    <s v="Table 4 p. 48 (significance from table 3 p. 46)"/>
    <x v="0"/>
    <x v="1"/>
    <x v="1"/>
    <n v="1.5030311000793316E-2"/>
    <x v="0"/>
    <n v="66.532222782829905"/>
    <n v="0"/>
    <n v="0"/>
    <m/>
    <n v="0.43"/>
    <s v="Source"/>
    <m/>
    <m/>
    <s v="N"/>
    <s v="Pos"/>
    <s v="insignificant"/>
    <s v="Mode choice (probability)"/>
    <s v="tour"/>
    <s v="binary"/>
    <s v="Disaggregate"/>
    <s v="Work"/>
    <s v="USA"/>
    <s v="Puget Sound"/>
    <n v="1999"/>
    <s v="Pre-2010"/>
    <n v="8707"/>
    <n v="0"/>
    <n v="0"/>
    <n v="0"/>
    <x v="0"/>
    <x v="0"/>
    <s v="Retail floor area continuous (fraction)"/>
    <m/>
    <x v="3"/>
    <s v="Multinomial logistic (nested)"/>
    <s v="not choosing transit"/>
    <s v="not stated"/>
    <m/>
    <m/>
    <m/>
    <m/>
    <m/>
  </r>
  <r>
    <x v="19"/>
    <s v="Taylor et al. 2009"/>
    <n v="14.2"/>
    <s v="14.2.1"/>
    <s v="Table 7 , p 71"/>
    <x v="0"/>
    <x v="1"/>
    <x v="1"/>
    <n v="6.5206307597043892E-2"/>
    <x v="0"/>
    <n v="15.335939679021708"/>
    <n v="0"/>
    <n v="0"/>
    <s v="6aa"/>
    <n v="0.42365000000000003"/>
    <s v="Source (6a)"/>
    <m/>
    <m/>
    <s v="Y"/>
    <s v="Pos"/>
    <s v="Y"/>
    <s v="Ridership"/>
    <s v="boarding"/>
    <s v="continuous"/>
    <s v="Aggregate"/>
    <s v="Other"/>
    <s v="USA"/>
    <s v="varies"/>
    <n v="2000"/>
    <s v="Pre-2010"/>
    <n v="265"/>
    <n v="0"/>
    <n v="0"/>
    <n v="1"/>
    <x v="1"/>
    <x v="0"/>
    <s v="Population density"/>
    <m/>
    <x v="2"/>
    <s v="2SLS"/>
    <m/>
    <n v="0.42365000000000003"/>
    <m/>
    <m/>
    <s v=""/>
    <s v=""/>
    <m/>
  </r>
  <r>
    <x v="16"/>
    <s v="Gordon 2004"/>
    <n v="15.2"/>
    <s v="15.2.1"/>
    <s v="Model 1-b p. 21 (LA) (log-log)"/>
    <x v="0"/>
    <x v="1"/>
    <x v="1"/>
    <n v="1.4377150722642808E-2"/>
    <x v="0"/>
    <n v="69.554810914313066"/>
    <n v="0"/>
    <n v="0"/>
    <s v="6a, 8a, 5"/>
    <n v="0.4178"/>
    <s v="derived (6a)"/>
    <n v="1.4377150722642808E-2"/>
    <s v="Derived (8a)"/>
    <s v="Y"/>
    <s v="Pos"/>
    <s v="Y"/>
    <s v="Ridership"/>
    <s v="trip"/>
    <s v="continuous"/>
    <s v="Disaggregate"/>
    <s v="Work"/>
    <s v="USA"/>
    <s v="Los Angeles"/>
    <n v="2000"/>
    <s v="Pre-2010"/>
    <n v="3307"/>
    <n v="0"/>
    <n v="0"/>
    <n v="1"/>
    <x v="1"/>
    <x v="0"/>
    <s v="Population density"/>
    <m/>
    <x v="2"/>
    <s v="OLS"/>
    <m/>
    <n v="0.4178"/>
    <m/>
    <m/>
    <s v=""/>
    <n v="29.06"/>
    <m/>
  </r>
  <r>
    <x v="20"/>
    <s v="Guerra et al. 2012"/>
    <s v="70.10"/>
    <s v="70.10.1"/>
    <s v="Table 3 p. 7 (1 mi buffer)"/>
    <x v="0"/>
    <x v="1"/>
    <x v="1"/>
    <n v="9.6625235229886391E-2"/>
    <x v="0"/>
    <n v="10.349263291528814"/>
    <n v="0"/>
    <n v="0"/>
    <s v="6c, 10, 5, 8a"/>
    <n v="0.4145222591362126"/>
    <s v="derived (6c)"/>
    <n v="9.6625235229886391E-2"/>
    <s v="Derived (8a)"/>
    <s v="Y"/>
    <s v="Pos"/>
    <s v="Y"/>
    <s v="Ridership"/>
    <s v="boarding + alighting"/>
    <s v="continuous"/>
    <s v="Aggregate"/>
    <s v="Weekday"/>
    <s v="USA"/>
    <s v="varies"/>
    <n v="2009"/>
    <s v="Pre-2010"/>
    <n v="1449"/>
    <n v="0"/>
    <n v="0"/>
    <n v="0"/>
    <x v="0"/>
    <x v="0"/>
    <s v="Job density"/>
    <m/>
    <x v="0"/>
    <s v="OLS"/>
    <m/>
    <n v="0.317"/>
    <m/>
    <m/>
    <s v=""/>
    <n v="4.29"/>
    <m/>
  </r>
  <r>
    <x v="16"/>
    <s v="Gordon 2004"/>
    <n v="15.3"/>
    <s v="15.3.1"/>
    <s v="Model 1-b p. 21 (SF) (log-log)"/>
    <x v="0"/>
    <x v="1"/>
    <x v="1"/>
    <n v="2.0450272142503709E-2"/>
    <x v="0"/>
    <n v="48.899104766513432"/>
    <n v="0"/>
    <n v="0"/>
    <s v="6a, 8a, 5"/>
    <n v="0.4133"/>
    <s v="Source (6a)"/>
    <n v="2.0450272142503709E-2"/>
    <s v="Derived (8a)"/>
    <s v="Y"/>
    <s v="Pos"/>
    <s v="Y"/>
    <s v="Ridership"/>
    <s v="trip"/>
    <s v="continuous"/>
    <s v="Disaggregate"/>
    <s v="Work"/>
    <s v="USA"/>
    <s v="San Francisco"/>
    <n v="2000"/>
    <s v="Pre-2010"/>
    <n v="1430"/>
    <n v="0"/>
    <n v="0"/>
    <n v="1"/>
    <x v="1"/>
    <x v="0"/>
    <s v="Population density"/>
    <m/>
    <x v="2"/>
    <s v="OLS"/>
    <m/>
    <n v="0.4133"/>
    <m/>
    <m/>
    <s v=""/>
    <n v="20.21"/>
    <m/>
  </r>
  <r>
    <x v="16"/>
    <s v="Gordon 2004"/>
    <n v="15.1"/>
    <s v="15.1.1"/>
    <s v="Model 1-b p. 21 (pooled) (log-log)"/>
    <x v="0"/>
    <x v="1"/>
    <x v="1"/>
    <n v="1.0725890985324948E-2"/>
    <x v="0"/>
    <n v="93.232347911067663"/>
    <n v="0"/>
    <n v="0"/>
    <s v="6a, 8a, 5"/>
    <n v="0.4093"/>
    <s v="derived (6a)"/>
    <n v="1.0725890985324948E-2"/>
    <s v="Derived (8a)"/>
    <s v="Y"/>
    <s v="Pos"/>
    <s v="Y"/>
    <s v="Ridership"/>
    <s v="trip"/>
    <s v="continuous"/>
    <s v="Disaggregate"/>
    <s v="Work"/>
    <s v="USA"/>
    <s v="Los Angeles, San Francisco, San Diego, Sacramento"/>
    <n v="2000"/>
    <s v="Pre-2010"/>
    <n v="5727"/>
    <n v="0"/>
    <n v="0"/>
    <n v="1"/>
    <x v="1"/>
    <x v="0"/>
    <s v="Population density"/>
    <m/>
    <x v="2"/>
    <s v="OLS"/>
    <m/>
    <n v="0.4093"/>
    <m/>
    <m/>
    <s v=""/>
    <n v="38.159999999999997"/>
    <m/>
  </r>
  <r>
    <x v="6"/>
    <s v="Zhang 2004"/>
    <n v="131.30000000000001"/>
    <s v="131.3.2"/>
    <s v="Table 4 (Hong Kong - work trip, expanded)"/>
    <x v="0"/>
    <x v="1"/>
    <x v="1"/>
    <n v="9.3150684931506855E-2"/>
    <x v="0"/>
    <n v="10.735294117647058"/>
    <n v="0"/>
    <n v="0"/>
    <s v="7a, 8a"/>
    <n v="0.40800000000000003"/>
    <s v="Derived (7a)"/>
    <n v="9.3150684931506855E-2"/>
    <s v="Derived (8a)"/>
    <s v="Y"/>
    <s v="Pos"/>
    <s v="Y"/>
    <s v="Mode choice (probability)"/>
    <s v="trip"/>
    <s v="discrete"/>
    <s v="Disaggregate"/>
    <s v="Work"/>
    <s v="Hong Kong"/>
    <s v="Hong Kong"/>
    <n v="1991"/>
    <s v="Pre-2010"/>
    <n v="20246"/>
    <n v="0"/>
    <n v="0"/>
    <n v="1"/>
    <x v="1"/>
    <x v="0"/>
    <s v="Job density (origin)"/>
    <m/>
    <x v="0"/>
    <s v="logistic (nested)"/>
    <s v="drive alone or active modes"/>
    <n v="5.1000000000000004E-3"/>
    <m/>
    <m/>
    <m/>
    <n v="4.38"/>
    <m/>
  </r>
  <r>
    <x v="3"/>
    <s v="Chakraborty and Mishra 2012"/>
    <n v="32.1"/>
    <s v="32.1.1"/>
    <s v="Table 4 - Model I p. 10"/>
    <x v="0"/>
    <x v="1"/>
    <x v="1"/>
    <n v="8.9811958026009553E-2"/>
    <x v="0"/>
    <n v="11.134374775688554"/>
    <n v="0"/>
    <n v="0"/>
    <s v="6c, 8a, 5"/>
    <n v="0.39517261531444209"/>
    <s v="derived (6c)"/>
    <n v="8.9811958026009553E-2"/>
    <s v="Derived (8a)"/>
    <s v="Y"/>
    <s v="Pos"/>
    <s v="Y"/>
    <s v="Ridership"/>
    <s v="boarding + alighting"/>
    <s v="continuous"/>
    <s v="Aggregate"/>
    <s v="General"/>
    <s v="USA"/>
    <s v="Maryland"/>
    <n v="2000"/>
    <s v="Pre-2010"/>
    <s v="not stated"/>
    <n v="0"/>
    <n v="0"/>
    <n v="1"/>
    <x v="1"/>
    <x v="0"/>
    <s v="Household density"/>
    <m/>
    <x v="2"/>
    <s v="OLS"/>
    <m/>
    <n v="1.48"/>
    <m/>
    <m/>
    <s v=""/>
    <n v="4.4000000000000004"/>
    <m/>
  </r>
  <r>
    <x v="10"/>
    <s v="Choi et al. 2012"/>
    <n v="38.5"/>
    <s v="38.5.18"/>
    <s v="Table 2 p. 717 (multiplicative)"/>
    <x v="1"/>
    <x v="1"/>
    <x v="1"/>
    <n v="8.1678742695926662E-2"/>
    <x v="3"/>
    <n v="12.243087576932918"/>
    <n v="2.4486175153865837"/>
    <n v="0.58277096866200684"/>
    <s v="6b"/>
    <n v="0.23799999999999999"/>
    <s v="Source (6b)"/>
    <m/>
    <m/>
    <s v="Y"/>
    <s v="Pos"/>
    <s v="Y"/>
    <s v="Ridership"/>
    <s v="trip"/>
    <s v="continuous"/>
    <s v="Aggregate"/>
    <s v="Off-peak"/>
    <s v="South Korea"/>
    <s v="Seoul"/>
    <n v="2010"/>
    <s v="2010 - 2017"/>
    <n v="1000"/>
    <n v="1"/>
    <n v="0"/>
    <n v="0"/>
    <x v="0"/>
    <x v="1"/>
    <s v="Located in CBD"/>
    <n v="1"/>
    <x v="4"/>
    <s v="Multiplicative"/>
    <m/>
    <n v="0.23799999999999999"/>
    <m/>
    <m/>
    <m/>
    <m/>
    <m/>
  </r>
  <r>
    <x v="16"/>
    <s v="Gordon 2004"/>
    <n v="15.13"/>
    <s v="15.13.1"/>
    <s v="Model 2-b p. 24 (SF) (log-log)"/>
    <x v="0"/>
    <x v="1"/>
    <x v="1"/>
    <n v="6.5206307597043892E-2"/>
    <x v="0"/>
    <n v="15.335939679021708"/>
    <n v="0"/>
    <n v="0"/>
    <s v="4c, 6a, 5"/>
    <n v="0.35460000000000003"/>
    <s v="Source (6a)"/>
    <m/>
    <m/>
    <s v="Y"/>
    <s v="Pos"/>
    <s v="Y"/>
    <s v="Transit users"/>
    <s v="individual"/>
    <s v="count"/>
    <s v="Aggregate"/>
    <s v="Work"/>
    <s v="USA"/>
    <s v="San Francisco"/>
    <n v="2000"/>
    <s v="Pre-2010"/>
    <n v="1430"/>
    <n v="0"/>
    <n v="0"/>
    <n v="1"/>
    <x v="1"/>
    <x v="0"/>
    <s v="Population density"/>
    <m/>
    <x v="2"/>
    <s v="Negative binomial regression"/>
    <m/>
    <n v="0.35460000000000003"/>
    <m/>
    <n v="1.0035346194066574"/>
    <s v="Derived (4c)"/>
    <m/>
    <m/>
  </r>
  <r>
    <x v="16"/>
    <s v="Gordon 2004"/>
    <n v="15.12"/>
    <s v="15.12.1"/>
    <s v="Model 2-b p. 24 (LA) (log-log)"/>
    <x v="0"/>
    <x v="1"/>
    <x v="1"/>
    <n v="6.5206307597043892E-2"/>
    <x v="0"/>
    <n v="15.335939679021708"/>
    <n v="0"/>
    <n v="0"/>
    <s v="4c, 6a, 5"/>
    <n v="0.34810000000000002"/>
    <s v="Source (6a)"/>
    <m/>
    <m/>
    <s v="Y"/>
    <s v="Pos"/>
    <s v="Y"/>
    <s v="Transit users"/>
    <s v="individual"/>
    <s v="count"/>
    <s v="Aggregate"/>
    <s v="Work"/>
    <s v="USA"/>
    <s v="Los Angeles"/>
    <n v="2000"/>
    <s v="Pre-2010"/>
    <n v="3307"/>
    <n v="0"/>
    <n v="0"/>
    <n v="1"/>
    <x v="1"/>
    <x v="0"/>
    <s v="Population density"/>
    <m/>
    <x v="2"/>
    <s v="Negative binomial regression"/>
    <m/>
    <n v="0.34810000000000002"/>
    <m/>
    <n v="1.0034697157459149"/>
    <s v="Derived (4c)"/>
    <m/>
    <m/>
  </r>
  <r>
    <x v="18"/>
    <s v="Frank et al. 2008"/>
    <n v="31.2"/>
    <s v="31.2.5"/>
    <s v="Table 4 p. 48 (significance from table 3 p. 46)"/>
    <x v="0"/>
    <x v="1"/>
    <x v="1"/>
    <n v="1.5030311000793316E-2"/>
    <x v="0"/>
    <n v="66.532222782829905"/>
    <n v="0"/>
    <n v="0"/>
    <m/>
    <n v="0.34"/>
    <s v="Source"/>
    <m/>
    <m/>
    <s v="N"/>
    <s v="Pos"/>
    <s v="insignificant"/>
    <s v="Mode choice (probability)"/>
    <s v="tour"/>
    <s v="binary"/>
    <s v="Disaggregate"/>
    <s v="Non-work"/>
    <s v="USA"/>
    <s v="Puget Sound"/>
    <n v="1999"/>
    <s v="Pre-2010"/>
    <n v="10475"/>
    <n v="0"/>
    <n v="0"/>
    <n v="0"/>
    <x v="0"/>
    <x v="0"/>
    <s v="Retail floor area continuous (fraction)"/>
    <m/>
    <x v="3"/>
    <s v="Multinomial logistic (nested)"/>
    <s v="not choosing transit"/>
    <s v="not stated"/>
    <m/>
    <m/>
    <m/>
    <m/>
    <m/>
  </r>
  <r>
    <x v="20"/>
    <s v="Guerra et al. 2012"/>
    <n v="70.900000000000006"/>
    <s v="70.9.1"/>
    <s v="Table 3 p. 7 (0.75 mi buffer)"/>
    <x v="0"/>
    <x v="1"/>
    <x v="1"/>
    <n v="6.9770556478405327E-2"/>
    <x v="0"/>
    <n v="14.332693480945789"/>
    <n v="0"/>
    <n v="0"/>
    <s v="6c, 10, 5, 8a"/>
    <n v="0.33489867109634552"/>
    <s v="derived (6c)"/>
    <n v="6.9770556478405327E-2"/>
    <s v="Derived (8a)"/>
    <s v="Y"/>
    <s v="Pos"/>
    <s v="Y"/>
    <s v="Ridership"/>
    <s v="boarding + alighting"/>
    <s v="continuous"/>
    <s v="Aggregate"/>
    <s v="Weekday"/>
    <s v="USA"/>
    <s v="varies"/>
    <n v="2009"/>
    <s v="Pre-2010"/>
    <n v="1449"/>
    <n v="0"/>
    <n v="0"/>
    <n v="0"/>
    <x v="0"/>
    <x v="0"/>
    <s v="Job density"/>
    <m/>
    <x v="0"/>
    <s v="OLS"/>
    <m/>
    <n v="0.34200000000000003"/>
    <m/>
    <m/>
    <s v=""/>
    <n v="4.8"/>
    <m/>
  </r>
  <r>
    <x v="16"/>
    <s v="Gordon 2004"/>
    <n v="15.11"/>
    <s v="15.11.1"/>
    <s v="Model 2-b p. 24 (pooled) (log-log)"/>
    <x v="0"/>
    <x v="1"/>
    <x v="1"/>
    <n v="6.5206307597043892E-2"/>
    <x v="0"/>
    <n v="15.335939679021708"/>
    <n v="0"/>
    <n v="0"/>
    <s v="4c, 6a, 5"/>
    <n v="0.33460000000000001"/>
    <s v="Source (6a)"/>
    <m/>
    <m/>
    <s v="Y"/>
    <s v="Pos"/>
    <s v="Y"/>
    <s v="Transit users"/>
    <s v="individual"/>
    <s v="count"/>
    <s v="Aggregate"/>
    <s v="Work"/>
    <s v="USA"/>
    <s v="Los Angeles, San Francisco, San Diego, Sacramento"/>
    <n v="2000"/>
    <s v="Pre-2010"/>
    <n v="5727"/>
    <n v="0"/>
    <n v="0"/>
    <n v="1"/>
    <x v="1"/>
    <x v="0"/>
    <s v="Population density"/>
    <m/>
    <x v="2"/>
    <s v="Negative binomial regression"/>
    <m/>
    <n v="0.33460000000000001"/>
    <m/>
    <n v="1.0033349292474338"/>
    <s v="Derived (4c)"/>
    <m/>
    <m/>
  </r>
  <r>
    <x v="20"/>
    <s v="Guerra et al. 2012"/>
    <n v="70.3"/>
    <s v="70.3.1"/>
    <s v="Table 2 p. 7 (0.75 mi buffer)"/>
    <x v="0"/>
    <x v="1"/>
    <x v="1"/>
    <n v="9.0548314331017815E-2"/>
    <x v="0"/>
    <n v="11.043827898819808"/>
    <n v="0"/>
    <n v="0"/>
    <s v="6c, 10, 5, 8a"/>
    <n v="0.3187300664451827"/>
    <s v="derived (6c)"/>
    <n v="9.0548314331017815E-2"/>
    <s v="Derived (8a)"/>
    <s v="Y"/>
    <s v="Pos"/>
    <s v="Y"/>
    <s v="Ridership"/>
    <s v="boarding + alighting"/>
    <s v="continuous"/>
    <s v="Aggregate"/>
    <s v="Weekday"/>
    <s v="USA"/>
    <s v="varies"/>
    <n v="2009"/>
    <s v="Pre-2010"/>
    <n v="1449"/>
    <n v="0"/>
    <n v="0"/>
    <n v="0"/>
    <x v="0"/>
    <x v="0"/>
    <s v="Population density"/>
    <m/>
    <x v="2"/>
    <s v="OLS"/>
    <m/>
    <n v="0.183"/>
    <m/>
    <m/>
    <s v=""/>
    <n v="3.52"/>
    <m/>
  </r>
  <r>
    <x v="20"/>
    <s v="Guerra et al. 2012"/>
    <n v="70.8"/>
    <s v="70.8.1"/>
    <s v="Table 3 p. 7 (0.5 mi buffer)"/>
    <x v="0"/>
    <x v="1"/>
    <x v="1"/>
    <n v="6.5261764065138061E-2"/>
    <x v="0"/>
    <n v="15.322907897523203"/>
    <n v="0"/>
    <n v="0"/>
    <s v="6c, 10, 5, 8a"/>
    <n v="0.31847740863787372"/>
    <s v="derived (6c)"/>
    <n v="6.5261764065138061E-2"/>
    <s v="Derived (8a)"/>
    <s v="Y"/>
    <s v="Pos"/>
    <s v="Y"/>
    <s v="Ridership"/>
    <s v="boarding + alighting"/>
    <s v="continuous"/>
    <s v="Aggregate"/>
    <s v="Weekday"/>
    <s v="USA"/>
    <s v="varies"/>
    <n v="2009"/>
    <s v="Pre-2010"/>
    <n v="1449"/>
    <n v="0"/>
    <n v="0"/>
    <n v="0"/>
    <x v="0"/>
    <x v="0"/>
    <s v="Job density"/>
    <m/>
    <x v="0"/>
    <s v="OLS"/>
    <m/>
    <n v="0.42099999999999999"/>
    <m/>
    <m/>
    <s v=""/>
    <n v="4.88"/>
    <m/>
  </r>
  <r>
    <x v="16"/>
    <s v="Gordon 2004"/>
    <n v="15.14"/>
    <s v="15.14.1"/>
    <s v="Model 2-b p. 24(SD) (log-log)"/>
    <x v="0"/>
    <x v="1"/>
    <x v="1"/>
    <n v="6.5206307597043892E-2"/>
    <x v="0"/>
    <n v="15.335939679021708"/>
    <n v="0"/>
    <n v="0"/>
    <s v="4c, 6a, 5"/>
    <n v="0.31659999999999999"/>
    <s v="Source (6a)"/>
    <m/>
    <m/>
    <s v="Y"/>
    <s v="Pos"/>
    <s v="Y"/>
    <s v="Transit users"/>
    <s v="individual"/>
    <s v="count"/>
    <s v="Aggregate"/>
    <s v="Work"/>
    <s v="USA"/>
    <s v="San Diego"/>
    <n v="2000"/>
    <s v="Pre-2010"/>
    <n v="593"/>
    <n v="0"/>
    <n v="0"/>
    <n v="1"/>
    <x v="1"/>
    <x v="0"/>
    <s v="Population density"/>
    <m/>
    <x v="2"/>
    <s v="Negative binomial regression"/>
    <m/>
    <n v="0.31659999999999999"/>
    <m/>
    <n v="1.0031552420783894"/>
    <s v="Derived (4c)"/>
    <m/>
    <m/>
  </r>
  <r>
    <x v="1"/>
    <s v="Cervero et al. 2010"/>
    <n v="51.1"/>
    <s v="51.1.1"/>
    <s v="Table 3 p. 7"/>
    <x v="0"/>
    <x v="1"/>
    <x v="1"/>
    <n v="3.9507320474087846E-3"/>
    <x v="0"/>
    <n v="253.11764705882354"/>
    <n v="0"/>
    <n v="0"/>
    <s v="6c, 8a"/>
    <n v="0.31558206748218848"/>
    <s v="derived (6c)"/>
    <n v="3.9507320474087846E-3"/>
    <s v="Derived (8a)"/>
    <s v="Y"/>
    <s v="Pos"/>
    <s v="Y"/>
    <s v="Ridership"/>
    <s v="average daily boarding"/>
    <s v="continuous"/>
    <s v="Aggregate"/>
    <s v="General"/>
    <s v="USA"/>
    <s v="Los Angeles"/>
    <n v="2008"/>
    <s v="Pre-2010"/>
    <n v="69"/>
    <n v="0"/>
    <n v="0"/>
    <n v="0"/>
    <x v="0"/>
    <x v="0"/>
    <s v="Population density"/>
    <m/>
    <x v="2"/>
    <s v="OLS"/>
    <m/>
    <n v="1.7000000000000001E-2"/>
    <m/>
    <m/>
    <s v=""/>
    <n v="4.3029999999999999"/>
    <m/>
  </r>
  <r>
    <x v="20"/>
    <s v="Guerra et al. 2012"/>
    <n v="70.2"/>
    <s v="70.2.1"/>
    <s v="Table 2 p. 7 (0.5 mi buffer)"/>
    <x v="0"/>
    <x v="1"/>
    <x v="1"/>
    <n v="6.8193791258575318E-2"/>
    <x v="0"/>
    <n v="14.664091577020962"/>
    <n v="0"/>
    <n v="0"/>
    <s v="6c, 10, 5, 8a"/>
    <n v="0.31505531561461797"/>
    <s v="derived (6c)"/>
    <n v="6.8193791258575318E-2"/>
    <s v="Derived (8a)"/>
    <s v="Y"/>
    <s v="Pos"/>
    <s v="Y"/>
    <s v="Ridership"/>
    <s v="boarding + alighting"/>
    <s v="continuous"/>
    <s v="Aggregate"/>
    <s v="Weekday"/>
    <s v="USA"/>
    <s v="varies"/>
    <n v="2009"/>
    <s v="Pre-2010"/>
    <n v="1449"/>
    <n v="0"/>
    <n v="0"/>
    <n v="0"/>
    <x v="0"/>
    <x v="0"/>
    <s v="Population density"/>
    <m/>
    <x v="2"/>
    <s v="OLS"/>
    <m/>
    <n v="0.249"/>
    <m/>
    <m/>
    <s v=""/>
    <n v="4.62"/>
    <m/>
  </r>
  <r>
    <x v="20"/>
    <s v="Guerra et al. 2012"/>
    <n v="70.400000000000006"/>
    <s v="70.4.1"/>
    <s v="Table 2 p. 7 (1 mi buffer)"/>
    <x v="0"/>
    <x v="1"/>
    <x v="1"/>
    <n v="0.10385725359911406"/>
    <x v="0"/>
    <n v="9.6286004621301711"/>
    <n v="0"/>
    <n v="0"/>
    <s v="6c, 10, 5, 8a"/>
    <n v="0.31157176079734217"/>
    <s v="derived (6c)"/>
    <n v="0.10385725359911406"/>
    <s v="Derived (8a)"/>
    <s v="Y"/>
    <s v="Pos"/>
    <s v="Y"/>
    <s v="Ridership"/>
    <s v="boarding + alighting"/>
    <s v="continuous"/>
    <s v="Aggregate"/>
    <s v="Weekday"/>
    <s v="USA"/>
    <s v="varies"/>
    <n v="2009"/>
    <s v="Pre-2010"/>
    <n v="1449"/>
    <n v="0"/>
    <n v="0"/>
    <n v="0"/>
    <x v="0"/>
    <x v="0"/>
    <s v="Population density"/>
    <m/>
    <x v="2"/>
    <s v="OLS"/>
    <m/>
    <n v="0.14599999999999999"/>
    <m/>
    <m/>
    <s v=""/>
    <n v="3"/>
    <m/>
  </r>
  <r>
    <x v="16"/>
    <s v="Gordon 2004"/>
    <n v="15.5"/>
    <s v="15.5.1"/>
    <s v="Model 1-b p. 21 (Sacramento) (log-log)"/>
    <x v="0"/>
    <x v="1"/>
    <x v="1"/>
    <n v="3.6766826923076923E-2"/>
    <x v="0"/>
    <n v="27.198430859758091"/>
    <n v="0"/>
    <n v="0"/>
    <s v="6a, 8a, 5"/>
    <n v="0.30590000000000001"/>
    <s v="Source (6a)"/>
    <n v="3.6766826923076923E-2"/>
    <s v="Derived (8a)"/>
    <s v="Y"/>
    <s v="Pos"/>
    <s v="Y"/>
    <s v="Ridership"/>
    <s v="trip"/>
    <s v="continuous"/>
    <s v="Disaggregate"/>
    <s v="Work"/>
    <s v="USA"/>
    <s v="Sacramento"/>
    <n v="2000"/>
    <s v="Pre-2010"/>
    <n v="397"/>
    <n v="0"/>
    <n v="0"/>
    <n v="1"/>
    <x v="1"/>
    <x v="0"/>
    <s v="Population density"/>
    <m/>
    <x v="2"/>
    <s v="OLS"/>
    <m/>
    <n v="0.30590000000000001"/>
    <m/>
    <m/>
    <s v=""/>
    <n v="8.32"/>
    <m/>
  </r>
  <r>
    <x v="20"/>
    <s v="Guerra et al. 2012"/>
    <n v="70.7"/>
    <s v="70.7.1"/>
    <s v="Table 3 p. 7 (0.25 mi buffer)"/>
    <x v="0"/>
    <x v="1"/>
    <x v="1"/>
    <n v="6.5943130740668363E-2"/>
    <x v="0"/>
    <n v="15.164581795981993"/>
    <n v="0"/>
    <n v="0"/>
    <s v="6c, 10, 5"/>
    <n v="0.28025830564784054"/>
    <s v="derived (6c)"/>
    <n v="6.5943130740668363E-2"/>
    <s v="Derived (8a)"/>
    <s v="Y"/>
    <s v="Pos"/>
    <s v="Y"/>
    <s v="Ridership"/>
    <s v="boarding + alighting"/>
    <s v="continuous"/>
    <s v="Aggregate"/>
    <s v="Weekday"/>
    <s v="USA"/>
    <s v="varies"/>
    <n v="2009"/>
    <s v="Pre-2010"/>
    <n v="1449"/>
    <n v="0"/>
    <n v="0"/>
    <n v="0"/>
    <x v="0"/>
    <x v="0"/>
    <s v="Job density"/>
    <m/>
    <x v="0"/>
    <s v="OLS"/>
    <m/>
    <n v="0.68500000000000005"/>
    <m/>
    <m/>
    <s v=""/>
    <n v="4.25"/>
    <m/>
  </r>
  <r>
    <x v="14"/>
    <s v="Concas and DeSalvo 2008"/>
    <n v="11.2"/>
    <s v="11.2.1"/>
    <s v="Table 4.10 and 4.11, Model I: Exogenous Residential Location and Population Density"/>
    <x v="0"/>
    <x v="1"/>
    <x v="1"/>
    <n v="6.5206307597043892E-2"/>
    <x v="0"/>
    <n v="15.335939679021708"/>
    <n v="0"/>
    <n v="0"/>
    <m/>
    <n v="0.26900000000000002"/>
    <s v="Source"/>
    <m/>
    <m/>
    <s v="unspecified"/>
    <s v="Pos"/>
    <s v="Y"/>
    <s v="Ridership"/>
    <s v="trip"/>
    <s v="continuous"/>
    <s v="Disaggregate"/>
    <s v="General"/>
    <s v="USA"/>
    <s v="San Francisco"/>
    <n v="2000"/>
    <s v="Pre-2010"/>
    <n v="8212"/>
    <n v="0"/>
    <n v="1"/>
    <n v="1"/>
    <x v="2"/>
    <x v="0"/>
    <s v="Population density (gross)"/>
    <m/>
    <x v="2"/>
    <s v="2SLS"/>
    <m/>
    <n v="0.26900000000000002"/>
    <m/>
    <m/>
    <s v=""/>
    <s v=""/>
    <m/>
  </r>
  <r>
    <x v="11"/>
    <s v="Cervero. 2002"/>
    <n v="3.1"/>
    <s v="3.1.2"/>
    <s v="Table 2 p. 275, Table 4 p. 281"/>
    <x v="0"/>
    <x v="1"/>
    <x v="1"/>
    <n v="0.12049612403100773"/>
    <x v="0"/>
    <n v="8.2990221307256835"/>
    <n v="0"/>
    <n v="0"/>
    <s v="8a, 8b"/>
    <n v="0.26800000000000002"/>
    <s v="Source"/>
    <n v="0.12049612403100773"/>
    <s v="Derived (8a)"/>
    <s v="Y"/>
    <s v="Pos"/>
    <s v="Y"/>
    <s v="Mode choice (probability)"/>
    <s v="trip"/>
    <s v="binary"/>
    <s v="Disaggregate"/>
    <s v="General"/>
    <s v="USA"/>
    <s v="Montgomery County"/>
    <n v="1994"/>
    <s v="Pre-2010"/>
    <n v="1960"/>
    <n v="0"/>
    <n v="0"/>
    <n v="1"/>
    <x v="1"/>
    <x v="0"/>
    <s v="Total density (employment and population)"/>
    <m/>
    <x v="1"/>
    <s v="Binary logistic"/>
    <s v="automobile"/>
    <n v="2.58E-2"/>
    <n v="1.026135700809198"/>
    <m/>
    <s v="Derived (4a)"/>
    <n v="2.2241379310344831"/>
    <s v="Derived (8b)"/>
  </r>
  <r>
    <x v="6"/>
    <s v="Zhang 2004"/>
    <n v="131.19999999999999"/>
    <s v="131.2.3"/>
    <s v="Table 3 (Boston - non-work trip, expanded)"/>
    <x v="0"/>
    <x v="1"/>
    <x v="1"/>
    <n v="5.5377574370709379E-2"/>
    <x v="0"/>
    <n v="18.057851239669422"/>
    <n v="0"/>
    <n v="0"/>
    <s v="7a, 8a"/>
    <n v="0.24199999999999999"/>
    <s v="Derived (7a)"/>
    <n v="5.5377574370709379E-2"/>
    <s v="Derived (8a)"/>
    <s v="Y"/>
    <s v="Pos"/>
    <s v="Y"/>
    <s v="Mode choice (probability)"/>
    <s v="trip"/>
    <s v="discrete"/>
    <s v="Disaggregate"/>
    <s v="Non-work"/>
    <s v="USA"/>
    <s v="Boston"/>
    <n v="1991"/>
    <s v="Pre-2010"/>
    <n v="1036"/>
    <n v="0"/>
    <n v="0"/>
    <n v="1"/>
    <x v="1"/>
    <x v="0"/>
    <s v="Pop density (destination)"/>
    <m/>
    <x v="2"/>
    <s v="Multinomial logistic"/>
    <s v="drive alone or active modes"/>
    <n v="1.0999999999999999E-2"/>
    <m/>
    <m/>
    <m/>
    <n v="4.37"/>
    <m/>
  </r>
  <r>
    <x v="21"/>
    <s v="Cervero 2006"/>
    <n v="2.2999999999999998"/>
    <s v="2.3.1"/>
    <s v="Table 2 p, 292"/>
    <x v="0"/>
    <x v="1"/>
    <x v="1"/>
    <n v="4.0709033181144709E-2"/>
    <x v="0"/>
    <n v="24.564572574108002"/>
    <n v="0"/>
    <n v="0"/>
    <s v="6a"/>
    <n v="0.23300000000000001"/>
    <s v="Source (6a)"/>
    <m/>
    <m/>
    <s v="Y"/>
    <s v="Pos"/>
    <s v="Y"/>
    <s v="Ridership"/>
    <s v="boarding"/>
    <s v="continuous"/>
    <s v="Aggregate"/>
    <s v="Peak"/>
    <s v="USA"/>
    <s v="San Francisco"/>
    <n v="2003"/>
    <s v="Pre-2010"/>
    <n v="68"/>
    <n v="0"/>
    <n v="0"/>
    <n v="0"/>
    <x v="0"/>
    <x v="0"/>
    <s v="Total density: population and employment"/>
    <m/>
    <x v="1"/>
    <s v="OLS"/>
    <m/>
    <s v=""/>
    <m/>
    <m/>
    <s v=""/>
    <s v=""/>
    <m/>
  </r>
  <r>
    <x v="22"/>
    <s v="Thompson et al. 2011"/>
    <n v="108.1"/>
    <s v="108.1.7"/>
    <s v="Table 3 p. 3340"/>
    <x v="1"/>
    <x v="1"/>
    <x v="1"/>
    <n v="8.1678742695926662E-2"/>
    <x v="1"/>
    <n v="12.243087576932918"/>
    <n v="12.243087576932918"/>
    <n v="5.7909804238892697"/>
    <s v="4b"/>
    <n v="0.47299999999999998"/>
    <s v="Source"/>
    <m/>
    <m/>
    <s v="Y"/>
    <s v="Neg"/>
    <s v="N"/>
    <s v="Ridership"/>
    <s v="trip"/>
    <s v="count"/>
    <s v="Aggregate"/>
    <s v="Work"/>
    <s v="USA"/>
    <s v="Florida"/>
    <n v="2000"/>
    <s v="Pre-2010"/>
    <n v="40436"/>
    <n v="1"/>
    <n v="0"/>
    <n v="1"/>
    <x v="1"/>
    <x v="1"/>
    <s v="CBD"/>
    <n v="1"/>
    <x v="4"/>
    <s v="Negative binomial regression"/>
    <m/>
    <n v="-3.0510000000000002"/>
    <m/>
    <n v="4.7311589138320786E-2"/>
    <s v="Derived (4b)"/>
    <m/>
    <m/>
  </r>
  <r>
    <x v="23"/>
    <s v="Moniruzzaman and Paez 2012"/>
    <n v="37.1"/>
    <s v="37.1.3"/>
    <s v="Table 2 (1), p. 203"/>
    <x v="1"/>
    <x v="1"/>
    <x v="1"/>
    <n v="4.0709033181144709E-2"/>
    <x v="1"/>
    <n v="24.564572574108002"/>
    <n v="24.564572574108002"/>
    <n v="1.51633691041798"/>
    <s v="4a, 7a"/>
    <n v="6.1728609600000005E-2"/>
    <s v="Derived (7a)"/>
    <m/>
    <m/>
    <s v="Y"/>
    <s v="Pos"/>
    <s v="Y"/>
    <s v="Transit use (probability)"/>
    <s v="individual"/>
    <s v="binary"/>
    <s v="Aggregate"/>
    <s v="Work"/>
    <s v="Canada"/>
    <s v="GTHA"/>
    <n v="2006"/>
    <s v="Pre-2010"/>
    <n v="761"/>
    <n v="1"/>
    <n v="0"/>
    <n v="1"/>
    <x v="1"/>
    <x v="0"/>
    <s v="Building density"/>
    <m/>
    <x v="1"/>
    <s v="Binary logistic"/>
    <s v="not choosing transit"/>
    <n v="0.22681000000000001"/>
    <n v="1.2545914729136154"/>
    <m/>
    <s v="Derived (4a)"/>
    <s v=""/>
    <m/>
  </r>
  <r>
    <x v="24"/>
    <s v="Kerkman et al. 2015"/>
    <n v="67.099999999999994"/>
    <s v="67.1.1"/>
    <s v="Table 6 p. 29 (2012)"/>
    <x v="1"/>
    <x v="1"/>
    <x v="1"/>
    <n v="4.2394822006472495E-2"/>
    <x v="5"/>
    <n v="23.587786259541982"/>
    <n v="11.793893129770991"/>
    <n v="1.5449999999999999"/>
    <s v="6a, 5, 8a"/>
    <n v="0.13100000000000001"/>
    <s v="Source (6a)"/>
    <n v="4.2394822006472495E-2"/>
    <s v="Derived (8a)"/>
    <s v="Y"/>
    <s v="Pos"/>
    <s v="Y"/>
    <s v="Ridership"/>
    <s v="stop entrance + stop exit"/>
    <s v="continuous"/>
    <s v="Aggregate"/>
    <s v="General"/>
    <s v="Netherlands"/>
    <s v="Arnhem- Nijmegen"/>
    <n v="2012"/>
    <s v="2010 - 2017"/>
    <n v="1232"/>
    <n v="1"/>
    <n v="0"/>
    <n v="1"/>
    <x v="1"/>
    <x v="0"/>
    <s v="Sum of number of inhabitants, employees, students,_x000a_and train travelers within service area)"/>
    <m/>
    <x v="1"/>
    <s v="OLS"/>
    <m/>
    <n v="0.13100000000000001"/>
    <m/>
    <m/>
    <s v=""/>
    <n v="3.09"/>
    <m/>
  </r>
  <r>
    <x v="24"/>
    <s v="Kerkman et al. 2015"/>
    <n v="67.2"/>
    <s v="67.2.1"/>
    <s v="Table 6 p. 29 (2013)"/>
    <x v="1"/>
    <x v="1"/>
    <x v="1"/>
    <n v="4.2481203007518793E-2"/>
    <x v="5"/>
    <n v="23.539823008849559"/>
    <n v="11.76991150442478"/>
    <n v="1.33"/>
    <s v="6a, 5, 8a"/>
    <n v="0.113"/>
    <s v="Source (6a)"/>
    <n v="4.2481203007518793E-2"/>
    <s v="Derived (8a)"/>
    <s v="Y"/>
    <s v="Pos"/>
    <s v="Y"/>
    <s v="Ridership"/>
    <s v="stop entrance + stop exit"/>
    <s v="continuous"/>
    <s v="Aggregate"/>
    <s v="General"/>
    <s v="Netherlands"/>
    <s v="Arnhem- Nijmegen"/>
    <n v="2013"/>
    <s v="2010 - 2017"/>
    <n v="1284"/>
    <n v="1"/>
    <n v="0"/>
    <n v="1"/>
    <x v="1"/>
    <x v="0"/>
    <s v="Sum of number of inhabitants, employees, students,_x000a_and train travelers within service area)"/>
    <m/>
    <x v="1"/>
    <s v="OLS"/>
    <m/>
    <n v="0.113"/>
    <m/>
    <m/>
    <s v=""/>
    <n v="2.66"/>
    <m/>
  </r>
  <r>
    <x v="25"/>
    <s v="Tsa et al. 2012"/>
    <n v="102.1"/>
    <s v="102.1.1"/>
    <s v="Table 2 p. 68"/>
    <x v="1"/>
    <x v="1"/>
    <x v="1"/>
    <n v="2.1978021978021976E-2"/>
    <x v="1"/>
    <n v="45.500000000000007"/>
    <n v="45.500000000000007"/>
    <n v="3.6400000000000006"/>
    <s v="8a"/>
    <n v="0.08"/>
    <s v="Source"/>
    <n v="2.1978021978021976E-2"/>
    <s v="Derived (8a)"/>
    <s v="Y"/>
    <s v="Pos"/>
    <s v="Y"/>
    <s v="Ridership"/>
    <s v="per capita trip"/>
    <s v="continuous"/>
    <s v="Aggregate"/>
    <s v="General"/>
    <s v="Australia"/>
    <s v="Sydney"/>
    <s v="1997 - 2010"/>
    <s v="2010 - 2017"/>
    <n v="1824"/>
    <n v="1"/>
    <n v="0"/>
    <n v="1"/>
    <x v="1"/>
    <x v="0"/>
    <s v="Population and employment density"/>
    <m/>
    <x v="1"/>
    <s v="Global regression "/>
    <m/>
    <n v="2E-3"/>
    <m/>
    <m/>
    <s v=""/>
    <n v="3.64"/>
    <m/>
  </r>
  <r>
    <x v="26"/>
    <s v="Renneet al. 2016"/>
    <n v="103.1"/>
    <s v="103.1.2"/>
    <s v="Table 3 p. 40"/>
    <x v="1"/>
    <x v="1"/>
    <x v="1"/>
    <n v="5.5982085732565579E-2"/>
    <x v="1"/>
    <n v="17.862857142857145"/>
    <n v="17.862857142857145"/>
    <n v="3.1260000000000003"/>
    <s v="6a, 8a"/>
    <n v="0.17499999999999999"/>
    <s v="derived (6a)"/>
    <n v="5.5982085732565579E-2"/>
    <s v="Derived (8a)"/>
    <s v="Y"/>
    <s v="Pos"/>
    <s v="Y"/>
    <s v="Mode share"/>
    <s v="proportion using transit"/>
    <s v="continuous (fraction)"/>
    <s v="Aggregate"/>
    <s v="Work"/>
    <s v="USA"/>
    <s v="varies"/>
    <n v="2010"/>
    <s v="2010 - 2017"/>
    <n v="4399"/>
    <n v="1"/>
    <n v="0"/>
    <n v="1"/>
    <x v="1"/>
    <x v="0"/>
    <s v="Population and job density within retail precinct"/>
    <m/>
    <x v="1"/>
    <s v="multi-level model"/>
    <m/>
    <n v="0.17499999999999999"/>
    <m/>
    <m/>
    <s v=""/>
    <n v="3.1259999999999999"/>
    <m/>
  </r>
  <r>
    <x v="15"/>
    <s v="Chatman 2008"/>
    <n v="111.2"/>
    <s v="111.2.2"/>
    <s v="Table 5 p. 1020 (col. 3 Built form)"/>
    <x v="1"/>
    <x v="1"/>
    <x v="1"/>
    <n v="4.0709033181144709E-2"/>
    <x v="5"/>
    <n v="24.564572574108002"/>
    <n v="12.282286287054001"/>
    <n v="0.34751500820590592"/>
    <s v="4b, 7b"/>
    <n v="2.8294E-2"/>
    <s v="derived (7b)"/>
    <m/>
    <m/>
    <s v="N"/>
    <s v="Pos"/>
    <s v="insignificant"/>
    <s v="Ridership"/>
    <s v="trip"/>
    <s v="count"/>
    <s v="Disaggregate"/>
    <s v="Non-work"/>
    <s v="USA"/>
    <s v="San Francisco"/>
    <s v="2003/2004"/>
    <s v="Pre-2010"/>
    <n v="1000"/>
    <n v="1"/>
    <n v="0"/>
    <n v="1"/>
    <x v="1"/>
    <x v="0"/>
    <s v="Building density"/>
    <m/>
    <x v="1"/>
    <s v="Negative binomial regression"/>
    <m/>
    <n v="0.60199999999999998"/>
    <m/>
    <n v="1.8257666846595977"/>
    <s v="Derived (4b)"/>
    <s v=""/>
    <m/>
  </r>
  <r>
    <x v="15"/>
    <s v="Chatman 2008"/>
    <n v="111.2"/>
    <s v="111.2.1"/>
    <s v="Table 5 p. 1020 (col. 3 Built form)"/>
    <x v="1"/>
    <x v="1"/>
    <x v="1"/>
    <n v="4.0709033181144709E-2"/>
    <x v="5"/>
    <n v="24.564572574108002"/>
    <n v="12.282286287054001"/>
    <n v="-0.20339466091361424"/>
    <s v="4b, 7b"/>
    <n v="-1.6559999999999998E-2"/>
    <s v="derived (7b)"/>
    <m/>
    <m/>
    <s v="N"/>
    <s v="Neg"/>
    <s v="insignificant"/>
    <s v="Ridership"/>
    <s v="trip"/>
    <s v="count"/>
    <s v="Disaggregate"/>
    <s v="Non-work"/>
    <s v="USA"/>
    <s v="San Francisco"/>
    <s v="2003/2004"/>
    <s v="Pre-2010"/>
    <n v="1000"/>
    <n v="1"/>
    <n v="0"/>
    <n v="1"/>
    <x v="1"/>
    <x v="0"/>
    <s v="Building density"/>
    <m/>
    <x v="1"/>
    <s v="Negative binomial regression"/>
    <m/>
    <n v="-0.34499999999999997"/>
    <m/>
    <n v="0.70822035346779999"/>
    <s v="Derived (4b)"/>
    <s v=""/>
    <m/>
  </r>
  <r>
    <x v="27"/>
    <s v="Bhattacharya 2013"/>
    <n v="72.3"/>
    <s v="72.3.1"/>
    <s v="Table 3.4 p. 66"/>
    <x v="0"/>
    <x v="1"/>
    <x v="1"/>
    <n v="0.14526459969932454"/>
    <x v="0"/>
    <n v="6.8839896442068254"/>
    <n v="0"/>
    <n v="0"/>
    <s v="4b, 8a, 8b"/>
    <n v="0.21"/>
    <s v="Source"/>
    <n v="0.14526459969932454"/>
    <s v="Derived (8a)"/>
    <s v="N"/>
    <s v="Pos"/>
    <s v="insignificant"/>
    <s v="Transit users"/>
    <s v="individual"/>
    <s v="count"/>
    <s v="Aggregate"/>
    <s v="General"/>
    <s v="USA"/>
    <s v="Atlanta"/>
    <n v="2009"/>
    <s v="Pre-2010"/>
    <n v="1298"/>
    <n v="0"/>
    <n v="0"/>
    <n v="1"/>
    <x v="1"/>
    <x v="0"/>
    <s v="Population density"/>
    <m/>
    <x v="2"/>
    <s v="Negative binomial regression"/>
    <m/>
    <n v="3.7781599999999999E-2"/>
    <m/>
    <n v="1.0385043987484257"/>
    <s v="Derived (4b)"/>
    <n v="1.4456378252834332"/>
    <s v="Derived (8b)"/>
  </r>
  <r>
    <x v="20"/>
    <s v="Guerra et al. 2012"/>
    <n v="70.099999999999994"/>
    <s v="70.1.1"/>
    <s v="Table 2 p. 7 (0.25 mi buffer)"/>
    <x v="0"/>
    <x v="1"/>
    <x v="1"/>
    <n v="3.4387203231752414E-2"/>
    <x v="0"/>
    <n v="29.080585392784176"/>
    <n v="0"/>
    <n v="0"/>
    <s v="6c, 10, 5"/>
    <n v="0.20701096345514952"/>
    <s v="derived (6c)"/>
    <n v="3.4387203231752414E-2"/>
    <s v="Derived (8a)"/>
    <s v="Y"/>
    <s v="Pos"/>
    <s v="Y"/>
    <s v="Ridership"/>
    <s v="boarding + alighting"/>
    <s v="continuous"/>
    <s v="Aggregate"/>
    <s v="Weekday"/>
    <s v="USA"/>
    <s v="varies"/>
    <n v="2009"/>
    <s v="Pre-2010"/>
    <n v="1449"/>
    <n v="0"/>
    <n v="0"/>
    <n v="0"/>
    <x v="0"/>
    <x v="0"/>
    <s v="Population density"/>
    <m/>
    <x v="2"/>
    <s v="OLS"/>
    <m/>
    <n v="0.33800000000000002"/>
    <m/>
    <m/>
    <s v=""/>
    <n v="6.02"/>
    <m/>
  </r>
  <r>
    <x v="28"/>
    <s v="Currie and Delbosc 2013"/>
    <n v="62.1"/>
    <s v="62.1.1"/>
    <s v="Table 5 p. 57"/>
    <x v="0"/>
    <x v="1"/>
    <x v="1"/>
    <n v="3.8405759702725015E-2"/>
    <x v="0"/>
    <n v="26.037761204058327"/>
    <n v="0"/>
    <n v="0"/>
    <s v="6c, 5, 8a"/>
    <n v="0.19932589285714283"/>
    <s v="derived (6c)"/>
    <n v="3.8405759702725015E-2"/>
    <s v="Derived (8a)"/>
    <s v="Y"/>
    <s v="Pos"/>
    <s v="Y"/>
    <s v="Ridership"/>
    <s v="BVK"/>
    <s v="continuous"/>
    <s v="Aggregate"/>
    <s v="General"/>
    <s v="varies"/>
    <s v="varies"/>
    <s v="2001 - 2009"/>
    <s v="Pre-2010"/>
    <n v="91"/>
    <n v="0"/>
    <n v="0"/>
    <n v="0"/>
    <x v="0"/>
    <x v="0"/>
    <s v="Employment density"/>
    <m/>
    <x v="0"/>
    <s v="OLS"/>
    <m/>
    <n v="0.3"/>
    <m/>
    <m/>
    <s v=""/>
    <n v="5.19"/>
    <m/>
  </r>
  <r>
    <x v="29"/>
    <s v="de Grange et al. 2012"/>
    <n v="39.1"/>
    <s v="39.1.1"/>
    <s v="Table 1 p. 14, Model 4"/>
    <x v="0"/>
    <x v="1"/>
    <x v="1"/>
    <n v="9.1999999999999998E-2"/>
    <x v="0"/>
    <n v="10.869565217391305"/>
    <n v="0"/>
    <n v="0"/>
    <s v="6a, 8a, 8b"/>
    <n v="0.19900000000000001"/>
    <s v="Source (6a)"/>
    <n v="9.1999999999999998E-2"/>
    <s v="Derived (8a)"/>
    <s v="Y"/>
    <s v="Pos"/>
    <s v="Y"/>
    <s v="Ridership"/>
    <s v="trip"/>
    <s v="continuous"/>
    <s v="Aggregate"/>
    <s v="General"/>
    <s v="Global"/>
    <s v="varies"/>
    <s v="2000 - 2009"/>
    <s v="Pre-2010"/>
    <n v="41"/>
    <n v="0"/>
    <n v="0"/>
    <n v="1"/>
    <x v="1"/>
    <x v="0"/>
    <s v="Population density"/>
    <m/>
    <x v="2"/>
    <s v="OLS"/>
    <m/>
    <n v="0.19900000000000001"/>
    <m/>
    <m/>
    <s v=""/>
    <n v="2.1630434782608696"/>
    <s v="Derived (8b)"/>
  </r>
  <r>
    <x v="3"/>
    <s v="Chakraborty and Mishra 2012"/>
    <n v="32.1"/>
    <s v="32.1.2"/>
    <s v="Table 4 - Model I p. 10"/>
    <x v="0"/>
    <x v="1"/>
    <x v="1"/>
    <n v="2.0315119604762753E-2"/>
    <x v="0"/>
    <n v="49.224420995560187"/>
    <n v="0"/>
    <n v="0"/>
    <s v="6c, 8a, 5"/>
    <n v="0.19665035777410345"/>
    <s v="derived (6c)"/>
    <n v="2.0315119604762753E-2"/>
    <s v="Derived (8a)"/>
    <s v="Y"/>
    <s v="Pos"/>
    <s v="Y"/>
    <s v="Ridership"/>
    <s v="boarding + alighting"/>
    <s v="continuous"/>
    <s v="Aggregate"/>
    <s v="General"/>
    <s v="USA"/>
    <s v="Maryland"/>
    <n v="2000"/>
    <s v="Pre-2010"/>
    <s v="not stated"/>
    <n v="0"/>
    <n v="0"/>
    <n v="1"/>
    <x v="1"/>
    <x v="0"/>
    <s v="Employment density"/>
    <m/>
    <x v="0"/>
    <s v="OLS"/>
    <m/>
    <n v="0.78920000000000001"/>
    <m/>
    <m/>
    <s v=""/>
    <n v="9.68"/>
    <m/>
  </r>
  <r>
    <x v="30"/>
    <s v="Currie et al. 2011"/>
    <n v="64.099999999999994"/>
    <s v="64.1.2"/>
    <s v="Table 5 p. 555"/>
    <x v="0"/>
    <x v="1"/>
    <x v="1"/>
    <n v="6.2554952233216887E-2"/>
    <x v="0"/>
    <n v="15.985944586318407"/>
    <n v="0"/>
    <n v="0"/>
    <s v="6c, 8a"/>
    <n v="0.19560933563326918"/>
    <s v="derived (6c)"/>
    <n v="6.2554952233216887E-2"/>
    <s v="Derived (8a)"/>
    <s v="Y"/>
    <s v="Pos"/>
    <s v="Y"/>
    <s v="Ridership"/>
    <s v="BRK"/>
    <s v="continuous"/>
    <s v="Aggregate"/>
    <s v="General"/>
    <s v="Australia, North America, Europe"/>
    <s v="varies"/>
    <s v="2003 - 2009"/>
    <s v="Pre-2010"/>
    <n v="57"/>
    <n v="0"/>
    <n v="0"/>
    <n v="0"/>
    <x v="0"/>
    <x v="0"/>
    <s v="Job density"/>
    <m/>
    <x v="0"/>
    <s v="OLS"/>
    <m/>
    <n v="25.643000000000001"/>
    <m/>
    <m/>
    <s v=""/>
    <n v="3.1269999999999998"/>
    <m/>
  </r>
  <r>
    <x v="31"/>
    <s v="Schneider et al. 2017"/>
    <n v="50.1"/>
    <s v="50.1.1"/>
    <s v="Table 3 (final model)"/>
    <x v="0"/>
    <x v="1"/>
    <x v="1"/>
    <n v="6.5206307597043892E-2"/>
    <x v="0"/>
    <n v="15.335939679021708"/>
    <n v="0"/>
    <n v="0"/>
    <s v="4a, 5, 7a"/>
    <n v="0.19052752274999998"/>
    <s v="Derived (7a)"/>
    <m/>
    <m/>
    <s v="Y"/>
    <s v="Pos"/>
    <s v="Y"/>
    <s v="Mode choice (probability)"/>
    <s v="trip"/>
    <s v="categorical"/>
    <s v="Aggregate"/>
    <s v="Work"/>
    <s v="USA"/>
    <s v="varies"/>
    <s v="2009 - 2013"/>
    <s v="2010 - 2017"/>
    <n v="5000"/>
    <n v="0"/>
    <n v="0"/>
    <n v="1"/>
    <x v="1"/>
    <x v="0"/>
    <s v="Population density"/>
    <m/>
    <x v="2"/>
    <s v="Multinomial logistic (fractional)"/>
    <s v="automobile"/>
    <n v="2.63E-2"/>
    <n v="1.0266488969479457"/>
    <m/>
    <s v="Derived (4a)"/>
    <s v=""/>
    <m/>
  </r>
  <r>
    <x v="6"/>
    <s v="Zhang 2004"/>
    <n v="131.1"/>
    <s v="131.1.1"/>
    <s v="Table 3 (Boston - work trip, expanded)"/>
    <x v="0"/>
    <x v="1"/>
    <x v="1"/>
    <n v="7.2741935483870965E-2"/>
    <x v="0"/>
    <n v="13.747228381374724"/>
    <n v="0"/>
    <n v="0"/>
    <s v="7a, 8a"/>
    <n v="0.1804"/>
    <s v="Derived (7a)"/>
    <n v="7.2741935483870965E-2"/>
    <s v="Derived (8a)"/>
    <s v="Y"/>
    <s v="Pos"/>
    <s v="Y"/>
    <s v="Mode choice (probability)"/>
    <s v="trip"/>
    <s v="discrete"/>
    <s v="Disaggregate"/>
    <s v="Work"/>
    <s v="USA"/>
    <s v="Boston"/>
    <n v="1991"/>
    <s v="Pre-2010"/>
    <n v="1619"/>
    <n v="0"/>
    <n v="0"/>
    <n v="1"/>
    <x v="1"/>
    <x v="0"/>
    <s v="Pop density (origin)"/>
    <m/>
    <x v="2"/>
    <s v="Multinomial logistic"/>
    <s v="drive alone or active modes"/>
    <n v="8.2000000000000007E-3"/>
    <m/>
    <m/>
    <m/>
    <n v="2.48"/>
    <m/>
  </r>
  <r>
    <x v="14"/>
    <s v="Concas and DeSalvo 2008"/>
    <n v="11.2"/>
    <s v="11.2.2"/>
    <s v="Table 4.10 and 4.11, Model I: Exogenous Residential Location and Population Density"/>
    <x v="0"/>
    <x v="1"/>
    <x v="1"/>
    <n v="4.0709033181144709E-2"/>
    <x v="0"/>
    <n v="24.564572574108002"/>
    <n v="0"/>
    <n v="0"/>
    <m/>
    <n v="0.17"/>
    <s v="Source"/>
    <m/>
    <m/>
    <s v="unspecified"/>
    <s v="Pos"/>
    <s v="Y"/>
    <s v="Ridership"/>
    <s v="trip"/>
    <s v="continuous"/>
    <s v="Disaggregate"/>
    <s v="General"/>
    <s v="USA"/>
    <s v="San Francisco"/>
    <n v="2000"/>
    <s v="Pre-2010"/>
    <n v="8212"/>
    <n v="0"/>
    <n v="1"/>
    <n v="1"/>
    <x v="2"/>
    <x v="0"/>
    <s v="Retail density (common catchment area)"/>
    <m/>
    <x v="1"/>
    <s v="2SLS"/>
    <m/>
    <n v="0.17"/>
    <m/>
    <m/>
    <s v=""/>
    <s v=""/>
    <m/>
  </r>
  <r>
    <x v="15"/>
    <s v="Chatman 2008"/>
    <n v="111.1"/>
    <s v="111.1.2"/>
    <s v="Table 5 p. 1020 (col. 1 Activity Density)"/>
    <x v="1"/>
    <x v="1"/>
    <x v="2"/>
    <n v="1.5030311000793316E-2"/>
    <x v="0"/>
    <n v="66.532222782829905"/>
    <n v="0"/>
    <n v="0"/>
    <s v="4b, 7b"/>
    <n v="-0.33261200000000002"/>
    <s v="derived (7b)"/>
    <m/>
    <m/>
    <s v="Y"/>
    <s v="Neg"/>
    <s v="N"/>
    <s v="Ridership"/>
    <s v="trip"/>
    <s v="count"/>
    <s v="Disaggregate"/>
    <s v="Non-work"/>
    <s v="USA"/>
    <s v="San Francisco"/>
    <s v="2003/2004"/>
    <s v="Pre-2010"/>
    <n v="1000"/>
    <n v="1"/>
    <n v="0"/>
    <n v="1"/>
    <x v="1"/>
    <x v="0"/>
    <s v="Retail employment density"/>
    <m/>
    <x v="3"/>
    <s v="Negative binomial regression"/>
    <m/>
    <n v="-0.19600000000000001"/>
    <m/>
    <n v="0.82201223467818652"/>
    <s v="Derived (4b)"/>
    <s v=""/>
    <m/>
  </r>
  <r>
    <x v="10"/>
    <s v="Choi et al. 2012"/>
    <n v="38.6"/>
    <s v="38.6.18"/>
    <s v="Table 2 p. 717 (poisson)"/>
    <x v="1"/>
    <x v="1"/>
    <x v="1"/>
    <n v="8.1678742695926662E-2"/>
    <x v="3"/>
    <n v="12.243087576932918"/>
    <n v="2.4486175153865837"/>
    <n v="5.8766820369278008E-2"/>
    <m/>
    <n v="2.4E-2"/>
    <s v="Source"/>
    <m/>
    <m/>
    <s v="Y"/>
    <s v="Pos"/>
    <s v="Y"/>
    <s v="Ridership"/>
    <s v="trip"/>
    <s v="count"/>
    <s v="Aggregate"/>
    <s v="Off-peak"/>
    <s v="South Korea"/>
    <s v="Seoul"/>
    <n v="2010"/>
    <s v="2010 - 2017"/>
    <n v="1000"/>
    <n v="1"/>
    <n v="0"/>
    <n v="0"/>
    <x v="0"/>
    <x v="1"/>
    <s v="Located in CBD"/>
    <n v="1"/>
    <x v="4"/>
    <s v="Poisson regression"/>
    <m/>
    <n v="0.26"/>
    <m/>
    <n v="1.2969300866657718"/>
    <s v="Derived (4b)"/>
    <m/>
    <m/>
  </r>
  <r>
    <x v="13"/>
    <s v="Voulgaris et al. 2017"/>
    <n v="94.1"/>
    <s v="94.1.4"/>
    <s v="Table 8 p. 456 (Model A - neighbourhood type)"/>
    <x v="1"/>
    <x v="1"/>
    <x v="1"/>
    <n v="8.1678742695926662E-2"/>
    <x v="5"/>
    <n v="12.243087576932918"/>
    <n v="6.1215437884664592"/>
    <n v="0.92312880330074198"/>
    <s v="4b, 3, 5, 7b"/>
    <n v="0.15079999999999999"/>
    <s v="derived (7b)"/>
    <m/>
    <m/>
    <s v="Y"/>
    <s v="Pos"/>
    <s v="Y"/>
    <s v="Ridership"/>
    <s v="trip"/>
    <s v="count"/>
    <s v="Aggregate"/>
    <s v="General"/>
    <s v="USA"/>
    <s v="all cities"/>
    <n v="2009"/>
    <s v="Pre-2010"/>
    <n v="72183"/>
    <n v="1"/>
    <n v="0"/>
    <n v="0"/>
    <x v="0"/>
    <x v="1"/>
    <s v="moderate density &quot;urban residential&quot; neighbourhood"/>
    <n v="1"/>
    <x v="4"/>
    <s v="Negative binomial regression"/>
    <m/>
    <n v="1.1599999999999999"/>
    <m/>
    <n v="3.1899332761161845"/>
    <s v="Derived (4b)"/>
    <m/>
    <m/>
  </r>
  <r>
    <x v="21"/>
    <s v="Cervero 2006"/>
    <n v="2.4"/>
    <s v="2.4.1"/>
    <s v="Table 3, p. 293"/>
    <x v="0"/>
    <x v="1"/>
    <x v="1"/>
    <n v="6.5206307597043892E-2"/>
    <x v="0"/>
    <n v="15.335939679021708"/>
    <n v="0"/>
    <n v="0"/>
    <s v="6a"/>
    <n v="0.14499999999999999"/>
    <s v="Source (6a)"/>
    <m/>
    <m/>
    <s v="N"/>
    <s v="Pos"/>
    <s v="insignificant"/>
    <s v="Ridership"/>
    <s v="boarding"/>
    <s v="continuous"/>
    <s v="Aggregate"/>
    <s v="General"/>
    <s v="USA"/>
    <s v="St Louis"/>
    <n v="2004"/>
    <s v="Pre-2010"/>
    <n v="27"/>
    <n v="0"/>
    <n v="0"/>
    <n v="0"/>
    <x v="0"/>
    <x v="0"/>
    <s v="Dwelling density"/>
    <m/>
    <x v="2"/>
    <s v="OLS"/>
    <m/>
    <n v="0.14499999999999999"/>
    <m/>
    <m/>
    <s v=""/>
    <s v=""/>
    <m/>
  </r>
  <r>
    <x v="6"/>
    <s v="Zhang 2004"/>
    <n v="131.4"/>
    <s v="131.4.2"/>
    <s v="Table 4 (Hong Kong - non-work trip, expanded)"/>
    <x v="0"/>
    <x v="1"/>
    <x v="1"/>
    <n v="0.10381679389312976"/>
    <x v="0"/>
    <n v="9.6323529411764728"/>
    <n v="0"/>
    <n v="0"/>
    <s v="7a, 8a"/>
    <n v="0.13599999999999998"/>
    <s v="Derived (7a)"/>
    <n v="0.10381679389312976"/>
    <s v="Derived (8a)"/>
    <s v="N"/>
    <s v="Pos"/>
    <s v="insignificant"/>
    <s v="Mode choice (probability)"/>
    <s v="trip"/>
    <s v="discrete"/>
    <s v="Disaggregate"/>
    <s v="Non-work"/>
    <s v="Hong Kong"/>
    <s v="Hong Kong"/>
    <n v="1991"/>
    <s v="Pre-2010"/>
    <n v="15281"/>
    <n v="0"/>
    <n v="0"/>
    <n v="1"/>
    <x v="1"/>
    <x v="0"/>
    <s v="Job density (origin)"/>
    <m/>
    <x v="0"/>
    <s v="logistic (nested)"/>
    <s v="drive alone or active modes"/>
    <n v="1.6999999999999999E-3"/>
    <m/>
    <m/>
    <m/>
    <n v="1.31"/>
    <m/>
  </r>
  <r>
    <x v="13"/>
    <s v="Voulgaris et al. 2017"/>
    <n v="94.2"/>
    <s v="94.2.7"/>
    <s v="Table 8 p. 456 (Model B - synergistic effect of built environment)"/>
    <x v="1"/>
    <x v="1"/>
    <x v="1"/>
    <n v="8.1678742695926662E-2"/>
    <x v="5"/>
    <n v="12.243087576932918"/>
    <n v="6.1215437884664592"/>
    <n v="-0.35811031162528789"/>
    <s v="4b, 3, 5, 7b"/>
    <n v="-5.8500000000000003E-2"/>
    <s v="derived (7b)"/>
    <m/>
    <m/>
    <s v="Y"/>
    <s v="Neg"/>
    <s v="N"/>
    <s v="Ridership"/>
    <s v="trip"/>
    <s v="count"/>
    <s v="Aggregate"/>
    <s v="General"/>
    <s v="USA"/>
    <s v="all cities"/>
    <n v="2009"/>
    <s v="Pre-2010"/>
    <n v="72183"/>
    <n v="1"/>
    <n v="0"/>
    <n v="0"/>
    <x v="0"/>
    <x v="1"/>
    <s v="moderate density &quot;urban residential&quot; neighbourhood"/>
    <n v="1"/>
    <x v="4"/>
    <s v="Negative binomial regression"/>
    <m/>
    <n v="-0.45"/>
    <m/>
    <n v="0.63762815162177333"/>
    <s v="Derived (4b)"/>
    <m/>
    <m/>
  </r>
  <r>
    <x v="10"/>
    <s v="Choi et al. 2012"/>
    <n v="38.6"/>
    <s v="38.6.3"/>
    <s v="Table 2 p. 717 (poisson)"/>
    <x v="1"/>
    <x v="1"/>
    <x v="1"/>
    <n v="4.0709033181144709E-2"/>
    <x v="2"/>
    <n v="24.564572574108002"/>
    <e v="#VALUE!"/>
    <e v="#VALUE!"/>
    <m/>
    <n v="0.46700000000000003"/>
    <s v="Source"/>
    <m/>
    <m/>
    <s v="Y"/>
    <s v="Pos"/>
    <s v="Y"/>
    <s v="Ridership"/>
    <s v="trip"/>
    <s v="count"/>
    <s v="Aggregate"/>
    <s v="Off-peak"/>
    <s v="South Korea"/>
    <s v="Seoul"/>
    <n v="2010"/>
    <s v="2010 - 2017"/>
    <n v="1000"/>
    <n v="1"/>
    <n v="0"/>
    <n v="0"/>
    <x v="0"/>
    <x v="0"/>
    <s v="commercial density (common catchment area)"/>
    <m/>
    <x v="1"/>
    <s v="Poisson regression"/>
    <m/>
    <n v="1.9999999999999999E-6"/>
    <m/>
    <n v="1.000002000002"/>
    <s v="Derived (4b)"/>
    <s v=""/>
    <m/>
  </r>
  <r>
    <x v="10"/>
    <s v="Choi et al. 2012"/>
    <n v="38.6"/>
    <s v="38.6.12"/>
    <s v="Table 2 p. 717 (poisson)"/>
    <x v="1"/>
    <x v="1"/>
    <x v="1"/>
    <n v="4.0709033181144709E-2"/>
    <x v="2"/>
    <n v="24.564572574108002"/>
    <e v="#VALUE!"/>
    <e v="#VALUE!"/>
    <m/>
    <n v="0.42799999999999999"/>
    <s v="Source"/>
    <m/>
    <m/>
    <s v="N"/>
    <s v="Pos"/>
    <s v="insignificant"/>
    <s v="Ridership"/>
    <s v="trip"/>
    <s v="count"/>
    <s v="Aggregate"/>
    <s v="Off-peak"/>
    <s v="South Korea"/>
    <s v="Seoul"/>
    <n v="2010"/>
    <s v="2010 - 2017"/>
    <n v="1000"/>
    <n v="1"/>
    <n v="0"/>
    <n v="0"/>
    <x v="0"/>
    <x v="0"/>
    <s v="commercial density (common catchment area)"/>
    <m/>
    <x v="1"/>
    <s v="Poisson regression"/>
    <m/>
    <n v="9.9999999999999995E-7"/>
    <m/>
    <n v="1.0000010000005"/>
    <s v="Derived (4b)"/>
    <s v=""/>
    <m/>
  </r>
  <r>
    <x v="10"/>
    <s v="Choi et al. 2012"/>
    <n v="38.4"/>
    <s v="38.4.12"/>
    <s v="Table 2 p. 716 (poisson)"/>
    <x v="1"/>
    <x v="1"/>
    <x v="1"/>
    <n v="4.0709033181144709E-2"/>
    <x v="2"/>
    <n v="24.564572574108002"/>
    <e v="#VALUE!"/>
    <e v="#VALUE!"/>
    <m/>
    <n v="0.16500000000000001"/>
    <s v="Source"/>
    <m/>
    <m/>
    <s v="Y"/>
    <s v="Pos"/>
    <s v="Y"/>
    <s v="Ridership"/>
    <s v="trip"/>
    <s v="count"/>
    <s v="Aggregate"/>
    <s v="Peak"/>
    <s v="South Korea"/>
    <s v="Seoul"/>
    <n v="2010"/>
    <s v="2010 - 2017"/>
    <n v="1000"/>
    <n v="1"/>
    <n v="0"/>
    <n v="0"/>
    <x v="0"/>
    <x v="0"/>
    <s v="commercial density (common catchment area)"/>
    <m/>
    <x v="1"/>
    <s v="Poisson regression"/>
    <m/>
    <n v="9.9999999999999995E-7"/>
    <m/>
    <n v="1.0000010000005"/>
    <s v="Derived (4b)"/>
    <s v=""/>
    <m/>
  </r>
  <r>
    <x v="27"/>
    <s v="Bhattacharya 2013"/>
    <n v="72.2"/>
    <s v="72.2.1"/>
    <s v="Table 3.3 p. 64"/>
    <x v="0"/>
    <x v="1"/>
    <x v="1"/>
    <n v="3.2161159794204051E-2"/>
    <x v="0"/>
    <n v="31.093406033827666"/>
    <n v="0"/>
    <n v="0"/>
    <s v="4b, 8a, 8b"/>
    <n v="0.13"/>
    <s v="Source"/>
    <n v="3.2161159794204051E-2"/>
    <s v="Derived (8a)"/>
    <s v="Y"/>
    <s v="Pos"/>
    <s v="Y"/>
    <s v="Transit users"/>
    <s v="individual"/>
    <s v="count"/>
    <s v="Aggregate"/>
    <s v="General"/>
    <s v="USA"/>
    <s v="Atlanta"/>
    <n v="2009"/>
    <s v="Pre-2010"/>
    <n v="10491"/>
    <n v="0"/>
    <n v="0"/>
    <n v="1"/>
    <x v="1"/>
    <x v="0"/>
    <s v="Population density"/>
    <m/>
    <x v="2"/>
    <s v="Negative binomial regression"/>
    <m/>
    <n v="1.9844899999999999E-2"/>
    <m/>
    <n v="1.02004311906927"/>
    <s v="Derived (4b)"/>
    <n v="4.0421427843975968"/>
    <s v="Derived (8b)"/>
  </r>
  <r>
    <x v="10"/>
    <s v="Choi et al. 2012"/>
    <n v="38.5"/>
    <s v="38.5.12"/>
    <s v="Table 2 p. 717 (multiplicative)"/>
    <x v="1"/>
    <x v="1"/>
    <x v="1"/>
    <n v="4.0709033181144709E-2"/>
    <x v="2"/>
    <n v="24.564572574108002"/>
    <e v="#VALUE!"/>
    <e v="#VALUE!"/>
    <s v="6b"/>
    <n v="4.7E-2"/>
    <s v="Source (6a)"/>
    <m/>
    <m/>
    <s v="Y"/>
    <s v="Pos"/>
    <s v="Y"/>
    <s v="Ridership"/>
    <s v="trip"/>
    <s v="continuous"/>
    <s v="Aggregate"/>
    <s v="Off-peak"/>
    <s v="South Korea"/>
    <s v="Seoul"/>
    <n v="2010"/>
    <s v="2010 - 2017"/>
    <n v="1000"/>
    <n v="1"/>
    <n v="0"/>
    <n v="0"/>
    <x v="0"/>
    <x v="0"/>
    <s v="commercial density (common catchment area)"/>
    <m/>
    <x v="1"/>
    <s v="Multiplicative"/>
    <m/>
    <n v="4.7E-2"/>
    <m/>
    <m/>
    <s v=""/>
    <s v=""/>
    <m/>
  </r>
  <r>
    <x v="32"/>
    <s v="Dill and Wardell 2007"/>
    <n v="8.1"/>
    <s v="8.1.2"/>
    <s v="Table 4, p. 55"/>
    <x v="1"/>
    <x v="1"/>
    <x v="1"/>
    <n v="7.8952535059412493E-2"/>
    <x v="1"/>
    <n v="12.665837762492249"/>
    <n v="12.665837762492249"/>
    <n v="-1.7748205573517619"/>
    <s v="6c"/>
    <n v="-0.14012658227848102"/>
    <s v="derived (6c)"/>
    <m/>
    <m/>
    <s v="Y"/>
    <s v="Neg"/>
    <s v="N"/>
    <s v="Mode share"/>
    <s v="trip"/>
    <s v="continuous"/>
    <s v="Aggregate"/>
    <s v="Work"/>
    <s v="USA"/>
    <s v="Portland"/>
    <s v="Not stated"/>
    <s v="2010 - 2017"/>
    <n v="592"/>
    <n v="1"/>
    <n v="0"/>
    <n v="0"/>
    <x v="0"/>
    <x v="2"/>
    <s v="Bicycle facilities"/>
    <m/>
    <x v="5"/>
    <s v="OLS"/>
    <m/>
    <n v="-2.7E-2"/>
    <m/>
    <m/>
    <s v=""/>
    <s v=""/>
    <m/>
  </r>
  <r>
    <x v="33"/>
    <s v="Zhao et al. 2014"/>
    <n v="129.1"/>
    <s v="129.1.8"/>
    <s v="Table 2 p. 143"/>
    <x v="1"/>
    <x v="1"/>
    <x v="1"/>
    <n v="8.2204627648393579E-4"/>
    <x v="1"/>
    <n v="1216.4765276685025"/>
    <n v="1216.4765276685025"/>
    <n v="4.04"/>
    <s v="6c, 8a"/>
    <n v="3.3210669569951005E-3"/>
    <s v="derived (6c)"/>
    <n v="8.2204627648393579E-4"/>
    <s v="Derived (8a)"/>
    <s v="Y"/>
    <s v="Pos"/>
    <s v="Y"/>
    <s v="Ridership"/>
    <m/>
    <s v="continuous"/>
    <s v="Aggregate"/>
    <s v="General"/>
    <s v="China"/>
    <s v="Nanjing"/>
    <n v="2010"/>
    <s v="2010 - 2017"/>
    <n v="55"/>
    <n v="1"/>
    <n v="0"/>
    <n v="0"/>
    <x v="0"/>
    <x v="2"/>
    <s v="Bicycle Park n Ride Space"/>
    <m/>
    <x v="5"/>
    <s v="OLS"/>
    <m/>
    <n v="0.14879999999999999"/>
    <m/>
    <m/>
    <m/>
    <n v="4.04"/>
    <m/>
  </r>
  <r>
    <x v="34"/>
    <s v="Durning and Townsend 2015"/>
    <n v="52.1"/>
    <s v="52.1.14"/>
    <s v="Table 3 p. 101"/>
    <x v="1"/>
    <x v="1"/>
    <x v="1"/>
    <n v="7.2019779016757587E-2"/>
    <x v="1"/>
    <n v="13.885074539972132"/>
    <n v="13.885074539972132"/>
    <n v="4.5418078820248846"/>
    <m/>
    <n v="0.3271"/>
    <s v="Source"/>
    <m/>
    <m/>
    <s v="Y"/>
    <s v="Pos"/>
    <s v="Y"/>
    <s v="Ridership"/>
    <s v="average weekday boarding"/>
    <s v="continuous"/>
    <s v="Aggregate"/>
    <s v="Weekday"/>
    <s v="Canada"/>
    <s v="Calgary, Edmonton, Montreal, Toronto, Vancouver"/>
    <n v="2012"/>
    <s v="2010 - 2017"/>
    <n v="342"/>
    <n v="1"/>
    <n v="0"/>
    <n v="0"/>
    <x v="0"/>
    <x v="3"/>
    <s v="Residential to non-residential balancing index:Higher ratio means more even"/>
    <m/>
    <x v="6"/>
    <s v="Bootstrapped regression"/>
    <m/>
    <s v=""/>
    <m/>
    <m/>
    <s v=""/>
    <s v=""/>
    <m/>
  </r>
  <r>
    <x v="6"/>
    <s v="Zhang 2004"/>
    <n v="131.1"/>
    <s v="131.1.4"/>
    <s v="Table 3 (Boston - work trip, expanded)"/>
    <x v="0"/>
    <x v="1"/>
    <x v="1"/>
    <n v="4.1326530612244901E-2"/>
    <x v="0"/>
    <n v="24.197530864197528"/>
    <n v="0"/>
    <n v="0"/>
    <s v="7a, 8a"/>
    <n v="0.1215"/>
    <s v="Derived (7a)"/>
    <n v="4.1326530612244901E-2"/>
    <s v="Derived (8a)"/>
    <s v="Y"/>
    <s v="Pos"/>
    <s v="Y"/>
    <s v="Mode choice (probability)"/>
    <s v="trip"/>
    <s v="discrete"/>
    <s v="Disaggregate"/>
    <s v="Work"/>
    <s v="USA"/>
    <s v="Boston"/>
    <n v="1991"/>
    <s v="Pre-2010"/>
    <n v="1619"/>
    <n v="0"/>
    <n v="0"/>
    <n v="1"/>
    <x v="1"/>
    <x v="0"/>
    <s v="Job density (destination)"/>
    <m/>
    <x v="0"/>
    <s v="Multinomial logistic"/>
    <s v="drive alone or active modes"/>
    <n v="8.9999999999999998E-4"/>
    <m/>
    <m/>
    <m/>
    <n v="2.94"/>
    <m/>
  </r>
  <r>
    <x v="35"/>
    <s v="Sung et al. 2014"/>
    <n v="65.7"/>
    <s v="65.7.7"/>
    <s v="Table 3 p. 139 (500m buffer)"/>
    <x v="1"/>
    <x v="1"/>
    <x v="1"/>
    <n v="4.2483690280065892E-2"/>
    <x v="6"/>
    <n v="23.538444833951203"/>
    <n v="0.81167051151555869"/>
    <n v="0.2093103448275862"/>
    <s v="6e, 8a, 5"/>
    <n v="0.25787599999999999"/>
    <s v="derived (6e)"/>
    <n v="4.2483690280065892E-2"/>
    <s v="Derived (8a)"/>
    <s v="Y"/>
    <s v="Pos"/>
    <s v="Y"/>
    <s v="Ridership"/>
    <s v="patronage"/>
    <s v="continuous"/>
    <s v="Aggregate"/>
    <s v="General"/>
    <s v="South Korea"/>
    <s v="Seoul metropolitan region"/>
    <n v="2010"/>
    <s v="2010 - 2017"/>
    <n v="473"/>
    <n v="1"/>
    <n v="0"/>
    <n v="0"/>
    <x v="0"/>
    <x v="3"/>
    <s v="Res. &amp; large-scale commercial balancing index:perfect balance between two land uses = 1"/>
    <m/>
    <x v="6"/>
    <s v="OLS"/>
    <m/>
    <n v="2.8029999999999999"/>
    <m/>
    <m/>
    <s v=""/>
    <n v="6.07"/>
    <m/>
  </r>
  <r>
    <x v="0"/>
    <s v="Ramos-Santiago and Brown 2016"/>
    <n v="33.200000000000003"/>
    <s v="33.2.1"/>
    <s v="(Light rail) Table 3 p. 929"/>
    <x v="0"/>
    <x v="1"/>
    <x v="1"/>
    <n v="6.5206307597043892E-2"/>
    <x v="0"/>
    <n v="15.335939679021708"/>
    <n v="0"/>
    <n v="0"/>
    <s v="4b"/>
    <n v="0.115"/>
    <s v="Source"/>
    <m/>
    <m/>
    <s v="Y"/>
    <s v="Pos"/>
    <s v="Y"/>
    <s v="Ridership"/>
    <s v="boarding"/>
    <s v="count"/>
    <s v="Aggregate"/>
    <s v="General"/>
    <s v="USA"/>
    <s v="varies"/>
    <n v="2012"/>
    <s v="2010 - 2017"/>
    <n v="432"/>
    <n v="0"/>
    <n v="0"/>
    <n v="1"/>
    <x v="1"/>
    <x v="0"/>
    <s v="Population density"/>
    <m/>
    <x v="2"/>
    <s v="Negative binomial regression"/>
    <m/>
    <n v="1E-4"/>
    <m/>
    <n v="1.0001000050001667"/>
    <s v="Derived (4b)"/>
    <s v=""/>
    <m/>
  </r>
  <r>
    <x v="35"/>
    <s v="Sung et al. 2014"/>
    <n v="65.400000000000006"/>
    <s v="65.4.5"/>
    <s v="Table 2 p. 138 (1000m buffer)"/>
    <x v="1"/>
    <x v="1"/>
    <x v="1"/>
    <n v="9.2709727626459154E-2"/>
    <x v="6"/>
    <n v="10.786354631836954"/>
    <n v="0.37194326316679149"/>
    <n v="8.8620689655172405E-2"/>
    <s v="6e, 8a, 5"/>
    <n v="0.238264"/>
    <s v="derived (6e)"/>
    <n v="9.2709727626459154E-2"/>
    <s v="Derived (8a)"/>
    <s v="Y"/>
    <s v="Pos"/>
    <s v="Y"/>
    <s v="Ridership"/>
    <s v="patronage"/>
    <s v="continuous"/>
    <s v="Aggregate"/>
    <s v="General"/>
    <s v="South Korea"/>
    <s v="Seoul "/>
    <n v="2010"/>
    <s v="2010 - 2017"/>
    <n v="473"/>
    <n v="1"/>
    <n v="0"/>
    <n v="0"/>
    <x v="0"/>
    <x v="3"/>
    <s v="Residential to non-residential balancing index:perfect balance between two land uses = 1"/>
    <m/>
    <x v="6"/>
    <s v="OLS"/>
    <m/>
    <n v="0.63200000000000001"/>
    <m/>
    <m/>
    <s v=""/>
    <n v="2.57"/>
    <m/>
  </r>
  <r>
    <x v="35"/>
    <s v="Sung et al. 2014"/>
    <n v="65.900000000000006"/>
    <s v="65.9.5"/>
    <s v="Table 3 p. 139 (1000m buffer)"/>
    <x v="1"/>
    <x v="1"/>
    <x v="1"/>
    <n v="7.9687499999999994E-2"/>
    <x v="6"/>
    <n v="12.549019607843139"/>
    <n v="0.43272481406355651"/>
    <n v="5.2413793103448271E-2"/>
    <s v="6e, 8a"/>
    <n v="0.12112499999999998"/>
    <s v="derived (6e)"/>
    <n v="7.9687499999999994E-2"/>
    <s v="Derived (8a)"/>
    <s v="N"/>
    <s v="Pos"/>
    <s v="insignificant"/>
    <s v="Ridership"/>
    <s v="patronage"/>
    <s v="continuous"/>
    <s v="Aggregate"/>
    <s v="General"/>
    <s v="South Korea"/>
    <s v="Seoul metropolitan region"/>
    <n v="2010"/>
    <s v="2010 - 2017"/>
    <n v="473"/>
    <n v="1"/>
    <n v="0"/>
    <n v="0"/>
    <x v="0"/>
    <x v="3"/>
    <s v="Residential to non-residential balancing index:perfect balance between two land uses = 1"/>
    <m/>
    <x v="6"/>
    <s v="OLS"/>
    <m/>
    <n v="0.28499999999999998"/>
    <m/>
    <m/>
    <s v=""/>
    <n v="1.52"/>
    <m/>
  </r>
  <r>
    <x v="35"/>
    <s v="Sung et al. 2014"/>
    <n v="65.5"/>
    <s v="65.5.5"/>
    <s v="Table 2 p. 138 (1500m buffer)"/>
    <x v="1"/>
    <x v="1"/>
    <x v="1"/>
    <n v="8.9399999999999993E-2"/>
    <x v="6"/>
    <n v="11.185682326621924"/>
    <n v="0.38571318367661805"/>
    <n v="1.4482758620689654E-2"/>
    <s v="6e, 8a"/>
    <n v="3.7547999999999998E-2"/>
    <s v="derived (6e)"/>
    <n v="8.9399999999999993E-2"/>
    <s v="Derived (8a)"/>
    <s v="N"/>
    <s v="Pos"/>
    <s v="insignificant"/>
    <s v="Ridership"/>
    <s v="patronage"/>
    <s v="continuous"/>
    <s v="Aggregate"/>
    <s v="General"/>
    <s v="South Korea"/>
    <s v="Seoul "/>
    <n v="2010"/>
    <s v="2010 - 2017"/>
    <n v="473"/>
    <n v="1"/>
    <n v="0"/>
    <n v="0"/>
    <x v="0"/>
    <x v="3"/>
    <s v="Residential to non-residential balancing index:perfect balance between two land uses = 1"/>
    <m/>
    <x v="6"/>
    <s v="OLS"/>
    <m/>
    <n v="0.126"/>
    <m/>
    <m/>
    <s v=""/>
    <n v="0.42"/>
    <m/>
  </r>
  <r>
    <x v="27"/>
    <s v="Bhattacharya 2013"/>
    <n v="72.400000000000006"/>
    <s v="72.4.2"/>
    <s v="Table 3.5 p. 67"/>
    <x v="0"/>
    <x v="1"/>
    <x v="1"/>
    <n v="3.4187648600865699E-2"/>
    <x v="0"/>
    <n v="29.250329897642565"/>
    <n v="0"/>
    <n v="0"/>
    <s v="4b, 8a, 8b"/>
    <n v="0.11"/>
    <s v="Source"/>
    <n v="3.4187648600865699E-2"/>
    <s v="Derived (8a)"/>
    <s v="Y"/>
    <s v="Pos"/>
    <s v="Y"/>
    <s v="Transit users"/>
    <s v="individual"/>
    <s v="count"/>
    <s v="Aggregate"/>
    <s v="General"/>
    <s v="USA"/>
    <s v="Atlanta"/>
    <n v="2009"/>
    <s v="Pre-2010"/>
    <n v="1605"/>
    <n v="0"/>
    <n v="0"/>
    <n v="1"/>
    <x v="1"/>
    <x v="0"/>
    <s v="Employment density"/>
    <m/>
    <x v="0"/>
    <s v="Negative binomial regression"/>
    <m/>
    <n v="1.6402999999999999E-3"/>
    <m/>
    <n v="1.0016416460279076"/>
    <s v="Derived (4b)"/>
    <n v="3.2175362887406824"/>
    <s v="Derived (8b)"/>
  </r>
  <r>
    <x v="19"/>
    <s v="Taylor et al. 2009"/>
    <n v="14.1"/>
    <s v="14.1.1"/>
    <s v="Table 2 p. 68"/>
    <x v="0"/>
    <x v="1"/>
    <x v="1"/>
    <n v="6.5206307597043892E-2"/>
    <x v="0"/>
    <n v="15.335939679021708"/>
    <n v="0"/>
    <n v="0"/>
    <s v="6aa"/>
    <n v="0.10872999999999999"/>
    <s v="Source (6a)"/>
    <m/>
    <m/>
    <s v="N"/>
    <s v="Pos"/>
    <s v="insignificant"/>
    <s v="Ridership"/>
    <s v="boarding"/>
    <s v="continuous"/>
    <s v="Aggregate"/>
    <s v="Other"/>
    <s v="USA"/>
    <s v="varies"/>
    <n v="2000"/>
    <s v="Pre-2010"/>
    <n v="265"/>
    <n v="0"/>
    <n v="0"/>
    <n v="1"/>
    <x v="1"/>
    <x v="0"/>
    <s v="Population density"/>
    <m/>
    <x v="2"/>
    <s v="OLS"/>
    <m/>
    <n v="0.10872999999999999"/>
    <m/>
    <m/>
    <s v=""/>
    <s v=""/>
    <m/>
  </r>
  <r>
    <x v="35"/>
    <s v="Sung et al. 2014"/>
    <n v="65.7"/>
    <s v="65.7.5"/>
    <s v="Table 3 p. 139 (500m buffer)"/>
    <x v="1"/>
    <x v="1"/>
    <x v="1"/>
    <n v="8.4648648648648656E-2"/>
    <x v="6"/>
    <n v="11.813537675606641"/>
    <n v="0.40736336812436691"/>
    <n v="1.2758620689655172E-2"/>
    <s v="6e, 8a"/>
    <n v="3.1320000000000001E-2"/>
    <s v="derived (6e)"/>
    <n v="8.4648648648648656E-2"/>
    <s v="Derived (8a)"/>
    <s v="N"/>
    <s v="Pos"/>
    <s v="insignificant"/>
    <s v="Ridership"/>
    <s v="patronage"/>
    <s v="continuous"/>
    <s v="Aggregate"/>
    <s v="General"/>
    <s v="South Korea"/>
    <s v="Seoul metropolitan region"/>
    <n v="2010"/>
    <s v="2010 - 2017"/>
    <n v="473"/>
    <n v="1"/>
    <n v="0"/>
    <n v="0"/>
    <x v="0"/>
    <x v="3"/>
    <s v="Residential to non-residential balancing index:perfect balance between two land uses = 1"/>
    <m/>
    <x v="6"/>
    <s v="OLS"/>
    <m/>
    <n v="5.8000000000000003E-2"/>
    <m/>
    <m/>
    <s v=""/>
    <n v="0.37"/>
    <m/>
  </r>
  <r>
    <x v="35"/>
    <s v="Sung et al. 2014"/>
    <n v="65.099999999999994"/>
    <s v="65.10.8"/>
    <s v="Table 3 p. 139 (1500m buffer)"/>
    <x v="1"/>
    <x v="1"/>
    <x v="1"/>
    <n v="0.10797628458498024"/>
    <x v="6"/>
    <n v="9.2612929204187715"/>
    <n v="0.31935492829030249"/>
    <n v="8.724137931034482E-3"/>
    <s v="6e, 8a"/>
    <n v="2.7317999999999999E-2"/>
    <s v="derived (6e)"/>
    <n v="0.10797628458498024"/>
    <s v="Derived (8a)"/>
    <s v="N"/>
    <s v="Pos"/>
    <s v="insignificant"/>
    <s v="Ridership"/>
    <s v="patronage"/>
    <s v="continuous"/>
    <s v="Aggregate"/>
    <s v="General"/>
    <s v="South Korea"/>
    <s v="Seoul metropolitan region"/>
    <n v="2010"/>
    <s v="2010 - 2017"/>
    <n v="473"/>
    <n v="1"/>
    <n v="0"/>
    <n v="0"/>
    <x v="0"/>
    <x v="3"/>
    <s v="Res. &amp; office balancing index:perfect balance between two land uses = 1"/>
    <m/>
    <x v="6"/>
    <s v="OLS"/>
    <m/>
    <n v="5.8000000000000003E-2"/>
    <m/>
    <m/>
    <s v=""/>
    <n v="0.253"/>
    <m/>
  </r>
  <r>
    <x v="35"/>
    <s v="Sung et al. 2014"/>
    <n v="65.099999999999994"/>
    <s v="65.1.8"/>
    <s v="Table 2 p. 138 (250m buffer)"/>
    <x v="1"/>
    <x v="1"/>
    <x v="1"/>
    <n v="4.126363636363637E-2"/>
    <x v="6"/>
    <n v="24.234412866270098"/>
    <n v="0.8356694091817275"/>
    <n v="1.5172413793103447E-2"/>
    <s v="6e, 8a"/>
    <n v="1.8156000000000002E-2"/>
    <s v="derived (6e)"/>
    <n v="4.126363636363637E-2"/>
    <s v="Derived (8a)"/>
    <s v="N"/>
    <s v="Pos"/>
    <s v="insignificant"/>
    <s v="Ridership"/>
    <s v="patronage"/>
    <s v="continuous"/>
    <s v="Aggregate"/>
    <s v="General"/>
    <s v="South Korea"/>
    <s v="Seoul "/>
    <n v="2010"/>
    <s v="2010 - 2017"/>
    <n v="473"/>
    <n v="1"/>
    <n v="0"/>
    <n v="0"/>
    <x v="0"/>
    <x v="3"/>
    <s v="Res. &amp; office balancing index:perfect balance between two land uses = 1"/>
    <m/>
    <x v="6"/>
    <s v="OLS"/>
    <m/>
    <n v="6.8000000000000005E-2"/>
    <m/>
    <m/>
    <s v=""/>
    <n v="0.44"/>
    <m/>
  </r>
  <r>
    <x v="6"/>
    <s v="Zhang 2004"/>
    <n v="131.30000000000001"/>
    <s v="131.3.1"/>
    <s v="Table 4 (Hong Kong - work trip, expanded)"/>
    <x v="0"/>
    <x v="1"/>
    <x v="1"/>
    <n v="0.19127272727272726"/>
    <x v="0"/>
    <n v="5.2281368821292782"/>
    <n v="0"/>
    <n v="0"/>
    <s v="7a, 8a"/>
    <n v="0.1052"/>
    <s v="Derived (7a)"/>
    <n v="0.19127272727272726"/>
    <s v="Derived (8a)"/>
    <s v="N"/>
    <s v="Pos"/>
    <s v="insignificant"/>
    <s v="Mode choice (probability)"/>
    <s v="trip"/>
    <s v="discrete"/>
    <s v="Disaggregate"/>
    <s v="Work"/>
    <s v="Hong Kong"/>
    <s v="Hong Kong"/>
    <n v="1991"/>
    <s v="Pre-2010"/>
    <n v="20246"/>
    <n v="0"/>
    <n v="0"/>
    <n v="1"/>
    <x v="1"/>
    <x v="0"/>
    <s v="population density (origin)"/>
    <m/>
    <x v="2"/>
    <s v="logistic (nested)"/>
    <s v="drive alone or active modes"/>
    <n v="4.0000000000000002E-4"/>
    <m/>
    <m/>
    <m/>
    <n v="0.55000000000000004"/>
    <m/>
  </r>
  <r>
    <x v="35"/>
    <s v="Sung et al. 2014"/>
    <n v="65.3"/>
    <s v="65.3.8"/>
    <s v="Table 2 p. 138 (750m buffer)"/>
    <x v="1"/>
    <x v="1"/>
    <x v="1"/>
    <n v="5.1176470588235289E-2"/>
    <x v="6"/>
    <n v="19.540229885057474"/>
    <n v="0.67380103051922324"/>
    <n v="1.1724137931034483E-2"/>
    <s v="6e, 8a"/>
    <n v="1.7399999999999999E-2"/>
    <s v="derived (6e)"/>
    <n v="5.1176470588235289E-2"/>
    <s v="Derived (8a)"/>
    <s v="N"/>
    <s v="Pos"/>
    <s v="insignificant"/>
    <s v="Ridership"/>
    <s v="patronage"/>
    <s v="continuous"/>
    <s v="Aggregate"/>
    <s v="General"/>
    <s v="South Korea"/>
    <s v="Seoul "/>
    <n v="2010"/>
    <s v="2010 - 2017"/>
    <n v="473"/>
    <n v="1"/>
    <n v="0"/>
    <n v="0"/>
    <x v="0"/>
    <x v="3"/>
    <s v="Res. &amp; office balancing index:perfect balance between two land uses = 1"/>
    <m/>
    <x v="6"/>
    <s v="OLS"/>
    <m/>
    <n v="8.6999999999999994E-2"/>
    <m/>
    <m/>
    <s v=""/>
    <n v="0.34"/>
    <m/>
  </r>
  <r>
    <x v="35"/>
    <s v="Sung et al. 2014"/>
    <n v="65.7"/>
    <s v="65.7.8"/>
    <s v="Table 3 p. 139 (500m buffer)"/>
    <x v="1"/>
    <x v="1"/>
    <x v="1"/>
    <n v="2.9177777777777778E-2"/>
    <x v="6"/>
    <n v="34.272658035034269"/>
    <n v="1.1818157943115264"/>
    <n v="1.2413793103448272E-2"/>
    <s v="6e, 8a"/>
    <n v="1.0503999999999999E-2"/>
    <s v="derived (6e)"/>
    <n v="2.9177777777777778E-2"/>
    <s v="Derived (8a)"/>
    <s v="N"/>
    <s v="Pos"/>
    <s v="insignificant"/>
    <s v="Ridership"/>
    <s v="patronage"/>
    <s v="continuous"/>
    <s v="Aggregate"/>
    <s v="General"/>
    <s v="South Korea"/>
    <s v="Seoul metropolitan region"/>
    <n v="2010"/>
    <s v="2010 - 2017"/>
    <n v="473"/>
    <n v="1"/>
    <n v="0"/>
    <n v="0"/>
    <x v="0"/>
    <x v="3"/>
    <s v="Res. &amp; office balancing index:perfect balance between two land uses = 1"/>
    <m/>
    <x v="6"/>
    <s v="OLS"/>
    <m/>
    <n v="5.1999999999999998E-2"/>
    <m/>
    <m/>
    <s v=""/>
    <n v="0.36"/>
    <m/>
  </r>
  <r>
    <x v="35"/>
    <s v="Sung et al. 2014"/>
    <n v="65.900000000000006"/>
    <s v="65.9.7"/>
    <s v="Table 3 p. 139 (1000m buffer)"/>
    <x v="1"/>
    <x v="1"/>
    <x v="1"/>
    <n v="5.0820000000000004E-2"/>
    <x v="6"/>
    <n v="19.677292404565129"/>
    <n v="0.67852732429534923"/>
    <n v="6.8965517241379301E-3"/>
    <s v="6e, 8a"/>
    <n v="1.0164000000000001E-2"/>
    <s v="derived (6e)"/>
    <n v="5.0820000000000004E-2"/>
    <s v="Derived (8a)"/>
    <s v="N"/>
    <s v="Pos"/>
    <s v="insignificant"/>
    <s v="Ridership"/>
    <s v="patronage"/>
    <s v="continuous"/>
    <s v="Aggregate"/>
    <s v="General"/>
    <s v="South Korea"/>
    <s v="Seoul metropolitan region"/>
    <n v="2010"/>
    <s v="2010 - 2017"/>
    <n v="473"/>
    <n v="1"/>
    <n v="0"/>
    <n v="0"/>
    <x v="0"/>
    <x v="3"/>
    <s v="Res. &amp; large-scale commercial balancing index:perfect balance between two land uses = 1"/>
    <m/>
    <x v="6"/>
    <s v="OLS"/>
    <m/>
    <n v="4.2000000000000003E-2"/>
    <m/>
    <m/>
    <s v=""/>
    <n v="0.2"/>
    <m/>
  </r>
  <r>
    <x v="35"/>
    <s v="Sung et al. 2014"/>
    <n v="65.599999999999994"/>
    <s v="65.6.8"/>
    <s v="Table 3 p. 139 (250m buffer)"/>
    <x v="1"/>
    <x v="1"/>
    <x v="1"/>
    <n v="3.3814285714285706E-2"/>
    <x v="6"/>
    <n v="29.573299535276728"/>
    <n v="1.019768949492301"/>
    <n v="4.8275862068965529E-3"/>
    <s v="6e, 8a"/>
    <n v="4.7339999999999995E-3"/>
    <s v="derived (6e)"/>
    <n v="3.3814285714285706E-2"/>
    <s v="Derived (8a)"/>
    <s v="N"/>
    <s v="Pos"/>
    <s v="insignificant"/>
    <s v="Ridership"/>
    <s v="patronage"/>
    <s v="continuous"/>
    <s v="Aggregate"/>
    <s v="General"/>
    <s v="South Korea"/>
    <s v="Seoul metropolitan region"/>
    <n v="2010"/>
    <s v="2010 - 2017"/>
    <n v="473"/>
    <n v="1"/>
    <n v="0"/>
    <n v="0"/>
    <x v="0"/>
    <x v="3"/>
    <s v="Res. &amp; office balancing index:perfect balance between two land uses = 1"/>
    <m/>
    <x v="6"/>
    <s v="OLS"/>
    <m/>
    <n v="1.7999999999999999E-2"/>
    <m/>
    <m/>
    <s v=""/>
    <n v="0.14000000000000001"/>
    <m/>
  </r>
  <r>
    <x v="35"/>
    <s v="Sung et al. 2014"/>
    <n v="65.099999999999994"/>
    <s v="65.10.5"/>
    <s v="Table 3 p. 139 (1500m buffer)"/>
    <x v="1"/>
    <x v="1"/>
    <x v="1"/>
    <n v="8.355555555555555E-2"/>
    <x v="6"/>
    <n v="11.968085106382979"/>
    <n v="0.41269258987527513"/>
    <n v="-3.1034482758620688E-3"/>
    <s v="6e, 8a"/>
    <n v="-7.5199999999999998E-3"/>
    <s v="derived (6e)"/>
    <n v="8.355555555555555E-2"/>
    <s v="Derived (8a)"/>
    <s v="N"/>
    <s v="Neg"/>
    <s v="insignificant"/>
    <s v="Ridership"/>
    <s v="patronage"/>
    <s v="continuous"/>
    <s v="Aggregate"/>
    <s v="General"/>
    <s v="South Korea"/>
    <s v="Seoul metropolitan region"/>
    <n v="2010"/>
    <s v="2010 - 2017"/>
    <n v="473"/>
    <n v="1"/>
    <n v="0"/>
    <n v="0"/>
    <x v="0"/>
    <x v="3"/>
    <s v="Residential to non-residential balancing index:perfect balance between two land uses = 1"/>
    <m/>
    <x v="6"/>
    <s v="OLS"/>
    <m/>
    <n v="-0.02"/>
    <m/>
    <m/>
    <s v=""/>
    <n v="-0.09"/>
    <m/>
  </r>
  <r>
    <x v="35"/>
    <s v="Sung et al. 2014"/>
    <n v="65.2"/>
    <s v="65.2.7"/>
    <s v="Table 2 p. 138 (500m buffer)"/>
    <x v="1"/>
    <x v="1"/>
    <x v="1"/>
    <n v="1.7634042553191492E-2"/>
    <x v="6"/>
    <n v="56.708494208494201"/>
    <n v="1.9554653175342829"/>
    <n v="-1.6206896551724137E-2"/>
    <s v="6e, 8a"/>
    <n v="-8.2880000000000002E-3"/>
    <s v="derived (6e)"/>
    <n v="1.7634042553191492E-2"/>
    <s v="Derived (8a)"/>
    <s v="N"/>
    <s v="Neg"/>
    <s v="insignificant"/>
    <s v="Ridership"/>
    <s v="patronage"/>
    <s v="continuous"/>
    <s v="Aggregate"/>
    <s v="General"/>
    <s v="South Korea"/>
    <s v="Seoul "/>
    <n v="2010"/>
    <s v="2010 - 2017"/>
    <n v="473"/>
    <n v="1"/>
    <n v="0"/>
    <n v="0"/>
    <x v="0"/>
    <x v="3"/>
    <s v="Res. &amp; large-scale commercial balancing index:perfect balance between two land uses = 1"/>
    <m/>
    <x v="6"/>
    <s v="OLS"/>
    <m/>
    <n v="-0.112"/>
    <m/>
    <m/>
    <s v=""/>
    <n v="-0.47"/>
    <m/>
  </r>
  <r>
    <x v="35"/>
    <s v="Sung et al. 2014"/>
    <n v="65.099999999999994"/>
    <s v="65.1.7"/>
    <s v="Table 2 p. 138 (250m buffer)"/>
    <x v="1"/>
    <x v="1"/>
    <x v="1"/>
    <n v="2.2195588235294116E-2"/>
    <x v="6"/>
    <n v="45.053998542370636"/>
    <n v="1.5535861566334701"/>
    <n v="-2.3448275862068966E-2"/>
    <s v="6e, 8a"/>
    <n v="-1.5093000000000001E-2"/>
    <s v="derived (6e)"/>
    <n v="2.2195588235294116E-2"/>
    <s v="Derived (8a)"/>
    <s v="N"/>
    <s v="Neg"/>
    <s v="insignificant"/>
    <s v="Ridership"/>
    <s v="patronage"/>
    <s v="continuous"/>
    <s v="Aggregate"/>
    <s v="General"/>
    <s v="South Korea"/>
    <s v="Seoul "/>
    <n v="2010"/>
    <s v="2010 - 2017"/>
    <n v="473"/>
    <n v="1"/>
    <n v="0"/>
    <n v="0"/>
    <x v="0"/>
    <x v="3"/>
    <s v="Res. &amp; large-scale commercial balancing index:perfect balance between two land uses = 1"/>
    <m/>
    <x v="6"/>
    <s v="OLS"/>
    <m/>
    <n v="-0.129"/>
    <m/>
    <m/>
    <s v=""/>
    <n v="-0.68"/>
    <m/>
  </r>
  <r>
    <x v="35"/>
    <s v="Sung et al. 2014"/>
    <n v="65.599999999999994"/>
    <s v="65.6.7"/>
    <s v="Table 3 p. 139 (250m buffer)"/>
    <x v="1"/>
    <x v="1"/>
    <x v="1"/>
    <n v="4.7418181818181825E-2"/>
    <x v="6"/>
    <n v="21.088957055214721"/>
    <n v="0.72720541569705932"/>
    <n v="-1.1379310344827585E-2"/>
    <s v="6e, 8a"/>
    <n v="-1.5648000000000002E-2"/>
    <s v="derived (6e)"/>
    <n v="4.7418181818181825E-2"/>
    <s v="Derived (8a)"/>
    <s v="N"/>
    <s v="Neg"/>
    <s v="insignificant"/>
    <s v="Ridership"/>
    <s v="patronage"/>
    <s v="continuous"/>
    <s v="Aggregate"/>
    <s v="General"/>
    <s v="South Korea"/>
    <s v="Seoul metropolitan region"/>
    <n v="2010"/>
    <s v="2010 - 2017"/>
    <n v="473"/>
    <n v="1"/>
    <n v="0"/>
    <n v="0"/>
    <x v="0"/>
    <x v="3"/>
    <s v="Res. &amp; large-scale commercial balancing index:perfect balance between two land uses = 1"/>
    <m/>
    <x v="6"/>
    <s v="OLS"/>
    <m/>
    <n v="-4.8000000000000001E-2"/>
    <m/>
    <m/>
    <s v=""/>
    <n v="-0.33"/>
    <m/>
  </r>
  <r>
    <x v="35"/>
    <s v="Sung et al. 2014"/>
    <n v="65.400000000000006"/>
    <s v="65.4.8"/>
    <s v="Table 2 p. 138 (1000m buffer)"/>
    <x v="1"/>
    <x v="1"/>
    <x v="1"/>
    <n v="7.5843333333333332E-2"/>
    <x v="6"/>
    <n v="13.1850744956709"/>
    <n v="0.45465774123003105"/>
    <n v="-1.0344827586206896E-2"/>
    <s v="6e, 8a"/>
    <n v="-2.2752999999999999E-2"/>
    <s v="derived (6e)"/>
    <n v="7.5843333333333332E-2"/>
    <s v="Derived (8a)"/>
    <s v="N"/>
    <s v="Neg"/>
    <s v="insignificant"/>
    <s v="Ridership"/>
    <s v="patronage"/>
    <s v="continuous"/>
    <s v="Aggregate"/>
    <s v="General"/>
    <s v="South Korea"/>
    <s v="Seoul "/>
    <n v="2010"/>
    <s v="2010 - 2017"/>
    <n v="473"/>
    <n v="1"/>
    <n v="0"/>
    <n v="0"/>
    <x v="0"/>
    <x v="3"/>
    <s v="Res. &amp; office balancing index:perfect balance between two land uses = 1"/>
    <m/>
    <x v="6"/>
    <s v="OLS"/>
    <m/>
    <n v="-6.0999999999999999E-2"/>
    <m/>
    <m/>
    <s v=""/>
    <n v="-0.3"/>
    <m/>
  </r>
  <r>
    <x v="35"/>
    <s v="Sung et al. 2014"/>
    <n v="65.2"/>
    <s v="65.2.5"/>
    <s v="Table 2 p. 138 (500m buffer)"/>
    <x v="1"/>
    <x v="1"/>
    <x v="1"/>
    <n v="0.106488"/>
    <x v="6"/>
    <n v="9.3907294718653738"/>
    <n v="0.32381825765053013"/>
    <n v="-8.6206896551724137E-3"/>
    <s v="6e, 8a"/>
    <n v="-2.6622E-2"/>
    <s v="derived (6e)"/>
    <n v="0.106488"/>
    <s v="Derived (8a)"/>
    <s v="N"/>
    <s v="Neg"/>
    <s v="insignificant"/>
    <s v="Ridership"/>
    <s v="patronage"/>
    <s v="continuous"/>
    <s v="Aggregate"/>
    <s v="General"/>
    <s v="South Korea"/>
    <s v="Seoul "/>
    <n v="2010"/>
    <s v="2010 - 2017"/>
    <n v="473"/>
    <n v="1"/>
    <n v="0"/>
    <n v="0"/>
    <x v="0"/>
    <x v="3"/>
    <s v="Residential to non-residential balancing index:perfect balance between two land uses = 1"/>
    <m/>
    <x v="6"/>
    <s v="OLS"/>
    <m/>
    <n v="-5.0999999999999997E-2"/>
    <m/>
    <m/>
    <s v=""/>
    <n v="-0.25"/>
    <m/>
  </r>
  <r>
    <x v="35"/>
    <s v="Sung et al. 2014"/>
    <n v="65.8"/>
    <s v="65.8.7"/>
    <s v="Table 3 p. 139 (750m buffer)"/>
    <x v="1"/>
    <x v="1"/>
    <x v="1"/>
    <n v="2.3108E-2"/>
    <x v="6"/>
    <n v="43.275056257573134"/>
    <n v="1.4922433192266598"/>
    <n v="-5.1724137931034475E-2"/>
    <s v="6e, 8a"/>
    <n v="-3.4661999999999998E-2"/>
    <s v="derived (6e)"/>
    <n v="2.3108E-2"/>
    <s v="Derived (8a)"/>
    <s v="N"/>
    <s v="Neg"/>
    <s v="insignificant"/>
    <s v="Ridership"/>
    <s v="patronage"/>
    <s v="continuous"/>
    <s v="Aggregate"/>
    <s v="General"/>
    <s v="South Korea"/>
    <s v="Seoul metropolitan region"/>
    <n v="2010"/>
    <s v="2010 - 2017"/>
    <n v="473"/>
    <n v="1"/>
    <n v="0"/>
    <n v="0"/>
    <x v="0"/>
    <x v="3"/>
    <s v="Res. &amp; large-scale commercial balancing index:perfect balance between two land uses = 1"/>
    <m/>
    <x v="6"/>
    <s v="OLS"/>
    <m/>
    <n v="-0.318"/>
    <m/>
    <m/>
    <s v=""/>
    <n v="-1.5"/>
    <m/>
  </r>
  <r>
    <x v="35"/>
    <s v="Sung et al. 2014"/>
    <n v="65.8"/>
    <s v="65.8.8"/>
    <s v="Table 3 p. 139 (750m buffer)"/>
    <x v="1"/>
    <x v="1"/>
    <x v="1"/>
    <n v="3.7514285714285708E-2"/>
    <x v="6"/>
    <n v="26.656511805026661"/>
    <n v="0.9191900622422986"/>
    <n v="-3.8620689655172416E-2"/>
    <s v="6e, 8a"/>
    <n v="-4.2015999999999998E-2"/>
    <s v="derived (6e)"/>
    <n v="3.7514285714285708E-2"/>
    <s v="Derived (8a)"/>
    <s v="N"/>
    <s v="Neg"/>
    <s v="insignificant"/>
    <s v="Ridership"/>
    <s v="patronage"/>
    <s v="continuous"/>
    <s v="Aggregate"/>
    <s v="General"/>
    <s v="South Korea"/>
    <s v="Seoul metropolitan region"/>
    <n v="2010"/>
    <s v="2010 - 2017"/>
    <n v="473"/>
    <n v="1"/>
    <n v="0"/>
    <n v="0"/>
    <x v="0"/>
    <x v="3"/>
    <s v="Res. &amp; office balancing index:perfect balance between two land uses = 1"/>
    <m/>
    <x v="6"/>
    <s v="OLS"/>
    <m/>
    <n v="-0.20200000000000001"/>
    <m/>
    <m/>
    <s v=""/>
    <n v="-1.1200000000000001"/>
    <m/>
  </r>
  <r>
    <x v="35"/>
    <s v="Sung et al. 2014"/>
    <n v="65.5"/>
    <s v="65.5.8"/>
    <s v="Table 2 p. 138 (1500m buffer)"/>
    <x v="1"/>
    <x v="1"/>
    <x v="1"/>
    <n v="0.13747499999999999"/>
    <x v="6"/>
    <n v="7.274049827241317"/>
    <n v="0.25082930438763162"/>
    <n v="-1.1034482758620689E-2"/>
    <s v="6e, 8a"/>
    <n v="-4.3991999999999996E-2"/>
    <s v="derived (6e)"/>
    <n v="0.13747499999999999"/>
    <s v="Derived (8a)"/>
    <s v="N"/>
    <s v="Neg"/>
    <s v="insignificant"/>
    <s v="Ridership"/>
    <s v="patronage"/>
    <s v="continuous"/>
    <s v="Aggregate"/>
    <s v="General"/>
    <s v="South Korea"/>
    <s v="Seoul "/>
    <n v="2010"/>
    <s v="2010 - 2017"/>
    <n v="473"/>
    <n v="1"/>
    <n v="0"/>
    <n v="0"/>
    <x v="0"/>
    <x v="3"/>
    <s v="Res. &amp; office balancing index:perfect balance between two land uses = 1"/>
    <m/>
    <x v="6"/>
    <s v="OLS"/>
    <m/>
    <n v="-7.1999999999999995E-2"/>
    <m/>
    <m/>
    <s v=""/>
    <n v="-0.32"/>
    <m/>
  </r>
  <r>
    <x v="35"/>
    <s v="Sung et al. 2014"/>
    <n v="65.099999999999994"/>
    <s v="65.10.7"/>
    <s v="Table 3 p. 139 (1500m buffer)"/>
    <x v="1"/>
    <x v="1"/>
    <x v="1"/>
    <n v="0.10960384615384615"/>
    <x v="6"/>
    <n v="9.1237674141137663"/>
    <n v="0.31461266945219885"/>
    <n v="-1.7931034482758623E-2"/>
    <s v="6e, 8a"/>
    <n v="-5.6994000000000003E-2"/>
    <s v="derived (6e)"/>
    <n v="0.10960384615384615"/>
    <s v="Derived (8a)"/>
    <s v="N"/>
    <s v="Neg"/>
    <s v="insignificant"/>
    <s v="Ridership"/>
    <s v="patronage"/>
    <s v="continuous"/>
    <s v="Aggregate"/>
    <s v="General"/>
    <s v="South Korea"/>
    <s v="Seoul metropolitan region"/>
    <n v="2010"/>
    <s v="2010 - 2017"/>
    <n v="473"/>
    <n v="1"/>
    <n v="0"/>
    <n v="0"/>
    <x v="0"/>
    <x v="3"/>
    <s v="Res. &amp; large-scale commercial balancing index:perfect balance between two land uses = 1"/>
    <m/>
    <x v="6"/>
    <s v="OLS"/>
    <m/>
    <n v="-0.13800000000000001"/>
    <m/>
    <m/>
    <s v=""/>
    <n v="-0.52"/>
    <m/>
  </r>
  <r>
    <x v="35"/>
    <s v="Sung et al. 2014"/>
    <n v="65.3"/>
    <s v="65.3.7"/>
    <s v="Table 2 p. 138 (750m buffer)"/>
    <x v="1"/>
    <x v="1"/>
    <x v="1"/>
    <n v="3.4643452380952379E-2"/>
    <x v="6"/>
    <n v="28.865483410937959"/>
    <n v="0.99536149692889508"/>
    <n v="-5.7931034482758617E-2"/>
    <s v="6e, 8a, 5"/>
    <n v="-5.8200999999999996E-2"/>
    <s v="derived (6e)"/>
    <n v="3.4643452380952379E-2"/>
    <s v="Derived (8a)"/>
    <s v="Y"/>
    <s v="Neg"/>
    <s v="N"/>
    <s v="Ridership"/>
    <s v="patronage"/>
    <s v="continuous"/>
    <s v="Aggregate"/>
    <s v="General"/>
    <s v="South Korea"/>
    <s v="Seoul "/>
    <n v="2010"/>
    <s v="2010 - 2017"/>
    <n v="473"/>
    <n v="1"/>
    <n v="0"/>
    <n v="0"/>
    <x v="0"/>
    <x v="3"/>
    <s v="Res. &amp; large-scale commercial balancing index:perfect balance between two land uses = 1"/>
    <m/>
    <x v="6"/>
    <s v="OLS"/>
    <m/>
    <n v="-0.48099999999999998"/>
    <m/>
    <m/>
    <s v=""/>
    <n v="-1.68"/>
    <m/>
  </r>
  <r>
    <x v="36"/>
    <s v="Rajamani et al. 2003"/>
    <n v="117.1"/>
    <s v="117.1.2"/>
    <s v="Table 2 p. 163"/>
    <x v="0"/>
    <x v="1"/>
    <x v="1"/>
    <n v="0.17690025108422736"/>
    <x v="0"/>
    <n v="5.6529032258064511"/>
    <n v="0"/>
    <n v="0"/>
    <s v="4a, 8a"/>
    <n v="7.7499999999999999E-2"/>
    <s v="Source"/>
    <n v="0.17690025108422736"/>
    <s v="Derived (8a)"/>
    <s v="Y"/>
    <s v="Pos"/>
    <s v="Y"/>
    <s v="Mode choice (probability)"/>
    <s v="trip"/>
    <s v="categorical"/>
    <s v="Aggregate"/>
    <s v="Non-work"/>
    <s v="USA"/>
    <s v="Portland"/>
    <n v="1995"/>
    <s v="Pre-2010"/>
    <n v="131"/>
    <n v="0"/>
    <n v="0"/>
    <n v="1"/>
    <x v="1"/>
    <x v="0"/>
    <s v="Population density"/>
    <m/>
    <x v="2"/>
    <s v="Multinomial logistic"/>
    <s v="shared ride"/>
    <n v="2.8899999999999999E-2"/>
    <n v="1.0293216571626347"/>
    <m/>
    <s v="Derived (4a)"/>
    <n v="0.43809999999999999"/>
    <m/>
  </r>
  <r>
    <x v="35"/>
    <s v="Sung et al. 2014"/>
    <n v="65.8"/>
    <s v="65.8.5"/>
    <s v="Table 3 p. 139 (750m buffer)"/>
    <x v="1"/>
    <x v="1"/>
    <x v="1"/>
    <n v="8.6099999999999996E-2"/>
    <x v="6"/>
    <n v="11.614401858304298"/>
    <n v="0.40049661580359647"/>
    <n v="-4.8275862068965517E-2"/>
    <s v="6e, 8a"/>
    <n v="-0.12053999999999999"/>
    <s v="derived (6e)"/>
    <n v="8.6099999999999996E-2"/>
    <s v="Derived (8a)"/>
    <s v="N"/>
    <s v="Neg"/>
    <s v="insignificant"/>
    <s v="Ridership"/>
    <s v="patronage"/>
    <s v="continuous"/>
    <s v="Aggregate"/>
    <s v="General"/>
    <s v="South Korea"/>
    <s v="Seoul metropolitan region"/>
    <n v="2010"/>
    <s v="2010 - 2017"/>
    <n v="473"/>
    <n v="1"/>
    <n v="0"/>
    <n v="0"/>
    <x v="0"/>
    <x v="3"/>
    <s v="Residential to non-residential balancing index:perfect balance between two land uses = 1"/>
    <m/>
    <x v="6"/>
    <s v="OLS"/>
    <m/>
    <n v="-0.246"/>
    <m/>
    <m/>
    <s v=""/>
    <n v="-1.4"/>
    <m/>
  </r>
  <r>
    <x v="35"/>
    <s v="Sung et al. 2014"/>
    <n v="65.900000000000006"/>
    <s v="65.9.8"/>
    <s v="Table 3 p. 139 (1000m buffer)"/>
    <x v="1"/>
    <x v="1"/>
    <x v="1"/>
    <n v="6.0101449275362324E-2"/>
    <x v="6"/>
    <n v="16.63853387991319"/>
    <n v="0.57374254758321341"/>
    <n v="-7.1379310344827585E-2"/>
    <s v="6e, 8a"/>
    <n v="-0.12441000000000001"/>
    <s v="derived (6e)"/>
    <n v="6.0101449275362324E-2"/>
    <s v="Derived (8a)"/>
    <s v="Y"/>
    <s v="Neg"/>
    <s v="N"/>
    <s v="Ridership"/>
    <s v="patronage"/>
    <s v="continuous"/>
    <s v="Aggregate"/>
    <s v="General"/>
    <s v="South Korea"/>
    <s v="Seoul metropolitan region"/>
    <n v="2010"/>
    <s v="2010 - 2017"/>
    <n v="473"/>
    <n v="1"/>
    <n v="0"/>
    <n v="0"/>
    <x v="0"/>
    <x v="3"/>
    <s v="Res. &amp; office balancing index:perfect balance between two land uses = 1"/>
    <m/>
    <x v="6"/>
    <s v="OLS"/>
    <m/>
    <n v="-0.39"/>
    <m/>
    <m/>
    <s v=""/>
    <n v="-2.0699999999999998"/>
    <m/>
  </r>
  <r>
    <x v="6"/>
    <s v="Zhang 2004"/>
    <n v="131.1"/>
    <s v="131.1.3"/>
    <s v="Table 3 (Boston - work trip, expanded)"/>
    <x v="0"/>
    <x v="1"/>
    <x v="1"/>
    <n v="3.615023474178404E-2"/>
    <x v="0"/>
    <n v="27.662337662337659"/>
    <n v="0"/>
    <n v="0"/>
    <s v="7a, 8a"/>
    <n v="7.6999999999999999E-2"/>
    <s v="Derived (7a)"/>
    <n v="3.615023474178404E-2"/>
    <s v="Derived (8a)"/>
    <s v="Y"/>
    <s v="Pos"/>
    <s v="Y"/>
    <s v="Mode choice (probability)"/>
    <s v="trip"/>
    <s v="discrete"/>
    <s v="Disaggregate"/>
    <s v="Work"/>
    <s v="USA"/>
    <s v="Boston"/>
    <n v="1991"/>
    <s v="Pre-2010"/>
    <n v="1619"/>
    <n v="0"/>
    <n v="0"/>
    <n v="1"/>
    <x v="1"/>
    <x v="0"/>
    <s v="Pop density (destination)"/>
    <m/>
    <x v="2"/>
    <s v="Multinomial logistic"/>
    <s v="drive alone or active modes"/>
    <n v="3.5000000000000001E-3"/>
    <m/>
    <m/>
    <m/>
    <n v="2.13"/>
    <m/>
  </r>
  <r>
    <x v="35"/>
    <s v="Sung et al. 2014"/>
    <n v="65.599999999999994"/>
    <s v="65.6.5"/>
    <s v="Table 3 p. 139 (250m buffer)"/>
    <x v="1"/>
    <x v="1"/>
    <x v="1"/>
    <n v="7.5879310344827589E-2"/>
    <x v="6"/>
    <n v="13.178822994773915"/>
    <n v="0.4544421722335833"/>
    <n v="-6.0000000000000005E-2"/>
    <s v="6e, 8a, 5"/>
    <n v="-0.13203000000000001"/>
    <s v="derived (6e)"/>
    <n v="7.5879310344827589E-2"/>
    <s v="Derived (8a)"/>
    <s v="Y"/>
    <s v="Neg"/>
    <s v="N"/>
    <s v="Ridership"/>
    <s v="patronage"/>
    <s v="continuous"/>
    <s v="Aggregate"/>
    <s v="General"/>
    <s v="South Korea"/>
    <s v="Seoul metropolitan region"/>
    <n v="2010"/>
    <s v="2010 - 2017"/>
    <n v="473"/>
    <n v="1"/>
    <n v="0"/>
    <n v="0"/>
    <x v="0"/>
    <x v="3"/>
    <s v="Residential to non-residential balancing index:perfect balance between two land uses = 1"/>
    <m/>
    <x v="6"/>
    <s v="OLS"/>
    <m/>
    <n v="-0.27"/>
    <m/>
    <m/>
    <s v=""/>
    <n v="-1.74"/>
    <m/>
  </r>
  <r>
    <x v="35"/>
    <s v="Sung et al. 2014"/>
    <n v="65.3"/>
    <s v="65.3.5"/>
    <s v="Table 2 p. 138 (750m buffer)"/>
    <x v="1"/>
    <x v="1"/>
    <x v="1"/>
    <n v="0.11308263473053892"/>
    <x v="6"/>
    <n v="8.8430907396424629"/>
    <n v="0.30493416343594698"/>
    <n v="-5.7586206896551709E-2"/>
    <s v="6e, 8a, 5"/>
    <n v="-0.18884799999999999"/>
    <s v="derived (6e)"/>
    <n v="0.11308263473053892"/>
    <s v="Derived (8a)"/>
    <s v="Y"/>
    <s v="Neg"/>
    <s v="N"/>
    <s v="Ridership"/>
    <s v="patronage"/>
    <s v="continuous"/>
    <s v="Aggregate"/>
    <s v="General"/>
    <s v="South Korea"/>
    <s v="Seoul "/>
    <n v="2010"/>
    <s v="2010 - 2017"/>
    <n v="473"/>
    <n v="1"/>
    <n v="0"/>
    <n v="0"/>
    <x v="0"/>
    <x v="3"/>
    <s v="Residential to non-residential balancing index:perfect balance between two land uses = 1"/>
    <m/>
    <x v="6"/>
    <s v="OLS"/>
    <m/>
    <n v="-0.40699999999999997"/>
    <m/>
    <m/>
    <s v=""/>
    <n v="-1.67"/>
    <m/>
  </r>
  <r>
    <x v="37"/>
    <s v="Chakour and Eluru 2016"/>
    <n v="59.2"/>
    <s v="59.2.7"/>
    <s v="Table 3 p. 212 (boarding, PM peak)"/>
    <x v="1"/>
    <x v="1"/>
    <x v="2"/>
    <n v="0.16"/>
    <x v="0"/>
    <n v="6.25"/>
    <n v="0"/>
    <n v="0"/>
    <s v="8a"/>
    <n v="-0.4"/>
    <s v="Source"/>
    <n v="0.16"/>
    <s v="Derived (8a)"/>
    <s v="Y"/>
    <s v="Neg"/>
    <s v="N"/>
    <s v="Ridership thresholds (probability)"/>
    <s v="boarding per hour"/>
    <s v="ordered categorical"/>
    <s v="Aggregate"/>
    <s v="Peak"/>
    <s v="Canada"/>
    <s v="Montreal"/>
    <s v="pre-2016"/>
    <s v="2010 - 2017"/>
    <n v="1813"/>
    <n v="1"/>
    <n v="0"/>
    <n v="0"/>
    <x v="0"/>
    <x v="0"/>
    <s v="Job density"/>
    <m/>
    <x v="0"/>
    <s v="Ordered probit "/>
    <m/>
    <n v="-3.0000000000000001E-3"/>
    <m/>
    <m/>
    <s v=""/>
    <n v="-2.5"/>
    <m/>
  </r>
  <r>
    <x v="27"/>
    <s v="Bhattacharya 2013"/>
    <n v="72.2"/>
    <s v="72.2.2"/>
    <s v="Table 3.3 p. 64"/>
    <x v="0"/>
    <x v="1"/>
    <x v="1"/>
    <n v="1.2348825587206395E-2"/>
    <x v="0"/>
    <n v="80.979360582760023"/>
    <n v="0"/>
    <n v="0"/>
    <s v="4b, 8a, 8b"/>
    <n v="0.05"/>
    <s v="Source"/>
    <n v="1.2348825587206395E-2"/>
    <s v="Derived (8a)"/>
    <s v="Y"/>
    <s v="Pos"/>
    <s v="Y"/>
    <s v="Transit users"/>
    <s v="individual"/>
    <s v="count"/>
    <s v="Aggregate"/>
    <s v="General"/>
    <s v="USA"/>
    <s v="Atlanta"/>
    <n v="2009"/>
    <s v="Pre-2010"/>
    <n v="10491"/>
    <n v="0"/>
    <n v="0"/>
    <n v="1"/>
    <x v="1"/>
    <x v="0"/>
    <s v="Employment density"/>
    <m/>
    <x v="0"/>
    <s v="Negative binomial regression"/>
    <m/>
    <n v="1.0005000000000001E-3"/>
    <m/>
    <n v="1.0010010006670835"/>
    <s v="Derived (4b)"/>
    <n v="4.0489680291380017"/>
    <s v="Derived (8b)"/>
  </r>
  <r>
    <x v="0"/>
    <s v="Ramos-Santiago and Brown 2016"/>
    <n v="33.200000000000003"/>
    <s v="33.2.2"/>
    <s v="(Light rail) Table 3 p. 929"/>
    <x v="0"/>
    <x v="1"/>
    <x v="1"/>
    <n v="4.067176213173259E-2"/>
    <x v="0"/>
    <n v="24.587083214173997"/>
    <n v="0"/>
    <n v="0"/>
    <s v="4b"/>
    <n v="4.2999999999999997E-2"/>
    <s v="Source"/>
    <m/>
    <m/>
    <s v="Y"/>
    <s v="Pos"/>
    <s v="Y"/>
    <s v="Ridership"/>
    <s v="boarding"/>
    <s v="count"/>
    <s v="Aggregate"/>
    <s v="General"/>
    <s v="USA"/>
    <s v="varies"/>
    <n v="2012"/>
    <s v="2010 - 2017"/>
    <n v="432"/>
    <n v="0"/>
    <n v="0"/>
    <n v="1"/>
    <x v="1"/>
    <x v="0"/>
    <s v="Employment density"/>
    <m/>
    <x v="0"/>
    <s v="Negative binomial regression"/>
    <m/>
    <n v="9.0000000000000002E-6"/>
    <m/>
    <n v="1.0000090000405002"/>
    <s v="Derived (4b)"/>
    <s v=""/>
    <m/>
  </r>
  <r>
    <x v="38"/>
    <s v="Duggal et al. 2016"/>
    <n v="89.2"/>
    <s v="89.2.2"/>
    <s v="Table 3 p. 6"/>
    <x v="1"/>
    <x v="1"/>
    <x v="0"/>
    <n v="0.15118196811434853"/>
    <x v="1"/>
    <n v="6.6145454545454552"/>
    <n v="6.6145454545454552"/>
    <n v="5.4569999999999999"/>
    <s v="6a, 10, 8a"/>
    <n v="0.82499999999999996"/>
    <s v="Source (6a)"/>
    <n v="0.15118196811434853"/>
    <s v="Derived (8a)"/>
    <s v="Y"/>
    <s v="Pos"/>
    <s v="Y"/>
    <s v="Ridership"/>
    <s v="boarding"/>
    <s v="continuous"/>
    <s v="Aggregate"/>
    <s v="Peak"/>
    <s v="Canada"/>
    <s v="Edmonton"/>
    <s v="2009, 2012"/>
    <s v="2010 - 2017"/>
    <n v="30"/>
    <n v="1"/>
    <n v="0"/>
    <n v="1"/>
    <x v="1"/>
    <x v="0"/>
    <s v="Employment density"/>
    <m/>
    <x v="0"/>
    <s v="OLS"/>
    <m/>
    <n v="0.82499999999999996"/>
    <m/>
    <m/>
    <s v=""/>
    <n v="5.4569999999999999"/>
    <m/>
  </r>
  <r>
    <x v="39"/>
    <s v="Peterson 2011"/>
    <n v="104.1"/>
    <s v="104.1.1"/>
    <s v="Table 5.7 p. 26"/>
    <x v="0"/>
    <x v="1"/>
    <x v="1"/>
    <n v="1.4746376811594204E-2"/>
    <x v="0"/>
    <n v="67.813267813267814"/>
    <n v="0"/>
    <n v="0"/>
    <s v="6e, 4b, 8a"/>
    <n v="4.07E-2"/>
    <s v="derived (6e)"/>
    <n v="1.4746376811594204E-2"/>
    <s v="Derived (8a)"/>
    <s v="Y"/>
    <s v="Pos"/>
    <s v="Y"/>
    <s v="Ridership"/>
    <s v="boarding"/>
    <s v="continuous"/>
    <s v="Aggregate"/>
    <s v="General"/>
    <s v="USA"/>
    <s v="Fargo- Moorhead"/>
    <n v="2010"/>
    <s v="2010 - 2017"/>
    <n v="15"/>
    <n v="0"/>
    <n v="0"/>
    <n v="1"/>
    <x v="1"/>
    <x v="0"/>
    <s v="Household density"/>
    <m/>
    <x v="2"/>
    <s v="OLS"/>
    <m/>
    <n v="1.0999999999999999E-2"/>
    <m/>
    <n v="1.0110607224447195"/>
    <s v="Derived (4b)"/>
    <n v="2.76"/>
    <m/>
  </r>
  <r>
    <x v="35"/>
    <s v="Sung et al. 2014"/>
    <n v="65.5"/>
    <s v="65.5.6"/>
    <s v="Table 2 p. 138 (1500m buffer)"/>
    <x v="1"/>
    <x v="1"/>
    <x v="1"/>
    <n v="0.16082644628099174"/>
    <x v="6"/>
    <n v="6.2178828365878722"/>
    <n v="0.21440975298578868"/>
    <n v="-4.1724137931034473E-2"/>
    <s v="6e, 8a"/>
    <n v="-0.1946"/>
    <s v="derived (6e)"/>
    <n v="0.16082644628099174"/>
    <s v="Derived (8a)"/>
    <s v="N"/>
    <s v="Neg"/>
    <s v="insignificant"/>
    <s v="Ridership"/>
    <s v="patronage"/>
    <s v="continuous"/>
    <s v="Aggregate"/>
    <s v="General"/>
    <s v="South Korea"/>
    <s v="Seoul "/>
    <n v="2010"/>
    <s v="2010 - 2017"/>
    <n v="473"/>
    <n v="1"/>
    <n v="0"/>
    <n v="0"/>
    <x v="0"/>
    <x v="3"/>
    <s v="Res. &amp; small-scale neighborhood living balancing index:perfect balance between two land uses = 1"/>
    <m/>
    <x v="6"/>
    <s v="OLS"/>
    <m/>
    <n v="-0.28000000000000003"/>
    <m/>
    <m/>
    <s v=""/>
    <n v="-1.21"/>
    <m/>
  </r>
  <r>
    <x v="2"/>
    <s v="Brownet al. 2014"/>
    <n v="107.2"/>
    <s v="107.2.3"/>
    <s v="Table 1 p. 947 (Bus to CBD)"/>
    <x v="1"/>
    <x v="1"/>
    <x v="2"/>
    <n v="4.067176213173259E-2"/>
    <x v="0"/>
    <n v="24.587083214173997"/>
    <n v="0"/>
    <n v="0"/>
    <s v="4b"/>
    <n v="-0.38"/>
    <s v="Source"/>
    <m/>
    <m/>
    <s v="Y"/>
    <s v="Neg"/>
    <s v="N"/>
    <s v="Ridership"/>
    <s v="trip"/>
    <s v="count"/>
    <s v="Aggregate"/>
    <s v="Work"/>
    <s v="USA"/>
    <s v="Atlanta"/>
    <n v="2000"/>
    <s v="Pre-2010"/>
    <n v="4376"/>
    <n v="1"/>
    <n v="0"/>
    <n v="1"/>
    <x v="1"/>
    <x v="0"/>
    <s v="Employment density"/>
    <m/>
    <x v="0"/>
    <s v="Negative binomial regression"/>
    <m/>
    <n v="-2.5899999999999999E-2"/>
    <m/>
    <n v="0.97443252798954805"/>
    <s v="Derived (4b)"/>
    <s v=""/>
    <m/>
  </r>
  <r>
    <x v="35"/>
    <s v="Sung et al. 2014"/>
    <n v="65.099999999999994"/>
    <s v="65.1.5"/>
    <s v="Table 2 p. 138 (250m buffer)"/>
    <x v="1"/>
    <x v="1"/>
    <x v="1"/>
    <n v="9.9003174603174593E-2"/>
    <x v="6"/>
    <n v="10.100686205348556"/>
    <n v="0.348299524322364"/>
    <n v="-8.6896551724137946E-2"/>
    <s v="6e, 8a"/>
    <n v="-0.24948799999999999"/>
    <s v="derived (6e)"/>
    <n v="9.9003174603174593E-2"/>
    <s v="Derived (8a)"/>
    <s v="Y"/>
    <s v="Neg"/>
    <s v="N"/>
    <s v="Ridership"/>
    <s v="patronage"/>
    <s v="continuous"/>
    <s v="Aggregate"/>
    <s v="General"/>
    <s v="South Korea"/>
    <s v="Seoul "/>
    <n v="2010"/>
    <s v="2010 - 2017"/>
    <n v="473"/>
    <n v="1"/>
    <n v="0"/>
    <n v="0"/>
    <x v="0"/>
    <x v="3"/>
    <s v="Residential to non-residential balancing index:perfect balance between two land uses = 1"/>
    <m/>
    <x v="6"/>
    <s v="OLS"/>
    <m/>
    <n v="-0.496"/>
    <m/>
    <m/>
    <s v=""/>
    <n v="-2.52"/>
    <m/>
  </r>
  <r>
    <x v="35"/>
    <s v="Sung et al. 2014"/>
    <n v="65.2"/>
    <s v="65.2.8"/>
    <s v="Table 2 p. 138 (500m buffer)"/>
    <x v="1"/>
    <x v="1"/>
    <x v="1"/>
    <n v="3.4474999999999999E-2"/>
    <x v="6"/>
    <n v="29.006526468455405"/>
    <n v="1.0002250506363932"/>
    <n v="4.1379310344827587E-3"/>
    <s v="6e, 8a"/>
    <n v="4.1370000000000001E-3"/>
    <s v="derived (6e)"/>
    <n v="3.4474999999999999E-2"/>
    <s v="Derived (8a)"/>
    <s v="N"/>
    <s v="Pos"/>
    <s v="insignificant"/>
    <s v="Ridership"/>
    <s v="patronage"/>
    <s v="continuous"/>
    <s v="Aggregate"/>
    <s v="General"/>
    <s v="South Korea"/>
    <s v="Seoul "/>
    <n v="2010"/>
    <s v="2010 - 2017"/>
    <n v="473"/>
    <n v="1"/>
    <n v="0"/>
    <n v="0"/>
    <x v="0"/>
    <x v="3"/>
    <s v="Res. &amp; office balancing index:perfect balance between two land uses = 1"/>
    <m/>
    <x v="6"/>
    <s v="OLS"/>
    <m/>
    <n v="2.1000000000000001E-2"/>
    <m/>
    <m/>
    <s v=""/>
    <n v="0.12"/>
    <m/>
  </r>
  <r>
    <x v="0"/>
    <s v="Ramos-Santiago and Brown 2016"/>
    <n v="33.1"/>
    <s v="33.1.2"/>
    <s v="(Streetcar) Table 3 p. 929"/>
    <x v="0"/>
    <x v="1"/>
    <x v="1"/>
    <n v="4.067176213173259E-2"/>
    <x v="0"/>
    <n v="24.587083214173997"/>
    <n v="0"/>
    <n v="0"/>
    <s v="4b, 7b"/>
    <n v="3.4090000000000002E-2"/>
    <s v="derived (7b)"/>
    <m/>
    <m/>
    <s v="N"/>
    <s v="Pos"/>
    <s v="insignificant"/>
    <s v="Ridership"/>
    <s v="boarding"/>
    <s v="count"/>
    <s v="Aggregate"/>
    <s v="General"/>
    <s v="USA"/>
    <s v="varies"/>
    <n v="2012"/>
    <s v="2010 - 2017"/>
    <n v="475"/>
    <n v="0"/>
    <n v="0"/>
    <n v="1"/>
    <x v="1"/>
    <x v="0"/>
    <s v="Employment density"/>
    <m/>
    <x v="0"/>
    <s v="Negative binomial regression"/>
    <m/>
    <n v="1.0000000000000001E-5"/>
    <m/>
    <n v="1.0000100000500001"/>
    <s v="Derived (4b)"/>
    <s v=""/>
    <m/>
  </r>
  <r>
    <x v="40"/>
    <s v="Lane et al. 2006"/>
    <n v="21.1"/>
    <s v="21.1.2"/>
    <s v="Table 5 p. 207"/>
    <x v="1"/>
    <x v="1"/>
    <x v="1"/>
    <n v="4.9829870753134364E-9"/>
    <x v="2"/>
    <n v="200682840.40995604"/>
    <e v="#VALUE!"/>
    <e v="#VALUE!"/>
    <s v="6e, 8a, 5"/>
    <n v="2.9708568943018707E-8"/>
    <s v="derived (6e)"/>
    <n v="4.9829870753134364E-9"/>
    <s v="Derived (8a)"/>
    <s v="Y"/>
    <s v="Pos"/>
    <s v="Y"/>
    <s v="Ridership"/>
    <s v="boarding"/>
    <s v="continuous"/>
    <s v="Aggregate"/>
    <s v="General"/>
    <s v="USA"/>
    <s v="11 US cities"/>
    <s v="2001 - 2004"/>
    <s v="Pre-2010"/>
    <n v="348"/>
    <n v="1"/>
    <n v="0"/>
    <n v="0"/>
    <x v="0"/>
    <x v="1"/>
    <s v="Employment (Common catchment area)"/>
    <m/>
    <x v="7"/>
    <s v="OLS"/>
    <m/>
    <n v="6.8300000000000007E-5"/>
    <m/>
    <m/>
    <s v=""/>
    <n v="5.9619999999999997"/>
    <m/>
  </r>
  <r>
    <x v="34"/>
    <s v="Durning and Townsend 2015"/>
    <n v="52.1"/>
    <s v="52.1.18"/>
    <s v="Table 3 p. 101"/>
    <x v="1"/>
    <x v="1"/>
    <x v="1"/>
    <n v="2.6562500000000003E-2"/>
    <x v="1"/>
    <n v="37.647058823529406"/>
    <n v="37.647058823529406"/>
    <n v="4.7999999999999989"/>
    <s v="8b, 8a"/>
    <n v="0.1275"/>
    <s v="Source"/>
    <n v="2.6562500000000003E-2"/>
    <s v="Derived (8a)"/>
    <s v="Y"/>
    <s v="Pos"/>
    <s v="Y"/>
    <s v="Ridership"/>
    <s v="average weekday boarding"/>
    <s v="continuous"/>
    <s v="Aggregate"/>
    <s v="Weekday"/>
    <s v="Canada"/>
    <s v="Calgary, Edmonton, Montreal, Toronto, Vancouver"/>
    <n v="2012"/>
    <s v="2010 - 2017"/>
    <n v="342"/>
    <n v="1"/>
    <n v="0"/>
    <n v="0"/>
    <x v="0"/>
    <x v="0"/>
    <s v="Commercial density"/>
    <m/>
    <x v="3"/>
    <s v="Bootstrapped regression"/>
    <m/>
    <n v="2.4000000000000001E-4"/>
    <m/>
    <m/>
    <s v=""/>
    <n v="4.8"/>
    <s v="Derived (8b)"/>
  </r>
  <r>
    <x v="35"/>
    <s v="Sung et al. 2014"/>
    <n v="65.2"/>
    <s v="65.2.3"/>
    <s v="Table 2 p. 138 (500m buffer)"/>
    <x v="1"/>
    <x v="1"/>
    <x v="1"/>
    <n v="9.5517241379310339E-3"/>
    <x v="7"/>
    <n v="104.69314079422384"/>
    <n v="10.469314079422384"/>
    <n v="0.34800000000000003"/>
    <s v="6e, 8a, 5"/>
    <n v="3.3239999999999999E-2"/>
    <s v="derived (6e)"/>
    <n v="9.5517241379310339E-3"/>
    <s v="Derived (8a)"/>
    <s v="Y"/>
    <s v="Pos"/>
    <s v="Y"/>
    <s v="Ridership"/>
    <s v="patronage"/>
    <s v="continuous"/>
    <s v="Aggregate"/>
    <s v="General"/>
    <s v="South Korea"/>
    <s v="Seoul "/>
    <n v="2010"/>
    <s v="2010 - 2017"/>
    <n v="473"/>
    <n v="1"/>
    <n v="0"/>
    <n v="0"/>
    <x v="0"/>
    <x v="0"/>
    <s v="Commercial density"/>
    <m/>
    <x v="3"/>
    <s v="OLS"/>
    <m/>
    <n v="3.3239999999999998"/>
    <m/>
    <m/>
    <s v=""/>
    <n v="3.48"/>
    <m/>
  </r>
  <r>
    <x v="35"/>
    <s v="Sung et al. 2014"/>
    <n v="65.7"/>
    <s v="65.7.3"/>
    <s v="Table 3 p. 139 (500m buffer)"/>
    <x v="1"/>
    <x v="1"/>
    <x v="1"/>
    <n v="9.2879256965944269E-3"/>
    <x v="7"/>
    <n v="107.66666666666667"/>
    <n v="10.766666666666667"/>
    <n v="0.32300000000000001"/>
    <s v="6e, 8a, 5"/>
    <n v="0.03"/>
    <s v="derived (6e)"/>
    <n v="9.2879256965944269E-3"/>
    <s v="Derived (8a)"/>
    <s v="Y"/>
    <s v="Pos"/>
    <s v="Y"/>
    <s v="Ridership"/>
    <s v="patronage"/>
    <s v="continuous"/>
    <s v="Aggregate"/>
    <s v="General"/>
    <s v="South Korea"/>
    <s v="Seoul metropolitan region"/>
    <n v="2010"/>
    <s v="2010 - 2017"/>
    <n v="473"/>
    <n v="1"/>
    <n v="0"/>
    <n v="0"/>
    <x v="0"/>
    <x v="0"/>
    <s v="Commercial density"/>
    <m/>
    <x v="3"/>
    <s v="OLS"/>
    <m/>
    <n v="3"/>
    <m/>
    <m/>
    <s v=""/>
    <n v="3.23"/>
    <m/>
  </r>
  <r>
    <x v="35"/>
    <s v="Sung et al. 2014"/>
    <n v="65.599999999999994"/>
    <s v="65.6.3"/>
    <s v="Table 3 p. 139 (250m buffer)"/>
    <x v="1"/>
    <x v="1"/>
    <x v="1"/>
    <n v="9.1772020725388592E-3"/>
    <x v="7"/>
    <n v="108.96567299006324"/>
    <n v="10.896567299006325"/>
    <n v="0.193"/>
    <s v="6e, 8a, 5"/>
    <n v="1.7711999999999999E-2"/>
    <s v="derived (6e)"/>
    <n v="9.1772020725388592E-3"/>
    <s v="Derived (8a)"/>
    <s v="Y"/>
    <s v="Pos"/>
    <s v="Y"/>
    <s v="Ridership"/>
    <s v="patronage"/>
    <s v="continuous"/>
    <s v="Aggregate"/>
    <s v="General"/>
    <s v="South Korea"/>
    <s v="Seoul metropolitan region"/>
    <n v="2010"/>
    <s v="2010 - 2017"/>
    <n v="473"/>
    <n v="1"/>
    <n v="0"/>
    <n v="0"/>
    <x v="0"/>
    <x v="0"/>
    <s v="Commercial density"/>
    <m/>
    <x v="3"/>
    <s v="OLS"/>
    <m/>
    <n v="2.214"/>
    <m/>
    <m/>
    <s v=""/>
    <n v="1.93"/>
    <m/>
  </r>
  <r>
    <x v="27"/>
    <s v="Bhattacharya 2013"/>
    <n v="72.099999999999994"/>
    <s v="72.1.1"/>
    <s v="Table 3.2 p. 61"/>
    <x v="0"/>
    <x v="1"/>
    <x v="1"/>
    <n v="1.4633995165389142E-2"/>
    <x v="0"/>
    <n v="68.334039248905839"/>
    <n v="0"/>
    <n v="0"/>
    <s v="4b, 8a, 8b"/>
    <n v="0.03"/>
    <s v="Source"/>
    <n v="1.4633995165389142E-2"/>
    <s v="Derived (8a)"/>
    <s v="Y"/>
    <s v="Pos"/>
    <s v="Y"/>
    <s v="Transit users"/>
    <s v="individual"/>
    <s v="count"/>
    <s v="Aggregate"/>
    <s v="General"/>
    <s v="USA"/>
    <s v="Atlanta"/>
    <n v="2009"/>
    <s v="Pre-2010"/>
    <n v="12851"/>
    <n v="0"/>
    <n v="0"/>
    <n v="1"/>
    <x v="1"/>
    <x v="0"/>
    <s v="Population density"/>
    <m/>
    <x v="2"/>
    <s v="Negative binomial regression"/>
    <m/>
    <n v="4.8401E-3"/>
    <m/>
    <n v="1.004851832204716"/>
    <s v="Derived (4b)"/>
    <n v="2.0500211774671753"/>
    <s v="Derived (8b)"/>
  </r>
  <r>
    <x v="35"/>
    <s v="Sung et al. 2014"/>
    <n v="65.099999999999994"/>
    <s v="65.10.3"/>
    <s v="Table 3 p. 139 (1500m buffer)"/>
    <x v="1"/>
    <x v="1"/>
    <x v="1"/>
    <n v="7.0643478260869579E-3"/>
    <x v="7"/>
    <n v="141.55588380108318"/>
    <n v="14.15558838010832"/>
    <n v="0.115"/>
    <s v="6e, 8a"/>
    <n v="8.124000000000001E-3"/>
    <s v="derived (6e)"/>
    <n v="7.0643478260869579E-3"/>
    <s v="Derived (8a)"/>
    <s v="N"/>
    <s v="Pos"/>
    <s v="insignificant"/>
    <s v="Ridership"/>
    <s v="patronage"/>
    <s v="continuous"/>
    <s v="Aggregate"/>
    <s v="General"/>
    <s v="South Korea"/>
    <s v="Seoul metropolitan region"/>
    <n v="2010"/>
    <s v="2010 - 2017"/>
    <n v="473"/>
    <n v="1"/>
    <n v="0"/>
    <n v="0"/>
    <x v="0"/>
    <x v="0"/>
    <s v="Commercial density"/>
    <m/>
    <x v="3"/>
    <s v="OLS"/>
    <m/>
    <n v="2.0310000000000001"/>
    <m/>
    <m/>
    <s v=""/>
    <n v="1.1499999999999999"/>
    <m/>
  </r>
  <r>
    <x v="35"/>
    <s v="Sung et al. 2014"/>
    <n v="65.900000000000006"/>
    <s v="65.9.3"/>
    <s v="Table 3 p. 139 (1000m buffer)"/>
    <x v="1"/>
    <x v="1"/>
    <x v="1"/>
    <n v="1.0218181818181817E-2"/>
    <x v="7"/>
    <n v="97.864768683274036"/>
    <n v="9.786476868327405"/>
    <n v="5.5000000000000014E-2"/>
    <s v="6e, 8a"/>
    <n v="5.62E-3"/>
    <s v="derived (6e)"/>
    <n v="1.0218181818181817E-2"/>
    <s v="Derived (8a)"/>
    <s v="N"/>
    <s v="Pos"/>
    <s v="insignificant"/>
    <s v="Ridership"/>
    <s v="patronage"/>
    <s v="continuous"/>
    <s v="Aggregate"/>
    <s v="General"/>
    <s v="South Korea"/>
    <s v="Seoul metropolitan region"/>
    <n v="2010"/>
    <s v="2010 - 2017"/>
    <n v="473"/>
    <n v="1"/>
    <n v="0"/>
    <n v="0"/>
    <x v="0"/>
    <x v="0"/>
    <s v="Commercial density"/>
    <m/>
    <x v="3"/>
    <s v="OLS"/>
    <m/>
    <n v="1.405"/>
    <m/>
    <m/>
    <s v=""/>
    <n v="0.55000000000000004"/>
    <m/>
  </r>
  <r>
    <x v="35"/>
    <s v="Sung et al. 2014"/>
    <n v="65.8"/>
    <s v="65.8.3"/>
    <s v="Table 3 p. 139 (750m buffer)"/>
    <x v="1"/>
    <x v="1"/>
    <x v="1"/>
    <n v="9.7159999999999989E-3"/>
    <x v="7"/>
    <n v="102.92301358583781"/>
    <n v="10.292301358583781"/>
    <n v="0.05"/>
    <s v="6e, 8a"/>
    <n v="4.8579999999999995E-3"/>
    <s v="derived (6e)"/>
    <n v="9.7159999999999989E-3"/>
    <s v="Derived (8a)"/>
    <s v="N"/>
    <s v="Pos"/>
    <s v="insignificant"/>
    <s v="Ridership"/>
    <s v="patronage"/>
    <s v="continuous"/>
    <s v="Aggregate"/>
    <s v="General"/>
    <s v="South Korea"/>
    <s v="Seoul metropolitan region"/>
    <n v="2010"/>
    <s v="2010 - 2017"/>
    <n v="473"/>
    <n v="1"/>
    <n v="0"/>
    <n v="0"/>
    <x v="0"/>
    <x v="0"/>
    <s v="Commercial density"/>
    <m/>
    <x v="3"/>
    <s v="OLS"/>
    <m/>
    <n v="0.69399999999999995"/>
    <m/>
    <m/>
    <s v=""/>
    <n v="0.5"/>
    <m/>
  </r>
  <r>
    <x v="35"/>
    <s v="Sung et al. 2014"/>
    <n v="65.3"/>
    <s v="65.3.3"/>
    <s v="Table 2 p. 138 (750m buffer)"/>
    <x v="1"/>
    <x v="1"/>
    <x v="1"/>
    <n v="9.4975609756097583E-3"/>
    <x v="7"/>
    <n v="105.29019003595272"/>
    <n v="10.529019003595273"/>
    <n v="4.0999999999999995E-2"/>
    <s v="6e, 8a"/>
    <n v="3.8940000000000003E-3"/>
    <s v="derived (6e)"/>
    <n v="9.4975609756097583E-3"/>
    <s v="Derived (8a)"/>
    <s v="N"/>
    <s v="Pos"/>
    <s v="insignificant"/>
    <s v="Ridership"/>
    <s v="patronage"/>
    <s v="continuous"/>
    <s v="Aggregate"/>
    <s v="General"/>
    <s v="South Korea"/>
    <s v="Seoul "/>
    <n v="2010"/>
    <s v="2010 - 2017"/>
    <n v="473"/>
    <n v="1"/>
    <n v="0"/>
    <n v="0"/>
    <x v="0"/>
    <x v="0"/>
    <s v="Commercial density"/>
    <m/>
    <x v="3"/>
    <s v="OLS"/>
    <m/>
    <n v="0.64900000000000002"/>
    <m/>
    <m/>
    <s v=""/>
    <n v="0.41"/>
    <m/>
  </r>
  <r>
    <x v="35"/>
    <s v="Sung et al. 2014"/>
    <n v="65.099999999999994"/>
    <s v="65.1.3"/>
    <s v="Table 2 p. 138 (250m buffer)"/>
    <x v="1"/>
    <x v="1"/>
    <x v="1"/>
    <n v="1.0851428571428571E-2"/>
    <x v="7"/>
    <n v="92.153765139547133"/>
    <n v="9.2153765139547144"/>
    <n v="3.5000000000000003E-2"/>
    <s v="6e, 8a"/>
    <n v="3.7979999999999997E-3"/>
    <s v="derived (6e)"/>
    <n v="1.0851428571428571E-2"/>
    <s v="Derived (8a)"/>
    <s v="N"/>
    <s v="Pos"/>
    <s v="insignificant"/>
    <s v="Ridership"/>
    <s v="patronage"/>
    <s v="continuous"/>
    <s v="Aggregate"/>
    <s v="General"/>
    <s v="South Korea"/>
    <s v="Seoul "/>
    <n v="2010"/>
    <s v="2010 - 2017"/>
    <n v="473"/>
    <n v="1"/>
    <n v="0"/>
    <n v="0"/>
    <x v="0"/>
    <x v="0"/>
    <s v="Commercial density"/>
    <m/>
    <x v="3"/>
    <s v="OLS"/>
    <m/>
    <n v="0.42199999999999999"/>
    <m/>
    <m/>
    <s v=""/>
    <n v="0.35"/>
    <m/>
  </r>
  <r>
    <x v="35"/>
    <s v="Sung et al. 2014"/>
    <n v="65.400000000000006"/>
    <s v="65.4.3"/>
    <s v="Table 2 p. 138 (1000m buffer)"/>
    <x v="1"/>
    <x v="1"/>
    <x v="1"/>
    <n v="6.9800000000000001E-3"/>
    <x v="7"/>
    <n v="143.26647564469914"/>
    <n v="14.326647564469916"/>
    <n v="-0.12000000000000001"/>
    <s v="6e, 8a"/>
    <n v="-8.3759999999999998E-3"/>
    <s v="derived (6e)"/>
    <n v="6.9800000000000001E-3"/>
    <s v="Derived (8a)"/>
    <s v="N"/>
    <s v="Neg"/>
    <s v="insignificant"/>
    <s v="Ridership"/>
    <s v="patronage"/>
    <s v="continuous"/>
    <s v="Aggregate"/>
    <s v="General"/>
    <s v="South Korea"/>
    <s v="Seoul "/>
    <n v="2010"/>
    <s v="2010 - 2017"/>
    <n v="473"/>
    <n v="1"/>
    <n v="0"/>
    <n v="0"/>
    <x v="0"/>
    <x v="0"/>
    <s v="Commercial density"/>
    <m/>
    <x v="3"/>
    <s v="OLS"/>
    <m/>
    <n v="-4.1879999999999997"/>
    <m/>
    <m/>
    <s v=""/>
    <n v="-1.2"/>
    <m/>
  </r>
  <r>
    <x v="6"/>
    <s v="Zhang 2004"/>
    <n v="131.19999999999999"/>
    <s v="131.2.4"/>
    <s v="Table 3 (Boston - non-work trip, expanded)"/>
    <x v="0"/>
    <x v="1"/>
    <x v="1"/>
    <n v="7.9411764705882348E-2"/>
    <x v="0"/>
    <n v="12.592592592592593"/>
    <n v="0"/>
    <n v="0"/>
    <s v="7a, 8a"/>
    <n v="2.7E-2"/>
    <s v="Derived (7a)"/>
    <n v="7.9411764705882348E-2"/>
    <s v="Derived (8a)"/>
    <s v="N"/>
    <s v="Pos"/>
    <s v="insignificant"/>
    <s v="Mode choice (probability)"/>
    <s v="trip"/>
    <s v="discrete"/>
    <s v="Disaggregate"/>
    <s v="Non-work"/>
    <s v="USA"/>
    <s v="Boston"/>
    <n v="1991"/>
    <s v="Pre-2010"/>
    <n v="1036"/>
    <n v="0"/>
    <n v="0"/>
    <n v="1"/>
    <x v="1"/>
    <x v="0"/>
    <s v="Job density (destination)"/>
    <m/>
    <x v="0"/>
    <s v="Multinomial logistic"/>
    <s v="drive alone or active modes"/>
    <n v="2.0000000000000001E-4"/>
    <m/>
    <m/>
    <m/>
    <n v="0.34"/>
    <m/>
  </r>
  <r>
    <x v="31"/>
    <s v="Schneider et al. 2017"/>
    <n v="50.1"/>
    <s v="50.1.2"/>
    <s v="Table 3 (final model)"/>
    <x v="0"/>
    <x v="1"/>
    <x v="1"/>
    <n v="4.067176213173259E-2"/>
    <x v="0"/>
    <n v="24.587083214173997"/>
    <n v="0"/>
    <n v="0"/>
    <s v="4a, 5, 7a"/>
    <n v="2.6312246100000002E-2"/>
    <s v="Derived (7a)"/>
    <m/>
    <m/>
    <s v="Y"/>
    <s v="Pos"/>
    <s v="Y"/>
    <s v="Mode choice (probability)"/>
    <s v="trip"/>
    <s v="categorical"/>
    <s v="Aggregate"/>
    <s v="Work"/>
    <s v="USA"/>
    <s v="varies"/>
    <s v="2009 - 2013"/>
    <s v="2010 - 2017"/>
    <n v="5000"/>
    <n v="0"/>
    <n v="0"/>
    <n v="1"/>
    <x v="1"/>
    <x v="0"/>
    <s v="Employment density"/>
    <m/>
    <x v="0"/>
    <s v="Multinomial logistic (fractional)"/>
    <s v="automobile"/>
    <n v="3.2200000000000002E-3"/>
    <n v="1.0032251897688569"/>
    <m/>
    <s v="Derived (4a)"/>
    <s v=""/>
    <m/>
  </r>
  <r>
    <x v="35"/>
    <s v="Sung et al. 2014"/>
    <n v="65.5"/>
    <s v="65.5.3"/>
    <s v="Table 2 p. 138 (1500m buffer)"/>
    <x v="1"/>
    <x v="1"/>
    <x v="1"/>
    <n v="8.3799999999999986E-3"/>
    <x v="7"/>
    <n v="119.33174224343678"/>
    <n v="11.933174224343679"/>
    <n v="5.000000000000001E-3"/>
    <s v="6e, 8a"/>
    <n v="4.1899999999999999E-4"/>
    <s v="derived (6e)"/>
    <n v="8.3799999999999986E-3"/>
    <s v="Derived (8a)"/>
    <s v="N"/>
    <s v="Pos"/>
    <s v="insignificant"/>
    <s v="Ridership"/>
    <s v="patronage"/>
    <s v="continuous"/>
    <s v="Aggregate"/>
    <s v="General"/>
    <s v="South Korea"/>
    <s v="Seoul "/>
    <n v="2010"/>
    <s v="2010 - 2017"/>
    <n v="473"/>
    <n v="1"/>
    <n v="0"/>
    <n v="0"/>
    <x v="0"/>
    <x v="0"/>
    <s v="Commercial density"/>
    <m/>
    <x v="3"/>
    <s v="OLS"/>
    <m/>
    <n v="0.41899999999999998"/>
    <m/>
    <m/>
    <s v=""/>
    <n v="0.05"/>
    <m/>
  </r>
  <r>
    <x v="21"/>
    <s v="Cervero 2006"/>
    <n v="2.2999999999999998"/>
    <s v="2.3.2"/>
    <s v="Table 2 p, 292"/>
    <x v="0"/>
    <x v="1"/>
    <x v="1"/>
    <n v="6.5206307597043892E-2"/>
    <x v="0"/>
    <n v="15.335939679021708"/>
    <n v="0"/>
    <n v="0"/>
    <s v="6a"/>
    <n v="2.1000000000000001E-2"/>
    <s v="Source (6a)"/>
    <m/>
    <m/>
    <s v="N"/>
    <s v="Pos"/>
    <s v="insignificant"/>
    <s v="Ridership"/>
    <s v="boarding"/>
    <s v="continuous"/>
    <s v="Aggregate"/>
    <s v="Peak"/>
    <s v="USA"/>
    <s v="San Francisco"/>
    <n v="2003"/>
    <s v="Pre-2010"/>
    <n v="68"/>
    <n v="0"/>
    <n v="0"/>
    <n v="0"/>
    <x v="0"/>
    <x v="0"/>
    <s v="Population (common catchment area)"/>
    <m/>
    <x v="2"/>
    <s v="OLS"/>
    <m/>
    <s v=""/>
    <m/>
    <m/>
    <s v=""/>
    <s v=""/>
    <m/>
  </r>
  <r>
    <x v="10"/>
    <s v="Choi et al. 2012"/>
    <n v="38.299999999999997"/>
    <s v="38.3.10"/>
    <s v="Table 2 p. 716 (multiplicative)"/>
    <x v="1"/>
    <x v="1"/>
    <x v="1"/>
    <n v="5.2155174262047875E-2"/>
    <x v="8"/>
    <n v="19.173553039543329"/>
    <n v="6.3911843465144429"/>
    <n v="0.6007713285723576"/>
    <s v="6b"/>
    <n v="9.4E-2"/>
    <s v="Source (6a)"/>
    <m/>
    <m/>
    <s v="Y"/>
    <s v="Pos"/>
    <s v="Y"/>
    <s v="Ridership"/>
    <s v="trip"/>
    <s v="continuous"/>
    <s v="Aggregate"/>
    <s v="Peak"/>
    <s v="South Korea"/>
    <s v="Seoul"/>
    <n v="2010"/>
    <s v="2010 - 2017"/>
    <n v="1000"/>
    <n v="1"/>
    <n v="0"/>
    <n v="0"/>
    <x v="0"/>
    <x v="2"/>
    <s v="Pedestrian friendly intersection"/>
    <m/>
    <x v="8"/>
    <s v="Multiplicative"/>
    <m/>
    <n v="9.4E-2"/>
    <m/>
    <m/>
    <s v=""/>
    <s v=""/>
    <m/>
  </r>
  <r>
    <x v="10"/>
    <s v="Choi et al. 2012"/>
    <n v="38.1"/>
    <s v="38.1.10"/>
    <s v="Table 2 p. 715 (multiplicative model)"/>
    <x v="1"/>
    <x v="1"/>
    <x v="1"/>
    <n v="5.2155174262047875E-2"/>
    <x v="8"/>
    <n v="19.173553039543329"/>
    <n v="6.3911843465144429"/>
    <n v="0.54325066945372769"/>
    <s v="6b, 5"/>
    <n v="8.5000000000000006E-2"/>
    <s v="Source (6a)"/>
    <m/>
    <m/>
    <s v="Y"/>
    <s v="Pos"/>
    <s v="Y"/>
    <s v="Ridership"/>
    <s v="trip"/>
    <s v="continuous"/>
    <s v="Aggregate"/>
    <s v="Peak"/>
    <s v="South Korea"/>
    <s v="Seoul"/>
    <n v="2010"/>
    <s v="2010 - 2017"/>
    <n v="2000"/>
    <n v="1"/>
    <n v="0"/>
    <n v="0"/>
    <x v="0"/>
    <x v="2"/>
    <s v="Pedestrian friendly intersection"/>
    <m/>
    <x v="8"/>
    <s v="Multiplicative"/>
    <m/>
    <n v="8.5000000000000006E-2"/>
    <m/>
    <m/>
    <s v=""/>
    <s v=""/>
    <m/>
  </r>
  <r>
    <x v="6"/>
    <s v="Zhang 2004"/>
    <n v="131.1"/>
    <s v="131.1.2"/>
    <s v="Table 3 (Boston - work trip, expanded)"/>
    <x v="0"/>
    <x v="1"/>
    <x v="1"/>
    <n v="0.02"/>
    <x v="0"/>
    <n v="50"/>
    <n v="0"/>
    <n v="0"/>
    <s v="7a, 8a"/>
    <n v="1.3600000000000001E-2"/>
    <s v="Derived (7a)"/>
    <n v="0.02"/>
    <s v="Derived (8a)"/>
    <s v="N"/>
    <s v="Pos"/>
    <s v="insignificant"/>
    <s v="Mode choice (probability)"/>
    <s v="trip"/>
    <s v="discrete"/>
    <s v="Disaggregate"/>
    <s v="Work"/>
    <s v="USA"/>
    <s v="Boston"/>
    <n v="1991"/>
    <s v="Pre-2010"/>
    <n v="1619"/>
    <n v="0"/>
    <n v="0"/>
    <n v="1"/>
    <x v="1"/>
    <x v="0"/>
    <s v="Job density (origin)"/>
    <m/>
    <x v="0"/>
    <s v="Multinomial logistic"/>
    <s v="drive alone or active modes"/>
    <n v="8.0000000000000004E-4"/>
    <m/>
    <m/>
    <m/>
    <n v="0.68"/>
    <m/>
  </r>
  <r>
    <x v="41"/>
    <s v="Noland and DiPetrillo 2015"/>
    <n v="106.1"/>
    <s v="106.1.3"/>
    <s v="Table 13 p. 40"/>
    <x v="0"/>
    <x v="1"/>
    <x v="1"/>
    <n v="6.5206307597043892E-2"/>
    <x v="0"/>
    <n v="15.335939679021708"/>
    <n v="0"/>
    <n v="0"/>
    <s v="6d"/>
    <n v="1.331444759206799E-2"/>
    <s v="derived (6d)"/>
    <m/>
    <m/>
    <s v="N"/>
    <s v="Pos"/>
    <s v="insignificant"/>
    <s v="Ridership"/>
    <s v="trip frequency"/>
    <s v="continuous"/>
    <s v="Disaggregate"/>
    <s v="General"/>
    <s v="United Kingdom"/>
    <s v="varies"/>
    <n v="2012"/>
    <s v="2010 - 2017"/>
    <n v="779"/>
    <n v="0"/>
    <n v="1"/>
    <n v="1"/>
    <x v="2"/>
    <x v="0"/>
    <s v="Population density"/>
    <m/>
    <x v="2"/>
    <s v="SEM"/>
    <m/>
    <n v="4.7E-2"/>
    <m/>
    <m/>
    <s v=""/>
    <s v=""/>
    <m/>
  </r>
  <r>
    <x v="42"/>
    <s v="Lund et al. 2004"/>
    <n v="115.4"/>
    <s v="115.4.1"/>
    <s v="Figure 5-22 p. 78 (imputed from table 5 - 24 p. 77)"/>
    <x v="1"/>
    <x v="1"/>
    <x v="1"/>
    <n v="0.19229397074562971"/>
    <x v="2"/>
    <n v="5.2003710575139142"/>
    <e v="#VALUE!"/>
    <e v="#VALUE!"/>
    <s v="8a, 4b"/>
    <n v="0.53900000000000003"/>
    <s v="Source"/>
    <n v="0.19229397074562971"/>
    <s v="Derived (8a)"/>
    <s v="Y"/>
    <s v="Pos"/>
    <s v="Y"/>
    <s v="Mode share"/>
    <s v="trip"/>
    <s v="continuous (fraction)"/>
    <s v="Aggregate"/>
    <s v="General"/>
    <s v="USA"/>
    <s v="Sacramento"/>
    <n v="2003"/>
    <s v="Pre-2010"/>
    <n v="22"/>
    <n v="1"/>
    <n v="1"/>
    <n v="0"/>
    <x v="1"/>
    <x v="2"/>
    <s v="Street tree density "/>
    <m/>
    <x v="5"/>
    <s v="OLS"/>
    <m/>
    <n v="1.2E-2"/>
    <m/>
    <n v="1.0120722888660778"/>
    <s v="Derived (4b)"/>
    <n v="2.8029999999999999"/>
    <m/>
  </r>
  <r>
    <x v="42"/>
    <s v="Lund et al. 2004"/>
    <n v="115.4"/>
    <s v="115.4.2"/>
    <s v="Figure 5-22 p. 78 (imputed from table 5 - 24 p. 77)"/>
    <x v="1"/>
    <x v="1"/>
    <x v="1"/>
    <n v="4.3741588156123827E-2"/>
    <x v="2"/>
    <n v="22.861538461538458"/>
    <e v="#VALUE!"/>
    <e v="#VALUE!"/>
    <s v="8a, 4b"/>
    <n v="0.13"/>
    <s v="Source"/>
    <n v="4.3741588156123827E-2"/>
    <s v="Derived (8a)"/>
    <s v="Y"/>
    <s v="Pos"/>
    <s v="Y"/>
    <s v="Mode share"/>
    <s v="trip"/>
    <s v="continuous (fraction)"/>
    <s v="Aggregate"/>
    <s v="General"/>
    <s v="USA"/>
    <s v="Sacramento"/>
    <n v="2003"/>
    <s v="Pre-2010"/>
    <n v="22"/>
    <n v="1"/>
    <n v="1"/>
    <n v="0"/>
    <x v="1"/>
    <x v="2"/>
    <s v="Street Furniture Density"/>
    <m/>
    <x v="5"/>
    <s v="OLS"/>
    <m/>
    <n v="1.6E-2"/>
    <m/>
    <n v="1.0161286854060949"/>
    <s v="Derived (4b)"/>
    <n v="2.972"/>
    <m/>
  </r>
  <r>
    <x v="43"/>
    <s v="Sung 2005"/>
    <n v="25.5"/>
    <s v="25.5.3"/>
    <s v="Table V-7 Model A, p. 120"/>
    <x v="1"/>
    <x v="1"/>
    <x v="1"/>
    <n v="4.8120000000000003E-2"/>
    <x v="1"/>
    <n v="20.781379883624272"/>
    <n v="20.781379883624272"/>
    <n v="0.8"/>
    <s v="3, 7b, 8a, 8b"/>
    <n v="3.8496000000000002E-2"/>
    <s v="derived (7b)"/>
    <n v="4.8120000000000003E-2"/>
    <s v="Derived (8a)"/>
    <s v="N"/>
    <s v="Pos"/>
    <s v="insignificant"/>
    <s v="Ridership"/>
    <s v="trip"/>
    <s v="count"/>
    <s v="Aggregate"/>
    <s v="Work"/>
    <s v="USA"/>
    <s v="San Francisco"/>
    <n v="2000"/>
    <s v="Pre-2010"/>
    <n v="1887"/>
    <n v="1"/>
    <n v="1"/>
    <n v="1"/>
    <x v="2"/>
    <x v="3"/>
    <s v="jobs-housing balance:Appears to be an absolute value - ratio of the two land uses"/>
    <m/>
    <x v="6"/>
    <s v="Negative binomial regression"/>
    <m/>
    <n v="9.6000000000000002E-2"/>
    <m/>
    <n v="1.1007590639939788"/>
    <s v="Derived (4b)"/>
    <n v="0.8"/>
    <s v="Derived (8b)"/>
  </r>
  <r>
    <x v="9"/>
    <s v="Blumenberg and Smart 2009"/>
    <n v="29.1"/>
    <s v="29.1.4"/>
    <s v="Table 3 p. 11"/>
    <x v="1"/>
    <x v="1"/>
    <x v="1"/>
    <n v="0.22972178581468936"/>
    <x v="1"/>
    <n v="4.3530917037475678"/>
    <n v="4.3530917037475678"/>
    <n v="0.96999999999999986"/>
    <s v="6d, 8a"/>
    <n v="0.22283013224024867"/>
    <s v="derived (6d)"/>
    <n v="0.22972178581468936"/>
    <s v="Derived (8a)"/>
    <s v="N"/>
    <s v="Pos"/>
    <s v="insignificant"/>
    <s v="Mode share"/>
    <s v="trip"/>
    <s v="continuous (fraction)"/>
    <s v="Aggregate"/>
    <s v="Work"/>
    <s v="USA"/>
    <s v="Los Angeles"/>
    <n v="2000"/>
    <s v="Pre-2010"/>
    <n v="3394"/>
    <n v="1"/>
    <n v="0"/>
    <n v="1"/>
    <x v="1"/>
    <x v="3"/>
    <s v="jobs to workers (distance decay function:ratio of the two land uses"/>
    <m/>
    <x v="6"/>
    <s v="OLS"/>
    <m/>
    <n v="1.0999999999999999E-2"/>
    <m/>
    <m/>
    <s v=""/>
    <n v="0.97"/>
    <m/>
  </r>
  <r>
    <x v="44"/>
    <s v="Kim et al. 2016"/>
    <n v="93.1"/>
    <s v="93.1.7"/>
    <s v="Table 3 p. 9 (model 5)"/>
    <x v="1"/>
    <x v="1"/>
    <x v="1"/>
    <n v="1.3006765463539002E-2"/>
    <x v="1"/>
    <n v="76.883065417242534"/>
    <n v="76.883065417242534"/>
    <n v="2.8000000000000003"/>
    <s v="6c, 8a, 5"/>
    <n v="3.6418943297909206E-2"/>
    <s v="derived (6c)"/>
    <n v="1.3006765463539002E-2"/>
    <s v="Derived (8a)"/>
    <s v="Y"/>
    <s v="Neg"/>
    <s v="N"/>
    <s v="Ridership"/>
    <s v="trip"/>
    <s v="continuous"/>
    <s v="Aggregate"/>
    <s v="General"/>
    <s v="USA"/>
    <s v="Los Angeles"/>
    <s v="2000 - 2010"/>
    <s v="2010 - 2017"/>
    <n v="50"/>
    <n v="1"/>
    <n v="0"/>
    <n v="1"/>
    <x v="1"/>
    <x v="3"/>
    <s v="Change in job and population balance:Perfect balancing when index = 1"/>
    <m/>
    <x v="6"/>
    <s v="OLS"/>
    <m/>
    <n v="-1786.76"/>
    <m/>
    <m/>
    <s v=""/>
    <n v="-2.8"/>
    <m/>
  </r>
  <r>
    <x v="26"/>
    <s v="Renneet al. 2016"/>
    <n v="103.1"/>
    <s v="103.1.8"/>
    <s v="Table 3 p. 40"/>
    <x v="1"/>
    <x v="1"/>
    <x v="1"/>
    <n v="8.4857351865398695E-2"/>
    <x v="1"/>
    <n v="11.784482758620689"/>
    <n v="11.784482758620689"/>
    <n v="2.734"/>
    <s v="6a, 8a"/>
    <n v="0.23200000000000001"/>
    <s v="derived (6a)"/>
    <n v="8.4857351865398695E-2"/>
    <s v="Derived (8a)"/>
    <s v="Y"/>
    <s v="Pos"/>
    <s v="Y"/>
    <s v="Mode share"/>
    <s v="proportion using transit"/>
    <s v="continuous (fraction)"/>
    <s v="Aggregate"/>
    <s v="Work"/>
    <s v="USA"/>
    <s v="varies"/>
    <n v="2010"/>
    <s v="2010 - 2017"/>
    <n v="4399"/>
    <n v="1"/>
    <n v="0"/>
    <n v="1"/>
    <x v="1"/>
    <x v="3"/>
    <s v="job-population balance:Perfect balancing when index = 1"/>
    <m/>
    <x v="6"/>
    <s v="multi-level model"/>
    <m/>
    <n v="0.23200000000000001"/>
    <m/>
    <m/>
    <s v=""/>
    <n v="2.734"/>
    <m/>
  </r>
  <r>
    <x v="45"/>
    <s v="Ewing et al. 2015"/>
    <n v="113.1"/>
    <s v="113.1.12"/>
    <s v="Table 11 p. 2343"/>
    <x v="1"/>
    <x v="1"/>
    <x v="1"/>
    <n v="6.2889289191820838E-2"/>
    <x v="5"/>
    <n v="15.90095885723664"/>
    <n v="7.95047942861832"/>
    <n v="1.0270000000000001"/>
    <s v="4a, 7a, 5, 8a"/>
    <n v="0.1291746"/>
    <s v="Derived (7a)"/>
    <n v="6.2889289191820838E-2"/>
    <s v="Derived (8a)"/>
    <s v="Y"/>
    <s v="Pos"/>
    <s v="Y"/>
    <s v="Transit use (probability)"/>
    <s v="household"/>
    <s v="binary"/>
    <s v="Disaggregate"/>
    <s v="General"/>
    <s v="USA"/>
    <s v="15 cities"/>
    <s v="varies"/>
    <s v="2010 - 2017"/>
    <n v="62011"/>
    <n v="1"/>
    <n v="0"/>
    <n v="1"/>
    <x v="1"/>
    <x v="3"/>
    <s v="job-population balance:Perfect balancing when index = 1"/>
    <m/>
    <x v="6"/>
    <s v="logistic"/>
    <s v="no transit trip"/>
    <n v="0.246"/>
    <n v="1.2788995735417383"/>
    <m/>
    <s v="Derived (4a)"/>
    <n v="2.0539999999999998"/>
    <m/>
  </r>
  <r>
    <x v="45"/>
    <s v="Ewing et al. 2015"/>
    <n v="113.2"/>
    <s v="113.2.12"/>
    <s v="Table 12 p. 2343"/>
    <x v="1"/>
    <x v="1"/>
    <x v="1"/>
    <n v="5.3991750687442712E-2"/>
    <x v="5"/>
    <n v="18.52134793311264"/>
    <n v="9.26067396655632"/>
    <n v="1.091"/>
    <s v="7b, 8a"/>
    <n v="0.11781"/>
    <s v="derived (7b)"/>
    <n v="5.3991750687442712E-2"/>
    <s v="Derived (8a)"/>
    <s v="Y"/>
    <s v="Pos"/>
    <s v="Y"/>
    <s v="Ridership"/>
    <s v="trip"/>
    <s v="count"/>
    <s v="Disaggregate"/>
    <s v="General"/>
    <s v="USA"/>
    <s v="15 cities"/>
    <s v="varies"/>
    <s v="2010 - 2017"/>
    <n v="6719"/>
    <n v="1"/>
    <n v="0"/>
    <n v="1"/>
    <x v="1"/>
    <x v="3"/>
    <s v="job-population balance:Perfect balancing when index = 1"/>
    <m/>
    <x v="6"/>
    <s v="Negative binomial regression"/>
    <m/>
    <n v="0.187"/>
    <m/>
    <n v="1.2056272850499248"/>
    <s v="Derived (4b)"/>
    <n v="2.1819999999999999"/>
    <m/>
  </r>
  <r>
    <x v="26"/>
    <s v="Renneet al. 2016"/>
    <n v="103.1"/>
    <s v="103.1.1"/>
    <s v="Table 3 p. 40"/>
    <x v="1"/>
    <x v="1"/>
    <x v="1"/>
    <n v="0.21624649859943978"/>
    <x v="2"/>
    <n v="4.6243523316062172"/>
    <e v="#VALUE!"/>
    <e v="#VALUE!"/>
    <s v="6a, 8a"/>
    <n v="0.38600000000000001"/>
    <s v="derived (6a)"/>
    <n v="0.21624649859943978"/>
    <s v="Derived (8a)"/>
    <s v="Y"/>
    <s v="Pos"/>
    <s v="Y"/>
    <s v="Mode share"/>
    <s v="proportion using transit"/>
    <s v="continuous (fraction)"/>
    <s v="Aggregate"/>
    <s v="Work"/>
    <s v="USA"/>
    <s v="varies"/>
    <n v="2010"/>
    <s v="2010 - 2017"/>
    <n v="4399"/>
    <n v="1"/>
    <n v="0"/>
    <n v="1"/>
    <x v="1"/>
    <x v="1"/>
    <s v="Sprawl index"/>
    <m/>
    <x v="7"/>
    <s v="multi-level model"/>
    <m/>
    <n v="0.38600000000000001"/>
    <m/>
    <m/>
    <s v=""/>
    <n v="1.7849999999999999"/>
    <m/>
  </r>
  <r>
    <x v="46"/>
    <s v="Chan and Miranda-Moreno 2013"/>
    <n v="36.200000000000003"/>
    <s v="36.2.2"/>
    <s v="Table 5, p. 261"/>
    <x v="1"/>
    <x v="1"/>
    <x v="1"/>
    <n v="1.5030311000793316E-2"/>
    <x v="1"/>
    <n v="66.532222782829905"/>
    <n v="66.532222782829905"/>
    <n v="34.596755847071549"/>
    <m/>
    <n v="0.52"/>
    <s v="Source"/>
    <m/>
    <m/>
    <s v="Y"/>
    <s v="Pos"/>
    <s v="Y"/>
    <s v="Ridership"/>
    <s v="boarding + alighting"/>
    <s v="continuous"/>
    <s v="Aggregate"/>
    <s v="Peak"/>
    <s v="Canada"/>
    <s v="Montreal"/>
    <s v="1989, 2003"/>
    <s v="Pre-2010"/>
    <n v="130"/>
    <n v="1"/>
    <n v="0"/>
    <n v="1"/>
    <x v="1"/>
    <x v="0"/>
    <s v="Commercial density"/>
    <m/>
    <x v="3"/>
    <s v="OLS"/>
    <m/>
    <n v="3.29"/>
    <m/>
    <n v="26.842863655898565"/>
    <s v="Derived (4b)"/>
    <s v=""/>
    <m/>
  </r>
  <r>
    <x v="14"/>
    <s v="Concas and DeSalvo 2008"/>
    <n v="11.1"/>
    <s v="11.1.2"/>
    <s v="Table 4.8 and 4.9, Model I: Exogenous Residential Location and Population Density"/>
    <x v="0"/>
    <x v="1"/>
    <x v="1"/>
    <n v="4.0709033181144709E-2"/>
    <x v="0"/>
    <n v="24.564572574108002"/>
    <n v="0"/>
    <n v="0"/>
    <m/>
    <n v="1E-3"/>
    <s v="Source"/>
    <m/>
    <m/>
    <s v="unspecified"/>
    <s v="Pos"/>
    <s v="Y"/>
    <s v="Ridership"/>
    <s v="trip"/>
    <s v="continuous"/>
    <s v="Disaggregate"/>
    <s v="General"/>
    <s v="USA"/>
    <s v="San Francisco"/>
    <n v="2000"/>
    <s v="Pre-2010"/>
    <n v="8299"/>
    <n v="0"/>
    <n v="1"/>
    <n v="1"/>
    <x v="2"/>
    <x v="0"/>
    <s v="Retail density (common catchment area)"/>
    <m/>
    <x v="1"/>
    <s v="2SLS"/>
    <m/>
    <n v="1E-3"/>
    <m/>
    <m/>
    <s v=""/>
    <s v=""/>
    <m/>
  </r>
  <r>
    <x v="44"/>
    <s v="Kim et al. 2016"/>
    <n v="93.1"/>
    <s v="93.1.4"/>
    <s v="Table 3 p. 9 (model 5)"/>
    <x v="1"/>
    <x v="1"/>
    <x v="1"/>
    <n v="6.3076860911148364E-2"/>
    <x v="1"/>
    <n v="15.853674161252648"/>
    <n v="15.853674161252648"/>
    <n v="2.2999999999999998"/>
    <s v="6c, 8a, 5"/>
    <n v="0.14507678009564123"/>
    <s v="derived (6c)"/>
    <n v="6.3076860911148364E-2"/>
    <s v="Derived (8a)"/>
    <s v="Y"/>
    <s v="Pos"/>
    <s v="Y"/>
    <s v="Ridership"/>
    <s v="trip"/>
    <s v="continuous"/>
    <s v="Aggregate"/>
    <s v="General"/>
    <s v="USA"/>
    <s v="Los Angeles"/>
    <s v="2000 - 2010"/>
    <s v="2010 - 2017"/>
    <n v="50"/>
    <n v="1"/>
    <n v="0"/>
    <n v="1"/>
    <x v="1"/>
    <x v="0"/>
    <s v="Change in commercial area"/>
    <m/>
    <x v="3"/>
    <s v="OLS"/>
    <m/>
    <n v="5879.8"/>
    <m/>
    <m/>
    <s v=""/>
    <n v="2.2999999999999998"/>
    <m/>
  </r>
  <r>
    <x v="17"/>
    <s v="Concas and DeSalvo 2014"/>
    <n v="97.3"/>
    <s v="97.3.1"/>
    <s v="Model III Table 7 p. 32"/>
    <x v="1"/>
    <x v="1"/>
    <x v="1"/>
    <n v="1.5030311000793316E-2"/>
    <x v="8"/>
    <n v="66.532222782829905"/>
    <n v="22.177407594276634"/>
    <n v="1.7076603847593008"/>
    <m/>
    <n v="7.6999999999999999E-2"/>
    <s v="Source"/>
    <m/>
    <m/>
    <s v="unspecified"/>
    <s v="Pos"/>
    <s v="Y"/>
    <s v="Ridership"/>
    <s v="trip"/>
    <s v="continuous"/>
    <s v="Disaggregate"/>
    <s v="General"/>
    <s v="USA"/>
    <s v="San Francisco"/>
    <n v="2000"/>
    <s v="Pre-2010"/>
    <n v="8212"/>
    <n v="1"/>
    <n v="0"/>
    <n v="1"/>
    <x v="1"/>
    <x v="0"/>
    <s v="Retail establishment density"/>
    <m/>
    <x v="3"/>
    <s v="3SLS"/>
    <m/>
    <s v=""/>
    <m/>
    <m/>
    <s v=""/>
    <s v=""/>
    <m/>
  </r>
  <r>
    <x v="17"/>
    <s v="Concas and DeSalvo 2014"/>
    <n v="97.1"/>
    <s v="97.1.3"/>
    <s v="Model I (RL exogensous) Table 3 p. 26"/>
    <x v="1"/>
    <x v="1"/>
    <x v="1"/>
    <n v="1.5030311000793316E-2"/>
    <x v="8"/>
    <n v="66.532222782829905"/>
    <n v="22.177407594276634"/>
    <n v="0.99798334174244852"/>
    <m/>
    <n v="4.4999999999999998E-2"/>
    <s v="Source"/>
    <m/>
    <m/>
    <s v="unspecified"/>
    <s v="Pos"/>
    <s v="Y"/>
    <s v="Ridership"/>
    <s v="trip"/>
    <s v="continuous"/>
    <s v="Disaggregate"/>
    <s v="General"/>
    <s v="USA"/>
    <s v="San Francisco"/>
    <n v="2000"/>
    <s v="Pre-2010"/>
    <n v="8229"/>
    <n v="1"/>
    <n v="1"/>
    <n v="1"/>
    <x v="2"/>
    <x v="0"/>
    <s v="Retail establishment density"/>
    <m/>
    <x v="3"/>
    <s v="3SLS"/>
    <m/>
    <s v=""/>
    <m/>
    <m/>
    <s v=""/>
    <s v=""/>
    <m/>
  </r>
  <r>
    <x v="17"/>
    <s v="Concas and DeSalvo 2014"/>
    <n v="97.2"/>
    <s v="97.2.2"/>
    <s v="Model II (density exogensous) Table 5 p. 29"/>
    <x v="1"/>
    <x v="1"/>
    <x v="1"/>
    <n v="1.5030311000793316E-2"/>
    <x v="8"/>
    <n v="66.532222782829905"/>
    <n v="22.177407594276634"/>
    <n v="0.62096741263974575"/>
    <m/>
    <n v="2.8000000000000001E-2"/>
    <s v="Source"/>
    <m/>
    <m/>
    <s v="unspecified"/>
    <s v="Pos"/>
    <s v="Y"/>
    <s v="Ridership"/>
    <s v="trip"/>
    <s v="continuous"/>
    <s v="Disaggregate"/>
    <s v="General"/>
    <s v="USA"/>
    <s v="San Francisco"/>
    <n v="2000"/>
    <s v="Pre-2010"/>
    <n v="8212"/>
    <n v="1"/>
    <n v="0"/>
    <n v="1"/>
    <x v="1"/>
    <x v="0"/>
    <s v="Retail establishment density"/>
    <m/>
    <x v="3"/>
    <s v="3SLS"/>
    <m/>
    <s v=""/>
    <m/>
    <m/>
    <s v=""/>
    <s v=""/>
    <m/>
  </r>
  <r>
    <x v="15"/>
    <s v="Chatman 2008"/>
    <n v="111.1"/>
    <s v="111.1.3"/>
    <s v="Table 5 p. 1020 (col. 1 Activity Density)"/>
    <x v="1"/>
    <x v="1"/>
    <x v="1"/>
    <n v="1.5030311000793316E-2"/>
    <x v="8"/>
    <n v="66.532222782829905"/>
    <n v="22.177407594276634"/>
    <n v="0.30108048549989963"/>
    <s v="4b, 7b"/>
    <n v="1.3576000000000001E-2"/>
    <s v="derived (7b)"/>
    <m/>
    <m/>
    <s v="N"/>
    <s v="Pos"/>
    <s v="insignificant"/>
    <s v="Ridership"/>
    <s v="trip"/>
    <s v="count"/>
    <s v="Disaggregate"/>
    <s v="Non-work"/>
    <s v="USA"/>
    <s v="San Francisco"/>
    <s v="2003/2004"/>
    <s v="Pre-2010"/>
    <n v="1000"/>
    <n v="1"/>
    <n v="0"/>
    <n v="1"/>
    <x v="1"/>
    <x v="0"/>
    <s v="Retail employment density"/>
    <m/>
    <x v="3"/>
    <s v="Negative binomial regression"/>
    <m/>
    <n v="8.0000000000000002E-3"/>
    <m/>
    <n v="1.0080320855042735"/>
    <s v="Derived (4b)"/>
    <s v=""/>
    <m/>
  </r>
  <r>
    <x v="15"/>
    <s v="Chatman 2008"/>
    <n v="111.1"/>
    <s v="111.1.1"/>
    <s v="Table 5 p. 1020 (col. 1 Activity Density)"/>
    <x v="1"/>
    <x v="1"/>
    <x v="1"/>
    <n v="1.5030311000793316E-2"/>
    <x v="8"/>
    <n v="66.532222782829905"/>
    <n v="22.177407594276634"/>
    <n v="3.5912984987791865E-3"/>
    <s v="4b, 7b"/>
    <n v="1.6193499999999999E-4"/>
    <s v="derived (7b)"/>
    <m/>
    <m/>
    <s v="N"/>
    <s v="Pos"/>
    <s v="insignificant"/>
    <s v="Ridership"/>
    <s v="trip"/>
    <s v="count"/>
    <s v="Disaggregate"/>
    <s v="Non-work"/>
    <s v="USA"/>
    <s v="San Francisco"/>
    <s v="2003/2004"/>
    <s v="Pre-2010"/>
    <n v="1000"/>
    <n v="1"/>
    <n v="0"/>
    <n v="1"/>
    <x v="1"/>
    <x v="0"/>
    <s v="Retail employment density"/>
    <m/>
    <x v="3"/>
    <s v="Negative binomial regression"/>
    <m/>
    <n v="0.23300000000000001"/>
    <m/>
    <n v="1.2623814793272614"/>
    <s v="Derived (4b)"/>
    <s v=""/>
    <m/>
  </r>
  <r>
    <x v="15"/>
    <s v="Chatman 2008"/>
    <n v="111.3"/>
    <s v="111.3.1"/>
    <s v="Table 5 p. 1020 (col. 4 combined Density)"/>
    <x v="1"/>
    <x v="1"/>
    <x v="1"/>
    <n v="1.5030311000793316E-2"/>
    <x v="8"/>
    <n v="66.532222782829905"/>
    <n v="22.177407594276634"/>
    <n v="-5.5179607835319686"/>
    <s v="4b, 7b"/>
    <n v="-0.24880999999999998"/>
    <s v="derived (7b)"/>
    <m/>
    <m/>
    <s v="Y"/>
    <s v="Neg"/>
    <s v="N"/>
    <s v="Ridership"/>
    <s v="trip"/>
    <s v="count"/>
    <s v="Disaggregate"/>
    <s v="Non-work"/>
    <s v="USA"/>
    <s v="San Francisco"/>
    <s v="2003/2004"/>
    <s v="Pre-2010"/>
    <n v="1000"/>
    <n v="1"/>
    <n v="0"/>
    <n v="1"/>
    <x v="1"/>
    <x v="0"/>
    <s v="Retail employment density"/>
    <m/>
    <x v="3"/>
    <s v="Negative binomial regression"/>
    <m/>
    <n v="-0.35799999999999998"/>
    <m/>
    <n v="0.69907307500652571"/>
    <s v="Derived (4b)"/>
    <s v=""/>
    <m/>
  </r>
  <r>
    <x v="27"/>
    <s v="Bhattacharya 2013"/>
    <n v="72.099999999999994"/>
    <s v="72.1.2"/>
    <s v="Table 3.2 p. 61"/>
    <x v="0"/>
    <x v="1"/>
    <x v="1"/>
    <n v="0"/>
    <x v="0"/>
    <e v="#DIV/0!"/>
    <e v="#DIV/0!"/>
    <e v="#DIV/0!"/>
    <s v="4b, 8a, 8b"/>
    <n v="0"/>
    <s v="Source"/>
    <n v="0"/>
    <s v="Derived (8a)"/>
    <s v="N"/>
    <s v="Pos"/>
    <s v="insignificant"/>
    <s v="Transit users"/>
    <s v="individual"/>
    <s v="count"/>
    <s v="Aggregate"/>
    <s v="General"/>
    <s v="USA"/>
    <s v="Atlanta"/>
    <n v="2009"/>
    <s v="Pre-2010"/>
    <n v="12851"/>
    <n v="0"/>
    <n v="0"/>
    <n v="1"/>
    <x v="1"/>
    <x v="0"/>
    <s v="Employment density"/>
    <m/>
    <x v="0"/>
    <s v="Negative binomial regression"/>
    <m/>
    <n v="6.0900000000000003E-5"/>
    <m/>
    <n v="1.0000609018544426"/>
    <s v="Derived (4b)"/>
    <n v="0.42058011049723759"/>
    <s v="Derived (8b)"/>
  </r>
  <r>
    <x v="23"/>
    <s v="Moniruzzaman and Paez 2012"/>
    <n v="37.1"/>
    <s v="37.1.4"/>
    <s v="Table 2 (1), p. 203"/>
    <x v="1"/>
    <x v="1"/>
    <x v="1"/>
    <n v="5.2155174262047875E-2"/>
    <x v="4"/>
    <n v="19.173553039543329"/>
    <n v="4.7933882598858322"/>
    <n v="0.78642870971762124"/>
    <s v="4a, 7a"/>
    <n v="0.16406530559999999"/>
    <s v="Derived (7a)"/>
    <m/>
    <m/>
    <s v="Y"/>
    <s v="Pos"/>
    <s v="Y"/>
    <s v="Transit use (probability)"/>
    <s v="individual"/>
    <s v="binary"/>
    <s v="Aggregate"/>
    <s v="Work"/>
    <s v="Canada"/>
    <s v="GTHA"/>
    <n v="2006"/>
    <s v="Pre-2010"/>
    <n v="761"/>
    <n v="1"/>
    <n v="0"/>
    <n v="1"/>
    <x v="1"/>
    <x v="2"/>
    <s v="Street density"/>
    <m/>
    <x v="8"/>
    <s v="Binary logistic"/>
    <s v="not choosing transit"/>
    <n v="1.4239999999999999E-2"/>
    <n v="1.0143418717770099"/>
    <m/>
    <s v="Derived (4a)"/>
    <s v=""/>
    <m/>
  </r>
  <r>
    <x v="23"/>
    <s v="Moniruzzaman and Paez 2012"/>
    <n v="37.200000000000003"/>
    <s v="37.2.5"/>
    <s v="Table 2 (2), p. 203"/>
    <x v="1"/>
    <x v="1"/>
    <x v="1"/>
    <n v="5.2155174262047875E-2"/>
    <x v="4"/>
    <n v="19.173553039543329"/>
    <n v="4.7933882598858322"/>
    <n v="0.76157667886278058"/>
    <s v="4a, 7a"/>
    <n v="0.15888065759999997"/>
    <s v="Derived (7a)"/>
    <m/>
    <m/>
    <s v="Y"/>
    <s v="Pos"/>
    <s v="Y"/>
    <s v="Transit use (probability)"/>
    <s v="individual"/>
    <s v="binary"/>
    <s v="Aggregate"/>
    <s v="Work"/>
    <s v="Canada"/>
    <s v="GTHA"/>
    <n v="2006"/>
    <s v="Pre-2010"/>
    <n v="761"/>
    <n v="1"/>
    <n v="0"/>
    <n v="1"/>
    <x v="1"/>
    <x v="2"/>
    <s v="Street density"/>
    <m/>
    <x v="8"/>
    <s v="Binary logistic"/>
    <s v="not choosing transit"/>
    <n v="1.379E-2"/>
    <n v="1.013885520621421"/>
    <m/>
    <s v="Derived (4a)"/>
    <s v=""/>
    <m/>
  </r>
  <r>
    <x v="23"/>
    <s v="Moniruzzaman and Paez 2012"/>
    <n v="37.1"/>
    <s v="37.1.5"/>
    <s v="Table 2 (1), p. 203"/>
    <x v="1"/>
    <x v="1"/>
    <x v="1"/>
    <n v="5.2155174262047875E-2"/>
    <x v="4"/>
    <n v="19.173553039543329"/>
    <n v="4.7933882598858322"/>
    <n v="9.1224130056490868E-2"/>
    <s v="4a, 7a"/>
    <n v="1.9031241600000002E-2"/>
    <s v="Derived (7a)"/>
    <m/>
    <m/>
    <s v="Y"/>
    <s v="Pos"/>
    <s v="Y"/>
    <s v="Transit use (probability)"/>
    <s v="individual"/>
    <s v="binary"/>
    <s v="Aggregate"/>
    <s v="Work"/>
    <s v="Canada"/>
    <s v="GTHA"/>
    <n v="2006"/>
    <s v="Pre-2010"/>
    <n v="761"/>
    <n v="1"/>
    <n v="0"/>
    <n v="1"/>
    <x v="1"/>
    <x v="2"/>
    <s v="Intersection density"/>
    <m/>
    <x v="8"/>
    <s v="Binary logistic"/>
    <s v="not choosing transit"/>
    <n v="3.4000000000000002E-4"/>
    <n v="1.0003400578065513"/>
    <m/>
    <s v="Derived (4a)"/>
    <s v=""/>
    <m/>
  </r>
  <r>
    <x v="23"/>
    <s v="Moniruzzaman and Paez 2012"/>
    <n v="37.1"/>
    <s v="37.1.6"/>
    <s v="Table 2 (1), p. 203"/>
    <x v="1"/>
    <x v="1"/>
    <x v="1"/>
    <n v="5.2155174262047875E-2"/>
    <x v="4"/>
    <n v="19.173553039543329"/>
    <n v="4.7933882598858322"/>
    <n v="0"/>
    <s v="4a, 7a"/>
    <n v="0"/>
    <s v="Derived (7a)"/>
    <m/>
    <m/>
    <s v="Y"/>
    <s v="Pos"/>
    <s v="Y"/>
    <s v="Transit use (probability)"/>
    <s v="individual"/>
    <s v="binary"/>
    <s v="Aggregate"/>
    <s v="Work"/>
    <s v="Canada"/>
    <s v="GTHA"/>
    <n v="2006"/>
    <s v="Pre-2010"/>
    <n v="761"/>
    <n v="1"/>
    <n v="0"/>
    <n v="1"/>
    <x v="1"/>
    <x v="2"/>
    <s v="Sidewalk density"/>
    <m/>
    <x v="8"/>
    <s v="Binary logistic"/>
    <s v="not choosing transit"/>
    <n v="2.1299999999999999E-3"/>
    <n v="1.0021322700614574"/>
    <m/>
    <s v="Derived (4a)"/>
    <s v=""/>
    <m/>
  </r>
  <r>
    <x v="21"/>
    <s v="Cervero 2006"/>
    <n v="2.1"/>
    <s v="2.1.1"/>
    <s v="Table 1 p. 290"/>
    <x v="1"/>
    <x v="1"/>
    <x v="0"/>
    <n v="6.5206307597043892E-2"/>
    <x v="5"/>
    <n v="15.335939679021708"/>
    <n v="7.667969839510854"/>
    <n v="4.5394381449904255"/>
    <s v="6a"/>
    <n v="0.59199999999999997"/>
    <s v="Source (6a)"/>
    <m/>
    <m/>
    <s v="Y"/>
    <s v="Pos"/>
    <s v="Y"/>
    <s v="Ridership"/>
    <s v="boarding"/>
    <s v="continuous"/>
    <s v="Aggregate"/>
    <s v="General"/>
    <s v="USA, Canada"/>
    <s v="varies"/>
    <n v="1996"/>
    <s v="Pre-2010"/>
    <n v="261"/>
    <n v="1"/>
    <n v="0"/>
    <n v="0"/>
    <x v="0"/>
    <x v="0"/>
    <s v="Population Density"/>
    <m/>
    <x v="2"/>
    <s v="OLS"/>
    <m/>
    <n v="0.59199999999999997"/>
    <m/>
    <m/>
    <s v=""/>
    <s v=""/>
    <m/>
  </r>
  <r>
    <x v="47"/>
    <s v="Zhu et al. 2013"/>
    <n v="54.3"/>
    <s v="54.3.1"/>
    <s v="Table 5 p. 69"/>
    <x v="1"/>
    <x v="1"/>
    <x v="1"/>
    <n v="5.2155174262047875E-2"/>
    <x v="8"/>
    <n v="19.173553039543329"/>
    <n v="6.3911843465144429"/>
    <n v="-0.68718014093723279"/>
    <s v="4a, 7a, 5"/>
    <n v="-0.10751999999999999"/>
    <s v="Derived (7a)"/>
    <m/>
    <m/>
    <s v="Y"/>
    <s v="Pos"/>
    <s v="Y"/>
    <s v="Transit use (probability)"/>
    <s v="individual"/>
    <s v="binary"/>
    <s v="Disaggregate"/>
    <s v="Non-work"/>
    <s v="USA"/>
    <s v="Los Angeles"/>
    <n v="2009"/>
    <s v="Pre-2010"/>
    <n v="8181"/>
    <n v="1"/>
    <n v="0"/>
    <n v="1"/>
    <x v="1"/>
    <x v="2"/>
    <s v="Quality and diversity of non auto transportation infratructure (entropy measure)"/>
    <m/>
    <x v="8"/>
    <s v="Binary logistic"/>
    <s v="no transit trip"/>
    <n v="0.32"/>
    <n v="1.3771277643359572"/>
    <m/>
    <s v="Derived (4a)"/>
    <s v=""/>
    <m/>
  </r>
  <r>
    <x v="18"/>
    <s v="Frank et al. 2008"/>
    <n v="31.1"/>
    <s v="31.1.6"/>
    <s v="Table 4 p. 48 (significance from table 3 p. 46)"/>
    <x v="0"/>
    <x v="1"/>
    <x v="1"/>
    <n v="1.2987012987012987E-3"/>
    <x v="0"/>
    <n v="770"/>
    <n v="0"/>
    <n v="0"/>
    <s v="4a, 8a"/>
    <n v="-0.01"/>
    <s v="Source"/>
    <n v="1.2987012987012987E-3"/>
    <s v="Derived (8a)"/>
    <s v="Y"/>
    <s v="Pos"/>
    <s v="Y"/>
    <s v="Mode choice (probability)"/>
    <s v="tour"/>
    <s v="binary"/>
    <s v="Disaggregate"/>
    <s v="Work"/>
    <s v="USA"/>
    <s v="Puget Sound"/>
    <n v="1999"/>
    <s v="Pre-2010"/>
    <n v="8707"/>
    <n v="0"/>
    <n v="0"/>
    <n v="0"/>
    <x v="0"/>
    <x v="0"/>
    <s v="Retail floor area continuous (fraction)"/>
    <m/>
    <x v="3"/>
    <s v="Multinomial logistic (nested)"/>
    <s v="not choosing transit"/>
    <n v="0.309"/>
    <n v="1.362062370503422"/>
    <m/>
    <s v="Derived (4a)"/>
    <n v="7.7"/>
    <m/>
  </r>
  <r>
    <x v="18"/>
    <s v="Frank et al. 2008"/>
    <n v="31.2"/>
    <s v="31.2.6"/>
    <s v="Table 4 p. 48 (significance from table 3 p. 46)"/>
    <x v="0"/>
    <x v="1"/>
    <x v="1"/>
    <n v="2.3809523809523807E-3"/>
    <x v="0"/>
    <n v="420.00000000000006"/>
    <n v="0"/>
    <n v="0"/>
    <s v="4a, 8a"/>
    <n v="-0.01"/>
    <s v="Source"/>
    <n v="2.3809523809523807E-3"/>
    <s v="Derived (8a)"/>
    <s v="Y"/>
    <s v="Pos"/>
    <s v="Y"/>
    <s v="Mode choice (probability)"/>
    <s v="tour"/>
    <s v="binary"/>
    <s v="Disaggregate"/>
    <s v="Non-work"/>
    <s v="USA"/>
    <s v="Puget Sound"/>
    <n v="1999"/>
    <s v="Pre-2010"/>
    <n v="10475"/>
    <n v="0"/>
    <n v="0"/>
    <n v="0"/>
    <x v="0"/>
    <x v="0"/>
    <s v="Retail floor area continuous (fraction)"/>
    <m/>
    <x v="3"/>
    <s v="Multinomial logistic (nested)"/>
    <s v="not choosing transit"/>
    <n v="0.28349999999999997"/>
    <n v="1.3277688803138623"/>
    <m/>
    <s v="Derived (4a)"/>
    <n v="4.2"/>
    <m/>
  </r>
  <r>
    <x v="41"/>
    <s v="Noland and DiPetrillo 2015"/>
    <n v="106.1"/>
    <s v="106.1.4"/>
    <s v="Table 13 p. 40"/>
    <x v="0"/>
    <x v="1"/>
    <x v="1"/>
    <n v="4.067176213173259E-2"/>
    <x v="0"/>
    <n v="24.587083214173997"/>
    <n v="0"/>
    <n v="0"/>
    <s v="6d"/>
    <n v="-1.4447592067988669E-2"/>
    <s v="derived (6d)"/>
    <m/>
    <m/>
    <s v="Y"/>
    <s v="Neg"/>
    <s v="N"/>
    <s v="Ridership"/>
    <s v="trip frequency"/>
    <s v="continuous"/>
    <s v="Disaggregate"/>
    <s v="General"/>
    <s v="United Kingdom"/>
    <s v="varies"/>
    <n v="2012"/>
    <s v="2010 - 2017"/>
    <n v="779"/>
    <n v="0"/>
    <n v="1"/>
    <n v="1"/>
    <x v="2"/>
    <x v="0"/>
    <s v="Employment density"/>
    <m/>
    <x v="0"/>
    <s v="SEM"/>
    <m/>
    <n v="-5.0999999999999997E-2"/>
    <m/>
    <m/>
    <s v=""/>
    <s v=""/>
    <m/>
  </r>
  <r>
    <x v="48"/>
    <s v="Chen et al. 2007"/>
    <n v="19.100000000000001"/>
    <s v="19.1.3"/>
    <s v="Table 8 p. 36"/>
    <x v="1"/>
    <x v="1"/>
    <x v="2"/>
    <n v="6.5206307597043892E-2"/>
    <x v="0"/>
    <n v="15.335939679021708"/>
    <n v="0"/>
    <n v="0"/>
    <s v="4c, 5, 7a"/>
    <n v="-0.33489999999999998"/>
    <s v="Derived (7a)"/>
    <m/>
    <m/>
    <s v="Y"/>
    <s v="Neg"/>
    <s v="N"/>
    <s v="Mode choice (probability)"/>
    <s v="tour"/>
    <s v="categorical"/>
    <s v="Disaggregate"/>
    <s v="Work"/>
    <s v="USA"/>
    <s v="New York"/>
    <s v="1997/98"/>
    <s v="Pre-2010"/>
    <n v="4762"/>
    <n v="1"/>
    <n v="0"/>
    <n v="1"/>
    <x v="1"/>
    <x v="0"/>
    <s v="Maximum population density at any stop along tour"/>
    <m/>
    <x v="2"/>
    <s v="Multinomial logistic"/>
    <s v="not choosing transit"/>
    <n v="-0.33489999999999998"/>
    <n v="0.99667318036586428"/>
    <m/>
    <s v="Derived (4c)"/>
    <s v=""/>
    <m/>
  </r>
  <r>
    <x v="6"/>
    <s v="Zhang 2004"/>
    <n v="131.19999999999999"/>
    <s v="131.2.2"/>
    <s v="Table 3 (Boston - non-work trip, expanded)"/>
    <x v="0"/>
    <x v="1"/>
    <x v="1"/>
    <n v="6.9259259259259257E-2"/>
    <x v="0"/>
    <n v="14.438502673796792"/>
    <n v="0"/>
    <n v="0"/>
    <s v="7a, 8a"/>
    <n v="-1.8700000000000001E-2"/>
    <s v="Derived (7a)"/>
    <n v="6.9259259259259257E-2"/>
    <s v="Derived (8a)"/>
    <s v="N"/>
    <s v="Neg"/>
    <s v="insignificant"/>
    <s v="Mode choice (probability)"/>
    <s v="trip"/>
    <s v="discrete"/>
    <s v="Disaggregate"/>
    <s v="Non-work"/>
    <s v="USA"/>
    <s v="Boston"/>
    <n v="1991"/>
    <s v="Pre-2010"/>
    <n v="1036"/>
    <n v="0"/>
    <n v="0"/>
    <n v="1"/>
    <x v="1"/>
    <x v="0"/>
    <s v="Job density (origin)"/>
    <m/>
    <x v="0"/>
    <s v="Multinomial logistic"/>
    <s v="drive alone or active modes"/>
    <n v="-1.1000000000000001E-3"/>
    <m/>
    <m/>
    <m/>
    <n v="-0.27"/>
    <m/>
  </r>
  <r>
    <x v="9"/>
    <s v="Blumenberg and Smart 2009"/>
    <n v="29.1"/>
    <s v="29.1.3"/>
    <s v="Table 3 p. 11"/>
    <x v="1"/>
    <x v="1"/>
    <x v="0"/>
    <n v="7.1857402652973898E-2"/>
    <x v="1"/>
    <n v="13.916450679818913"/>
    <n v="13.916450679818913"/>
    <n v="8.1999999999999993"/>
    <s v="6c, 5, 8a"/>
    <n v="0.58923070175438597"/>
    <s v="derived (6c) (assumed mean in percentage digits; assumed density /1000"/>
    <n v="7.1857402652973898E-2"/>
    <s v="Derived (8a)"/>
    <s v="Y"/>
    <s v="Pos"/>
    <s v="Y"/>
    <s v="Mode share"/>
    <s v="trip"/>
    <s v="continuous (fraction)"/>
    <s v="Aggregate"/>
    <s v="Work"/>
    <s v="USA"/>
    <s v="Los Angeles"/>
    <n v="2000"/>
    <s v="Pre-2010"/>
    <n v="3394"/>
    <n v="1"/>
    <n v="0"/>
    <n v="1"/>
    <x v="1"/>
    <x v="0"/>
    <s v="Residential density"/>
    <m/>
    <x v="2"/>
    <s v="OLS"/>
    <m/>
    <n v="0.317"/>
    <m/>
    <m/>
    <s v=""/>
    <n v="8.1999999999999993"/>
    <m/>
  </r>
  <r>
    <x v="46"/>
    <s v="Chan and Miranda-Moreno 2013"/>
    <n v="36.1"/>
    <s v="36.1.22"/>
    <s v="Table 5, p. 261"/>
    <x v="1"/>
    <x v="1"/>
    <x v="0"/>
    <n v="6.5206307597043892E-2"/>
    <x v="1"/>
    <n v="15.335939679021708"/>
    <n v="15.335939679021708"/>
    <n v="11.379267241834107"/>
    <m/>
    <n v="0.74199999999999999"/>
    <s v="Source"/>
    <m/>
    <m/>
    <s v="Y"/>
    <s v="Pos"/>
    <s v="Y"/>
    <s v="Ridership"/>
    <s v="boarding + alighting"/>
    <s v="continuous"/>
    <s v="Aggregate"/>
    <s v="Peak"/>
    <s v="Canada"/>
    <s v="Montreal"/>
    <s v="1989, 2003"/>
    <s v="Pre-2010"/>
    <n v="130"/>
    <n v="1"/>
    <n v="0"/>
    <n v="1"/>
    <x v="1"/>
    <x v="0"/>
    <s v="Population density"/>
    <m/>
    <x v="2"/>
    <s v="OLS"/>
    <m/>
    <n v="0.122"/>
    <m/>
    <n v="1.1297541017803188"/>
    <s v="Derived (4b)"/>
    <s v=""/>
    <m/>
  </r>
  <r>
    <x v="23"/>
    <s v="Moniruzzaman and Paez 2012"/>
    <n v="37.1"/>
    <s v="37.1.1"/>
    <s v="Table 2 (1), p. 203"/>
    <x v="1"/>
    <x v="1"/>
    <x v="0"/>
    <n v="6.5206307597043892E-2"/>
    <x v="4"/>
    <n v="15.335939679021708"/>
    <n v="3.833984919755427"/>
    <n v="3.7691516078659548"/>
    <s v="4a, 7a"/>
    <n v="0.98308983648960002"/>
    <s v="Derived (7a)"/>
    <m/>
    <m/>
    <s v="Y"/>
    <s v="Pos"/>
    <s v="Y"/>
    <s v="Transit use (probability)"/>
    <s v="individual"/>
    <s v="binary"/>
    <s v="Aggregate"/>
    <s v="Work"/>
    <s v="Canada"/>
    <s v="GTHA"/>
    <n v="2006"/>
    <s v="Pre-2010"/>
    <n v="761"/>
    <n v="1"/>
    <n v="0"/>
    <n v="1"/>
    <x v="1"/>
    <x v="0"/>
    <s v="Population density"/>
    <m/>
    <x v="2"/>
    <s v="Binary logistic"/>
    <s v="not choosing transit"/>
    <n v="0.22681000000000001"/>
    <n v="1.2545914729136154"/>
    <m/>
    <s v="Derived (4a)"/>
    <s v=""/>
    <m/>
  </r>
  <r>
    <x v="49"/>
    <s v="Wu et al. 2017"/>
    <n v="145.1"/>
    <s v="145.1.1"/>
    <s v="Table 4"/>
    <x v="0"/>
    <x v="1"/>
    <x v="1"/>
    <n v="6.5206307597043892E-2"/>
    <x v="0"/>
    <n v="15.335939679021708"/>
    <n v="0"/>
    <n v="0"/>
    <s v="4a, 7a"/>
    <n v="-4.9881759999999997E-2"/>
    <s v="Derived (7a)"/>
    <m/>
    <m/>
    <s v="N"/>
    <s v="Neg"/>
    <s v="insignificant"/>
    <s v="Mode choice (probability)"/>
    <m/>
    <s v="discrete"/>
    <s v="Aggregate"/>
    <s v="Work"/>
    <s v="China"/>
    <s v="Beijing"/>
    <n v="2009"/>
    <s v="Pre-2010"/>
    <n v="9462"/>
    <n v="0"/>
    <n v="0"/>
    <n v="1"/>
    <x v="1"/>
    <x v="0"/>
    <s v="population density"/>
    <m/>
    <x v="2"/>
    <s v="Multinomial logistic"/>
    <s v="not choosing transit"/>
    <n v="-0.02"/>
    <n v="0.98019867330675525"/>
    <m/>
    <s v="Derived (4a)"/>
    <m/>
    <m/>
  </r>
  <r>
    <x v="27"/>
    <s v="Bhattacharya 2013"/>
    <n v="72.3"/>
    <s v="72.3.2"/>
    <s v="Table 3.4 p. 66"/>
    <x v="0"/>
    <x v="1"/>
    <x v="1"/>
    <n v="3.8144732508351757E-2"/>
    <x v="0"/>
    <n v="26.215939508320076"/>
    <n v="0"/>
    <n v="0"/>
    <s v="4b, 8a, 8b"/>
    <n v="-0.06"/>
    <s v="Source"/>
    <n v="3.8144732508351757E-2"/>
    <s v="Derived (8a)"/>
    <s v="N"/>
    <s v="Neg"/>
    <s v="insignificant"/>
    <s v="Transit users"/>
    <s v="individual"/>
    <s v="count"/>
    <s v="Aggregate"/>
    <s v="General"/>
    <s v="USA"/>
    <s v="Atlanta"/>
    <n v="2009"/>
    <s v="Pre-2010"/>
    <n v="1298"/>
    <n v="0"/>
    <n v="0"/>
    <n v="1"/>
    <x v="1"/>
    <x v="0"/>
    <s v="Employment density"/>
    <m/>
    <x v="0"/>
    <s v="Negative binomial regression"/>
    <m/>
    <n v="-4.2506000000000002E-3"/>
    <m/>
    <n v="0.99575842101407974"/>
    <s v="Derived (4b)"/>
    <n v="-1.5729563704992044"/>
    <s v="Derived (8b)"/>
  </r>
  <r>
    <x v="47"/>
    <s v="Zhu et al. 2013"/>
    <n v="54.1"/>
    <s v="54.1.1"/>
    <s v="Table 3 p. 68"/>
    <x v="1"/>
    <x v="1"/>
    <x v="1"/>
    <n v="5.2155174262047875E-2"/>
    <x v="8"/>
    <n v="19.173553039543329"/>
    <n v="6.3911843465144429"/>
    <n v="-0.816026417362964"/>
    <s v="4b, 7a, 5"/>
    <n v="-0.12767999999999999"/>
    <s v="Derived (7a)"/>
    <m/>
    <m/>
    <s v="Y"/>
    <s v="Pos"/>
    <s v="Y"/>
    <s v="Mode choice (probability)"/>
    <s v="trip"/>
    <s v="categorical"/>
    <s v="Disaggregate"/>
    <s v="Work"/>
    <s v="USA"/>
    <s v="Los Angeles"/>
    <n v="2009"/>
    <s v="Pre-2010"/>
    <n v="4934"/>
    <n v="1"/>
    <n v="0"/>
    <n v="1"/>
    <x v="1"/>
    <x v="2"/>
    <s v="Quality and diversity of non auto transportation infratructure (entropy measure)"/>
    <m/>
    <x v="8"/>
    <s v="Multinomial logistic"/>
    <s v="automobile"/>
    <n v="0.38"/>
    <m/>
    <n v="1.4622845894342245"/>
    <s v="Derived (4b)"/>
    <s v=""/>
    <m/>
  </r>
  <r>
    <x v="27"/>
    <s v="Bhattacharya 2013"/>
    <n v="72.400000000000006"/>
    <s v="72.4.1"/>
    <s v="Table 3.5 p. 67"/>
    <x v="0"/>
    <x v="1"/>
    <x v="1"/>
    <n v="6.9014893026915811E-2"/>
    <x v="0"/>
    <n v="14.489626168224298"/>
    <n v="0"/>
    <n v="0"/>
    <s v="4b, 8a, 8b"/>
    <n v="-0.08"/>
    <s v="Source"/>
    <n v="6.9014893026915811E-2"/>
    <s v="Derived (8a)"/>
    <s v="N"/>
    <s v="Neg"/>
    <s v="insignificant"/>
    <s v="Transit users"/>
    <s v="individual"/>
    <s v="count"/>
    <s v="Aggregate"/>
    <s v="General"/>
    <s v="USA"/>
    <s v="Atlanta"/>
    <n v="2009"/>
    <s v="Pre-2010"/>
    <n v="1605"/>
    <n v="0"/>
    <n v="0"/>
    <n v="1"/>
    <x v="1"/>
    <x v="0"/>
    <s v="Population density"/>
    <m/>
    <x v="2"/>
    <s v="Negative binomial regression"/>
    <m/>
    <n v="-1.5503899999999999E-2"/>
    <m/>
    <n v="0.98461566674314471"/>
    <s v="Derived (4b)"/>
    <n v="-1.1591700934579439"/>
    <s v="Derived (8b)"/>
  </r>
  <r>
    <x v="47"/>
    <s v="Zhu et al. 2013"/>
    <n v="54.2"/>
    <s v="54.2.1"/>
    <s v="Table 4 p. 68"/>
    <x v="1"/>
    <x v="1"/>
    <x v="1"/>
    <n v="5.2155174262047875E-2"/>
    <x v="8"/>
    <n v="19.173553039543329"/>
    <n v="6.3911843465144429"/>
    <n v="-0.85897517617154107"/>
    <s v="4a, 7a, 5"/>
    <n v="-0.13439999999999999"/>
    <s v="Derived (7a)"/>
    <m/>
    <m/>
    <s v="Y"/>
    <s v="Pos"/>
    <s v="Y"/>
    <s v="Transit use (probability)"/>
    <s v="individual"/>
    <s v="binary"/>
    <s v="Disaggregate"/>
    <s v="Work"/>
    <s v="USA"/>
    <s v="Los Angeles"/>
    <n v="2009"/>
    <s v="Pre-2010"/>
    <n v="3334"/>
    <n v="1"/>
    <n v="0"/>
    <n v="1"/>
    <x v="1"/>
    <x v="2"/>
    <s v="Quality and diversity of non auto transportation infratructure (entropy measure)"/>
    <m/>
    <x v="8"/>
    <s v="Binary logistic"/>
    <s v="no transit trip"/>
    <n v="0.4"/>
    <n v="1.4918246976412703"/>
    <m/>
    <s v="Derived (4a)"/>
    <s v=""/>
    <m/>
  </r>
  <r>
    <x v="50"/>
    <s v="Marshall and Garrick 2010"/>
    <n v="55.1"/>
    <s v="55.1.9"/>
    <s v="Table 2 p. 110"/>
    <x v="1"/>
    <x v="1"/>
    <x v="1"/>
    <n v="1.0325443093044812E-2"/>
    <x v="8"/>
    <n v="96.848144044646091"/>
    <n v="32.282714681548697"/>
    <n v="5.2866999999999997"/>
    <s v="4a, 8a, 7a"/>
    <n v="0.16376256"/>
    <s v="Derived (7a)"/>
    <n v="1.0325443093044812E-2"/>
    <s v="Derived (8a)"/>
    <s v="Y"/>
    <s v="Pos"/>
    <s v="Y"/>
    <s v="Mode choice (probability)"/>
    <s v="trip"/>
    <s v="categorical"/>
    <s v="Aggregate"/>
    <s v="General"/>
    <s v="USA"/>
    <s v="varies"/>
    <s v="pre-2010"/>
    <s v="2010 - 2017"/>
    <n v="1000"/>
    <n v="1"/>
    <n v="0"/>
    <n v="1"/>
    <x v="1"/>
    <x v="2"/>
    <s v="dead end density"/>
    <m/>
    <x v="8"/>
    <s v="Multinomial logistic"/>
    <s v="automobile"/>
    <n v="5.4000000000000003E-3"/>
    <n v="1.0054146062794678"/>
    <m/>
    <s v="Derived (4a)"/>
    <n v="15.860099999999999"/>
    <m/>
  </r>
  <r>
    <x v="50"/>
    <s v="Marshall and Garrick 2010"/>
    <n v="55.1"/>
    <s v="55.1.10"/>
    <s v="Table 2 p. 110"/>
    <x v="1"/>
    <x v="1"/>
    <x v="1"/>
    <n v="7.8909351620947629E-3"/>
    <x v="8"/>
    <n v="126.72769189685441"/>
    <n v="42.242563965618132"/>
    <n v="1.2029999999999998"/>
    <s v="4a, 8a, 7a"/>
    <n v="2.8478384999999998E-2"/>
    <s v="Derived (7a)"/>
    <n v="7.8909351620947629E-3"/>
    <s v="Derived (8a)"/>
    <s v="Y"/>
    <s v="Pos"/>
    <s v="Y"/>
    <s v="Mode choice (probability)"/>
    <s v="trip"/>
    <s v="categorical"/>
    <s v="Aggregate"/>
    <s v="General"/>
    <s v="USA"/>
    <s v="varies"/>
    <s v="pre-2010"/>
    <s v="2010 - 2017"/>
    <n v="1000"/>
    <n v="1"/>
    <n v="0"/>
    <n v="1"/>
    <x v="1"/>
    <x v="2"/>
    <s v="City - wide Intersection density"/>
    <m/>
    <x v="8"/>
    <s v="Multinomial logistic"/>
    <s v="automobile"/>
    <n v="5.0000000000000001E-4"/>
    <n v="1.0005001250208359"/>
    <m/>
    <s v="Derived (4a)"/>
    <n v="3.609"/>
    <m/>
  </r>
  <r>
    <x v="6"/>
    <s v="Zhang 2004"/>
    <n v="131.19999999999999"/>
    <s v="131.2.1"/>
    <s v="Table 3 (Boston - non-work trip, expanded)"/>
    <x v="0"/>
    <x v="1"/>
    <x v="1"/>
    <n v="0.10999999999999999"/>
    <x v="0"/>
    <n v="9.0909090909090917"/>
    <n v="0"/>
    <n v="0"/>
    <s v="7a, 8a"/>
    <n v="-0.1012"/>
    <s v="Derived (7a)"/>
    <n v="0.10999999999999999"/>
    <s v="Derived (8a)"/>
    <s v="N"/>
    <s v="Neg"/>
    <s v="insignificant"/>
    <s v="Mode choice (probability)"/>
    <s v="trip"/>
    <s v="discrete"/>
    <s v="Disaggregate"/>
    <s v="Non-work"/>
    <s v="USA"/>
    <s v="Boston"/>
    <n v="1991"/>
    <s v="Pre-2010"/>
    <n v="1036"/>
    <n v="0"/>
    <n v="0"/>
    <n v="1"/>
    <x v="1"/>
    <x v="0"/>
    <s v="Pop density (origin)"/>
    <m/>
    <x v="2"/>
    <s v="Multinomial logistic"/>
    <s v="drive alone or active modes"/>
    <n v="-4.5999999999999999E-3"/>
    <m/>
    <m/>
    <m/>
    <n v="-0.92"/>
    <m/>
  </r>
  <r>
    <x v="50"/>
    <s v="Marshall and Garrick 2010"/>
    <n v="55.1"/>
    <s v="55.1.16"/>
    <s v="Table 2 p. 110"/>
    <x v="1"/>
    <x v="1"/>
    <x v="1"/>
    <n v="5.771587875417131E-3"/>
    <x v="8"/>
    <n v="173.26254430939022"/>
    <n v="57.754181436463405"/>
    <n v="0.95893333333333319"/>
    <s v="4a, 8a, 7a"/>
    <n v="1.6603704E-2"/>
    <s v="Derived (7a)"/>
    <n v="5.771587875417131E-3"/>
    <s v="Derived (8a)"/>
    <s v="Y"/>
    <s v="Pos"/>
    <s v="Y"/>
    <s v="Mode choice (probability)"/>
    <s v="trip"/>
    <s v="categorical"/>
    <s v="Aggregate"/>
    <s v="General"/>
    <s v="USA"/>
    <s v="varies"/>
    <s v="pre-2010"/>
    <s v="2010 - 2017"/>
    <n v="1000"/>
    <n v="1"/>
    <n v="0"/>
    <n v="1"/>
    <x v="1"/>
    <x v="2"/>
    <s v="% bike lanes"/>
    <m/>
    <x v="8"/>
    <s v="Multinomial logistic"/>
    <s v="automobile"/>
    <n v="5.8400000000000001E-2"/>
    <n v="1.0601389664970762"/>
    <m/>
    <s v="Derived (4a)"/>
    <n v="2.8767999999999998"/>
    <m/>
  </r>
  <r>
    <x v="51"/>
    <s v="Saghapour et al. 2016"/>
    <n v="80.099999999999994"/>
    <s v="80.1.2"/>
    <s v="Table 5 p. 7"/>
    <x v="1"/>
    <x v="1"/>
    <x v="1"/>
    <n v="5.3532500000000004E-2"/>
    <x v="1"/>
    <n v="18.680240975108578"/>
    <n v="18.680240975108578"/>
    <n v="-0.02"/>
    <s v="7a, 8a"/>
    <n v="-1.07065E-3"/>
    <s v="Derived (7a)"/>
    <n v="5.3532500000000004E-2"/>
    <s v="Derived (8a)"/>
    <s v="N"/>
    <s v="Neg"/>
    <s v="insignificant"/>
    <s v="Mode choice (probability)"/>
    <s v="trip"/>
    <s v="categorical"/>
    <s v="Disaggregate"/>
    <s v="General"/>
    <s v="Australia"/>
    <s v="Melbourne"/>
    <n v="2009"/>
    <s v="Pre-2010"/>
    <n v="22201"/>
    <n v="1"/>
    <n v="0"/>
    <n v="1"/>
    <x v="1"/>
    <x v="2"/>
    <s v="Road density"/>
    <m/>
    <x v="8"/>
    <s v="Multinomial logistic"/>
    <s v="automobile"/>
    <n v="-1E-3"/>
    <n v="0.99"/>
    <m/>
    <s v="Source"/>
    <n v="0.02"/>
    <m/>
  </r>
  <r>
    <x v="52"/>
    <s v="Chen and Zegras 2016"/>
    <n v="86.1"/>
    <s v="86.1.8"/>
    <s v="Table 2 (p-values), Table 3 p. 118 (Weekday boardings, Model 1)"/>
    <x v="1"/>
    <x v="1"/>
    <x v="1"/>
    <n v="5.2155174262047875E-2"/>
    <x v="8"/>
    <n v="19.173553039543329"/>
    <n v="6.3911843465144429"/>
    <n v="2.4542147890615462"/>
    <m/>
    <n v="0.38400000000000001"/>
    <s v="Source"/>
    <m/>
    <m/>
    <s v="Y"/>
    <s v="Pos"/>
    <s v="Y"/>
    <s v="Ridership"/>
    <s v="boarding"/>
    <s v="continuous"/>
    <s v="Aggregate"/>
    <s v="Weekday"/>
    <s v="USA"/>
    <s v="Boston"/>
    <s v="2009 - 2010"/>
    <s v="2010 - 2017"/>
    <n v="120"/>
    <n v="1"/>
    <n v="0"/>
    <n v="1"/>
    <x v="1"/>
    <x v="2"/>
    <s v="Proportion of intersections that are four-way or more"/>
    <m/>
    <x v="8"/>
    <s v="OLS"/>
    <m/>
    <n v="2.74"/>
    <m/>
    <m/>
    <s v=""/>
    <s v=""/>
    <m/>
  </r>
  <r>
    <x v="52"/>
    <s v="Chen and Zegras 2016"/>
    <n v="86.3"/>
    <s v="86.3.8"/>
    <s v="Table 2 (p-values), Table 3 p. 118 (off peak)"/>
    <x v="1"/>
    <x v="1"/>
    <x v="1"/>
    <n v="5.2155174262047875E-2"/>
    <x v="8"/>
    <n v="19.173553039543329"/>
    <n v="6.3911843465144429"/>
    <n v="1.3996693718866631"/>
    <m/>
    <n v="0.219"/>
    <s v="Source"/>
    <m/>
    <m/>
    <s v="N"/>
    <s v="Pos"/>
    <s v="insignificant"/>
    <s v="Ridership"/>
    <s v="boarding"/>
    <s v="continuous"/>
    <s v="Aggregate"/>
    <s v="Off-peak"/>
    <s v="USA"/>
    <s v="Boston"/>
    <s v="2009 - 2010"/>
    <s v="2010 - 2017"/>
    <n v="120"/>
    <n v="1"/>
    <n v="0"/>
    <n v="1"/>
    <x v="1"/>
    <x v="2"/>
    <s v="Proportion of intersections that are four-way or more"/>
    <m/>
    <x v="8"/>
    <s v="OLS"/>
    <m/>
    <n v="1.23"/>
    <m/>
    <m/>
    <s v=""/>
    <s v=""/>
    <m/>
  </r>
  <r>
    <x v="52"/>
    <s v="Chen and Zegras 2016"/>
    <n v="86.2"/>
    <s v="86.2.8"/>
    <s v="Table 2 (p-values), Table 3 p. 118 (am peak period)"/>
    <x v="1"/>
    <x v="1"/>
    <x v="1"/>
    <n v="5.2155174262047875E-2"/>
    <x v="8"/>
    <n v="19.173553039543329"/>
    <n v="6.3911843465144429"/>
    <n v="1.0034159424027675"/>
    <m/>
    <n v="0.157"/>
    <s v="Source"/>
    <m/>
    <m/>
    <s v="N"/>
    <s v="Pos"/>
    <s v="insignificant"/>
    <s v="Ridership"/>
    <s v="boarding"/>
    <s v="continuous"/>
    <s v="Aggregate"/>
    <s v="Peak"/>
    <s v="USA"/>
    <s v="Boston"/>
    <s v="2009 - 2010"/>
    <s v="2010 - 2017"/>
    <n v="120"/>
    <n v="1"/>
    <n v="0"/>
    <n v="1"/>
    <x v="1"/>
    <x v="2"/>
    <s v="Proportion of intersections that are four-way or more"/>
    <m/>
    <x v="8"/>
    <s v="OLS"/>
    <m/>
    <n v="1.01"/>
    <m/>
    <m/>
    <s v=""/>
    <s v=""/>
    <m/>
  </r>
  <r>
    <x v="25"/>
    <s v="Tsa et al. 2012"/>
    <n v="102.1"/>
    <s v="102.1.3"/>
    <s v="Table 2 p. 68"/>
    <x v="1"/>
    <x v="1"/>
    <x v="1"/>
    <n v="4.6808510638297871E-2"/>
    <x v="5"/>
    <n v="21.363636363636363"/>
    <n v="10.681818181818182"/>
    <n v="2.35"/>
    <s v="8a"/>
    <n v="0.22"/>
    <s v="Source"/>
    <n v="4.6808510638297871E-2"/>
    <s v="Derived (8a)"/>
    <s v="Y"/>
    <s v="Pos"/>
    <s v="Y"/>
    <s v="Ridership"/>
    <s v="per capita trip"/>
    <s v="continuous"/>
    <s v="Aggregate"/>
    <s v="General"/>
    <s v="Australia"/>
    <s v="Sydney"/>
    <s v="1997 - 2010"/>
    <s v="2010 - 2017"/>
    <n v="1824"/>
    <n v="1"/>
    <n v="0"/>
    <n v="1"/>
    <x v="1"/>
    <x v="2"/>
    <s v="Road link density"/>
    <m/>
    <x v="8"/>
    <s v="Global regression "/>
    <m/>
    <n v="0.16"/>
    <m/>
    <m/>
    <s v=""/>
    <n v="4.7"/>
    <m/>
  </r>
  <r>
    <x v="25"/>
    <s v="Tsa et al. 2012"/>
    <n v="102.1"/>
    <s v="102.1.4"/>
    <s v="Table 2 p. 68"/>
    <x v="1"/>
    <x v="1"/>
    <x v="1"/>
    <n v="1.5748031496062995E-2"/>
    <x v="5"/>
    <n v="63.499999999999986"/>
    <n v="31.749999999999993"/>
    <n v="-3.1749999999999994"/>
    <s v="8a"/>
    <n v="-0.1"/>
    <s v="Source"/>
    <n v="1.5748031496062995E-2"/>
    <s v="Derived (8a)"/>
    <s v="Y"/>
    <s v="Neg"/>
    <s v="N"/>
    <s v="Ridership"/>
    <s v="per capita trip"/>
    <s v="continuous"/>
    <s v="Aggregate"/>
    <s v="General"/>
    <s v="Australia"/>
    <s v="Sydney"/>
    <s v="1997 - 2010"/>
    <s v="2010 - 2017"/>
    <n v="1824"/>
    <n v="1"/>
    <n v="0"/>
    <n v="1"/>
    <x v="1"/>
    <x v="2"/>
    <s v="Pseudo node density"/>
    <m/>
    <x v="8"/>
    <s v="Global regression "/>
    <m/>
    <n v="-2.5999999999999999E-2"/>
    <m/>
    <m/>
    <s v=""/>
    <n v="-6.35"/>
    <m/>
  </r>
  <r>
    <x v="26"/>
    <s v="Renneet al. 2016"/>
    <n v="103.1"/>
    <s v="103.1.5"/>
    <s v="Table 3 p. 40"/>
    <x v="1"/>
    <x v="1"/>
    <x v="1"/>
    <n v="4.4400592007893432E-2"/>
    <x v="1"/>
    <n v="22.522222222222226"/>
    <n v="22.522222222222226"/>
    <n v="2.0270000000000001"/>
    <s v="6a, 8a"/>
    <n v="0.09"/>
    <s v="derived (6a)"/>
    <n v="4.4400592007893432E-2"/>
    <s v="Derived (8a)"/>
    <s v="Y"/>
    <s v="Pos"/>
    <s v="Y"/>
    <s v="Mode share"/>
    <s v="proportion using transit"/>
    <s v="continuous (fraction)"/>
    <s v="Aggregate"/>
    <s v="Work"/>
    <s v="USA"/>
    <s v="varies"/>
    <n v="2010"/>
    <s v="2010 - 2017"/>
    <n v="4399"/>
    <n v="1"/>
    <n v="0"/>
    <n v="1"/>
    <x v="1"/>
    <x v="2"/>
    <s v="Block density"/>
    <m/>
    <x v="8"/>
    <s v="multi-level model"/>
    <m/>
    <n v="0.09"/>
    <m/>
    <m/>
    <s v=""/>
    <n v="2.0270000000000001"/>
    <m/>
  </r>
  <r>
    <x v="45"/>
    <s v="Ewing et al. 2015"/>
    <n v="113.1"/>
    <s v="113.1.15"/>
    <s v="Table 11 p. 2343"/>
    <x v="1"/>
    <x v="1"/>
    <x v="1"/>
    <n v="6.7926762940735186E-2"/>
    <x v="1"/>
    <n v="14.721737893979743"/>
    <n v="14.721737893979743"/>
    <n v="2.6659999999999999"/>
    <s v="4a, 7a, 5, 8a"/>
    <n v="0.18109275"/>
    <s v="Derived (7a)"/>
    <n v="6.7926762940735186E-2"/>
    <s v="Derived (8a)"/>
    <s v="Y"/>
    <s v="Pos"/>
    <s v="Y"/>
    <s v="Transit use (probability)"/>
    <s v="household"/>
    <s v="binary"/>
    <s v="Disaggregate"/>
    <s v="General"/>
    <s v="USA"/>
    <s v="15 cities"/>
    <s v="varies"/>
    <s v="2010 - 2017"/>
    <n v="62011"/>
    <n v="1"/>
    <n v="0"/>
    <n v="1"/>
    <x v="1"/>
    <x v="2"/>
    <s v="Four-way intersection density"/>
    <m/>
    <x v="8"/>
    <s v="logistic"/>
    <s v="no transit trip"/>
    <n v="7.4999999999999997E-3"/>
    <n v="1.0075281954445339"/>
    <m/>
    <s v="Derived (4a)"/>
    <n v="2.6659999999999999"/>
    <m/>
  </r>
  <r>
    <x v="42"/>
    <s v="Lund et al. 2004"/>
    <n v="115.4"/>
    <s v="115.4.3"/>
    <s v="Figure 5-22 p. 78 (imputed from table 5 - 24 p. 77)"/>
    <x v="1"/>
    <x v="1"/>
    <x v="1"/>
    <n v="0.17435158501440923"/>
    <x v="1"/>
    <n v="5.7355371900826446"/>
    <n v="5.7355371900826446"/>
    <n v="2.7759999999999998"/>
    <s v="8a, 4b"/>
    <n v="0.48399999999999999"/>
    <s v="Source"/>
    <n v="0.17435158501440923"/>
    <s v="Derived (8a)"/>
    <s v="Y"/>
    <s v="Pos"/>
    <s v="Y"/>
    <s v="Mode share"/>
    <s v="trip"/>
    <s v="continuous (fraction)"/>
    <s v="Aggregate"/>
    <s v="General"/>
    <s v="USA"/>
    <s v="Sacramento"/>
    <n v="2003"/>
    <s v="Pre-2010"/>
    <n v="22"/>
    <n v="1"/>
    <n v="1"/>
    <n v="0"/>
    <x v="1"/>
    <x v="2"/>
    <s v="Crosswalk density"/>
    <m/>
    <x v="8"/>
    <s v="OLS"/>
    <m/>
    <n v="2.3E-2"/>
    <m/>
    <n v="1.0232665395472176"/>
    <s v="Derived (4b)"/>
    <n v="2.7759999999999998"/>
    <m/>
  </r>
  <r>
    <x v="24"/>
    <s v="Kerkman et al. 2015"/>
    <n v="67.099999999999994"/>
    <s v="67.1.3"/>
    <s v="Table 6 p. 29 (2012)"/>
    <x v="1"/>
    <x v="1"/>
    <x v="1"/>
    <n v="2.6104477611940301E-2"/>
    <x v="5"/>
    <n v="38.307604345340188"/>
    <n v="19.153802172670094"/>
    <n v="3.35"/>
    <s v="6e, 5, 8a"/>
    <n v="0.17490000000000003"/>
    <s v="derived (6e)"/>
    <n v="2.6104477611940301E-2"/>
    <s v="Derived (8a)"/>
    <s v="Y"/>
    <s v="Pos"/>
    <s v="Y"/>
    <s v="Ridership"/>
    <s v="stop entrance + stop exit"/>
    <s v="continuous"/>
    <s v="Aggregate"/>
    <s v="General"/>
    <s v="Netherlands"/>
    <s v="Arnhem- Nijmegen"/>
    <n v="2012"/>
    <s v="2010 - 2017"/>
    <n v="1232"/>
    <n v="1"/>
    <n v="0"/>
    <n v="1"/>
    <x v="1"/>
    <x v="2"/>
    <s v="Seating facilities are present at the bus stop"/>
    <n v="1"/>
    <x v="9"/>
    <s v="OLS"/>
    <m/>
    <n v="0.33"/>
    <m/>
    <m/>
    <s v=""/>
    <n v="6.7"/>
    <m/>
  </r>
  <r>
    <x v="24"/>
    <s v="Kerkman et al. 2015"/>
    <n v="67.2"/>
    <s v="67.2.3"/>
    <s v="Table 6 p. 29 (2013)"/>
    <x v="1"/>
    <x v="1"/>
    <x v="1"/>
    <n v="2.4698027314112293E-2"/>
    <x v="5"/>
    <n v="40.489063652002947"/>
    <n v="20.244531826001474"/>
    <n v="3.2950000000000004"/>
    <s v="6e, 5, 8a"/>
    <n v="0.16276000000000002"/>
    <s v="derived (6e)"/>
    <n v="2.4698027314112293E-2"/>
    <s v="Derived (8a)"/>
    <s v="Y"/>
    <s v="Pos"/>
    <s v="Y"/>
    <s v="Ridership"/>
    <s v="stop entrance + stop exit"/>
    <s v="continuous"/>
    <s v="Aggregate"/>
    <s v="General"/>
    <s v="Netherlands"/>
    <s v="Arnhem- Nijmegen"/>
    <n v="2013"/>
    <s v="2010 - 2017"/>
    <n v="1284"/>
    <n v="1"/>
    <n v="0"/>
    <n v="1"/>
    <x v="1"/>
    <x v="2"/>
    <s v="Seating facilities are present at the bus stop"/>
    <n v="1"/>
    <x v="9"/>
    <s v="OLS"/>
    <m/>
    <n v="0.313"/>
    <m/>
    <m/>
    <s v=""/>
    <n v="6.59"/>
    <m/>
  </r>
  <r>
    <x v="13"/>
    <s v="Voulgaris et al. 2017"/>
    <n v="94.2"/>
    <s v="94.2.6"/>
    <s v="Table 8 p. 456 (Model B - synergistic effect of built environment)"/>
    <x v="1"/>
    <x v="1"/>
    <x v="1"/>
    <n v="2.5401252463026297E-2"/>
    <x v="5"/>
    <n v="39.368137514305083"/>
    <n v="19.684068757152541"/>
    <n v="-1.0196347616205017"/>
    <s v="4b, 3, 5, 7b"/>
    <n v="-5.1800000000000006E-2"/>
    <s v="derived (7b)"/>
    <m/>
    <m/>
    <s v="Y"/>
    <s v="Neg"/>
    <s v="N"/>
    <s v="Ridership"/>
    <s v="trip"/>
    <s v="count"/>
    <s v="Aggregate"/>
    <s v="General"/>
    <s v="USA"/>
    <s v="all cities"/>
    <n v="2009"/>
    <s v="Pre-2010"/>
    <n v="72183"/>
    <n v="1"/>
    <n v="0"/>
    <n v="1"/>
    <x v="1"/>
    <x v="2"/>
    <s v="&quot;Established&quot; neighbourhood type"/>
    <n v="1"/>
    <x v="9"/>
    <s v="Negative binomial regression"/>
    <m/>
    <n v="-0.37"/>
    <m/>
    <n v="0.69073433063735468"/>
    <s v="Derived (4b)"/>
    <s v=""/>
    <m/>
  </r>
  <r>
    <x v="13"/>
    <s v="Voulgaris et al. 2017"/>
    <n v="94.1"/>
    <s v="94.1.3"/>
    <s v="Table 8 p. 456 (Model A - neighbourhood type)"/>
    <x v="1"/>
    <x v="1"/>
    <x v="1"/>
    <n v="2.5401252463026297E-2"/>
    <x v="5"/>
    <n v="39.368137514305083"/>
    <n v="19.684068757152541"/>
    <n v="3.1140196773815321"/>
    <s v="4b, 3, 5, 7b"/>
    <n v="0.15820000000000001"/>
    <s v="derived (7b)"/>
    <m/>
    <m/>
    <s v="Y"/>
    <s v="Pos"/>
    <s v="Y"/>
    <s v="Ridership"/>
    <s v="trip"/>
    <s v="count"/>
    <s v="Aggregate"/>
    <s v="General"/>
    <s v="USA"/>
    <s v="all cities"/>
    <n v="2009"/>
    <s v="Pre-2010"/>
    <n v="72183"/>
    <n v="1"/>
    <n v="0"/>
    <n v="1"/>
    <x v="1"/>
    <x v="2"/>
    <s v="&quot;Established&quot; neighbourhood type"/>
    <n v="1"/>
    <x v="9"/>
    <s v="Negative binomial regression"/>
    <m/>
    <n v="1.1299999999999999"/>
    <m/>
    <n v="3.0956565001247109"/>
    <s v="Derived (4b)"/>
    <s v=""/>
    <m/>
  </r>
  <r>
    <x v="53"/>
    <s v="Bhiromkaew 2006"/>
    <n v="7.3"/>
    <s v="7.3.2"/>
    <s v="table 5.8 p. 137, mode share figure 4.7"/>
    <x v="1"/>
    <x v="1"/>
    <x v="1"/>
    <n v="6.6174137092853677E-2"/>
    <x v="3"/>
    <n v="15.111643973488135"/>
    <n v="3.0223287946976272"/>
    <n v="1.2342"/>
    <s v="4a, 7a, , 8a"/>
    <n v="0.40836060000000002"/>
    <s v="Derived (7a)"/>
    <n v="6.6174137092853677E-2"/>
    <s v="Derived (8a)"/>
    <s v="Y"/>
    <s v="Pos"/>
    <s v="Y"/>
    <s v="Mode choice (probability)"/>
    <s v="activity"/>
    <s v="categorical"/>
    <s v="Disaggregate"/>
    <s v="Work"/>
    <s v="USA"/>
    <s v="Portland"/>
    <s v="1994/1995"/>
    <s v="Pre-2010"/>
    <n v="2127"/>
    <n v="1"/>
    <n v="0"/>
    <n v="1"/>
    <x v="1"/>
    <x v="0"/>
    <s v="Employment density"/>
    <m/>
    <x v="0"/>
    <s v="Multinomial logistic"/>
    <s v="automobile"/>
    <n v="6.0000000000000001E-3"/>
    <n v="1.0060180360540649"/>
    <m/>
    <s v="Derived (4a)"/>
    <n v="6.1710000000000003"/>
    <m/>
  </r>
  <r>
    <x v="53"/>
    <s v="Bhiromkaew 2006"/>
    <n v="7.3"/>
    <s v="7.3.6"/>
    <s v="table 5.8 p. 137, mode share figure 4.7"/>
    <x v="1"/>
    <x v="1"/>
    <x v="1"/>
    <n v="4.430577083581734E-2"/>
    <x v="3"/>
    <n v="22.570423245894357"/>
    <n v="4.514084649178872"/>
    <n v="1.6774000000000002"/>
    <s v="4a, 7a, , 8a"/>
    <n v="0.37159250000000005"/>
    <s v="Derived (7a)"/>
    <n v="4.430577083581734E-2"/>
    <s v="Derived (8a)"/>
    <s v="Y"/>
    <s v="Pos"/>
    <s v="Y"/>
    <s v="Mode choice (probability)"/>
    <s v="activity"/>
    <s v="categorical"/>
    <s v="Disaggregate"/>
    <s v="Work"/>
    <s v="USA"/>
    <s v="Portland"/>
    <s v="1994/1995"/>
    <s v="Pre-2010"/>
    <n v="2127"/>
    <n v="1"/>
    <n v="0"/>
    <n v="1"/>
    <x v="1"/>
    <x v="0"/>
    <s v="Employment density"/>
    <m/>
    <x v="0"/>
    <s v="Multinomial logistic"/>
    <s v="automobile"/>
    <n v="5.0000000000000001E-3"/>
    <n v="1.005012520859401"/>
    <m/>
    <s v="Derived (4a)"/>
    <n v="8.3870000000000005"/>
    <m/>
  </r>
  <r>
    <x v="10"/>
    <s v="Choi et al. 2012"/>
    <n v="38.6"/>
    <s v="38.6.1"/>
    <s v="Table 2 p. 717 (poisson)"/>
    <x v="1"/>
    <x v="1"/>
    <x v="1"/>
    <n v="5.2155174262047875E-2"/>
    <x v="8"/>
    <n v="19.173553039543329"/>
    <n v="6.3911843465144429"/>
    <n v="-1.1312396293330564"/>
    <m/>
    <n v="-0.17699999999999999"/>
    <s v="Source"/>
    <m/>
    <m/>
    <s v="Y"/>
    <s v="Neg"/>
    <s v="N"/>
    <s v="Ridership"/>
    <s v="trip"/>
    <s v="count"/>
    <s v="Aggregate"/>
    <s v="Off-peak"/>
    <s v="South Korea"/>
    <s v="Seoul"/>
    <n v="2010"/>
    <s v="2010 - 2017"/>
    <n v="1000"/>
    <n v="1"/>
    <n v="0"/>
    <n v="0"/>
    <x v="0"/>
    <x v="2"/>
    <s v="pedestrian friendly intersections"/>
    <m/>
    <x v="8"/>
    <s v="Poisson regression"/>
    <m/>
    <n v="-6.6000000000000005E-5"/>
    <m/>
    <n v="0.99993400217795203"/>
    <s v="Derived (4b)"/>
    <s v=""/>
    <m/>
  </r>
  <r>
    <x v="52"/>
    <s v="Chen and Zegras 2016"/>
    <n v="86.2"/>
    <s v="86.2.1"/>
    <s v="Table 2 (p-values), Table 3 p. 118 (am peak period)"/>
    <x v="1"/>
    <x v="1"/>
    <x v="0"/>
    <n v="6.5206307597043892E-2"/>
    <x v="1"/>
    <n v="15.335939679021708"/>
    <n v="15.335939679021708"/>
    <n v="8.8028293757584599"/>
    <m/>
    <n v="0.57399999999999995"/>
    <s v="Source"/>
    <m/>
    <m/>
    <s v="Y"/>
    <s v="Pos"/>
    <s v="Y"/>
    <s v="Ridership"/>
    <s v="boarding"/>
    <s v="continuous"/>
    <s v="Aggregate"/>
    <s v="Peak"/>
    <s v="USA"/>
    <s v="Boston"/>
    <s v="2009 - 2010"/>
    <s v="2010 - 2017"/>
    <n v="120"/>
    <n v="1"/>
    <n v="0"/>
    <n v="1"/>
    <x v="1"/>
    <x v="0"/>
    <s v="Population density"/>
    <m/>
    <x v="2"/>
    <s v="OLS"/>
    <m/>
    <n v="0.45"/>
    <m/>
    <m/>
    <s v=""/>
    <s v=""/>
    <m/>
  </r>
  <r>
    <x v="34"/>
    <s v="Durning and Townsend 2015"/>
    <n v="52.1"/>
    <s v="52.1.10"/>
    <s v="Table 3 p. 101"/>
    <x v="1"/>
    <x v="1"/>
    <x v="1"/>
    <n v="9.4795794392523364E-2"/>
    <x v="1"/>
    <n v="10.548991191099413"/>
    <n v="10.548991191099413"/>
    <n v="3.7543859649122808"/>
    <s v="8b, 8a"/>
    <n v="0.35589999999999999"/>
    <s v="Source"/>
    <n v="9.4795794392523364E-2"/>
    <s v="Derived (8a)"/>
    <s v="Y"/>
    <s v="Pos"/>
    <s v="Y"/>
    <s v="Ridership"/>
    <s v="average weekday boarding"/>
    <s v="continuous"/>
    <s v="Aggregate"/>
    <s v="Weekday"/>
    <s v="Canada"/>
    <s v="Calgary, Edmonton, Montreal, Toronto, Vancouver"/>
    <n v="2012"/>
    <s v="2010 - 2017"/>
    <n v="342"/>
    <n v="1"/>
    <n v="0"/>
    <n v="0"/>
    <x v="0"/>
    <x v="2"/>
    <s v="intersection density"/>
    <m/>
    <x v="8"/>
    <s v="Bootstrapped regression"/>
    <m/>
    <n v="4.28E-3"/>
    <m/>
    <m/>
    <s v=""/>
    <n v="3.7543859649122808"/>
    <s v="Derived (8b)"/>
  </r>
  <r>
    <x v="13"/>
    <s v="Voulgaris et al. 2017"/>
    <n v="94.2"/>
    <s v="94.2.8"/>
    <s v="Table 8 p. 456 (Model B - synergistic effect of built environment)"/>
    <x v="1"/>
    <x v="1"/>
    <x v="1"/>
    <n v="2.5401252463026297E-2"/>
    <x v="2"/>
    <n v="39.368137514305083"/>
    <e v="#VALUE!"/>
    <e v="#VALUE!"/>
    <s v="4b, 3, 5, 7b"/>
    <n v="-6.4000000000000003E-3"/>
    <s v="derived (7b)"/>
    <m/>
    <m/>
    <s v="N"/>
    <s v="Neg"/>
    <s v="insignificant"/>
    <s v="Ridership"/>
    <s v="trip"/>
    <s v="count"/>
    <s v="Aggregate"/>
    <s v="General"/>
    <s v="USA"/>
    <s v="all cities"/>
    <n v="2009"/>
    <s v="Pre-2010"/>
    <n v="72183"/>
    <n v="1"/>
    <n v="0"/>
    <n v="0"/>
    <x v="0"/>
    <x v="2"/>
    <s v="High density traditional &quot;old urban&quot; neighbourhood"/>
    <n v="1"/>
    <x v="9"/>
    <s v="Negative binomial regression"/>
    <m/>
    <n v="-0.16"/>
    <m/>
    <n v="0.85214378896621135"/>
    <s v="Derived (4b)"/>
    <m/>
    <m/>
  </r>
  <r>
    <x v="13"/>
    <s v="Voulgaris et al. 2017"/>
    <n v="94.1"/>
    <s v="94.1.5"/>
    <s v="Table 8 p. 456 (Model A - neighbourhood type)"/>
    <x v="1"/>
    <x v="1"/>
    <x v="1"/>
    <n v="2.5401252463026297E-2"/>
    <x v="2"/>
    <n v="39.368137514305083"/>
    <e v="#VALUE!"/>
    <e v="#VALUE!"/>
    <s v="4b, 3, 5, 7b"/>
    <n v="0.1164"/>
    <s v="derived (7b)"/>
    <m/>
    <m/>
    <s v="Y"/>
    <s v="Pos"/>
    <s v="Y"/>
    <s v="Ridership"/>
    <s v="trip"/>
    <s v="count"/>
    <s v="Aggregate"/>
    <s v="General"/>
    <s v="USA"/>
    <s v="all cities"/>
    <n v="2009"/>
    <s v="Pre-2010"/>
    <n v="72183"/>
    <n v="1"/>
    <n v="0"/>
    <n v="0"/>
    <x v="0"/>
    <x v="2"/>
    <s v="High density traditional &quot;old urban&quot; neighbourhood"/>
    <n v="1"/>
    <x v="9"/>
    <s v="Negative binomial regression"/>
    <m/>
    <n v="2.91"/>
    <m/>
    <n v="18.356798567017925"/>
    <s v="Derived (4b)"/>
    <m/>
    <m/>
  </r>
  <r>
    <x v="54"/>
    <s v="Kuby et al. 2004"/>
    <n v="9.1"/>
    <s v="9.1.1"/>
    <s v="Table 2 p. 239"/>
    <x v="1"/>
    <x v="1"/>
    <x v="1"/>
    <n v="3.507240887132191E-2"/>
    <x v="1"/>
    <n v="28.512441323004829"/>
    <n v="28.512441323004829"/>
    <n v="2.024"/>
    <s v="6c, 8a"/>
    <n v="7.0986555555555553E-2"/>
    <s v="derived (6c)"/>
    <n v="3.507240887132191E-2"/>
    <s v="Derived (8a)"/>
    <s v="Y"/>
    <s v="Pos"/>
    <s v="Y"/>
    <s v="Ridership"/>
    <s v="unlinked trip (boarding)"/>
    <s v="continuous"/>
    <s v="Aggregate"/>
    <s v="Weekday"/>
    <s v="USA"/>
    <s v="varies"/>
    <n v="2000"/>
    <s v="Pre-2010"/>
    <n v="268"/>
    <n v="1"/>
    <n v="0"/>
    <n v="0"/>
    <x v="0"/>
    <x v="0"/>
    <s v="Employment density"/>
    <m/>
    <x v="0"/>
    <s v="OLS"/>
    <m/>
    <n v="2.2939999999999999E-2"/>
    <m/>
    <m/>
    <s v=""/>
    <n v="2.024"/>
    <m/>
  </r>
  <r>
    <x v="40"/>
    <s v="Lane et al. 2006"/>
    <n v="21.1"/>
    <s v="21.1.1"/>
    <s v="Table 5 p. 207"/>
    <x v="1"/>
    <x v="1"/>
    <x v="1"/>
    <n v="3.9358273784503295E-2"/>
    <x v="1"/>
    <n v="25.407618369526521"/>
    <n v="25.407618369526521"/>
    <n v="7.1369999999999996"/>
    <s v="6a. 8a"/>
    <n v="0.28089999999999998"/>
    <s v="Source (6a)"/>
    <n v="3.9358273784503295E-2"/>
    <s v="Derived (8a)"/>
    <s v="Y"/>
    <s v="Pos"/>
    <s v="Y"/>
    <s v="Ridership"/>
    <s v="boarding"/>
    <s v="continuous"/>
    <s v="Aggregate"/>
    <s v="General"/>
    <s v="USA"/>
    <s v="11 US cities"/>
    <s v="2001 - 2004"/>
    <s v="Pre-2010"/>
    <n v="348"/>
    <n v="1"/>
    <n v="0"/>
    <n v="0"/>
    <x v="0"/>
    <x v="0"/>
    <s v="Employment (Common catchment area)"/>
    <m/>
    <x v="0"/>
    <s v="OLS"/>
    <m/>
    <n v="0.28089999999999998"/>
    <m/>
    <m/>
    <s v=""/>
    <n v="7.1369999999999996"/>
    <m/>
  </r>
  <r>
    <x v="2"/>
    <s v="Brownet al. 2014"/>
    <n v="107.1"/>
    <s v="107.10.1"/>
    <s v="Table 2 p. 952 (rail to all other destinations)"/>
    <x v="1"/>
    <x v="1"/>
    <x v="0"/>
    <n v="6.5206307597043892E-2"/>
    <x v="3"/>
    <n v="15.335939679021708"/>
    <n v="3.0671879358043417"/>
    <n v="2.4629519124508863"/>
    <s v="4b"/>
    <n v="0.80300000000000005"/>
    <s v="Source"/>
    <m/>
    <m/>
    <s v="Y"/>
    <s v="Pos"/>
    <s v="Y"/>
    <s v="Ridership"/>
    <s v="trip"/>
    <s v="count"/>
    <s v="Aggregate"/>
    <s v="Work"/>
    <s v="USA"/>
    <s v="Atlanta"/>
    <n v="2000"/>
    <s v="Pre-2010"/>
    <n v="59101"/>
    <n v="1"/>
    <n v="0"/>
    <n v="1"/>
    <x v="1"/>
    <x v="0"/>
    <s v="Population density"/>
    <m/>
    <x v="2"/>
    <s v="Negative binomial regression"/>
    <m/>
    <n v="0.1646"/>
    <m/>
    <n v="1.1789214558027765"/>
    <s v="Derived (4b)"/>
    <s v=""/>
    <m/>
  </r>
  <r>
    <x v="2"/>
    <s v="Brownet al. 2014"/>
    <n v="107.2"/>
    <s v="107.2.1"/>
    <s v="Table 1 p. 947 (Bus to CBD)"/>
    <x v="1"/>
    <x v="1"/>
    <x v="0"/>
    <n v="6.5206307597043892E-2"/>
    <x v="3"/>
    <n v="15.335939679021708"/>
    <n v="3.0671879358043417"/>
    <n v="2.0764862325395397"/>
    <s v="4b"/>
    <n v="0.67700000000000005"/>
    <s v="Source"/>
    <m/>
    <m/>
    <s v="Y"/>
    <s v="Pos"/>
    <s v="Y"/>
    <s v="Ridership"/>
    <s v="trip"/>
    <s v="count"/>
    <s v="Aggregate"/>
    <s v="Work"/>
    <s v="USA"/>
    <s v="Atlanta"/>
    <n v="2000"/>
    <s v="Pre-2010"/>
    <n v="4376"/>
    <n v="1"/>
    <n v="0"/>
    <n v="1"/>
    <x v="1"/>
    <x v="0"/>
    <s v="Population density"/>
    <m/>
    <x v="2"/>
    <s v="Negative binomial regression"/>
    <m/>
    <n v="0.1129"/>
    <m/>
    <n v="1.1195199753532641"/>
    <s v="Derived (4b)"/>
    <s v=""/>
    <m/>
  </r>
  <r>
    <x v="10"/>
    <s v="Choi et al. 2012"/>
    <n v="38.1"/>
    <s v="38.1.16"/>
    <s v="Table 2 p. 715 (multiplicative model)"/>
    <x v="1"/>
    <x v="1"/>
    <x v="1"/>
    <n v="4.067176213173259E-2"/>
    <x v="9"/>
    <n v="24.587083214173997"/>
    <n v="4.0978472023623329"/>
    <n v="1.8440312410630499"/>
    <s v="6b, 5"/>
    <n v="0.45"/>
    <s v="Source (6a)"/>
    <m/>
    <m/>
    <s v="Y"/>
    <s v="Pos"/>
    <s v="Y"/>
    <s v="Ridership"/>
    <s v="trip"/>
    <s v="continuous"/>
    <s v="Aggregate"/>
    <s v="Peak"/>
    <s v="South Korea"/>
    <s v="Seoul"/>
    <n v="2010"/>
    <s v="2010 - 2017"/>
    <n v="1000"/>
    <n v="1"/>
    <n v="0"/>
    <n v="0"/>
    <x v="0"/>
    <x v="0"/>
    <s v="Employment (common catchment area)"/>
    <m/>
    <x v="0"/>
    <s v="Multiplicative"/>
    <m/>
    <n v="0.45"/>
    <m/>
    <m/>
    <s v=""/>
    <s v=""/>
    <m/>
  </r>
  <r>
    <x v="10"/>
    <s v="Choi et al. 2012"/>
    <n v="38.1"/>
    <s v="38.1.7"/>
    <s v="Table 2 p. 715 (multiplicative model)"/>
    <x v="1"/>
    <x v="1"/>
    <x v="1"/>
    <n v="4.067176213173259E-2"/>
    <x v="9"/>
    <n v="24.587083214173997"/>
    <n v="4.0978472023623329"/>
    <n v="1.5325948536835126"/>
    <s v="6b, 5"/>
    <n v="0.374"/>
    <s v="Source (6a)"/>
    <m/>
    <m/>
    <s v="Y"/>
    <s v="Pos"/>
    <s v="Y"/>
    <s v="Ridership"/>
    <s v="trip"/>
    <s v="continuous"/>
    <s v="Aggregate"/>
    <s v="Peak"/>
    <s v="South Korea"/>
    <s v="Seoul"/>
    <n v="2010"/>
    <s v="2010 - 2017"/>
    <n v="1000"/>
    <n v="1"/>
    <n v="0"/>
    <n v="0"/>
    <x v="0"/>
    <x v="0"/>
    <s v="Employment (common catchment area)"/>
    <m/>
    <x v="0"/>
    <s v="Multiplicative"/>
    <m/>
    <n v="0.49199999999999999"/>
    <m/>
    <m/>
    <s v=""/>
    <s v=""/>
    <m/>
  </r>
  <r>
    <x v="10"/>
    <s v="Choi et al. 2012"/>
    <n v="38.299999999999997"/>
    <s v="38.3.7"/>
    <s v="Table 2 p. 716 (multiplicative)"/>
    <x v="1"/>
    <x v="1"/>
    <x v="1"/>
    <n v="4.067176213173259E-2"/>
    <x v="9"/>
    <n v="24.587083214173997"/>
    <n v="4.0978472023623329"/>
    <n v="1.5325948536835126"/>
    <s v="6b, 5"/>
    <n v="0.374"/>
    <s v="Source (6a)"/>
    <m/>
    <m/>
    <s v="Y"/>
    <s v="Pos"/>
    <s v="Y"/>
    <s v="Ridership"/>
    <s v="trip"/>
    <s v="continuous"/>
    <s v="Aggregate"/>
    <s v="Peak"/>
    <s v="South Korea"/>
    <s v="Seoul"/>
    <n v="2010"/>
    <s v="2010 - 2017"/>
    <n v="1000"/>
    <n v="1"/>
    <n v="0"/>
    <n v="0"/>
    <x v="0"/>
    <x v="0"/>
    <s v="Employment (common catchment area)"/>
    <m/>
    <x v="0"/>
    <s v="Multiplicative"/>
    <m/>
    <n v="0.374"/>
    <m/>
    <m/>
    <s v=""/>
    <s v=""/>
    <m/>
  </r>
  <r>
    <x v="10"/>
    <s v="Choi et al. 2012"/>
    <n v="38.5"/>
    <s v="38.5.7"/>
    <s v="Table 2 p. 717 (multiplicative)"/>
    <x v="1"/>
    <x v="1"/>
    <x v="1"/>
    <n v="4.067176213173259E-2"/>
    <x v="9"/>
    <n v="24.587083214173997"/>
    <n v="4.0978472023623329"/>
    <n v="1.0490488838047571"/>
    <s v="6b, 5"/>
    <n v="0.25600000000000001"/>
    <s v="Source (6a)"/>
    <m/>
    <m/>
    <s v="Y"/>
    <s v="Pos"/>
    <s v="Y"/>
    <s v="Ridership"/>
    <s v="trip"/>
    <s v="continuous"/>
    <s v="Aggregate"/>
    <s v="Off-peak"/>
    <s v="South Korea"/>
    <s v="Seoul"/>
    <n v="2010"/>
    <s v="2010 - 2017"/>
    <n v="1000"/>
    <n v="1"/>
    <n v="0"/>
    <n v="0"/>
    <x v="0"/>
    <x v="0"/>
    <s v="Employment (common catchment area)"/>
    <m/>
    <x v="0"/>
    <s v="Multiplicative"/>
    <m/>
    <n v="0.25600000000000001"/>
    <m/>
    <m/>
    <s v=""/>
    <s v=""/>
    <m/>
  </r>
  <r>
    <x v="10"/>
    <s v="Choi et al. 2012"/>
    <n v="38.5"/>
    <s v="38.5.16"/>
    <s v="Table 2 p. 717 (multiplicative)"/>
    <x v="1"/>
    <x v="1"/>
    <x v="1"/>
    <n v="4.067176213173259E-2"/>
    <x v="9"/>
    <n v="24.587083214173997"/>
    <n v="4.0978472023623329"/>
    <n v="1.0039725645787716"/>
    <s v="6b, 5"/>
    <n v="0.245"/>
    <s v="Source (6a)"/>
    <m/>
    <m/>
    <s v="Y"/>
    <s v="Pos"/>
    <s v="Y"/>
    <s v="Ridership"/>
    <s v="trip"/>
    <s v="continuous"/>
    <s v="Aggregate"/>
    <s v="Off-peak"/>
    <s v="South Korea"/>
    <s v="Seoul"/>
    <n v="2010"/>
    <s v="2010 - 2017"/>
    <n v="1000"/>
    <n v="1"/>
    <n v="0"/>
    <n v="0"/>
    <x v="0"/>
    <x v="0"/>
    <s v="Employment (common catchment area)"/>
    <m/>
    <x v="0"/>
    <s v="Multiplicative"/>
    <m/>
    <n v="0.245"/>
    <m/>
    <m/>
    <s v=""/>
    <s v=""/>
    <m/>
  </r>
  <r>
    <x v="10"/>
    <s v="Choi et al. 2012"/>
    <n v="38.299999999999997"/>
    <s v="38.3.16"/>
    <s v="Table 2 p. 716 (multiplicative)"/>
    <x v="1"/>
    <x v="1"/>
    <x v="1"/>
    <n v="4.067176213173259E-2"/>
    <x v="9"/>
    <n v="24.587083214173997"/>
    <n v="4.0978472023623329"/>
    <n v="0.54911152511655259"/>
    <s v="6b, 5"/>
    <n v="0.13400000000000001"/>
    <s v="Source (6a)"/>
    <m/>
    <m/>
    <s v="Y"/>
    <s v="Pos"/>
    <s v="Y"/>
    <s v="Ridership"/>
    <s v="trip"/>
    <s v="continuous"/>
    <s v="Aggregate"/>
    <s v="Peak"/>
    <s v="South Korea"/>
    <s v="Seoul"/>
    <n v="2010"/>
    <s v="2010 - 2017"/>
    <n v="1000"/>
    <n v="1"/>
    <n v="0"/>
    <n v="0"/>
    <x v="0"/>
    <x v="0"/>
    <s v="Employment (common catchment area)"/>
    <m/>
    <x v="0"/>
    <s v="Multiplicative"/>
    <m/>
    <n v="0.13400000000000001"/>
    <m/>
    <m/>
    <s v=""/>
    <s v=""/>
    <m/>
  </r>
  <r>
    <x v="14"/>
    <s v="Concas and DeSalvo 2008"/>
    <n v="11.3"/>
    <s v="11.3.1"/>
    <s v="Table 4.12 and 4.13, Model III"/>
    <x v="0"/>
    <x v="1"/>
    <x v="2"/>
    <n v="4.0709033181144709E-2"/>
    <x v="0"/>
    <n v="24.564572574108002"/>
    <n v="0"/>
    <n v="0"/>
    <m/>
    <n v="-0.36599999999999999"/>
    <s v="Source"/>
    <m/>
    <m/>
    <s v="unspecified"/>
    <s v="Neg"/>
    <s v="N"/>
    <s v="Ridership"/>
    <s v="trip"/>
    <s v="continuous"/>
    <s v="Disaggregate"/>
    <s v="General"/>
    <s v="USA"/>
    <s v="San Francisco"/>
    <n v="2000"/>
    <s v="Pre-2010"/>
    <n v="8212"/>
    <n v="0"/>
    <n v="1"/>
    <n v="1"/>
    <x v="2"/>
    <x v="0"/>
    <s v="Retail density (common catchment area)"/>
    <m/>
    <x v="1"/>
    <s v="2SLS"/>
    <m/>
    <n v="-0.36599999999999999"/>
    <m/>
    <m/>
    <s v=""/>
    <s v=""/>
    <m/>
  </r>
  <r>
    <x v="37"/>
    <s v="Chakour and Eluru 2016"/>
    <n v="59.1"/>
    <s v="59.1.6"/>
    <s v="Table 3 p. 212 (boarding, AM peak)"/>
    <x v="1"/>
    <x v="1"/>
    <x v="1"/>
    <n v="0.14492753623188406"/>
    <x v="5"/>
    <n v="6.8999999999999995"/>
    <n v="3.4499999999999997"/>
    <n v="-1.0349999999999999"/>
    <s v="8a"/>
    <n v="-0.3"/>
    <s v="Source"/>
    <n v="0.14492753623188406"/>
    <s v="Derived (8a)"/>
    <s v="Y"/>
    <s v="Neg"/>
    <s v="N"/>
    <s v="Ridership thresholds (probability)"/>
    <s v="boarding per hour"/>
    <s v="ordered categorical"/>
    <s v="Aggregate"/>
    <s v="Peak"/>
    <s v="Canada"/>
    <s v="Montreal"/>
    <s v="pre-2016"/>
    <s v="2010 - 2017"/>
    <n v="1813"/>
    <n v="1"/>
    <n v="0"/>
    <n v="0"/>
    <x v="0"/>
    <x v="0"/>
    <s v="Job density"/>
    <m/>
    <x v="0"/>
    <s v="Ordered probit "/>
    <m/>
    <n v="-3.0000000000000001E-3"/>
    <m/>
    <m/>
    <s v=""/>
    <n v="-2.0699999999999998"/>
    <m/>
  </r>
  <r>
    <x v="37"/>
    <s v="Chakour and Eluru 2016"/>
    <n v="59.6"/>
    <s v="59.6.7"/>
    <s v="Table 3 p. 212 (alighting, PM peak)"/>
    <x v="1"/>
    <x v="1"/>
    <x v="1"/>
    <n v="0.11406844106463879"/>
    <x v="5"/>
    <n v="8.7666666666666657"/>
    <n v="4.3833333333333329"/>
    <n v="1.3149999999999997"/>
    <s v="8a"/>
    <n v="0.3"/>
    <s v="Source"/>
    <n v="0.11406844106463879"/>
    <s v="Derived (8a)"/>
    <s v="Y"/>
    <s v="Pos"/>
    <s v="Y"/>
    <s v="Ridership thresholds (probability)"/>
    <s v="Alighting per hour"/>
    <s v="ordered categorical"/>
    <s v="Aggregate"/>
    <s v="Peak"/>
    <s v="Canada"/>
    <s v="Montreal"/>
    <s v="pre-2016"/>
    <s v="2010 - 2017"/>
    <n v="1813"/>
    <n v="1"/>
    <n v="0"/>
    <n v="0"/>
    <x v="0"/>
    <x v="0"/>
    <s v="Job density"/>
    <m/>
    <x v="0"/>
    <s v="Ordered probit "/>
    <m/>
    <n v="3.0000000000000001E-3"/>
    <m/>
    <m/>
    <s v=""/>
    <n v="2.63"/>
    <m/>
  </r>
  <r>
    <x v="35"/>
    <s v="Sung et al. 2014"/>
    <n v="65.099999999999994"/>
    <s v="65.1.4"/>
    <s v="Table 2 p. 138 (250m buffer)"/>
    <x v="1"/>
    <x v="1"/>
    <x v="1"/>
    <n v="2.4579245283018872E-2"/>
    <x v="7"/>
    <n v="40.684731711061637"/>
    <n v="4.0684731711061639"/>
    <n v="0.26500000000000001"/>
    <s v="6e, 8a, 5"/>
    <n v="6.5135000000000012E-2"/>
    <s v="derived (6e)"/>
    <n v="2.4579245283018872E-2"/>
    <s v="Derived (8a)"/>
    <s v="Y"/>
    <s v="Pos"/>
    <s v="Y"/>
    <s v="Ridership"/>
    <s v="patronage"/>
    <s v="continuous"/>
    <s v="Aggregate"/>
    <s v="General"/>
    <s v="South Korea"/>
    <s v="Seoul "/>
    <n v="2010"/>
    <s v="2010 - 2017"/>
    <n v="473"/>
    <n v="1"/>
    <n v="0"/>
    <n v="0"/>
    <x v="0"/>
    <x v="0"/>
    <s v="Office density"/>
    <m/>
    <x v="0"/>
    <s v="OLS"/>
    <m/>
    <n v="1.861"/>
    <m/>
    <m/>
    <s v=""/>
    <n v="2.65"/>
    <m/>
  </r>
  <r>
    <x v="35"/>
    <s v="Sung et al. 2014"/>
    <n v="65.2"/>
    <s v="65.2.4"/>
    <s v="Table 2 p. 138 (500m buffer)"/>
    <x v="1"/>
    <x v="1"/>
    <x v="1"/>
    <n v="2.1901079136690649E-2"/>
    <x v="7"/>
    <n v="45.659850537899317"/>
    <n v="4.565985053789932"/>
    <n v="0.27800000000000002"/>
    <s v="6e, 8a, 5"/>
    <n v="6.0885000000000002E-2"/>
    <s v="derived (6e)"/>
    <n v="2.1901079136690649E-2"/>
    <s v="Derived (8a)"/>
    <s v="Y"/>
    <s v="Pos"/>
    <s v="Y"/>
    <s v="Ridership"/>
    <s v="patronage"/>
    <s v="continuous"/>
    <s v="Aggregate"/>
    <s v="General"/>
    <s v="South Korea"/>
    <s v="Seoul "/>
    <n v="2010"/>
    <s v="2010 - 2017"/>
    <n v="473"/>
    <n v="1"/>
    <n v="0"/>
    <n v="0"/>
    <x v="0"/>
    <x v="0"/>
    <s v="Office density"/>
    <m/>
    <x v="0"/>
    <s v="OLS"/>
    <m/>
    <n v="1.107"/>
    <m/>
    <m/>
    <s v=""/>
    <n v="2.78"/>
    <m/>
  </r>
  <r>
    <x v="53"/>
    <s v="Bhiromkaew 2006"/>
    <n v="7.3"/>
    <s v="7.3.4"/>
    <s v="table 5.8 p. 137, mode share figure 4.7"/>
    <x v="1"/>
    <x v="1"/>
    <x v="1"/>
    <n v="4.6323073919833424E-2"/>
    <x v="3"/>
    <n v="21.587513853907819"/>
    <n v="4.3175027707815641"/>
    <n v="1.5368000000000002"/>
    <s v="4a, 7a, , 8a"/>
    <n v="0.35594650000000005"/>
    <s v="Derived (7a)"/>
    <n v="4.6323073919833424E-2"/>
    <s v="Derived (8a)"/>
    <s v="Y"/>
    <s v="Pos"/>
    <s v="Y"/>
    <s v="Mode choice (probability)"/>
    <s v="activity"/>
    <s v="categorical"/>
    <s v="Disaggregate"/>
    <s v="Work"/>
    <s v="USA"/>
    <s v="Portland"/>
    <s v="1994/1995"/>
    <s v="Pre-2010"/>
    <n v="2127"/>
    <n v="1"/>
    <n v="0"/>
    <n v="1"/>
    <x v="1"/>
    <x v="0"/>
    <s v="Employment density"/>
    <m/>
    <x v="0"/>
    <s v="Multinomial logistic"/>
    <s v="automobile"/>
    <n v="5.0000000000000001E-3"/>
    <n v="1.005012520859401"/>
    <m/>
    <s v="Derived (4a)"/>
    <n v="7.6840000000000002"/>
    <m/>
  </r>
  <r>
    <x v="4"/>
    <s v="Bento et al. 2005"/>
    <n v="22.2"/>
    <s v="22.2.10"/>
    <s v="Table 2p. 471"/>
    <x v="0"/>
    <x v="1"/>
    <x v="2"/>
    <n v="6.5206307597043892E-2"/>
    <x v="0"/>
    <n v="15.335939679021708"/>
    <n v="0"/>
    <n v="0"/>
    <s v="5, 4a"/>
    <n v="-0.83"/>
    <s v="Source"/>
    <m/>
    <m/>
    <s v="Y"/>
    <s v="Neg"/>
    <s v="N"/>
    <s v="Mode choice (probability)"/>
    <s v="trip"/>
    <s v="categorical"/>
    <s v="Disaggregate"/>
    <s v="Work"/>
    <s v="USA"/>
    <s v="various"/>
    <n v="1990"/>
    <s v="Pre-2010"/>
    <n v="4468"/>
    <n v="0"/>
    <n v="0"/>
    <n v="1"/>
    <x v="1"/>
    <x v="0"/>
    <s v="Population density"/>
    <m/>
    <x v="2"/>
    <s v="Multinomial logistic"/>
    <s v="automobile"/>
    <n v="-0.64600000000000002"/>
    <n v="0.5241381418083354"/>
    <m/>
    <s v="Derived (4a)"/>
    <s v=""/>
    <m/>
  </r>
  <r>
    <x v="22"/>
    <s v="Thompson et al. 2011"/>
    <n v="108.1"/>
    <s v="108.1.1"/>
    <s v="Table 3 p. 3340"/>
    <x v="1"/>
    <x v="2"/>
    <x v="2"/>
    <n v="6.5206307597043892E-2"/>
    <x v="0"/>
    <n v="15.335939679021708"/>
    <n v="0"/>
    <n v="0"/>
    <s v="4b, 7b"/>
    <n v="-1.3072079999999999"/>
    <s v="derived (7b)"/>
    <m/>
    <m/>
    <s v="Y"/>
    <s v="Neg"/>
    <s v="N"/>
    <s v="Ridership"/>
    <s v="trip"/>
    <s v="count"/>
    <s v="Aggregate"/>
    <s v="Work"/>
    <s v="USA"/>
    <s v="Florida"/>
    <n v="2000"/>
    <s v="Pre-2010"/>
    <n v="40436"/>
    <n v="1"/>
    <n v="0"/>
    <n v="1"/>
    <x v="1"/>
    <x v="0"/>
    <s v="Population density"/>
    <m/>
    <x v="2"/>
    <s v="Negative binomial regression"/>
    <m/>
    <n v="-0.13020000000000001"/>
    <m/>
    <n v="0.87791982939511504"/>
    <s v="Derived (4b)"/>
    <s v=""/>
    <m/>
  </r>
  <r>
    <x v="4"/>
    <s v="Bento et al. 2005"/>
    <n v="22.2"/>
    <s v="22.2.5"/>
    <s v="Table 2p. 471"/>
    <x v="0"/>
    <x v="2"/>
    <x v="2"/>
    <n v="6.5206307597043892E-2"/>
    <x v="0"/>
    <n v="15.335939679021708"/>
    <n v="0"/>
    <n v="0"/>
    <s v="5, 4a"/>
    <n v="-2.41"/>
    <s v="Source"/>
    <m/>
    <m/>
    <s v="Y"/>
    <s v="Neg"/>
    <s v="N"/>
    <s v="Mode choice (probability)"/>
    <s v="trip"/>
    <s v="categorical"/>
    <s v="Disaggregate"/>
    <s v="Work"/>
    <s v="USA"/>
    <s v="various"/>
    <n v="1990"/>
    <s v="Pre-2010"/>
    <n v="4468"/>
    <n v="0"/>
    <n v="0"/>
    <n v="1"/>
    <x v="1"/>
    <x v="0"/>
    <s v="Population density"/>
    <m/>
    <x v="2"/>
    <s v="Multinomial logistic"/>
    <s v="automobile"/>
    <n v="-2.238"/>
    <n v="0.10667163444703576"/>
    <m/>
    <s v="Derived (4a)"/>
    <s v=""/>
    <m/>
  </r>
  <r>
    <x v="4"/>
    <s v="Bento et al. 2005"/>
    <n v="22.1"/>
    <s v="22.1.5"/>
    <s v="Table 2p. 471"/>
    <x v="0"/>
    <x v="2"/>
    <x v="2"/>
    <n v="6.5206307597043892E-2"/>
    <x v="0"/>
    <n v="15.335939679021708"/>
    <n v="0"/>
    <n v="0"/>
    <s v="4a"/>
    <n v="-2.7"/>
    <s v="Source"/>
    <m/>
    <m/>
    <s v="Y"/>
    <s v="Neg"/>
    <s v="N"/>
    <s v="Mode choice (probability)"/>
    <s v="trip"/>
    <s v="categorical"/>
    <s v="Disaggregate"/>
    <s v="Work"/>
    <s v="USA"/>
    <s v="various"/>
    <n v="1990"/>
    <s v="Pre-2010"/>
    <n v="6476"/>
    <n v="0"/>
    <n v="0"/>
    <n v="1"/>
    <x v="1"/>
    <x v="0"/>
    <s v="Population density"/>
    <m/>
    <x v="2"/>
    <s v="Multinomial logistic"/>
    <s v="automobile"/>
    <n v="-2.1339999999999999"/>
    <n v="0.11836289410901962"/>
    <m/>
    <s v="Derived (4a)"/>
    <s v=""/>
    <m/>
  </r>
  <r>
    <x v="50"/>
    <s v="Marshall and Garrick 2010"/>
    <n v="55.1"/>
    <s v="55.1.18"/>
    <s v="Table 2 p. 110"/>
    <x v="1"/>
    <x v="0"/>
    <x v="0"/>
    <n v="8.0327039057698876E-2"/>
    <x v="0"/>
    <n v="12.449108192344802"/>
    <n v="0"/>
    <n v="0"/>
    <s v="4a, 7a, 8a"/>
    <n v="4.705557948"/>
    <s v="Derived (7a)"/>
    <n v="8.0327039057698876E-2"/>
    <s v="Derived (8a)"/>
    <s v="Y"/>
    <s v="Pos"/>
    <s v="Y"/>
    <s v="Mode choice (probability)"/>
    <s v="trip"/>
    <s v="categorical"/>
    <s v="Aggregate"/>
    <s v="General"/>
    <s v="USA"/>
    <s v="varies"/>
    <s v="pre-2010"/>
    <s v="2010 - 2017"/>
    <n v="1000"/>
    <n v="1"/>
    <n v="0"/>
    <n v="1"/>
    <x v="1"/>
    <x v="3"/>
    <s v="Mixed Use:ratio of the two land uses"/>
    <m/>
    <x v="10"/>
    <s v="Multinomial logistic"/>
    <s v="automobile"/>
    <n v="12.4131"/>
    <n v="246003.24355241624"/>
    <m/>
    <s v="Derived (4a)"/>
    <n v="58.58"/>
    <m/>
  </r>
  <r>
    <x v="43"/>
    <s v="Sung 2005"/>
    <n v="25.3"/>
    <s v="25.3.3"/>
    <s v="Table V-5, Model A, p. 116"/>
    <x v="1"/>
    <x v="0"/>
    <x v="0"/>
    <n v="1.21818"/>
    <x v="0"/>
    <n v="0.82089674760708597"/>
    <n v="0"/>
    <n v="0"/>
    <s v="3, 7b,5, 8a, 8b"/>
    <n v="2.033855"/>
    <s v="derived (7b)"/>
    <n v="1.21818"/>
    <s v="Derived (8a)"/>
    <s v="Y"/>
    <s v="Pos"/>
    <s v="Y"/>
    <s v="Ridership"/>
    <s v="trip"/>
    <s v="count"/>
    <s v="Aggregate"/>
    <s v="Work"/>
    <s v="USA"/>
    <s v="Santa Clara"/>
    <n v="2000"/>
    <s v="Pre-2010"/>
    <n v="587"/>
    <n v="1"/>
    <n v="1"/>
    <n v="1"/>
    <x v="2"/>
    <x v="3"/>
    <s v="jobs-housing balance:Appears to be an absolute value - ratio of the two land uses"/>
    <m/>
    <x v="6"/>
    <s v="Negative binomial regression"/>
    <m/>
    <n v="5.149"/>
    <m/>
    <n v="172.2591450135512"/>
    <s v="Derived (4b)"/>
    <n v="1.6695849546044099"/>
    <s v="Derived (8b)"/>
  </r>
  <r>
    <x v="55"/>
    <s v="Bordoloi et al. 2013"/>
    <n v="127.4"/>
    <s v="127.4.1"/>
    <s v="Table 4 p. 571"/>
    <x v="0"/>
    <x v="0"/>
    <x v="0"/>
    <n v="0.50128095644748072"/>
    <x v="0"/>
    <n v="1.9948892674616698"/>
    <n v="0"/>
    <n v="0"/>
    <s v="8a, SS calculated as: population/average household size *1% (stated sample size)"/>
    <n v="1.1739999999999999"/>
    <s v="Source"/>
    <n v="0.50128095644748072"/>
    <s v="Derived (8a)"/>
    <s v="Y"/>
    <s v="Pos"/>
    <s v="Y"/>
    <s v="Ridership"/>
    <m/>
    <s v="count"/>
    <s v="Disaggregate"/>
    <s v="General"/>
    <s v="India"/>
    <s v="Agartala"/>
    <n v="2012"/>
    <s v="2010 - 2017"/>
    <n v="816"/>
    <n v="0"/>
    <n v="0"/>
    <n v="0"/>
    <x v="0"/>
    <x v="3"/>
    <s v="Mix Type Index: alternative to dissimilarity index"/>
    <m/>
    <x v="10"/>
    <s v="OLS"/>
    <m/>
    <n v="0.28799999999999998"/>
    <m/>
    <m/>
    <m/>
    <n v="2.3420000000000001"/>
    <m/>
  </r>
  <r>
    <x v="11"/>
    <s v="Cervero. 2002"/>
    <n v="3.1"/>
    <s v="3.1.3"/>
    <s v="Table 2 p. 275, Table 4 p. 281"/>
    <x v="0"/>
    <x v="1"/>
    <x v="0"/>
    <n v="0.23018693887590705"/>
    <x v="0"/>
    <n v="4.3442951406512966"/>
    <n v="0"/>
    <n v="0"/>
    <s v="8a, 8b"/>
    <n v="0.61499999999999999"/>
    <s v="Source"/>
    <n v="0.23018693887590705"/>
    <s v="Derived (8a)"/>
    <s v="Y"/>
    <s v="Pos"/>
    <s v="Y"/>
    <s v="Mode choice (probability)"/>
    <s v="trip"/>
    <s v="binary"/>
    <s v="Disaggregate"/>
    <s v="General"/>
    <s v="USA"/>
    <s v="Montgomery County"/>
    <n v="1994"/>
    <s v="Pre-2010"/>
    <n v="1960"/>
    <n v="0"/>
    <n v="0"/>
    <n v="1"/>
    <x v="1"/>
    <x v="3"/>
    <s v="Population to retail employment continuous (fraction) (relative):Entropy: maximises eveness --&gt; 1"/>
    <m/>
    <x v="6"/>
    <s v="Binary logistic"/>
    <s v="automobile"/>
    <n v="2.4392999999999998"/>
    <n v="11.465012424514097"/>
    <m/>
    <s v="Derived (4a)"/>
    <n v="2.6717415115005472"/>
    <s v="Derived (8b)"/>
  </r>
  <r>
    <x v="11"/>
    <s v="Cervero. 2002"/>
    <n v="3.1"/>
    <s v="3.1.4"/>
    <s v="Table 2 p. 275, Table 4 p. 281"/>
    <x v="0"/>
    <x v="1"/>
    <x v="1"/>
    <n v="0.24978104259295059"/>
    <x v="0"/>
    <n v="4.0035063895126139"/>
    <n v="0"/>
    <n v="0"/>
    <s v="8a, 8b"/>
    <n v="0.45200000000000001"/>
    <s v="Source"/>
    <n v="0.24978104259295059"/>
    <s v="Derived (8a)"/>
    <s v="Y"/>
    <s v="Pos"/>
    <s v="Y"/>
    <s v="Mode choice (probability)"/>
    <s v="trip"/>
    <s v="binary"/>
    <s v="Disaggregate"/>
    <s v="General"/>
    <s v="USA"/>
    <s v="Montgomery County"/>
    <n v="1994"/>
    <s v="Pre-2010"/>
    <n v="1960"/>
    <n v="0"/>
    <n v="0"/>
    <n v="1"/>
    <x v="1"/>
    <x v="3"/>
    <s v="Population to retail employment continuous (fraction) (relative):Entropy: maximises eveness --&gt; 1"/>
    <m/>
    <x v="6"/>
    <s v="Binary logistic"/>
    <s v="automobile"/>
    <n v="1.5519000000000001"/>
    <n v="4.7204304855298984"/>
    <m/>
    <s v="Derived (4a)"/>
    <n v="1.8095848880597014"/>
    <s v="Derived (8b)"/>
  </r>
  <r>
    <x v="53"/>
    <s v="Bhiromkaew 2006"/>
    <n v="7.1"/>
    <s v="7.1.2"/>
    <s v="Descriptives p. 100, table 5.4 p. 113 'Lev transit', mode share p. 74"/>
    <x v="1"/>
    <x v="1"/>
    <x v="1"/>
    <n v="7.504076738609114E-2"/>
    <x v="3"/>
    <n v="13.326089735395627"/>
    <n v="2.6652179470791255"/>
    <n v="0.83400000000000007"/>
    <s v="4a, 7a, , 8a"/>
    <n v="0.31292000000000003"/>
    <s v="Derived (7a)"/>
    <n v="7.504076738609114E-2"/>
    <s v="Derived (8a)"/>
    <s v="Y"/>
    <s v="Pos"/>
    <s v="Y"/>
    <s v="Mode choice (probability)"/>
    <s v="activity"/>
    <s v="categorical"/>
    <s v="Disaggregate"/>
    <s v="Work"/>
    <s v="USA"/>
    <s v="Portland"/>
    <s v="1994/1995"/>
    <s v="Pre-2010"/>
    <n v="2127"/>
    <n v="1"/>
    <n v="0"/>
    <n v="1"/>
    <x v="1"/>
    <x v="0"/>
    <s v="Employment density"/>
    <m/>
    <x v="0"/>
    <s v="Multinomial logistic"/>
    <s v="automobile"/>
    <n v="4.0000000000000001E-3"/>
    <n v="1.0040080106773419"/>
    <m/>
    <s v="Derived (4a)"/>
    <n v="4.17"/>
    <m/>
  </r>
  <r>
    <x v="53"/>
    <s v="Bhiromkaew 2006"/>
    <n v="7.2"/>
    <s v="7.2.2"/>
    <s v="Descriptives p. 100, table 5.4 p. 113 'transit', mode share p. 74"/>
    <x v="1"/>
    <x v="1"/>
    <x v="1"/>
    <n v="7.1158509006004012E-2"/>
    <x v="3"/>
    <n v="14.053133124467585"/>
    <n v="2.8106266248935174"/>
    <n v="0.59960000000000002"/>
    <s v="4a, 7a, , 8a"/>
    <n v="0.21333321000000002"/>
    <s v="Derived (7a)"/>
    <n v="7.1158509006004012E-2"/>
    <s v="Derived (8a)"/>
    <s v="Y"/>
    <s v="Pos"/>
    <s v="Y"/>
    <s v="Mode choice (probability)"/>
    <s v="activity"/>
    <s v="categorical"/>
    <s v="Disaggregate"/>
    <s v="Work"/>
    <s v="USA"/>
    <s v="Portland"/>
    <s v="1994/1995"/>
    <s v="Pre-2010"/>
    <n v="2127"/>
    <n v="1"/>
    <n v="0"/>
    <n v="1"/>
    <x v="1"/>
    <x v="0"/>
    <s v="Employment density"/>
    <m/>
    <x v="0"/>
    <s v="Multinomial logistic"/>
    <s v="automobile"/>
    <n v="3.0000000000000001E-3"/>
    <n v="1.0030045045033771"/>
    <m/>
    <s v="Derived (4a)"/>
    <n v="2.9980000000000002"/>
    <m/>
  </r>
  <r>
    <x v="48"/>
    <s v="Chen et al. 2007"/>
    <n v="19.100000000000001"/>
    <s v="19.1.2"/>
    <s v="Table 8 p. 36"/>
    <x v="1"/>
    <x v="1"/>
    <x v="1"/>
    <n v="4.067176213173259E-2"/>
    <x v="1"/>
    <n v="24.587083214173997"/>
    <n v="24.587083214173997"/>
    <n v="-3.0709266934503323"/>
    <s v="4c, 7a"/>
    <n v="-0.1249"/>
    <s v="Derived (7a)"/>
    <m/>
    <m/>
    <s v="N"/>
    <s v="Neg"/>
    <s v="insignificant"/>
    <s v="Mode choice (probability)"/>
    <s v="tour"/>
    <s v="categorical"/>
    <s v="Disaggregate"/>
    <s v="Work"/>
    <s v="USA"/>
    <s v="New York"/>
    <s v="1997/98"/>
    <s v="Pre-2010"/>
    <n v="4762"/>
    <n v="1"/>
    <n v="0"/>
    <n v="1"/>
    <x v="1"/>
    <x v="0"/>
    <s v="Employment density (at home)"/>
    <m/>
    <x v="0"/>
    <s v="Multinomial logistic"/>
    <s v="not choosing transit"/>
    <n v="-0.1249"/>
    <n v="0.99875797562796431"/>
    <m/>
    <s v="Derived (4c)"/>
    <s v=""/>
    <m/>
  </r>
  <r>
    <x v="56"/>
    <s v="Chao. et al. 2016"/>
    <n v="71.3"/>
    <s v="71.3.2"/>
    <s v="Table 5"/>
    <x v="1"/>
    <x v="1"/>
    <x v="1"/>
    <n v="4.067176213173259E-2"/>
    <x v="8"/>
    <n v="24.587083214173997"/>
    <n v="8.1956944047246658"/>
    <n v="1.484240256695637"/>
    <n v="5"/>
    <n v="0.18110000000000001"/>
    <s v="Source"/>
    <m/>
    <m/>
    <s v="Y"/>
    <s v="Pos"/>
    <s v="Y"/>
    <s v="Ridership"/>
    <s v="boarding"/>
    <s v="continuous"/>
    <s v="Aggregate"/>
    <s v="General"/>
    <s v="USA"/>
    <s v="Baltimore"/>
    <n v="2011"/>
    <s v="2010 - 2017"/>
    <n v="46"/>
    <n v="1"/>
    <n v="0"/>
    <n v="1"/>
    <x v="1"/>
    <x v="0"/>
    <s v="Employment density"/>
    <m/>
    <x v="0"/>
    <s v="OLS"/>
    <m/>
    <n v="1.0000000000000001E-5"/>
    <m/>
    <m/>
    <s v=""/>
    <s v=""/>
    <m/>
  </r>
  <r>
    <x v="56"/>
    <s v="Chao. et al. 2016"/>
    <n v="71.2"/>
    <s v="71.2.2"/>
    <s v="Table 5"/>
    <x v="1"/>
    <x v="1"/>
    <x v="1"/>
    <n v="4.067176213173259E-2"/>
    <x v="8"/>
    <n v="24.587083214173997"/>
    <n v="8.1956944047246658"/>
    <n v="1.0670794114951516"/>
    <n v="5"/>
    <n v="0.13020000000000001"/>
    <s v="Source"/>
    <m/>
    <m/>
    <s v="Y"/>
    <s v="Pos"/>
    <s v="Y"/>
    <s v="Ridership"/>
    <s v="boarding"/>
    <s v="continuous"/>
    <s v="Aggregate"/>
    <s v="General"/>
    <s v="USA"/>
    <s v="Baltimore"/>
    <n v="2011"/>
    <s v="2010 - 2017"/>
    <n v="32"/>
    <n v="1"/>
    <n v="0"/>
    <n v="1"/>
    <x v="1"/>
    <x v="0"/>
    <s v="Employment density"/>
    <m/>
    <x v="0"/>
    <s v="OLS"/>
    <m/>
    <n v="1.0000000000000001E-5"/>
    <m/>
    <m/>
    <s v=""/>
    <s v=""/>
    <m/>
  </r>
  <r>
    <x v="56"/>
    <s v="Chao. et al. 2016"/>
    <n v="71.099999999999994"/>
    <s v="71.1.2"/>
    <s v="Table 4"/>
    <x v="1"/>
    <x v="1"/>
    <x v="1"/>
    <n v="4.067176213173259E-2"/>
    <x v="8"/>
    <n v="24.587083214173997"/>
    <n v="8.1956944047246658"/>
    <n v="0.45895888666458129"/>
    <s v="6a"/>
    <n v="5.6000000000000001E-2"/>
    <s v="Source (6a)"/>
    <m/>
    <m/>
    <s v="N"/>
    <s v="Pos"/>
    <s v="insignificant"/>
    <s v="Ridership"/>
    <s v="boarding"/>
    <s v="continuous"/>
    <s v="Aggregate"/>
    <s v="General"/>
    <s v="USA"/>
    <s v="Washington DC"/>
    <n v="2011"/>
    <s v="2010 - 2017"/>
    <n v="39"/>
    <n v="1"/>
    <n v="0"/>
    <n v="1"/>
    <x v="1"/>
    <x v="0"/>
    <s v="Employment density"/>
    <m/>
    <x v="0"/>
    <s v="OLS"/>
    <m/>
    <n v="5.6000000000000001E-2"/>
    <m/>
    <m/>
    <s v=""/>
    <s v=""/>
    <m/>
  </r>
  <r>
    <x v="43"/>
    <s v="Sung 2005"/>
    <n v="25.1"/>
    <s v="25.1.3"/>
    <s v="Table V-3, Model A, p. 112"/>
    <x v="1"/>
    <x v="1"/>
    <x v="2"/>
    <n v="0.29144500000000001"/>
    <x v="0"/>
    <n v="3.4311791247062051"/>
    <n v="0"/>
    <n v="0"/>
    <s v="3, 7b 8a, 8b"/>
    <n v="-0.44274999999999998"/>
    <s v="derived (7b)"/>
    <n v="0.29144500000000001"/>
    <s v="Derived (8a)"/>
    <s v="N"/>
    <s v="Neg"/>
    <s v="insignificant"/>
    <s v="Ridership"/>
    <s v="trip"/>
    <s v="count"/>
    <s v="Aggregate"/>
    <s v="Work"/>
    <s v="USA"/>
    <s v="Los Angeles"/>
    <n v="2000"/>
    <s v="Pre-2010"/>
    <n v="2576"/>
    <n v="1"/>
    <n v="1"/>
    <n v="1"/>
    <x v="2"/>
    <x v="3"/>
    <s v="jobs-housing balance:Appears to be an absolute value - ratio of the two land uses"/>
    <m/>
    <x v="6"/>
    <s v="Negative binomial regression"/>
    <m/>
    <n v="-1.1499999999999999"/>
    <m/>
    <n v="0.31663676937905327"/>
    <s v="Derived (4b)"/>
    <n v="-1.5191545574636722"/>
    <s v="Derived (8b)"/>
  </r>
  <r>
    <x v="43"/>
    <s v="Sung 2005"/>
    <n v="25.2"/>
    <s v="25.2.3"/>
    <s v="Table V-4, Model A, p. 114"/>
    <x v="1"/>
    <x v="1"/>
    <x v="2"/>
    <n v="0.71242499999999997"/>
    <x v="0"/>
    <n v="1.4036565252482718"/>
    <n v="0"/>
    <n v="0"/>
    <s v="3, 7b, 8a, 8b"/>
    <n v="-0.82599999999999996"/>
    <s v="derived (7b)"/>
    <n v="0.71242499999999997"/>
    <s v="Derived (8a)"/>
    <s v="N"/>
    <s v="Neg"/>
    <s v="insignificant"/>
    <s v="Ridership"/>
    <s v="trip"/>
    <s v="count"/>
    <s v="Aggregate"/>
    <s v="Work"/>
    <s v="USA"/>
    <s v="Sacramento"/>
    <n v="2000"/>
    <s v="Pre-2010"/>
    <n v="447"/>
    <n v="1"/>
    <n v="1"/>
    <n v="1"/>
    <x v="2"/>
    <x v="3"/>
    <s v="jobs-housing balance:Appears to be an absolute value - ratio of the two land uses"/>
    <m/>
    <x v="6"/>
    <s v="Negative binomial regression"/>
    <m/>
    <n v="-2"/>
    <m/>
    <n v="0.1353352832366127"/>
    <s v="Derived (4b)"/>
    <n v="-1.1594202898550725"/>
    <s v="Derived (8b)"/>
  </r>
  <r>
    <x v="43"/>
    <s v="Sung 2005"/>
    <n v="25.4"/>
    <s v="25.4.3"/>
    <s v="Table V-6 Model A, p. 118"/>
    <x v="1"/>
    <x v="1"/>
    <x v="2"/>
    <n v="0.45731699999999997"/>
    <x v="0"/>
    <n v="2.1866670165333892"/>
    <n v="0"/>
    <n v="0"/>
    <s v="3, 7b,5, 8a, 8b"/>
    <n v="-0.89432100000000003"/>
    <s v="derived (7b)"/>
    <n v="0.45731699999999997"/>
    <s v="Derived (8a)"/>
    <s v="Y"/>
    <s v="Neg"/>
    <s v="N"/>
    <s v="Ridership"/>
    <s v="trip"/>
    <s v="count"/>
    <s v="Aggregate"/>
    <s v="Work"/>
    <s v="USA"/>
    <s v="San Diego"/>
    <n v="2000"/>
    <s v="Pre-2010"/>
    <n v="865"/>
    <n v="1"/>
    <n v="1"/>
    <n v="1"/>
    <x v="2"/>
    <x v="3"/>
    <s v="jobs-housing balance:Appears to be an absolute value - ratio of the two land uses"/>
    <m/>
    <x v="6"/>
    <s v="Negative binomial regression"/>
    <m/>
    <n v="-1.629"/>
    <m/>
    <n v="0.19612560169848642"/>
    <s v="Derived (4b)"/>
    <n v="-1.9555822328931574"/>
    <s v="Derived (8b)"/>
  </r>
  <r>
    <x v="6"/>
    <s v="Zhang 2004"/>
    <n v="131.19999999999999"/>
    <s v="131.2.6"/>
    <s v="Table 3 (Boston - non-work trip, expanded)"/>
    <x v="0"/>
    <x v="1"/>
    <x v="1"/>
    <n v="0.16854000000000002"/>
    <x v="0"/>
    <n v="5.9333096000949324"/>
    <n v="0"/>
    <n v="0"/>
    <s v="7a, 8a"/>
    <n v="0.32865300000000003"/>
    <s v="Derived (7a)"/>
    <n v="0.16854000000000002"/>
    <s v="Derived (8a)"/>
    <s v="Y"/>
    <s v="Pos"/>
    <s v="Y"/>
    <s v="Mode choice (probability)"/>
    <s v="trip"/>
    <s v="discrete"/>
    <s v="Disaggregate"/>
    <s v="Non-work"/>
    <s v="USA"/>
    <s v="Boston"/>
    <n v="1991"/>
    <s v="Pre-2010"/>
    <n v="1036"/>
    <n v="0"/>
    <n v="0"/>
    <n v="1"/>
    <x v="1"/>
    <x v="3"/>
    <s v="Land use balance (destination)"/>
    <m/>
    <x v="6"/>
    <s v="Multinomial logistic"/>
    <s v="drive alone or active modes"/>
    <n v="0.8427"/>
    <m/>
    <m/>
    <m/>
    <n v="1.95"/>
    <m/>
  </r>
  <r>
    <x v="18"/>
    <s v="Frank et al. 2008"/>
    <n v="31.2"/>
    <s v="31.2.2"/>
    <s v="Table 4 p. 48 (significance from table 3 p. 46)"/>
    <x v="0"/>
    <x v="1"/>
    <x v="1"/>
    <n v="0.18749999999999997"/>
    <x v="0"/>
    <n v="5.3333333333333339"/>
    <n v="0"/>
    <n v="0"/>
    <s v="4a, 8a"/>
    <n v="0.3"/>
    <s v="Source"/>
    <n v="0.18749999999999997"/>
    <s v="Derived (8a)"/>
    <s v="Y"/>
    <s v="Pos"/>
    <s v="Y"/>
    <s v="Mode choice (probability)"/>
    <s v="tour"/>
    <s v="binary"/>
    <s v="Disaggregate"/>
    <s v="Non-work"/>
    <s v="USA"/>
    <s v="Puget Sound"/>
    <n v="1999"/>
    <s v="Pre-2010"/>
    <n v="10475"/>
    <n v="0"/>
    <n v="0"/>
    <n v="0"/>
    <x v="0"/>
    <x v="3"/>
    <s v="Land use mix:Entropy: maximises eveness --&gt; 1"/>
    <m/>
    <x v="10"/>
    <s v="Multinomial logistic (nested)"/>
    <s v="not choosing transit"/>
    <n v="0.26200000000000001"/>
    <n v="1.2995265424293818"/>
    <m/>
    <s v="Derived (4a)"/>
    <n v="1.6"/>
    <m/>
  </r>
  <r>
    <x v="35"/>
    <s v="Sung et al. 2014"/>
    <n v="65.8"/>
    <s v="65.8.4"/>
    <s v="Table 3 p. 139 (750m buffer)"/>
    <x v="1"/>
    <x v="1"/>
    <x v="1"/>
    <n v="1.8416494845360825E-2"/>
    <x v="7"/>
    <n v="54.29914912673533"/>
    <n v="5.4299149126735333"/>
    <n v="0.29100000000000004"/>
    <s v="6e, 8a, 5"/>
    <n v="5.3592000000000008E-2"/>
    <s v="derived (6e)"/>
    <n v="1.8416494845360825E-2"/>
    <s v="Derived (8a)"/>
    <s v="Y"/>
    <s v="Pos"/>
    <s v="Y"/>
    <s v="Ridership"/>
    <s v="patronage"/>
    <s v="continuous"/>
    <s v="Aggregate"/>
    <s v="General"/>
    <s v="South Korea"/>
    <s v="Seoul metropolitan region"/>
    <n v="2010"/>
    <s v="2010 - 2017"/>
    <n v="473"/>
    <n v="1"/>
    <n v="0"/>
    <n v="0"/>
    <x v="0"/>
    <x v="0"/>
    <s v="Office density"/>
    <m/>
    <x v="0"/>
    <s v="OLS"/>
    <m/>
    <n v="1.6240000000000001"/>
    <m/>
    <m/>
    <s v=""/>
    <n v="2.91"/>
    <m/>
  </r>
  <r>
    <x v="35"/>
    <s v="Sung et al. 2014"/>
    <n v="65.599999999999994"/>
    <s v="65.6.4"/>
    <s v="Table 3 p. 139 (250m buffer)"/>
    <x v="1"/>
    <x v="1"/>
    <x v="1"/>
    <n v="1.9616157205240174E-2"/>
    <x v="7"/>
    <n v="50.978384274615436"/>
    <n v="5.0978384274615438"/>
    <n v="0.22900000000000001"/>
    <s v="6e, 8a, 5"/>
    <n v="4.4921000000000003E-2"/>
    <s v="derived (6e)"/>
    <n v="1.9616157205240174E-2"/>
    <s v="Derived (8a)"/>
    <s v="Y"/>
    <s v="Pos"/>
    <s v="Y"/>
    <s v="Ridership"/>
    <s v="patronage"/>
    <s v="continuous"/>
    <s v="Aggregate"/>
    <s v="General"/>
    <s v="South Korea"/>
    <s v="Seoul metropolitan region"/>
    <n v="2010"/>
    <s v="2010 - 2017"/>
    <n v="473"/>
    <n v="1"/>
    <n v="0"/>
    <n v="0"/>
    <x v="0"/>
    <x v="0"/>
    <s v="Office density"/>
    <m/>
    <x v="0"/>
    <s v="OLS"/>
    <m/>
    <n v="1.5489999999999999"/>
    <m/>
    <m/>
    <s v=""/>
    <n v="2.29"/>
    <m/>
  </r>
  <r>
    <x v="35"/>
    <s v="Sung et al. 2014"/>
    <n v="65.3"/>
    <s v="65.3.4"/>
    <s v="Table 2 p. 138 (750m buffer)"/>
    <x v="1"/>
    <x v="1"/>
    <x v="1"/>
    <n v="1.8853333333333333E-2"/>
    <x v="7"/>
    <n v="53.041018387553045"/>
    <n v="5.3041018387553045"/>
    <n v="0.22500000000000001"/>
    <s v="6e, 8a, 5"/>
    <n v="4.2419999999999999E-2"/>
    <s v="derived (6e)"/>
    <n v="1.8853333333333333E-2"/>
    <s v="Derived (8a)"/>
    <s v="Y"/>
    <s v="Pos"/>
    <s v="Y"/>
    <s v="Ridership"/>
    <s v="patronage"/>
    <s v="continuous"/>
    <s v="Aggregate"/>
    <s v="General"/>
    <s v="South Korea"/>
    <s v="Seoul "/>
    <n v="2010"/>
    <s v="2010 - 2017"/>
    <n v="473"/>
    <n v="1"/>
    <n v="0"/>
    <n v="0"/>
    <x v="0"/>
    <x v="0"/>
    <s v="Office density"/>
    <m/>
    <x v="0"/>
    <s v="OLS"/>
    <m/>
    <n v="1.5149999999999999"/>
    <m/>
    <m/>
    <s v=""/>
    <n v="2.25"/>
    <m/>
  </r>
  <r>
    <x v="35"/>
    <s v="Sung et al. 2014"/>
    <n v="65.7"/>
    <s v="65.7.4"/>
    <s v="Table 3 p. 139 (500m buffer)"/>
    <x v="1"/>
    <x v="1"/>
    <x v="1"/>
    <n v="1.8147846889952156E-2"/>
    <x v="7"/>
    <n v="55.102955522159817"/>
    <n v="5.5102955522159824"/>
    <n v="0.20900000000000002"/>
    <s v="6e, 8a, 5"/>
    <n v="3.7929000000000004E-2"/>
    <s v="derived (6e)"/>
    <n v="1.8147846889952156E-2"/>
    <s v="Derived (8a)"/>
    <s v="Y"/>
    <s v="Pos"/>
    <s v="Y"/>
    <s v="Ridership"/>
    <s v="patronage"/>
    <s v="continuous"/>
    <s v="Aggregate"/>
    <s v="General"/>
    <s v="South Korea"/>
    <s v="Seoul metropolitan region"/>
    <n v="2010"/>
    <s v="2010 - 2017"/>
    <n v="473"/>
    <n v="1"/>
    <n v="0"/>
    <n v="0"/>
    <x v="0"/>
    <x v="0"/>
    <s v="Office density"/>
    <m/>
    <x v="0"/>
    <s v="OLS"/>
    <m/>
    <n v="0.80700000000000005"/>
    <m/>
    <m/>
    <s v=""/>
    <n v="2.09"/>
    <m/>
  </r>
  <r>
    <x v="35"/>
    <s v="Sung et al. 2014"/>
    <n v="65.900000000000006"/>
    <s v="65.9.4"/>
    <s v="Table 3 p. 139 (1000m buffer)"/>
    <x v="1"/>
    <x v="1"/>
    <x v="1"/>
    <n v="1.6048E-2"/>
    <x v="7"/>
    <n v="62.31306081754736"/>
    <n v="6.2313060817547363"/>
    <n v="0.15000000000000002"/>
    <s v="6e, 8a"/>
    <n v="2.4072E-2"/>
    <s v="derived (6e)"/>
    <n v="1.6048E-2"/>
    <s v="Derived (8a)"/>
    <s v="N"/>
    <s v="Pos"/>
    <s v="insignificant"/>
    <s v="Ridership"/>
    <s v="patronage"/>
    <s v="continuous"/>
    <s v="Aggregate"/>
    <s v="General"/>
    <s v="South Korea"/>
    <s v="Seoul metropolitan region"/>
    <n v="2010"/>
    <s v="2010 - 2017"/>
    <n v="473"/>
    <n v="1"/>
    <n v="0"/>
    <n v="0"/>
    <x v="0"/>
    <x v="0"/>
    <s v="Office density"/>
    <m/>
    <x v="0"/>
    <s v="OLS"/>
    <m/>
    <n v="1.4159999999999999"/>
    <m/>
    <m/>
    <s v=""/>
    <n v="1.5"/>
    <m/>
  </r>
  <r>
    <x v="35"/>
    <s v="Sung et al. 2014"/>
    <n v="65.099999999999994"/>
    <s v="65.10.4"/>
    <s v="Table 3 p. 139 (1500m buffer)"/>
    <x v="1"/>
    <x v="1"/>
    <x v="1"/>
    <n v="1.3663157894736841E-2"/>
    <x v="7"/>
    <n v="73.18952234206472"/>
    <n v="7.3189522342064723"/>
    <n v="1.9E-2"/>
    <s v="6e, 8a"/>
    <n v="2.5959999999999998E-3"/>
    <s v="derived (6e)"/>
    <n v="1.3663157894736841E-2"/>
    <s v="Derived (8a)"/>
    <s v="N"/>
    <s v="Pos"/>
    <s v="insignificant"/>
    <s v="Ridership"/>
    <s v="patronage"/>
    <s v="continuous"/>
    <s v="Aggregate"/>
    <s v="General"/>
    <s v="South Korea"/>
    <s v="Seoul metropolitan region"/>
    <n v="2010"/>
    <s v="2010 - 2017"/>
    <n v="473"/>
    <n v="1"/>
    <n v="0"/>
    <n v="0"/>
    <x v="0"/>
    <x v="0"/>
    <s v="Office density"/>
    <m/>
    <x v="0"/>
    <s v="OLS"/>
    <m/>
    <n v="0.11799999999999999"/>
    <m/>
    <m/>
    <s v=""/>
    <n v="0.19"/>
    <m/>
  </r>
  <r>
    <x v="35"/>
    <s v="Sung et al. 2014"/>
    <n v="65.5"/>
    <s v="65.5.4"/>
    <s v="Table 2 p. 138 (1500m buffer)"/>
    <x v="1"/>
    <x v="1"/>
    <x v="1"/>
    <n v="8.2242424242424238E-3"/>
    <x v="7"/>
    <n v="121.59174649963154"/>
    <n v="12.159174649963155"/>
    <n v="-6.6000000000000003E-2"/>
    <s v="6e, 8a"/>
    <n v="-5.4279999999999997E-3"/>
    <s v="derived (6e)"/>
    <n v="8.2242424242424238E-3"/>
    <s v="Derived (8a)"/>
    <s v="N"/>
    <s v="Neg"/>
    <s v="insignificant"/>
    <s v="Ridership"/>
    <s v="patronage"/>
    <s v="continuous"/>
    <s v="Aggregate"/>
    <s v="General"/>
    <s v="South Korea"/>
    <s v="Seoul "/>
    <n v="2010"/>
    <s v="2010 - 2017"/>
    <n v="473"/>
    <n v="1"/>
    <n v="0"/>
    <n v="0"/>
    <x v="0"/>
    <x v="0"/>
    <s v="Office density"/>
    <m/>
    <x v="0"/>
    <s v="OLS"/>
    <m/>
    <n v="-1.357"/>
    <m/>
    <m/>
    <s v=""/>
    <n v="-0.66"/>
    <m/>
  </r>
  <r>
    <x v="35"/>
    <s v="Sung et al. 2014"/>
    <n v="65.400000000000006"/>
    <s v="65.4.4"/>
    <s v="Table 2 p. 138 (1000m buffer)"/>
    <x v="1"/>
    <x v="1"/>
    <x v="1"/>
    <n v="2.2285714285714287E-2"/>
    <x v="7"/>
    <n v="44.871794871794869"/>
    <n v="4.4871794871794872"/>
    <n v="7.000000000000001E-3"/>
    <s v="6e, 8a"/>
    <n v="1.5600000000000002E-3"/>
    <s v="derived (6e)"/>
    <n v="2.2285714285714287E-2"/>
    <s v="Derived (8a)"/>
    <s v="N"/>
    <s v="Pos"/>
    <s v="insignificant"/>
    <s v="Ridership"/>
    <s v="patronage"/>
    <s v="continuous"/>
    <s v="Aggregate"/>
    <s v="General"/>
    <s v="South Korea"/>
    <s v="Seoul "/>
    <n v="2010"/>
    <s v="2010 - 2017"/>
    <n v="473"/>
    <n v="1"/>
    <n v="0"/>
    <n v="0"/>
    <x v="0"/>
    <x v="0"/>
    <s v="Office density"/>
    <m/>
    <x v="0"/>
    <s v="OLS"/>
    <m/>
    <n v="0.19500000000000001"/>
    <m/>
    <m/>
    <s v=""/>
    <n v="7.0000000000000007E-2"/>
    <m/>
  </r>
  <r>
    <x v="20"/>
    <s v="Guerra et al. 2012"/>
    <n v="70.13"/>
    <s v="70.13.2"/>
    <s v="Table 5 p. 9 (model 3"/>
    <x v="1"/>
    <x v="1"/>
    <x v="1"/>
    <n v="5.1030927835051552E-2"/>
    <x v="1"/>
    <n v="19.595959595959595"/>
    <n v="19.595959595959595"/>
    <n v="3.88"/>
    <s v="6a, 8a, 5"/>
    <n v="0.19800000000000001"/>
    <s v="Source (6a)"/>
    <n v="5.1030927835051552E-2"/>
    <s v="Derived (8a)"/>
    <s v="Y"/>
    <s v="Pos"/>
    <s v="Y"/>
    <s v="Ridership"/>
    <s v="boarding + alighting"/>
    <s v="continuous"/>
    <s v="Aggregate"/>
    <s v="Weekday"/>
    <s v="USA"/>
    <s v="varies"/>
    <n v="2009"/>
    <s v="Pre-2010"/>
    <n v="1449"/>
    <n v="1"/>
    <n v="0"/>
    <n v="0"/>
    <x v="0"/>
    <x v="0"/>
    <s v="Job density"/>
    <m/>
    <x v="0"/>
    <s v="OLS"/>
    <m/>
    <n v="0.19800000000000001"/>
    <m/>
    <m/>
    <s v=""/>
    <n v="3.88"/>
    <m/>
  </r>
  <r>
    <x v="57"/>
    <s v="Zhao et al. 2013"/>
    <n v="128.1"/>
    <s v="128.1.2"/>
    <s v="Table  2  p. 120"/>
    <x v="1"/>
    <x v="1"/>
    <x v="1"/>
    <n v="3.4439017243834052E-2"/>
    <x v="5"/>
    <n v="29.036833220873618"/>
    <n v="14.518416610436809"/>
    <n v="1.6599999999999997"/>
    <s v="6c, 8a"/>
    <n v="0.11433753724952904"/>
    <s v="derived (6c)"/>
    <n v="3.4439017243834052E-2"/>
    <s v="Derived (8a)"/>
    <s v="Y"/>
    <s v="Pos"/>
    <s v="Y"/>
    <s v="Ridership"/>
    <m/>
    <s v="continuous"/>
    <s v="Aggregate"/>
    <s v="General"/>
    <s v="China"/>
    <s v="Nanjing"/>
    <n v="2010"/>
    <s v="2010 - 2017"/>
    <n v="55"/>
    <n v="1"/>
    <n v="0"/>
    <n v="0"/>
    <x v="0"/>
    <x v="0"/>
    <s v="Employment density at work (common catchment area)"/>
    <m/>
    <x v="0"/>
    <s v="OLS"/>
    <m/>
    <n v="0.24060000000000001"/>
    <m/>
    <m/>
    <m/>
    <n v="3.32"/>
    <m/>
  </r>
  <r>
    <x v="57"/>
    <s v="Zhao et al. 2013"/>
    <n v="128.1"/>
    <s v="128.1.4"/>
    <s v="Table  2  p. 120"/>
    <x v="1"/>
    <x v="1"/>
    <x v="1"/>
    <n v="1.5181376427462782E-4"/>
    <x v="5"/>
    <n v="6587.0180136698382"/>
    <n v="3293.5090068349191"/>
    <n v="1.2150000000000001"/>
    <s v="6c, 8a"/>
    <n v="3.6890744718734561E-4"/>
    <s v="derived (6c)"/>
    <n v="1.5181376427462782E-4"/>
    <s v="Derived (8a)"/>
    <s v="Y"/>
    <s v="Pos"/>
    <s v="Y"/>
    <s v="Ridership"/>
    <m/>
    <s v="continuous"/>
    <s v="Aggregate"/>
    <s v="General"/>
    <s v="China"/>
    <s v="Nanjing"/>
    <n v="2010"/>
    <s v="2010 - 2017"/>
    <n v="55"/>
    <n v="1"/>
    <n v="0"/>
    <n v="0"/>
    <x v="0"/>
    <x v="0"/>
    <s v="Business/office building floor area (common catchment area)"/>
    <m/>
    <x v="0"/>
    <s v="OLS"/>
    <m/>
    <n v="5.4999999999999997E-3"/>
    <m/>
    <m/>
    <m/>
    <n v="2.4300000000000002"/>
    <m/>
  </r>
  <r>
    <x v="33"/>
    <s v="Zhao et al. 2014"/>
    <n v="129.1"/>
    <s v="129.1.2"/>
    <s v="Table 2 p. 143"/>
    <x v="1"/>
    <x v="1"/>
    <x v="1"/>
    <n v="4.5169113181222163E-3"/>
    <x v="5"/>
    <n v="221.3902221165863"/>
    <n v="110.69511105829315"/>
    <n v="1.6650000000000003"/>
    <s v="6c, 8a"/>
    <n v="1.5041314689346981E-2"/>
    <s v="derived (6c)"/>
    <n v="4.5169113181222163E-3"/>
    <s v="Derived (8a)"/>
    <s v="Y"/>
    <s v="Pos"/>
    <s v="Y"/>
    <s v="Ridership"/>
    <m/>
    <s v="continuous"/>
    <s v="Aggregate"/>
    <s v="General"/>
    <s v="China"/>
    <s v="Nanjing"/>
    <n v="2010"/>
    <s v="2010 - 2017"/>
    <n v="55"/>
    <n v="1"/>
    <n v="0"/>
    <n v="0"/>
    <x v="0"/>
    <x v="0"/>
    <s v="Employment density at work (common catchment area)"/>
    <m/>
    <x v="0"/>
    <s v="OLS"/>
    <m/>
    <n v="1.4200000000000001E-2"/>
    <m/>
    <m/>
    <m/>
    <n v="3.33"/>
    <m/>
  </r>
  <r>
    <x v="33"/>
    <s v="Zhao et al. 2014"/>
    <n v="129.1"/>
    <s v="129.1.4"/>
    <s v="Table 2 p. 143"/>
    <x v="1"/>
    <x v="1"/>
    <x v="1"/>
    <n v="5.9291718277595397E-4"/>
    <x v="5"/>
    <n v="1686.5761847517088"/>
    <n v="843.28809237585438"/>
    <n v="-1.2300000000000002"/>
    <s v="6c, 8a"/>
    <n v="-1.4585762696288469E-3"/>
    <s v="derived (6c)"/>
    <n v="5.9291718277595397E-4"/>
    <s v="Derived (8a)"/>
    <s v="Y"/>
    <s v="Neg"/>
    <s v="N"/>
    <s v="Ridership"/>
    <m/>
    <s v="continuous"/>
    <s v="Aggregate"/>
    <s v="General"/>
    <s v="China"/>
    <s v="Nanjing"/>
    <n v="2010"/>
    <s v="2010 - 2017"/>
    <n v="55"/>
    <n v="1"/>
    <n v="0"/>
    <n v="0"/>
    <x v="0"/>
    <x v="0"/>
    <s v="Business/office building floor area (common catchment area)"/>
    <m/>
    <x v="0"/>
    <s v="OLS"/>
    <m/>
    <n v="-4.3200000000000002E-2"/>
    <m/>
    <m/>
    <m/>
    <n v="2.46"/>
    <m/>
  </r>
  <r>
    <x v="57"/>
    <s v="Zhao et al. 2013"/>
    <n v="128.1"/>
    <s v="128.1.6"/>
    <s v="Table  2  p. 120"/>
    <x v="1"/>
    <x v="1"/>
    <x v="1"/>
    <n v="1.2129181861111369E-2"/>
    <x v="1"/>
    <n v="82.445791600025714"/>
    <n v="82.445791600025714"/>
    <n v="2.3899999999999997"/>
    <s v="6c, 8a"/>
    <n v="2.8988744648056172E-2"/>
    <s v="derived (6c)"/>
    <n v="1.2129181861111369E-2"/>
    <s v="Derived (8a)"/>
    <s v="Y"/>
    <s v="Pos"/>
    <s v="Y"/>
    <s v="Ridership"/>
    <m/>
    <s v="continuous"/>
    <s v="Aggregate"/>
    <s v="General"/>
    <s v="China"/>
    <s v="Nanjing"/>
    <n v="2010"/>
    <s v="2010 - 2017"/>
    <n v="55"/>
    <n v="1"/>
    <n v="0"/>
    <n v="0"/>
    <x v="0"/>
    <x v="1"/>
    <s v="Number of shopping centres"/>
    <m/>
    <x v="11"/>
    <s v="OLS"/>
    <m/>
    <n v="141.05439999999999"/>
    <m/>
    <m/>
    <m/>
    <n v="2.39"/>
    <m/>
  </r>
  <r>
    <x v="33"/>
    <s v="Zhao et al. 2014"/>
    <n v="129.1"/>
    <s v="129.1.6"/>
    <s v="Table 2 p. 143"/>
    <x v="1"/>
    <x v="1"/>
    <x v="1"/>
    <n v="2.4813226212152498E-6"/>
    <x v="1"/>
    <n v="403010.8747044917"/>
    <n v="403010.8747044917"/>
    <n v="2.3199999999999994"/>
    <s v="6c, 8a"/>
    <n v="5.7566684812193788E-6"/>
    <s v="derived (6c)"/>
    <n v="2.4813226212152498E-6"/>
    <s v="Derived (8a)"/>
    <s v="Y"/>
    <s v="Pos"/>
    <s v="Y"/>
    <s v="Ridership"/>
    <m/>
    <s v="continuous"/>
    <s v="Aggregate"/>
    <s v="General"/>
    <s v="China"/>
    <s v="Nanjing"/>
    <n v="2010"/>
    <s v="2010 - 2017"/>
    <n v="55"/>
    <n v="1"/>
    <n v="0"/>
    <n v="0"/>
    <x v="0"/>
    <x v="1"/>
    <s v="Number of shopping centres"/>
    <m/>
    <x v="11"/>
    <s v="OLS"/>
    <m/>
    <n v="1.41E-2"/>
    <m/>
    <m/>
    <m/>
    <n v="2.3199999999999998"/>
    <m/>
  </r>
  <r>
    <x v="35"/>
    <s v="Sung et al. 2014"/>
    <n v="65.099999999999994"/>
    <s v="65.1.6"/>
    <s v="Table 2 p. 138 (250m buffer)"/>
    <x v="1"/>
    <x v="1"/>
    <x v="1"/>
    <n v="9.1439936102236427E-2"/>
    <x v="2"/>
    <n v="10.936140625491339"/>
    <e v="#VALUE!"/>
    <e v="#VALUE!"/>
    <s v="6e, 8a, 5"/>
    <n v="0.28620699999999999"/>
    <s v="derived (6e)"/>
    <n v="9.1439936102236427E-2"/>
    <s v="Derived (8a)"/>
    <s v="Y"/>
    <s v="Pos"/>
    <s v="Y"/>
    <s v="Ridership"/>
    <s v="patronage"/>
    <s v="continuous"/>
    <s v="Aggregate"/>
    <s v="General"/>
    <s v="South Korea"/>
    <s v="Seoul "/>
    <n v="2010"/>
    <s v="2010 - 2017"/>
    <n v="473"/>
    <n v="1"/>
    <n v="0"/>
    <n v="0"/>
    <x v="0"/>
    <x v="3"/>
    <s v="Res. &amp; small-scale neighborhood living balancing index:perfect balance between two land uses = 1"/>
    <m/>
    <x v="12"/>
    <s v="OLS"/>
    <m/>
    <n v="0.56899999999999995"/>
    <m/>
    <m/>
    <s v=""/>
    <n v="3.13"/>
    <m/>
  </r>
  <r>
    <x v="35"/>
    <s v="Sung et al. 2014"/>
    <n v="65.599999999999994"/>
    <s v="65.6.6"/>
    <s v="Table 3 p. 139 (250m buffer)"/>
    <x v="1"/>
    <x v="1"/>
    <x v="1"/>
    <n v="7.0807999999999996E-2"/>
    <x v="2"/>
    <n v="14.122698000225965"/>
    <e v="#VALUE!"/>
    <e v="#VALUE!"/>
    <s v="6e, 8a, 5"/>
    <n v="0.212424"/>
    <s v="derived (6e)"/>
    <n v="7.0807999999999996E-2"/>
    <s v="Derived (8a)"/>
    <s v="Y"/>
    <s v="Pos"/>
    <s v="Y"/>
    <s v="Ridership"/>
    <s v="patronage"/>
    <s v="continuous"/>
    <s v="Aggregate"/>
    <s v="General"/>
    <s v="South Korea"/>
    <s v="Seoul metropolitan region"/>
    <n v="2010"/>
    <s v="2010 - 2017"/>
    <n v="473"/>
    <n v="1"/>
    <n v="0"/>
    <n v="0"/>
    <x v="0"/>
    <x v="3"/>
    <s v="Res. &amp; small-scale neighborhood living balancing index:perfect balance between two land uses = 1"/>
    <m/>
    <x v="12"/>
    <s v="OLS"/>
    <m/>
    <n v="0.42399999999999999"/>
    <m/>
    <m/>
    <s v=""/>
    <n v="3"/>
    <m/>
  </r>
  <r>
    <x v="35"/>
    <s v="Sung et al. 2014"/>
    <n v="65.3"/>
    <s v="65.3.6"/>
    <s v="Table 2 p. 138 (750m buffer)"/>
    <x v="1"/>
    <x v="1"/>
    <x v="1"/>
    <n v="0.12597"/>
    <x v="2"/>
    <n v="7.9383980312772886"/>
    <e v="#VALUE!"/>
    <e v="#VALUE!"/>
    <s v="6e, 8a"/>
    <n v="0.113373"/>
    <s v="derived (6e)"/>
    <n v="0.12597"/>
    <s v="Derived (8a)"/>
    <s v="N"/>
    <s v="Pos"/>
    <s v="insignificant"/>
    <s v="Ridership"/>
    <s v="patronage"/>
    <s v="continuous"/>
    <s v="Aggregate"/>
    <s v="General"/>
    <s v="South Korea"/>
    <s v="Seoul "/>
    <n v="2010"/>
    <s v="2010 - 2017"/>
    <n v="473"/>
    <n v="1"/>
    <n v="0"/>
    <n v="0"/>
    <x v="0"/>
    <x v="3"/>
    <s v="Res. &amp; small-scale neighborhood living balancing index:perfect balance between two land uses = 1"/>
    <m/>
    <x v="12"/>
    <s v="OLS"/>
    <m/>
    <n v="0.221"/>
    <m/>
    <m/>
    <s v=""/>
    <n v="0.9"/>
    <m/>
  </r>
  <r>
    <x v="55"/>
    <s v="Bordoloi et al. 2013"/>
    <n v="127.2"/>
    <s v="127.2.1"/>
    <s v="Table 4 p. 571"/>
    <x v="0"/>
    <x v="1"/>
    <x v="1"/>
    <n v="8.0974842767295593E-2"/>
    <x v="0"/>
    <n v="12.349514563106796"/>
    <n v="0"/>
    <n v="0"/>
    <s v="8a, SS calculated as: population/average household size *1% (stated sample size)"/>
    <n v="0.20599999999999999"/>
    <s v="Source"/>
    <n v="8.0974842767295593E-2"/>
    <s v="Derived (8a)"/>
    <s v="Y"/>
    <s v="Pos"/>
    <s v="Y"/>
    <s v="Ridership"/>
    <m/>
    <s v="count"/>
    <s v="Disaggregate"/>
    <s v="General"/>
    <s v="India"/>
    <s v="Agartala"/>
    <n v="2012"/>
    <s v="2010 - 2017"/>
    <n v="816"/>
    <n v="0"/>
    <n v="0"/>
    <n v="0"/>
    <x v="0"/>
    <x v="3"/>
    <s v="Entropy ( 0 - 1); 0 = homoegoeous"/>
    <m/>
    <x v="10"/>
    <s v="OLS"/>
    <m/>
    <n v="5.7000000000000002E-2"/>
    <m/>
    <m/>
    <m/>
    <n v="2.544"/>
    <m/>
  </r>
  <r>
    <x v="55"/>
    <s v="Bordoloi et al. 2013"/>
    <n v="127.1"/>
    <s v="127.1.1"/>
    <s v="Table 4 p. 571"/>
    <x v="0"/>
    <x v="1"/>
    <x v="1"/>
    <n v="4.9189337730145645E-2"/>
    <x v="0"/>
    <n v="20.329608938547487"/>
    <n v="0"/>
    <n v="0"/>
    <s v="8a, SS calculated as: population/average household size *1% (stated sample size)"/>
    <n v="0.17899999999999999"/>
    <s v="Source"/>
    <n v="4.9189337730145645E-2"/>
    <s v="Derived (8a)"/>
    <s v="Y"/>
    <s v="Pos"/>
    <s v="Y"/>
    <s v="Ridership"/>
    <m/>
    <s v="count"/>
    <s v="Disaggregate"/>
    <s v="General"/>
    <s v="India"/>
    <s v="Agartala"/>
    <n v="2012"/>
    <s v="2010 - 2017"/>
    <n v="816"/>
    <n v="0"/>
    <n v="0"/>
    <n v="0"/>
    <x v="0"/>
    <x v="3"/>
    <s v="Area Index"/>
    <m/>
    <x v="6"/>
    <s v="OLS"/>
    <m/>
    <n v="0.29599999999999999"/>
    <m/>
    <m/>
    <m/>
    <n v="3.6389999999999998"/>
    <m/>
  </r>
  <r>
    <x v="35"/>
    <s v="Sung et al. 2014"/>
    <n v="65.8"/>
    <s v="65.8.6"/>
    <s v="Table 3 p. 139 (750m buffer)"/>
    <x v="1"/>
    <x v="1"/>
    <x v="1"/>
    <n v="7.4228947368421047E-2"/>
    <x v="2"/>
    <n v="13.471833232885455"/>
    <e v="#VALUE!"/>
    <e v="#VALUE!"/>
    <s v="6e, 8a"/>
    <n v="0.112828"/>
    <s v="derived (6e)"/>
    <n v="7.4228947368421047E-2"/>
    <s v="Derived (8a)"/>
    <s v="N"/>
    <s v="Pos"/>
    <s v="insignificant"/>
    <s v="Ridership"/>
    <s v="patronage"/>
    <s v="continuous"/>
    <s v="Aggregate"/>
    <s v="General"/>
    <s v="South Korea"/>
    <s v="Seoul metropolitan region"/>
    <n v="2010"/>
    <s v="2010 - 2017"/>
    <n v="473"/>
    <n v="1"/>
    <n v="0"/>
    <n v="0"/>
    <x v="0"/>
    <x v="3"/>
    <s v="Res. &amp; small-scale neighborhood living balancing index:perfect balance between two land uses = 1"/>
    <m/>
    <x v="12"/>
    <s v="OLS"/>
    <m/>
    <n v="0.26800000000000002"/>
    <m/>
    <m/>
    <s v=""/>
    <n v="1.52"/>
    <m/>
  </r>
  <r>
    <x v="35"/>
    <s v="Sung et al. 2014"/>
    <n v="65.900000000000006"/>
    <s v="65.9.6"/>
    <s v="Table 3 p. 139 (1000m buffer)"/>
    <x v="1"/>
    <x v="1"/>
    <x v="1"/>
    <n v="7.85E-2"/>
    <x v="2"/>
    <n v="12.738853503184714"/>
    <e v="#VALUE!"/>
    <e v="#VALUE!"/>
    <s v="6e, 8a"/>
    <n v="5.8874999999999997E-2"/>
    <s v="derived (6e)"/>
    <n v="7.85E-2"/>
    <s v="Derived (8a)"/>
    <s v="N"/>
    <s v="Pos"/>
    <s v="insignificant"/>
    <s v="Ridership"/>
    <s v="patronage"/>
    <s v="continuous"/>
    <s v="Aggregate"/>
    <s v="General"/>
    <s v="South Korea"/>
    <s v="Seoul metropolitan region"/>
    <n v="2010"/>
    <s v="2010 - 2017"/>
    <n v="473"/>
    <n v="1"/>
    <n v="0"/>
    <n v="0"/>
    <x v="0"/>
    <x v="3"/>
    <s v="Res. &amp; small-scale neighborhood living balancing index:perfect balance between two land uses = 1"/>
    <m/>
    <x v="12"/>
    <s v="OLS"/>
    <m/>
    <n v="0.125"/>
    <m/>
    <m/>
    <s v=""/>
    <n v="0.75"/>
    <m/>
  </r>
  <r>
    <x v="35"/>
    <s v="Sung et al. 2014"/>
    <n v="65.2"/>
    <s v="65.2.6"/>
    <s v="Table 2 p. 138 (500m buffer)"/>
    <x v="1"/>
    <x v="1"/>
    <x v="1"/>
    <n v="9.6678260869565213E-2"/>
    <x v="2"/>
    <n v="10.343586976074834"/>
    <e v="#VALUE!"/>
    <e v="#VALUE!"/>
    <s v="6e, 8a"/>
    <n v="2.2235999999999999E-2"/>
    <s v="derived (6e)"/>
    <n v="9.6678260869565213E-2"/>
    <s v="Derived (8a)"/>
    <s v="N"/>
    <s v="Pos"/>
    <s v="insignificant"/>
    <s v="Ridership"/>
    <s v="patronage"/>
    <s v="continuous"/>
    <s v="Aggregate"/>
    <s v="General"/>
    <s v="South Korea"/>
    <s v="Seoul "/>
    <n v="2010"/>
    <s v="2010 - 2017"/>
    <n v="473"/>
    <n v="1"/>
    <n v="0"/>
    <n v="0"/>
    <x v="0"/>
    <x v="3"/>
    <s v="Res. &amp; small-scale neighborhood living balancing index:perfect balance between two land uses = 1"/>
    <m/>
    <x v="12"/>
    <s v="OLS"/>
    <m/>
    <n v="5.0999999999999997E-2"/>
    <m/>
    <m/>
    <s v=""/>
    <n v="0.23"/>
    <m/>
  </r>
  <r>
    <x v="35"/>
    <s v="Sung et al. 2014"/>
    <n v="65.7"/>
    <s v="65.7.6"/>
    <s v="Table 3 p. 139 (500m buffer)"/>
    <x v="1"/>
    <x v="1"/>
    <x v="1"/>
    <n v="7.2499999999999995E-2"/>
    <x v="2"/>
    <n v="13.793103448275863"/>
    <e v="#VALUE!"/>
    <e v="#VALUE!"/>
    <s v="6e, 8a"/>
    <n v="-3.2625000000000001E-2"/>
    <s v="derived (6e)"/>
    <n v="7.2499999999999995E-2"/>
    <s v="Derived (8a)"/>
    <s v="N"/>
    <s v="Neg"/>
    <s v="insignificant"/>
    <s v="Ridership"/>
    <s v="patronage"/>
    <s v="continuous"/>
    <s v="Aggregate"/>
    <s v="General"/>
    <s v="South Korea"/>
    <s v="Seoul metropolitan region"/>
    <n v="2010"/>
    <s v="2010 - 2017"/>
    <n v="473"/>
    <n v="1"/>
    <n v="0"/>
    <n v="0"/>
    <x v="0"/>
    <x v="3"/>
    <s v="Res. &amp; small-scale neighborhood living balancing index:perfect balance between two land uses = 1"/>
    <m/>
    <x v="12"/>
    <s v="OLS"/>
    <m/>
    <n v="-7.4999999999999997E-2"/>
    <m/>
    <m/>
    <s v=""/>
    <n v="-0.45"/>
    <m/>
  </r>
  <r>
    <x v="55"/>
    <s v="Bordoloi et al. 2013"/>
    <n v="127.3"/>
    <s v="127.3.1"/>
    <s v="Table 4 p. 571"/>
    <x v="0"/>
    <x v="1"/>
    <x v="1"/>
    <n v="6.6745655608214854E-2"/>
    <x v="0"/>
    <n v="14.982248520710058"/>
    <n v="0"/>
    <n v="0"/>
    <s v="8a, SS calculated as: population/average household size *1% (stated sample size)"/>
    <n v="0.16900000000000001"/>
    <s v="Source"/>
    <n v="6.6745655608214854E-2"/>
    <s v="Derived (8a)"/>
    <s v="Y"/>
    <s v="Pos"/>
    <s v="Y"/>
    <s v="Ridership"/>
    <m/>
    <s v="count"/>
    <s v="Disaggregate"/>
    <s v="General"/>
    <s v="India"/>
    <s v="Agartala"/>
    <n v="2012"/>
    <s v="2010 - 2017"/>
    <n v="816"/>
    <n v="0"/>
    <n v="0"/>
    <n v="0"/>
    <x v="0"/>
    <x v="3"/>
    <s v="Dissimilarity of land uses in adjacent actively developed cells (20m cells)"/>
    <m/>
    <x v="10"/>
    <s v="OLS"/>
    <m/>
    <n v="0.20300000000000001"/>
    <m/>
    <m/>
    <m/>
    <n v="2.532"/>
    <m/>
  </r>
  <r>
    <x v="35"/>
    <s v="Sung et al. 2014"/>
    <n v="65.400000000000006"/>
    <s v="65.4.6"/>
    <s v="Table 2 p. 138 (1000m buffer)"/>
    <x v="1"/>
    <x v="1"/>
    <x v="1"/>
    <n v="0.10783469387755101"/>
    <x v="2"/>
    <n v="9.2734533204640517"/>
    <e v="#VALUE!"/>
    <e v="#VALUE!"/>
    <s v="6e, 8a, 5"/>
    <n v="-5.2838999999999997E-2"/>
    <s v="derived (6e)"/>
    <n v="0.10783469387755101"/>
    <s v="Derived (8a)"/>
    <s v="Y"/>
    <s v="Neg"/>
    <s v="N"/>
    <s v="Ridership"/>
    <s v="patronage"/>
    <s v="continuous"/>
    <s v="Aggregate"/>
    <s v="General"/>
    <s v="South Korea"/>
    <s v="Seoul "/>
    <n v="2010"/>
    <s v="2010 - 2017"/>
    <n v="473"/>
    <n v="1"/>
    <n v="0"/>
    <n v="0"/>
    <x v="0"/>
    <x v="3"/>
    <s v="Res. &amp; small-scale neighborhood living balancing index:perfect balance between two land uses = 1"/>
    <m/>
    <x v="12"/>
    <s v="OLS"/>
    <m/>
    <n v="-0.10299999999999999"/>
    <m/>
    <m/>
    <s v=""/>
    <n v="-0.49"/>
    <m/>
  </r>
  <r>
    <x v="35"/>
    <s v="Sung et al. 2014"/>
    <n v="65.099999999999994"/>
    <s v="65.10.6"/>
    <s v="Table 3 p. 139 (1500m buffer)"/>
    <x v="1"/>
    <x v="1"/>
    <x v="1"/>
    <n v="0.10297405063291139"/>
    <x v="2"/>
    <n v="9.7111844571878141"/>
    <e v="#VALUE!"/>
    <e v="#VALUE!"/>
    <s v="6e, 8a"/>
    <n v="-0.16269900000000001"/>
    <s v="derived (6e)"/>
    <n v="0.10297405063291139"/>
    <s v="Derived (8a)"/>
    <s v="N"/>
    <s v="Neg"/>
    <s v="insignificant"/>
    <s v="Ridership"/>
    <s v="patronage"/>
    <s v="continuous"/>
    <s v="Aggregate"/>
    <s v="General"/>
    <s v="South Korea"/>
    <s v="Seoul metropolitan region"/>
    <n v="2010"/>
    <s v="2010 - 2017"/>
    <n v="473"/>
    <n v="1"/>
    <n v="0"/>
    <n v="0"/>
    <x v="0"/>
    <x v="3"/>
    <s v="Res. &amp; small-scale neighborhood living balancing index:perfect balance between two land uses = 1"/>
    <m/>
    <x v="12"/>
    <s v="OLS"/>
    <m/>
    <n v="-0.28100000000000003"/>
    <m/>
    <m/>
    <s v=""/>
    <n v="-1.58"/>
    <m/>
  </r>
  <r>
    <x v="35"/>
    <s v="Sung et al. 2014"/>
    <n v="65.3"/>
    <s v="65.3.9"/>
    <s v="Table 2 p. 138 (750m buffer)"/>
    <x v="1"/>
    <x v="1"/>
    <x v="1"/>
    <n v="0.12141666666666666"/>
    <x v="2"/>
    <n v="8.2361015785861369"/>
    <e v="#VALUE!"/>
    <e v="#VALUE!"/>
    <s v="6e, 8a, 5"/>
    <n v="0.27682999999999996"/>
    <s v="derived (6e)"/>
    <n v="0.12141666666666666"/>
    <s v="Derived (8a)"/>
    <s v="Y"/>
    <s v="Pos"/>
    <s v="Y"/>
    <s v="Ridership"/>
    <s v="patronage"/>
    <s v="continuous"/>
    <s v="Aggregate"/>
    <s v="General"/>
    <s v="South Korea"/>
    <s v="Seoul "/>
    <n v="2010"/>
    <s v="2010 - 2017"/>
    <n v="473"/>
    <n v="1"/>
    <n v="0"/>
    <n v="0"/>
    <x v="0"/>
    <x v="3"/>
    <s v="Land use mix index for 5 use types of non-residential facilities:perfect balance between two land uses = 1"/>
    <m/>
    <x v="10"/>
    <s v="OLS"/>
    <m/>
    <n v="0.58899999999999997"/>
    <m/>
    <m/>
    <s v=""/>
    <n v="2.2799999999999998"/>
    <m/>
  </r>
  <r>
    <x v="35"/>
    <s v="Sung et al. 2014"/>
    <n v="65.8"/>
    <s v="65.8.9"/>
    <s v="Table 3 p. 139 (750m buffer)"/>
    <x v="1"/>
    <x v="1"/>
    <x v="1"/>
    <n v="9.6463709677419351E-2"/>
    <x v="2"/>
    <n v="10.366592818626426"/>
    <e v="#VALUE!"/>
    <e v="#VALUE!"/>
    <s v="6e, 8a, 5"/>
    <n v="0.23923"/>
    <s v="derived (6e)"/>
    <n v="9.6463709677419351E-2"/>
    <s v="Derived (8a)"/>
    <s v="Y"/>
    <s v="Pos"/>
    <s v="Y"/>
    <s v="Ridership"/>
    <s v="patronage"/>
    <s v="continuous"/>
    <s v="Aggregate"/>
    <s v="General"/>
    <s v="South Korea"/>
    <s v="Seoul metropolitan region"/>
    <n v="2010"/>
    <s v="2010 - 2017"/>
    <n v="473"/>
    <n v="1"/>
    <n v="0"/>
    <n v="0"/>
    <x v="0"/>
    <x v="3"/>
    <s v="Land use mix index for 5 use types of non-residential facilities:perfect balance between two land uses = 1"/>
    <m/>
    <x v="10"/>
    <s v="OLS"/>
    <m/>
    <n v="0.47"/>
    <m/>
    <m/>
    <s v=""/>
    <n v="2.48"/>
    <m/>
  </r>
  <r>
    <x v="35"/>
    <s v="Sung et al. 2014"/>
    <n v="65.2"/>
    <s v="65.2.9"/>
    <s v="Table 2 p. 138 (500m buffer)"/>
    <x v="1"/>
    <x v="1"/>
    <x v="1"/>
    <n v="0.13734285714285716"/>
    <x v="2"/>
    <n v="7.2810484709798207"/>
    <e v="#VALUE!"/>
    <e v="#VALUE!"/>
    <s v="6e, 8a"/>
    <n v="0.13459600000000002"/>
    <s v="derived (6e)"/>
    <n v="0.13734285714285716"/>
    <s v="Derived (8a)"/>
    <s v="N"/>
    <s v="Pos"/>
    <s v="insignificant"/>
    <s v="Ridership"/>
    <s v="patronage"/>
    <s v="continuous"/>
    <s v="Aggregate"/>
    <s v="General"/>
    <s v="South Korea"/>
    <s v="Seoul "/>
    <n v="2010"/>
    <s v="2010 - 2017"/>
    <n v="473"/>
    <n v="1"/>
    <n v="0"/>
    <n v="0"/>
    <x v="0"/>
    <x v="3"/>
    <s v="Land use mix index for 5 use types of non-residential facilities:perfect balance between two land uses = 1"/>
    <m/>
    <x v="10"/>
    <s v="OLS"/>
    <m/>
    <n v="0.253"/>
    <m/>
    <m/>
    <s v=""/>
    <n v="0.98"/>
    <m/>
  </r>
  <r>
    <x v="35"/>
    <s v="Sung et al. 2014"/>
    <n v="65.599999999999994"/>
    <s v="65.6.9"/>
    <s v="Table 3 p. 139 (250m buffer)"/>
    <x v="1"/>
    <x v="1"/>
    <x v="1"/>
    <n v="8.7499999999999994E-2"/>
    <x v="2"/>
    <n v="11.428571428571429"/>
    <e v="#VALUE!"/>
    <e v="#VALUE!"/>
    <s v="6e, 8a"/>
    <n v="8.3999999999999991E-2"/>
    <s v="derived (6e)"/>
    <n v="8.7499999999999994E-2"/>
    <s v="Derived (8a)"/>
    <s v="N"/>
    <s v="Pos"/>
    <s v="insignificant"/>
    <s v="Ridership"/>
    <s v="patronage"/>
    <s v="continuous"/>
    <s v="Aggregate"/>
    <s v="General"/>
    <s v="South Korea"/>
    <s v="Seoul metropolitan region"/>
    <n v="2010"/>
    <s v="2010 - 2017"/>
    <n v="473"/>
    <n v="1"/>
    <n v="0"/>
    <n v="0"/>
    <x v="0"/>
    <x v="3"/>
    <s v="Land use mix index for 5 use types of non-residential facilities:perfect balance between two land uses = 1"/>
    <m/>
    <x v="10"/>
    <s v="OLS"/>
    <m/>
    <n v="0.17499999999999999"/>
    <m/>
    <m/>
    <s v=""/>
    <n v="0.96"/>
    <m/>
  </r>
  <r>
    <x v="35"/>
    <s v="Sung et al. 2014"/>
    <n v="65.099999999999994"/>
    <s v="65.1.9"/>
    <s v="Table 2 p. 138 (250m buffer)"/>
    <x v="1"/>
    <x v="1"/>
    <x v="1"/>
    <n v="0.11250909090909089"/>
    <x v="2"/>
    <n v="8.8881706528765374"/>
    <e v="#VALUE!"/>
    <e v="#VALUE!"/>
    <s v="6e, 8a"/>
    <n v="4.9503999999999992E-2"/>
    <s v="derived (6e)"/>
    <n v="0.11250909090909089"/>
    <s v="Derived (8a)"/>
    <s v="N"/>
    <s v="Pos"/>
    <s v="insignificant"/>
    <s v="Ridership"/>
    <s v="patronage"/>
    <s v="continuous"/>
    <s v="Aggregate"/>
    <s v="General"/>
    <s v="South Korea"/>
    <s v="Seoul "/>
    <n v="2010"/>
    <s v="2010 - 2017"/>
    <n v="473"/>
    <n v="1"/>
    <n v="0"/>
    <n v="0"/>
    <x v="0"/>
    <x v="3"/>
    <s v="Land use mix index for 5 use types of non-residential facilities:perfect balance between two land uses = 1"/>
    <m/>
    <x v="10"/>
    <s v="OLS"/>
    <m/>
    <n v="0.104"/>
    <m/>
    <m/>
    <s v=""/>
    <n v="0.44"/>
    <m/>
  </r>
  <r>
    <x v="35"/>
    <s v="Sung et al. 2014"/>
    <n v="65.7"/>
    <s v="65.7.9"/>
    <s v="Table 3 p. 139 (500m buffer)"/>
    <x v="1"/>
    <x v="1"/>
    <x v="1"/>
    <n v="0.11194594594594597"/>
    <x v="2"/>
    <n v="8.9328826653790419"/>
    <e v="#VALUE!"/>
    <e v="#VALUE!"/>
    <s v="6e, 8a"/>
    <n v="4.1420000000000005E-2"/>
    <s v="derived (6e)"/>
    <n v="0.11194594594594597"/>
    <s v="Derived (8a)"/>
    <s v="N"/>
    <s v="Pos"/>
    <s v="insignificant"/>
    <s v="Ridership"/>
    <s v="patronage"/>
    <s v="continuous"/>
    <s v="Aggregate"/>
    <s v="General"/>
    <s v="South Korea"/>
    <s v="Seoul metropolitan region"/>
    <n v="2010"/>
    <s v="2010 - 2017"/>
    <n v="473"/>
    <n v="1"/>
    <n v="0"/>
    <n v="0"/>
    <x v="0"/>
    <x v="3"/>
    <s v="Land use mix index for 5 use types of non-residential facilities:perfect balance between two land uses = 1"/>
    <m/>
    <x v="10"/>
    <s v="OLS"/>
    <m/>
    <n v="7.5999999999999998E-2"/>
    <m/>
    <m/>
    <s v=""/>
    <n v="0.37"/>
    <m/>
  </r>
  <r>
    <x v="39"/>
    <s v="Peterson 2011"/>
    <n v="104.1"/>
    <s v="104.1.2"/>
    <s v="Table 5.7 p. 26"/>
    <x v="0"/>
    <x v="1"/>
    <x v="1"/>
    <n v="1.4376595527417544E-2"/>
    <x v="0"/>
    <n v="69.557496981319687"/>
    <n v="0"/>
    <n v="0"/>
    <s v="6e, 4b, 8a"/>
    <n v="0.14079"/>
    <s v="derived (6e)"/>
    <n v="1.4376595527417544E-2"/>
    <s v="Derived (8a)"/>
    <s v="Y"/>
    <s v="Pos"/>
    <s v="Y"/>
    <s v="Ridership"/>
    <s v="boarding"/>
    <s v="continuous"/>
    <s v="Aggregate"/>
    <s v="General"/>
    <s v="USA"/>
    <s v="Fargo- Moorhead"/>
    <n v="2010"/>
    <s v="2010 - 2017"/>
    <n v="15"/>
    <n v="0"/>
    <n v="0"/>
    <n v="1"/>
    <x v="1"/>
    <x v="3"/>
    <s v="Proportion of eight land-use types within route area:Closer to 1 implies greater mixture of land use types"/>
    <m/>
    <x v="10"/>
    <s v="OLS"/>
    <m/>
    <n v="0.247"/>
    <m/>
    <n v="1.28017911277827"/>
    <s v="Derived (4b)"/>
    <n v="9.7929999999999993"/>
    <m/>
  </r>
  <r>
    <x v="18"/>
    <s v="Frank et al. 2008"/>
    <n v="31.1"/>
    <s v="31.1.1"/>
    <s v="Table 4 p. 48 (significance from table 3 p. 46)"/>
    <x v="0"/>
    <x v="1"/>
    <x v="1"/>
    <n v="3.7499999999999999E-2"/>
    <x v="0"/>
    <n v="26.666666666666668"/>
    <n v="0"/>
    <n v="0"/>
    <s v="4a, 8a"/>
    <n v="0.09"/>
    <s v="Source"/>
    <n v="3.7499999999999999E-2"/>
    <s v="Derived (8a)"/>
    <s v="Y"/>
    <s v="Pos"/>
    <s v="Y"/>
    <s v="Mode choice (probability)"/>
    <s v="tour"/>
    <s v="binary"/>
    <s v="Disaggregate"/>
    <s v="Work"/>
    <s v="USA"/>
    <s v="Puget Sound"/>
    <n v="1999"/>
    <s v="Pre-2010"/>
    <n v="8707"/>
    <n v="0"/>
    <n v="0"/>
    <n v="0"/>
    <x v="0"/>
    <x v="3"/>
    <s v="Land use mix:Entropy: maximises eveness --&gt; 1"/>
    <m/>
    <x v="10"/>
    <s v="Multinomial logistic (nested)"/>
    <s v="not choosing transit"/>
    <n v="0.19159999999999999"/>
    <n v="1.2111859456788328"/>
    <m/>
    <s v="Derived (4a)"/>
    <n v="2.4"/>
    <m/>
  </r>
  <r>
    <x v="58"/>
    <s v="Hamidi and Ewing 2014"/>
    <n v="34.200000000000003"/>
    <s v="34.2.2"/>
    <s v="Tabe 7 p. 80"/>
    <x v="0"/>
    <x v="1"/>
    <x v="1"/>
    <n v="0.20232558139534881"/>
    <x v="0"/>
    <n v="4.9425287356321848"/>
    <n v="0"/>
    <n v="0"/>
    <s v="6a, 8a"/>
    <n v="8.6999999999999994E-2"/>
    <s v="Source (6a)"/>
    <n v="0.20232558139534881"/>
    <s v="Derived (8a)"/>
    <s v="N"/>
    <s v="Pos"/>
    <s v="insignificant"/>
    <s v="Mode share"/>
    <s v="activity"/>
    <s v="continuous (fraction)"/>
    <s v="Aggregate"/>
    <s v="Work"/>
    <s v="USA"/>
    <s v="varies"/>
    <s v="2007 - 2011"/>
    <s v="Pre-2010"/>
    <n v="451"/>
    <n v="0"/>
    <n v="0"/>
    <n v="1"/>
    <x v="1"/>
    <x v="3"/>
    <s v="Mixed Use:Entropy: maximises eveness --&gt; 1"/>
    <m/>
    <x v="10"/>
    <s v="OLS"/>
    <m/>
    <n v="8.6999999999999994E-2"/>
    <m/>
    <m/>
    <s v=""/>
    <n v="0.43"/>
    <m/>
  </r>
  <r>
    <x v="18"/>
    <s v="Frank et al. 2008"/>
    <n v="31.2"/>
    <s v="31.2.1"/>
    <s v="Table 4 p. 48 (significance from table 3 p. 46)"/>
    <x v="0"/>
    <x v="1"/>
    <x v="1"/>
    <n v="7.2727272727272724E-2"/>
    <x v="0"/>
    <n v="13.75"/>
    <n v="0"/>
    <n v="0"/>
    <s v="4a, 8a"/>
    <n v="0.08"/>
    <s v="Source"/>
    <n v="7.2727272727272724E-2"/>
    <s v="Derived (8a)"/>
    <s v="N"/>
    <s v="Pos"/>
    <s v="insignificant"/>
    <s v="Mode choice (probability)"/>
    <s v="tour"/>
    <s v="binary"/>
    <s v="Disaggregate"/>
    <s v="Work"/>
    <s v="USA"/>
    <s v="Puget Sound"/>
    <n v="1999"/>
    <s v="Pre-2010"/>
    <n v="10475"/>
    <n v="0"/>
    <n v="0"/>
    <n v="0"/>
    <x v="0"/>
    <x v="3"/>
    <s v="Land use mix:Entropy: maximises eveness --&gt; 1"/>
    <m/>
    <x v="10"/>
    <s v="Multinomial logistic (nested)"/>
    <s v="not choosing transit"/>
    <n v="0.16250000000000001"/>
    <n v="1.1764483184486905"/>
    <m/>
    <s v="Derived (4a)"/>
    <n v="1.1000000000000001"/>
    <m/>
  </r>
  <r>
    <x v="35"/>
    <s v="Sung et al. 2014"/>
    <n v="65.099999999999994"/>
    <s v="65.10.9"/>
    <s v="Table 3 p. 139 (1500m buffer)"/>
    <x v="1"/>
    <x v="1"/>
    <x v="1"/>
    <n v="0.11149411764705881"/>
    <x v="2"/>
    <n v="8.9690830431571182"/>
    <e v="#VALUE!"/>
    <e v="#VALUE!"/>
    <s v="6e, 8a"/>
    <n v="-3.7907999999999997E-2"/>
    <s v="derived (6e)"/>
    <n v="0.11149411764705881"/>
    <s v="Derived (8a)"/>
    <s v="N"/>
    <s v="Neg"/>
    <s v="insignificant"/>
    <s v="Ridership"/>
    <s v="patronage"/>
    <s v="continuous"/>
    <s v="Aggregate"/>
    <s v="General"/>
    <s v="South Korea"/>
    <s v="Seoul metropolitan region"/>
    <n v="2010"/>
    <s v="2010 - 2017"/>
    <n v="473"/>
    <n v="1"/>
    <n v="0"/>
    <n v="0"/>
    <x v="0"/>
    <x v="3"/>
    <s v="Land use mix index for 5 use types of non-residential facilities:perfect balance between two land uses = 1"/>
    <m/>
    <x v="10"/>
    <s v="OLS"/>
    <m/>
    <n v="-7.8E-2"/>
    <m/>
    <m/>
    <s v=""/>
    <n v="-0.34"/>
    <m/>
  </r>
  <r>
    <x v="35"/>
    <s v="Sung et al. 2014"/>
    <n v="65.5"/>
    <s v="65.5.9"/>
    <s v="Table 2 p. 138 (1500m buffer)"/>
    <x v="1"/>
    <x v="1"/>
    <x v="1"/>
    <n v="0.13869655172413795"/>
    <x v="2"/>
    <n v="7.2099845855501954"/>
    <e v="#VALUE!"/>
    <e v="#VALUE!"/>
    <s v="6e, 8a"/>
    <n v="-4.0222000000000001E-2"/>
    <s v="derived (6e)"/>
    <n v="0.13869655172413795"/>
    <s v="Derived (8a)"/>
    <s v="N"/>
    <s v="Neg"/>
    <s v="insignificant"/>
    <s v="Ridership"/>
    <s v="patronage"/>
    <s v="continuous"/>
    <s v="Aggregate"/>
    <s v="General"/>
    <s v="South Korea"/>
    <s v="Seoul "/>
    <n v="2010"/>
    <s v="2010 - 2017"/>
    <n v="473"/>
    <n v="1"/>
    <n v="0"/>
    <n v="0"/>
    <x v="0"/>
    <x v="3"/>
    <s v="Land use mix index for 5 use types of non-residential facilities:perfect balance between two land uses = 1"/>
    <m/>
    <x v="10"/>
    <s v="OLS"/>
    <m/>
    <n v="-9.0999999999999998E-2"/>
    <m/>
    <m/>
    <s v=""/>
    <n v="-0.28999999999999998"/>
    <m/>
  </r>
  <r>
    <x v="59"/>
    <s v="Boulange et al.  2017"/>
    <n v="58.1"/>
    <s v="58.1.4"/>
    <s v="Table 4 p. 10 Model 3"/>
    <x v="0"/>
    <x v="1"/>
    <x v="1"/>
    <n v="9.1214876538965012E-2"/>
    <x v="0"/>
    <n v="10.963123976523958"/>
    <n v="0"/>
    <n v="0"/>
    <s v="7a 5"/>
    <n v="6.6811686436115361E-2"/>
    <s v="Derived (7a)"/>
    <m/>
    <m/>
    <s v="Y"/>
    <s v="Pos"/>
    <s v="Y"/>
    <s v="Transit use (probability)"/>
    <s v="individual"/>
    <s v="categorical"/>
    <s v="Disaggregate"/>
    <s v="Weekday"/>
    <s v="Australia"/>
    <s v="Victoria"/>
    <n v="2009"/>
    <s v="Pre-2010"/>
    <n v="16890"/>
    <n v="0"/>
    <n v="0"/>
    <n v="1"/>
    <x v="1"/>
    <x v="3"/>
    <s v="Housing diversity:Entropy: maximises eveness --&gt; 1"/>
    <m/>
    <x v="12"/>
    <s v="binary logistic (multilevel)"/>
    <s v="no transit trip"/>
    <n v="0.11394335230683679"/>
    <n v="1.3"/>
    <m/>
    <s v="Source"/>
    <s v=""/>
    <m/>
  </r>
  <r>
    <x v="35"/>
    <s v="Sung et al. 2014"/>
    <n v="65.900000000000006"/>
    <s v="65.9.9"/>
    <s v="Table 3 p. 139 (1000m buffer)"/>
    <x v="1"/>
    <x v="1"/>
    <x v="1"/>
    <n v="9.889908256880732E-2"/>
    <x v="2"/>
    <n v="10.111317254174399"/>
    <e v="#VALUE!"/>
    <e v="#VALUE!"/>
    <s v="6e, 8a"/>
    <n v="-0.10779999999999999"/>
    <s v="derived (6e)"/>
    <n v="9.889908256880732E-2"/>
    <s v="Derived (8a)"/>
    <s v="N"/>
    <s v="Neg"/>
    <s v="insignificant"/>
    <s v="Ridership"/>
    <s v="patronage"/>
    <s v="continuous"/>
    <s v="Aggregate"/>
    <s v="General"/>
    <s v="South Korea"/>
    <s v="Seoul metropolitan region"/>
    <n v="2010"/>
    <s v="2010 - 2017"/>
    <n v="473"/>
    <n v="1"/>
    <n v="0"/>
    <n v="0"/>
    <x v="0"/>
    <x v="3"/>
    <s v="Land use mix index for 5 use types of non-residential facilities:perfect balance between two land uses = 1"/>
    <m/>
    <x v="10"/>
    <s v="OLS"/>
    <m/>
    <n v="-0.22"/>
    <m/>
    <m/>
    <s v=""/>
    <n v="-1.0900000000000001"/>
    <m/>
  </r>
  <r>
    <x v="35"/>
    <s v="Sung et al. 2014"/>
    <n v="65.400000000000006"/>
    <s v="65.4.9"/>
    <s v="Table 2 p. 138 (1000m buffer)"/>
    <x v="1"/>
    <x v="1"/>
    <x v="1"/>
    <n v="0.11705454545454545"/>
    <x v="2"/>
    <n v="8.5430257844050956"/>
    <e v="#VALUE!"/>
    <e v="#VALUE!"/>
    <s v="6e, 8a"/>
    <n v="-0.206016"/>
    <s v="derived (6e)"/>
    <n v="0.11705454545454545"/>
    <s v="Derived (8a)"/>
    <s v="N"/>
    <s v="Neg"/>
    <s v="insignificant"/>
    <s v="Ridership"/>
    <s v="patronage"/>
    <s v="continuous"/>
    <s v="Aggregate"/>
    <s v="General"/>
    <s v="South Korea"/>
    <s v="Seoul "/>
    <n v="2010"/>
    <s v="2010 - 2017"/>
    <n v="473"/>
    <n v="1"/>
    <n v="0"/>
    <n v="0"/>
    <x v="0"/>
    <x v="3"/>
    <s v="Land use mix index for 5 use types of non-residential facilities:perfect balance between two land uses = 1"/>
    <m/>
    <x v="10"/>
    <s v="OLS"/>
    <m/>
    <n v="-0.46400000000000002"/>
    <m/>
    <m/>
    <s v=""/>
    <n v="-1.76"/>
    <m/>
  </r>
  <r>
    <x v="21"/>
    <s v="Cervero 2006"/>
    <n v="2.2000000000000002"/>
    <s v="2.2.1"/>
    <s v="Table 1 p. 290"/>
    <x v="1"/>
    <x v="1"/>
    <x v="1"/>
    <n v="6.5206307597043892E-2"/>
    <x v="1"/>
    <n v="15.335939679021708"/>
    <n v="15.335939679021708"/>
    <n v="2.9445004183721681"/>
    <s v="6a"/>
    <n v="0.192"/>
    <s v="Source (6a)"/>
    <m/>
    <m/>
    <s v="Y"/>
    <s v="Pos"/>
    <s v="Y"/>
    <s v="Ridership"/>
    <s v="boarding"/>
    <s v="continuous"/>
    <s v="Aggregate"/>
    <s v="General"/>
    <s v="USA, Canada"/>
    <s v="varies"/>
    <n v="1998"/>
    <s v="Pre-2010"/>
    <n v="225"/>
    <n v="1"/>
    <n v="0"/>
    <n v="0"/>
    <x v="0"/>
    <x v="0"/>
    <s v="Population Density"/>
    <m/>
    <x v="2"/>
    <s v="OLS"/>
    <m/>
    <s v=""/>
    <m/>
    <m/>
    <s v=""/>
    <s v=""/>
    <m/>
  </r>
  <r>
    <x v="54"/>
    <s v="Kuby et al. 2004"/>
    <n v="9.1"/>
    <s v="9.1.2"/>
    <s v="Table 2 p. 239"/>
    <x v="1"/>
    <x v="1"/>
    <x v="1"/>
    <n v="4.6932524201704955E-2"/>
    <x v="1"/>
    <n v="21.307185518133121"/>
    <n v="21.307185518133121"/>
    <n v="2.3069999999999999"/>
    <s v="6c, 8a"/>
    <n v="0.10827333333333333"/>
    <s v="derived (6c)"/>
    <n v="4.6932524201704955E-2"/>
    <s v="Derived (8a)"/>
    <s v="Y"/>
    <s v="Pos"/>
    <s v="Y"/>
    <s v="Ridership"/>
    <s v="unlinked trip (boarding)"/>
    <s v="continuous"/>
    <s v="Aggregate"/>
    <s v="Weekday"/>
    <s v="USA"/>
    <s v="varies"/>
    <n v="2000"/>
    <s v="Pre-2010"/>
    <n v="268"/>
    <n v="1"/>
    <n v="0"/>
    <n v="0"/>
    <x v="0"/>
    <x v="0"/>
    <s v="Population density"/>
    <m/>
    <x v="2"/>
    <s v="OLS"/>
    <m/>
    <n v="9.1560000000000002E-2"/>
    <m/>
    <m/>
    <s v=""/>
    <n v="2.3069999999999999"/>
    <m/>
  </r>
  <r>
    <x v="40"/>
    <s v="Lane et al. 2006"/>
    <n v="21.2"/>
    <s v="21.2.1"/>
    <s v="Table 5 p. 207"/>
    <x v="1"/>
    <x v="1"/>
    <x v="1"/>
    <n v="2.6526526526526529E-2"/>
    <x v="5"/>
    <n v="37.698113207547166"/>
    <n v="18.849056603773583"/>
    <n v="4.9950000000000001"/>
    <s v="6a. 8a"/>
    <n v="0.26500000000000001"/>
    <s v="Source (6a)"/>
    <n v="2.6526526526526529E-2"/>
    <s v="Derived (8a)"/>
    <s v="Y"/>
    <s v="Pos"/>
    <s v="Y"/>
    <s v="Ridership"/>
    <s v="boarding"/>
    <s v="continuous"/>
    <s v="Aggregate"/>
    <s v="General"/>
    <s v="USA"/>
    <s v="8 US cities"/>
    <s v="2001 - 2004"/>
    <s v="Pre-2010"/>
    <n v="868"/>
    <n v="1"/>
    <n v="0"/>
    <n v="0"/>
    <x v="0"/>
    <x v="0"/>
    <s v="Population (common catchment area)"/>
    <m/>
    <x v="2"/>
    <s v="OLS"/>
    <m/>
    <n v="0.26500000000000001"/>
    <m/>
    <m/>
    <s v=""/>
    <n v="9.99"/>
    <m/>
  </r>
  <r>
    <x v="40"/>
    <s v="Lane et al. 2006"/>
    <n v="21.1"/>
    <s v="21.1.3"/>
    <s v="Table 5 p. 207"/>
    <x v="1"/>
    <x v="1"/>
    <x v="1"/>
    <n v="3.9038128249566727E-2"/>
    <x v="5"/>
    <n v="25.615982241953382"/>
    <n v="12.807991120976691"/>
    <n v="2.3079999999999998"/>
    <s v="6a. 8a"/>
    <n v="0.1802"/>
    <s v="Source (6a)"/>
    <n v="3.9038128249566727E-2"/>
    <s v="Derived (8a)"/>
    <s v="Y"/>
    <s v="Pos"/>
    <s v="Y"/>
    <s v="Ridership"/>
    <s v="boarding"/>
    <s v="continuous"/>
    <s v="Aggregate"/>
    <s v="General"/>
    <s v="USA"/>
    <s v="11 US cities"/>
    <s v="2001 - 2004"/>
    <s v="Pre-2010"/>
    <n v="348"/>
    <n v="1"/>
    <n v="0"/>
    <n v="0"/>
    <x v="0"/>
    <x v="0"/>
    <s v="Households (Common catchment area)"/>
    <m/>
    <x v="2"/>
    <s v="OLS"/>
    <m/>
    <n v="0.1802"/>
    <m/>
    <m/>
    <s v=""/>
    <n v="4.6159999999999997"/>
    <m/>
  </r>
  <r>
    <x v="10"/>
    <s v="Choi et al. 2012"/>
    <n v="38.6"/>
    <s v="38.6.6"/>
    <s v="Table 2 p. 717 (poisson)"/>
    <x v="1"/>
    <x v="1"/>
    <x v="1"/>
    <n v="6.5206307597043892E-2"/>
    <x v="5"/>
    <n v="15.335939679021708"/>
    <n v="7.667969839510854"/>
    <n v="2.2620511026557018"/>
    <m/>
    <n v="0.29499999999999998"/>
    <s v="Source"/>
    <m/>
    <m/>
    <s v="Y"/>
    <s v="Pos"/>
    <s v="Y"/>
    <s v="Ridership"/>
    <s v="trip"/>
    <s v="count"/>
    <s v="Aggregate"/>
    <s v="Off-peak"/>
    <s v="South Korea"/>
    <s v="Seoul"/>
    <n v="2010"/>
    <s v="2010 - 2017"/>
    <n v="1000"/>
    <n v="1"/>
    <n v="0"/>
    <n v="0"/>
    <x v="0"/>
    <x v="0"/>
    <s v="Population (gross)  (common catchment area)"/>
    <m/>
    <x v="2"/>
    <s v="Poisson regression"/>
    <m/>
    <n v="5.0000000000000004E-6"/>
    <m/>
    <n v="1.0000050000125"/>
    <s v="Derived (4b)"/>
    <s v=""/>
    <m/>
  </r>
  <r>
    <x v="10"/>
    <s v="Choi et al. 2012"/>
    <n v="38.299999999999997"/>
    <s v="38.3.15"/>
    <s v="Table 2 p. 716 (multiplicative)"/>
    <x v="1"/>
    <x v="1"/>
    <x v="1"/>
    <n v="6.5206307597043892E-2"/>
    <x v="5"/>
    <n v="15.335939679021708"/>
    <n v="7.667969839510854"/>
    <n v="0.92782435058081325"/>
    <s v="6b"/>
    <n v="0.121"/>
    <s v="Source (6a)"/>
    <m/>
    <m/>
    <s v="Y"/>
    <s v="Pos"/>
    <s v="Y"/>
    <s v="Ridership"/>
    <s v="trip"/>
    <s v="continuous"/>
    <s v="Aggregate"/>
    <s v="Peak"/>
    <s v="South Korea"/>
    <s v="Seoul"/>
    <n v="2010"/>
    <s v="2010 - 2017"/>
    <n v="1000"/>
    <n v="1"/>
    <n v="0"/>
    <n v="0"/>
    <x v="0"/>
    <x v="0"/>
    <s v="Population (gross)  (common catchment area)"/>
    <m/>
    <x v="2"/>
    <s v="Multiplicative"/>
    <m/>
    <n v="0.121"/>
    <m/>
    <m/>
    <s v=""/>
    <s v=""/>
    <m/>
  </r>
  <r>
    <x v="60"/>
    <s v="Mangan 2013"/>
    <n v="73.150000000000006"/>
    <s v="73.15.1"/>
    <s v="Table 7 p. 53"/>
    <x v="0"/>
    <x v="1"/>
    <x v="1"/>
    <n v="3.6100723041562928E-2"/>
    <x v="0"/>
    <n v="27.700276220193579"/>
    <n v="0"/>
    <n v="0"/>
    <s v="6c, 8a"/>
    <n v="4.9818997797356837E-2"/>
    <s v="derived (6c)"/>
    <n v="3.6100723041562928E-2"/>
    <s v="Derived (8a)"/>
    <s v="N"/>
    <s v="Pos"/>
    <s v="insignificant"/>
    <s v="Ridership"/>
    <s v="stop usage"/>
    <s v="continuous"/>
    <s v="Aggregate"/>
    <s v="Weekday"/>
    <s v="USA"/>
    <s v="San Diego"/>
    <n v="2011"/>
    <s v="2010 - 2017"/>
    <n v="53"/>
    <n v="0"/>
    <n v="0"/>
    <n v="1"/>
    <x v="1"/>
    <x v="3"/>
    <s v="Total acreage with two or more land uses"/>
    <m/>
    <x v="10"/>
    <s v="OLS"/>
    <m/>
    <n v="1206.2840000000001"/>
    <m/>
    <m/>
    <s v=""/>
    <n v="1.38"/>
    <m/>
  </r>
  <r>
    <x v="61"/>
    <s v="Asad 2013"/>
    <n v="45.1"/>
    <s v="45.1.3"/>
    <s v="Table 5-19 p. 164"/>
    <x v="1"/>
    <x v="1"/>
    <x v="1"/>
    <n v="0.33489510489510493"/>
    <x v="1"/>
    <n v="2.9860096053455831"/>
    <n v="2.9860096053455831"/>
    <n v="1"/>
    <s v="8a, 6c, 8b"/>
    <n v="0.33489510489510493"/>
    <s v="derived (6c)"/>
    <n v="0.33489510489510493"/>
    <s v="Derived (8a)"/>
    <s v="N"/>
    <s v="Pos"/>
    <s v="insignificant"/>
    <s v="Ridership"/>
    <s v="trip"/>
    <s v="continuous"/>
    <s v="Aggregate"/>
    <s v="Weekday"/>
    <s v="United Kingdom"/>
    <s v="West Sussex, East Sussex, Surrey, Kent, Dorset, Hampshire"/>
    <n v="2012"/>
    <s v="2010 - 2017"/>
    <n v="200"/>
    <n v="1"/>
    <n v="0"/>
    <n v="0"/>
    <x v="0"/>
    <x v="0"/>
    <s v="Dwelling density (unit density)"/>
    <m/>
    <x v="2"/>
    <s v="OLS"/>
    <m/>
    <n v="1E-3"/>
    <m/>
    <m/>
    <s v=""/>
    <n v="1"/>
    <s v="Derived (8b)"/>
  </r>
  <r>
    <x v="34"/>
    <s v="Durning and Townsend 2015"/>
    <n v="52.1"/>
    <s v="52.1.2"/>
    <s v="Table 3 p. 101"/>
    <x v="1"/>
    <x v="1"/>
    <x v="1"/>
    <n v="5.4350000000000002E-2"/>
    <x v="1"/>
    <n v="18.399264029438822"/>
    <n v="18.399264029438822"/>
    <n v="6"/>
    <s v="8b, 8a"/>
    <n v="0.3261"/>
    <s v="Source"/>
    <n v="5.4350000000000002E-2"/>
    <s v="Derived (8a)"/>
    <s v="Y"/>
    <s v="Pos"/>
    <s v="Y"/>
    <s v="Ridership"/>
    <s v="average weekday boarding"/>
    <s v="continuous"/>
    <s v="Aggregate"/>
    <s v="Weekday"/>
    <s v="Canada"/>
    <s v="Calgary, Edmonton, Montreal, Toronto, Vancouver"/>
    <n v="2012"/>
    <s v="2010 - 2017"/>
    <n v="342"/>
    <n v="1"/>
    <n v="0"/>
    <n v="0"/>
    <x v="0"/>
    <x v="0"/>
    <s v="Population density"/>
    <m/>
    <x v="2"/>
    <s v="Bootstrapped regression"/>
    <m/>
    <n v="6.0000000000000002E-5"/>
    <m/>
    <m/>
    <s v=""/>
    <n v="6"/>
    <s v="Derived (8b)"/>
  </r>
  <r>
    <x v="35"/>
    <s v="Sung et al. 2014"/>
    <n v="65.2"/>
    <s v="65.2.2"/>
    <s v="Table 2 p. 138 (500m buffer)"/>
    <x v="1"/>
    <x v="1"/>
    <x v="1"/>
    <n v="5.8728486055776893E-2"/>
    <x v="10"/>
    <n v="17.027511982009177"/>
    <n v="0.8513755991004589"/>
    <n v="0.251"/>
    <s v="6e, 8a, 5"/>
    <n v="0.294817"/>
    <s v="derived (6e)"/>
    <n v="5.8728486055776893E-2"/>
    <s v="Derived (8a)"/>
    <s v="Y"/>
    <s v="Pos"/>
    <s v="Y"/>
    <s v="Ridership"/>
    <s v="patronage"/>
    <s v="continuous"/>
    <s v="Aggregate"/>
    <s v="General"/>
    <s v="South Korea"/>
    <s v="Seoul "/>
    <n v="2010"/>
    <s v="2010 - 2017"/>
    <n v="473"/>
    <n v="1"/>
    <n v="0"/>
    <n v="0"/>
    <x v="0"/>
    <x v="0"/>
    <s v="Small-scale nieghbourhood living density"/>
    <m/>
    <x v="2"/>
    <s v="OLS"/>
    <m/>
    <n v="2.609"/>
    <m/>
    <m/>
    <s v=""/>
    <n v="5.0199999999999996"/>
    <m/>
  </r>
  <r>
    <x v="35"/>
    <s v="Sung et al. 2014"/>
    <n v="65.8"/>
    <s v="65.8.1"/>
    <s v="Table 3 p. 139 (750m buffer)"/>
    <x v="1"/>
    <x v="1"/>
    <x v="1"/>
    <n v="4.9771103327495618E-2"/>
    <x v="10"/>
    <n v="20.091979746158422"/>
    <n v="1.0045989873079211"/>
    <n v="0.28549999999999998"/>
    <s v="6e, 8a, 5"/>
    <n v="0.28419299999999997"/>
    <s v="derived (6e)"/>
    <n v="4.9771103327495618E-2"/>
    <s v="Derived (8a)"/>
    <s v="Y"/>
    <s v="Pos"/>
    <s v="Y"/>
    <s v="Ridership"/>
    <s v="patronage"/>
    <s v="continuous"/>
    <s v="Aggregate"/>
    <s v="General"/>
    <s v="South Korea"/>
    <s v="Seoul metropolitan region"/>
    <n v="2010"/>
    <s v="2010 - 2017"/>
    <n v="473"/>
    <n v="1"/>
    <n v="0"/>
    <n v="0"/>
    <x v="0"/>
    <x v="0"/>
    <s v="Residential density"/>
    <m/>
    <x v="2"/>
    <s v="OLS"/>
    <m/>
    <n v="1.0409999999999999"/>
    <m/>
    <m/>
    <s v=""/>
    <n v="5.71"/>
    <m/>
  </r>
  <r>
    <x v="21"/>
    <s v="Cervero 2006"/>
    <n v="2.4"/>
    <s v="2.4.2"/>
    <s v="Table 3, p. 293"/>
    <x v="0"/>
    <x v="1"/>
    <x v="1"/>
    <n v="9.0219636336000192E-2"/>
    <x v="0"/>
    <n v="11.084061525982584"/>
    <n v="0"/>
    <n v="0"/>
    <s v="6a"/>
    <n v="4.2999999999999997E-2"/>
    <s v="Source (6a)"/>
    <m/>
    <m/>
    <s v="N"/>
    <s v="Pos"/>
    <s v="insignificant"/>
    <s v="Ridership"/>
    <s v="boarding"/>
    <s v="continuous"/>
    <s v="Aggregate"/>
    <s v="General"/>
    <s v="USA"/>
    <s v="St Louis"/>
    <n v="2004"/>
    <s v="Pre-2010"/>
    <n v="27"/>
    <n v="0"/>
    <n v="0"/>
    <n v="0"/>
    <x v="0"/>
    <x v="3"/>
    <s v="Land use mix:Entropy: maximises eveness --&gt; 1"/>
    <m/>
    <x v="10"/>
    <s v="OLS"/>
    <m/>
    <n v="4.2999999999999997E-2"/>
    <m/>
    <m/>
    <s v=""/>
    <s v=""/>
    <m/>
  </r>
  <r>
    <x v="35"/>
    <s v="Sung et al. 2014"/>
    <n v="65.7"/>
    <s v="65.7.1"/>
    <s v="Table 3 p. 139 (500m buffer)"/>
    <x v="1"/>
    <x v="1"/>
    <x v="1"/>
    <n v="5.4016015624999997E-2"/>
    <x v="10"/>
    <n v="18.513027820163291"/>
    <n v="0.92565139100816463"/>
    <n v="0.25600000000000001"/>
    <s v="6e, 8a, 5"/>
    <n v="0.27656199999999997"/>
    <s v="derived (6e)"/>
    <n v="5.4016015624999997E-2"/>
    <s v="Derived (8a)"/>
    <s v="Y"/>
    <s v="Pos"/>
    <s v="Y"/>
    <s v="Ridership"/>
    <s v="patronage"/>
    <s v="continuous"/>
    <s v="Aggregate"/>
    <s v="General"/>
    <s v="South Korea"/>
    <s v="Seoul metropolitan region"/>
    <n v="2010"/>
    <s v="2010 - 2017"/>
    <n v="473"/>
    <n v="1"/>
    <n v="0"/>
    <n v="0"/>
    <x v="0"/>
    <x v="0"/>
    <s v="Residential density"/>
    <m/>
    <x v="2"/>
    <s v="OLS"/>
    <m/>
    <n v="0.96699999999999997"/>
    <m/>
    <m/>
    <s v=""/>
    <n v="5.12"/>
    <m/>
  </r>
  <r>
    <x v="35"/>
    <s v="Sung et al. 2014"/>
    <n v="65.7"/>
    <s v="65.7.2"/>
    <s v="Table 3 p. 139 (500m buffer)"/>
    <x v="1"/>
    <x v="1"/>
    <x v="1"/>
    <n v="4.4792586490939042E-2"/>
    <x v="10"/>
    <n v="22.325122935293923"/>
    <n v="1.1162561467646961"/>
    <n v="0.30349999999999999"/>
    <s v="6e, 8a, 5"/>
    <n v="0.27189099999999999"/>
    <s v="derived (6e)"/>
    <n v="4.4792586490939042E-2"/>
    <s v="Derived (8a)"/>
    <s v="Y"/>
    <s v="Pos"/>
    <s v="Y"/>
    <s v="Ridership"/>
    <s v="patronage"/>
    <s v="continuous"/>
    <s v="Aggregate"/>
    <s v="General"/>
    <s v="South Korea"/>
    <s v="Seoul metropolitan region"/>
    <n v="2010"/>
    <s v="2010 - 2017"/>
    <n v="473"/>
    <n v="1"/>
    <n v="0"/>
    <n v="0"/>
    <x v="0"/>
    <x v="0"/>
    <s v="Small-scale nieghbourhood living density"/>
    <m/>
    <x v="2"/>
    <s v="OLS"/>
    <m/>
    <n v="2.8029999999999999"/>
    <m/>
    <m/>
    <s v=""/>
    <n v="6.07"/>
    <m/>
  </r>
  <r>
    <x v="35"/>
    <s v="Sung et al. 2014"/>
    <n v="65.099999999999994"/>
    <s v="65.1.2"/>
    <s v="Table 2 p. 138 (250m buffer)"/>
    <x v="1"/>
    <x v="1"/>
    <x v="1"/>
    <n v="4.5708865248226961E-2"/>
    <x v="10"/>
    <n v="21.87759408529158"/>
    <n v="1.0938797042645791"/>
    <n v="0.28200000000000003"/>
    <s v="6e, 8a, 5"/>
    <n v="0.25779800000000003"/>
    <s v="derived (6e)"/>
    <n v="4.5708865248226961E-2"/>
    <s v="Derived (8a)"/>
    <s v="Y"/>
    <s v="Pos"/>
    <s v="Y"/>
    <s v="Ridership"/>
    <s v="patronage"/>
    <s v="continuous"/>
    <s v="Aggregate"/>
    <s v="General"/>
    <s v="South Korea"/>
    <s v="Seoul "/>
    <n v="2010"/>
    <s v="2010 - 2017"/>
    <n v="473"/>
    <n v="1"/>
    <n v="0"/>
    <n v="0"/>
    <x v="0"/>
    <x v="0"/>
    <s v="Small-scale nieghbourhood living density"/>
    <m/>
    <x v="2"/>
    <s v="OLS"/>
    <m/>
    <n v="3.1059999999999999"/>
    <m/>
    <m/>
    <s v=""/>
    <n v="5.64"/>
    <m/>
  </r>
  <r>
    <x v="35"/>
    <s v="Sung et al. 2014"/>
    <n v="65.2"/>
    <s v="65.2.1"/>
    <s v="Table 2 p. 138 (500m buffer)"/>
    <x v="1"/>
    <x v="1"/>
    <x v="1"/>
    <n v="7.2423323615160351E-2"/>
    <x v="10"/>
    <n v="13.807706552018422"/>
    <n v="0.69038532760092108"/>
    <n v="0.17150000000000001"/>
    <s v="6e, 8a, 5"/>
    <n v="0.24841200000000002"/>
    <s v="derived (6e)"/>
    <n v="7.2423323615160351E-2"/>
    <s v="Derived (8a)"/>
    <s v="Y"/>
    <s v="Pos"/>
    <s v="Y"/>
    <s v="Ridership"/>
    <s v="patronage"/>
    <s v="continuous"/>
    <s v="Aggregate"/>
    <s v="General"/>
    <s v="South Korea"/>
    <s v="Seoul "/>
    <n v="2010"/>
    <s v="2010 - 2017"/>
    <n v="473"/>
    <n v="1"/>
    <n v="0"/>
    <n v="0"/>
    <x v="0"/>
    <x v="0"/>
    <s v="Residential density"/>
    <m/>
    <x v="2"/>
    <s v="OLS"/>
    <m/>
    <n v="0.76200000000000001"/>
    <m/>
    <m/>
    <s v=""/>
    <n v="3.43"/>
    <m/>
  </r>
  <r>
    <x v="35"/>
    <s v="Sung et al. 2014"/>
    <n v="65.3"/>
    <s v="65.3.1"/>
    <s v="Table 2 p. 138 (750m buffer)"/>
    <x v="1"/>
    <x v="1"/>
    <x v="1"/>
    <n v="6.1961002785515321E-2"/>
    <x v="10"/>
    <n v="16.139183600071931"/>
    <n v="0.80695918000359657"/>
    <n v="0.17950000000000002"/>
    <s v="6e, 8a, 5"/>
    <n v="0.22244"/>
    <s v="derived (6e)"/>
    <n v="6.1961002785515321E-2"/>
    <s v="Derived (8a)"/>
    <s v="Y"/>
    <s v="Pos"/>
    <s v="Y"/>
    <s v="Ridership"/>
    <s v="patronage"/>
    <s v="continuous"/>
    <s v="Aggregate"/>
    <s v="General"/>
    <s v="South Korea"/>
    <s v="Seoul "/>
    <n v="2010"/>
    <s v="2010 - 2017"/>
    <n v="473"/>
    <n v="1"/>
    <n v="0"/>
    <n v="0"/>
    <x v="0"/>
    <x v="0"/>
    <s v="Residential density"/>
    <m/>
    <x v="2"/>
    <s v="OLS"/>
    <m/>
    <n v="0.83"/>
    <m/>
    <m/>
    <s v=""/>
    <n v="3.59"/>
    <m/>
  </r>
  <r>
    <x v="6"/>
    <s v="Zhang 2004"/>
    <n v="131.1"/>
    <s v="131.1.6"/>
    <s v="Table 3 (Boston - work trip, expanded)"/>
    <x v="0"/>
    <x v="1"/>
    <x v="1"/>
    <n v="0.11115"/>
    <x v="0"/>
    <n v="8.9968511021142596"/>
    <n v="0"/>
    <n v="0"/>
    <s v="7a, 8a"/>
    <n v="4.4460000000000003E-3"/>
    <s v="Derived (7a)"/>
    <n v="0.11115"/>
    <s v="Derived (8a)"/>
    <s v="N"/>
    <s v="Pos"/>
    <s v="insignificant"/>
    <s v="Mode choice (probability)"/>
    <s v="trip"/>
    <s v="discrete"/>
    <s v="Disaggregate"/>
    <s v="Work"/>
    <s v="USA"/>
    <s v="Boston"/>
    <n v="1991"/>
    <s v="Pre-2010"/>
    <n v="1619"/>
    <n v="0"/>
    <n v="0"/>
    <n v="1"/>
    <x v="1"/>
    <x v="3"/>
    <s v="Land use balance (destination)"/>
    <m/>
    <x v="6"/>
    <s v="Multinomial logistic"/>
    <s v="drive alone or active modes"/>
    <n v="1.14E-2"/>
    <m/>
    <m/>
    <m/>
    <n v="0.04"/>
    <m/>
  </r>
  <r>
    <x v="59"/>
    <s v="Boulange et al.  2017"/>
    <n v="58.1"/>
    <s v="58.1.2"/>
    <s v="Table 4 p. 10 Model 3"/>
    <x v="0"/>
    <x v="1"/>
    <x v="1"/>
    <n v="9.0219636336000192E-2"/>
    <x v="0"/>
    <n v="11.084061525982584"/>
    <n v="0"/>
    <n v="0"/>
    <s v="7a,"/>
    <n v="3.087868998053629E-3"/>
    <s v="Derived (7a)"/>
    <m/>
    <m/>
    <s v="N"/>
    <s v="Pos"/>
    <s v="insignificant"/>
    <s v="Transit use (probability)"/>
    <s v="individual"/>
    <s v="categorical"/>
    <s v="Disaggregate"/>
    <s v="Weekday"/>
    <s v="Australia"/>
    <s v="Victoria"/>
    <n v="2009"/>
    <s v="Pre-2010"/>
    <n v="16890"/>
    <n v="0"/>
    <n v="0"/>
    <n v="1"/>
    <x v="1"/>
    <x v="3"/>
    <s v="Land use mix:Entropy: maximises eveness --&gt; 1"/>
    <m/>
    <x v="10"/>
    <s v="binary logistic (multilevel)"/>
    <s v="no transit trip"/>
    <n v="0.11058971029924898"/>
    <n v="1.29"/>
    <m/>
    <s v="Source"/>
    <s v=""/>
    <m/>
  </r>
  <r>
    <x v="22"/>
    <s v="Thompson et al. 2011"/>
    <n v="108.1"/>
    <s v="108.1.2"/>
    <s v="Table 3 p. 3340"/>
    <x v="1"/>
    <x v="1"/>
    <x v="0"/>
    <n v="9.0219636336000192E-2"/>
    <x v="0"/>
    <n v="11.084061525982584"/>
    <n v="0"/>
    <n v="0"/>
    <s v="4b, 7b"/>
    <n v="0.99390000000000001"/>
    <s v="derived (7b)"/>
    <m/>
    <m/>
    <s v="N"/>
    <s v="Pos"/>
    <s v="insignificant"/>
    <s v="Ridership"/>
    <s v="trip"/>
    <s v="count"/>
    <s v="Aggregate"/>
    <s v="Work"/>
    <s v="USA"/>
    <s v="Florida"/>
    <n v="2000"/>
    <s v="Pre-2010"/>
    <n v="40436"/>
    <n v="1"/>
    <n v="0"/>
    <n v="1"/>
    <x v="1"/>
    <x v="3"/>
    <s v="Entropy:Perfect balancing when index = 1"/>
    <m/>
    <x v="10"/>
    <s v="Negative binomial regression"/>
    <m/>
    <n v="1.3251999999999999"/>
    <m/>
    <n v="3.7629378673196339"/>
    <s v="Derived (4b)"/>
    <s v=""/>
    <m/>
  </r>
  <r>
    <x v="22"/>
    <s v="Thompson et al. 2011"/>
    <n v="108.1"/>
    <s v="108.1.3"/>
    <s v="Table 3 p. 3340"/>
    <x v="1"/>
    <x v="1"/>
    <x v="2"/>
    <n v="9.0219636336000192E-2"/>
    <x v="0"/>
    <n v="11.084061525982584"/>
    <n v="0"/>
    <n v="0"/>
    <s v="4b, 7b"/>
    <n v="-0.78131899999999999"/>
    <s v="derived (7b)"/>
    <m/>
    <m/>
    <s v="N"/>
    <s v="Neg"/>
    <s v="insignificant"/>
    <s v="Ridership"/>
    <s v="trip"/>
    <s v="count"/>
    <s v="Aggregate"/>
    <s v="Work"/>
    <s v="USA"/>
    <s v="Florida"/>
    <n v="2000"/>
    <s v="Pre-2010"/>
    <n v="40436"/>
    <n v="1"/>
    <n v="0"/>
    <n v="1"/>
    <x v="1"/>
    <x v="3"/>
    <s v="Entropy:Perfect balancing when index = 1"/>
    <m/>
    <x v="10"/>
    <s v="Negative binomial regression"/>
    <m/>
    <n v="-1.0703"/>
    <m/>
    <n v="0.34290563029732091"/>
    <s v="Derived (4b)"/>
    <s v=""/>
    <m/>
  </r>
  <r>
    <x v="6"/>
    <s v="Zhang 2004"/>
    <n v="131.19999999999999"/>
    <s v="131.2.5"/>
    <s v="Table 3 (Boston - non-work trip, expanded)"/>
    <x v="0"/>
    <x v="1"/>
    <x v="1"/>
    <n v="0.12663333333333332"/>
    <x v="0"/>
    <n v="7.8968149513029751"/>
    <n v="0"/>
    <n v="0"/>
    <s v="7a, 8a"/>
    <n v="-3.7989999999999999E-3"/>
    <s v="Derived (7a)"/>
    <n v="0.12663333333333332"/>
    <s v="Derived (8a)"/>
    <s v="N"/>
    <s v="Neg"/>
    <s v="insignificant"/>
    <s v="Mode choice (probability)"/>
    <s v="trip"/>
    <s v="discrete"/>
    <s v="Disaggregate"/>
    <s v="Non-work"/>
    <s v="USA"/>
    <s v="Boston"/>
    <n v="1991"/>
    <s v="Pre-2010"/>
    <n v="1036"/>
    <n v="0"/>
    <n v="0"/>
    <n v="1"/>
    <x v="1"/>
    <x v="3"/>
    <s v="Land use balance (origin)"/>
    <m/>
    <x v="6"/>
    <s v="Multinomial logistic"/>
    <s v="drive alone or active modes"/>
    <n v="-1.3100000000000001E-2"/>
    <m/>
    <m/>
    <m/>
    <n v="-0.03"/>
    <m/>
  </r>
  <r>
    <x v="62"/>
    <s v="Brown et al. 2006"/>
    <n v="30.1"/>
    <s v="30.1.2"/>
    <s v="Table 5.3 p. 32 (Final model)"/>
    <x v="0"/>
    <x v="1"/>
    <x v="1"/>
    <n v="0.35200000000000004"/>
    <x v="0"/>
    <n v="2.8409090909090908"/>
    <n v="0"/>
    <n v="0"/>
    <s v="4b, 7b, 8a, 8b"/>
    <n v="-2.2000000000000002E-2"/>
    <s v="derived (7b)"/>
    <n v="0.35200000000000004"/>
    <s v="Derived (8a)"/>
    <s v="N"/>
    <s v="Neg"/>
    <s v="insignificant"/>
    <s v="Ridership"/>
    <s v="trip start + trip end"/>
    <s v="count"/>
    <s v="Aggregate"/>
    <s v="General"/>
    <s v="USA"/>
    <s v="Raleigh, Durham and Chapel Hill, ('The Triangle',North Carolina)"/>
    <n v="2005"/>
    <s v="Pre-2010"/>
    <n v="148"/>
    <n v="0"/>
    <n v="0"/>
    <n v="0"/>
    <x v="0"/>
    <x v="3"/>
    <s v="Land use diversity:highest score achieved for pefect balancing"/>
    <m/>
    <x v="10"/>
    <s v="Negative binomial regression"/>
    <m/>
    <n v="-0.05"/>
    <m/>
    <n v="0.95122942450071402"/>
    <s v="Derived (4b)"/>
    <n v="-6.25E-2"/>
    <s v="Derived (8b)"/>
  </r>
  <r>
    <x v="5"/>
    <s v="Tsai et al. 2014"/>
    <n v="69.099999999999994"/>
    <s v="69.1.3"/>
    <s v="Table 5, p. 61"/>
    <x v="0"/>
    <x v="1"/>
    <x v="1"/>
    <n v="0.11666666666666667"/>
    <x v="0"/>
    <n v="8.5714285714285712"/>
    <n v="0"/>
    <n v="0"/>
    <s v="6a, 8a"/>
    <n v="-2.8000000000000001E-2"/>
    <s v="Source (6a)"/>
    <n v="0.11666666666666667"/>
    <s v="Derived (8a)"/>
    <s v="N"/>
    <s v="Neg"/>
    <s v="insignificant"/>
    <s v="Ridership"/>
    <s v="per capita trip"/>
    <s v="continuous"/>
    <s v="Aggregate"/>
    <s v="General"/>
    <s v="Australia"/>
    <s v="Sydney"/>
    <n v="2009"/>
    <s v="Pre-2010"/>
    <n v="236"/>
    <n v="0"/>
    <n v="0"/>
    <n v="1"/>
    <x v="1"/>
    <x v="3"/>
    <s v="Land use entropy"/>
    <m/>
    <x v="10"/>
    <s v="OLS (partial adjustment)"/>
    <m/>
    <n v="-2.8000000000000001E-2"/>
    <m/>
    <m/>
    <s v=""/>
    <n v="-0.24"/>
    <m/>
  </r>
  <r>
    <x v="36"/>
    <s v="Rajamani et al. 2003"/>
    <n v="117.1"/>
    <s v="117.1.1"/>
    <s v="Table 2 p. 163"/>
    <x v="0"/>
    <x v="1"/>
    <x v="1"/>
    <n v="9.0219636336000192E-2"/>
    <x v="0"/>
    <n v="11.084061525982584"/>
    <n v="0"/>
    <n v="0"/>
    <m/>
    <n v="-3.6999999999999998E-2"/>
    <s v="Source"/>
    <m/>
    <m/>
    <s v="Y"/>
    <s v="Neg"/>
    <s v="N"/>
    <s v="Mode choice (probability)"/>
    <s v="trip"/>
    <s v="categorical"/>
    <s v="Aggregate"/>
    <s v="Non-work"/>
    <s v="USA"/>
    <s v="Portland"/>
    <n v="1995"/>
    <s v="Pre-2010"/>
    <n v="131"/>
    <n v="0"/>
    <n v="0"/>
    <n v="1"/>
    <x v="1"/>
    <x v="3"/>
    <s v="Land use entropy:Entropy: maximises eveness --&gt; 1"/>
    <m/>
    <x v="10"/>
    <s v="Multinomial logistic"/>
    <s v="shared ride"/>
    <m/>
    <m/>
    <m/>
    <s v=""/>
    <s v=""/>
    <m/>
  </r>
  <r>
    <x v="52"/>
    <s v="Chen and Zegras 2016"/>
    <n v="86.2"/>
    <s v="86.2.2"/>
    <s v="Table 2 (p-values), Table 3 p. 118 (am peak period)"/>
    <x v="1"/>
    <x v="1"/>
    <x v="1"/>
    <n v="4.067176213173259E-2"/>
    <x v="5"/>
    <n v="24.587083214173997"/>
    <n v="12.293541607086999"/>
    <n v="-1.684215200170919"/>
    <m/>
    <n v="-0.13700000000000001"/>
    <s v="Source"/>
    <m/>
    <m/>
    <s v="N"/>
    <s v="Neg"/>
    <s v="insignificant"/>
    <s v="Ridership"/>
    <s v="boarding"/>
    <s v="continuous"/>
    <s v="Aggregate"/>
    <s v="Peak"/>
    <s v="USA"/>
    <s v="Boston"/>
    <s v="2009 - 2010"/>
    <s v="2010 - 2017"/>
    <n v="120"/>
    <n v="1"/>
    <n v="0"/>
    <n v="1"/>
    <x v="1"/>
    <x v="0"/>
    <s v="Employment density"/>
    <m/>
    <x v="0"/>
    <s v="OLS"/>
    <m/>
    <n v="-0.06"/>
    <m/>
    <m/>
    <s v=""/>
    <s v=""/>
    <m/>
  </r>
  <r>
    <x v="52"/>
    <s v="Chen and Zegras 2016"/>
    <n v="86.4"/>
    <s v="86.4.2"/>
    <s v="Table 2 (p-values), Table 3 p. 118 (pm peak)"/>
    <x v="1"/>
    <x v="1"/>
    <x v="1"/>
    <n v="4.067176213173259E-2"/>
    <x v="5"/>
    <n v="24.587083214173997"/>
    <n v="12.293541607086999"/>
    <n v="6.2328255947931082"/>
    <m/>
    <n v="0.50700000000000001"/>
    <s v="Source"/>
    <m/>
    <m/>
    <s v="Y"/>
    <s v="Pos"/>
    <s v="Y"/>
    <s v="Ridership"/>
    <s v="boarding"/>
    <s v="continuous"/>
    <s v="Aggregate"/>
    <s v="Peak"/>
    <s v="USA"/>
    <s v="Boston"/>
    <s v="2009 - 2010"/>
    <s v="2010 - 2017"/>
    <n v="120"/>
    <n v="1"/>
    <n v="0"/>
    <n v="1"/>
    <x v="1"/>
    <x v="0"/>
    <s v="Employment density"/>
    <m/>
    <x v="0"/>
    <s v="OLS"/>
    <m/>
    <n v="0.09"/>
    <m/>
    <m/>
    <s v=""/>
    <s v=""/>
    <m/>
  </r>
  <r>
    <x v="63"/>
    <s v="Lee et al. 2017"/>
    <n v="88.1"/>
    <s v="88.1.2"/>
    <s v="Table 5 p. 20"/>
    <x v="1"/>
    <x v="1"/>
    <x v="1"/>
    <n v="4.067176213173259E-2"/>
    <x v="1"/>
    <n v="24.587083214173997"/>
    <n v="24.587083214173997"/>
    <n v="-1.0263107230430311"/>
    <s v="1, 6c"/>
    <n v="-4.1741865600852641E-2"/>
    <s v="derived (6c)"/>
    <m/>
    <m/>
    <s v="N"/>
    <s v="Neg"/>
    <s v="insignificant"/>
    <s v="Mode share"/>
    <s v="trip"/>
    <s v="continuous (fraction)"/>
    <s v="Aggregate"/>
    <s v="General"/>
    <s v="South Korea"/>
    <s v="Seoul metropolitan area"/>
    <n v="2010"/>
    <s v="2010 - 2017"/>
    <n v="78"/>
    <n v="1"/>
    <n v="0"/>
    <n v="1"/>
    <x v="1"/>
    <x v="0"/>
    <s v="Job density"/>
    <m/>
    <x v="0"/>
    <s v="OLS"/>
    <m/>
    <n v="-6.1222541364941961E-4"/>
    <m/>
    <m/>
    <s v=""/>
    <s v=""/>
    <m/>
  </r>
  <r>
    <x v="64"/>
    <s v="Jun et al. 2013"/>
    <n v="98.1"/>
    <s v="98.1.1"/>
    <s v="Table 7 p. 237"/>
    <x v="1"/>
    <x v="1"/>
    <x v="1"/>
    <n v="4.067176213173259E-2"/>
    <x v="1"/>
    <n v="24.587083214173997"/>
    <n v="24.587083214173997"/>
    <n v="0.77875098999702852"/>
    <s v="2, 3 (ref case was PT), 4a, 7a, 5"/>
    <n v="3.1673175025010408E-2"/>
    <s v="Derived (7a)"/>
    <m/>
    <m/>
    <s v="Y"/>
    <s v="Pos"/>
    <s v="Y"/>
    <s v="Mode choice (probability)"/>
    <s v="trip"/>
    <s v="binary"/>
    <s v="Aggregate"/>
    <s v="Work"/>
    <s v="South Korea"/>
    <s v="Seoul metropolitan area"/>
    <n v="1996"/>
    <s v="Pre-2010"/>
    <s v="not stated"/>
    <n v="1"/>
    <n v="0"/>
    <n v="1"/>
    <x v="1"/>
    <x v="0"/>
    <s v="Population density"/>
    <m/>
    <x v="0"/>
    <s v="Binary logistic"/>
    <s v="automobile"/>
    <n v="1.7000000000000001E-2"/>
    <n v="1.0171453223252407"/>
    <m/>
    <s v="Derived (2 - Reversed the reference case from PT; 4a)"/>
    <s v=""/>
    <m/>
  </r>
  <r>
    <x v="2"/>
    <s v="Brownet al. 2014"/>
    <n v="107.6"/>
    <s v="107.6.3"/>
    <s v="Table 2 p. 952 (Regional rail model)"/>
    <x v="1"/>
    <x v="1"/>
    <x v="1"/>
    <n v="4.067176213173259E-2"/>
    <x v="8"/>
    <n v="24.587083214173997"/>
    <n v="8.1956944047246658"/>
    <n v="-0.63106846916379922"/>
    <s v="4b"/>
    <n v="-7.6999999999999999E-2"/>
    <s v="Source"/>
    <m/>
    <m/>
    <s v="Y"/>
    <s v="Neg"/>
    <s v="N"/>
    <s v="Ridership"/>
    <s v="trip"/>
    <s v="count"/>
    <s v="Aggregate"/>
    <s v="Work"/>
    <s v="USA"/>
    <s v="Atlanta"/>
    <n v="2000"/>
    <s v="Pre-2010"/>
    <n v="70409"/>
    <n v="1"/>
    <n v="0"/>
    <n v="1"/>
    <x v="1"/>
    <x v="0"/>
    <s v="Employment density"/>
    <m/>
    <x v="0"/>
    <s v="Negative binomial regression"/>
    <m/>
    <n v="-9.4999999999999998E-3"/>
    <m/>
    <n v="0.99054498244290046"/>
    <s v="Derived (4b)"/>
    <s v=""/>
    <m/>
  </r>
  <r>
    <x v="2"/>
    <s v="Brownet al. 2014"/>
    <n v="107.5"/>
    <s v="107.5.3"/>
    <s v="Table 1 p. 947 (Bus to all other destinations)"/>
    <x v="1"/>
    <x v="1"/>
    <x v="1"/>
    <n v="4.067176213173259E-2"/>
    <x v="8"/>
    <n v="24.587083214173997"/>
    <n v="8.1956944047246658"/>
    <n v="-1.4588336040409904"/>
    <s v="4b"/>
    <n v="-0.17799999999999999"/>
    <s v="Source"/>
    <m/>
    <m/>
    <s v="Y"/>
    <s v="Neg"/>
    <s v="N"/>
    <s v="Ridership"/>
    <s v="trip"/>
    <s v="count"/>
    <s v="Aggregate"/>
    <s v="Work"/>
    <s v="USA"/>
    <s v="Atlanta"/>
    <n v="2000"/>
    <s v="Pre-2010"/>
    <n v="33032"/>
    <n v="1"/>
    <n v="0"/>
    <n v="1"/>
    <x v="1"/>
    <x v="0"/>
    <s v="Employment density"/>
    <m/>
    <x v="0"/>
    <s v="Negative binomial regression"/>
    <m/>
    <n v="-2.0400000000000001E-2"/>
    <m/>
    <n v="0.9798066722428721"/>
    <s v="Derived (4b)"/>
    <s v=""/>
    <m/>
  </r>
  <r>
    <x v="2"/>
    <s v="Brownet al. 2014"/>
    <n v="107.1"/>
    <s v="107.1.3"/>
    <s v="Table 1 p. 947 (Regional bus model)"/>
    <x v="1"/>
    <x v="1"/>
    <x v="1"/>
    <n v="4.067176213173259E-2"/>
    <x v="8"/>
    <n v="24.587083214173997"/>
    <n v="8.1956944047246658"/>
    <n v="-1.5981604089213099"/>
    <s v="4b"/>
    <n v="-0.19500000000000001"/>
    <s v="Source"/>
    <m/>
    <m/>
    <s v="Y"/>
    <s v="Neg"/>
    <s v="N"/>
    <s v="Ridership"/>
    <s v="trip"/>
    <s v="count"/>
    <s v="Aggregate"/>
    <s v="Work"/>
    <s v="USA"/>
    <s v="Atlanta"/>
    <n v="2000"/>
    <s v="Pre-2010"/>
    <n v="40269"/>
    <n v="1"/>
    <n v="0"/>
    <n v="1"/>
    <x v="1"/>
    <x v="0"/>
    <s v="Employment density"/>
    <m/>
    <x v="0"/>
    <s v="Negative binomial regression"/>
    <m/>
    <n v="-1.9800000000000002E-2"/>
    <m/>
    <n v="0.98039473264669708"/>
    <s v="Derived (4b)"/>
    <s v=""/>
    <m/>
  </r>
  <r>
    <x v="22"/>
    <s v="Thompson et al. 2011"/>
    <n v="108.1"/>
    <s v="108.1.4"/>
    <s v="Table 3 p. 3340"/>
    <x v="1"/>
    <x v="1"/>
    <x v="1"/>
    <n v="4.067176213173259E-2"/>
    <x v="1"/>
    <n v="24.587083214173997"/>
    <n v="24.587083214173997"/>
    <n v="-7.5917536840405049"/>
    <s v="4b, 7b"/>
    <n v="-0.30876999999999999"/>
    <s v="derived (7b)"/>
    <m/>
    <m/>
    <s v="Y"/>
    <s v="Neg"/>
    <s v="N"/>
    <s v="Ridership"/>
    <s v="trip"/>
    <s v="count"/>
    <s v="Aggregate"/>
    <s v="Work"/>
    <s v="USA"/>
    <s v="Florida"/>
    <n v="2000"/>
    <s v="Pre-2010"/>
    <n v="40436"/>
    <n v="1"/>
    <n v="0"/>
    <n v="1"/>
    <x v="1"/>
    <x v="0"/>
    <s v="Employment density"/>
    <m/>
    <x v="0"/>
    <s v="Negative binomial regression"/>
    <m/>
    <n v="-4.0099999999999997E-2"/>
    <m/>
    <n v="0.96069336501219504"/>
    <s v="Derived (4b)"/>
    <s v=""/>
    <m/>
  </r>
  <r>
    <x v="65"/>
    <s v="Chapman and Frank 2004"/>
    <n v="110.1"/>
    <s v="110.1.2"/>
    <s v="Table 105 p. 237"/>
    <x v="1"/>
    <x v="1"/>
    <x v="1"/>
    <n v="7.639096609288433E-2"/>
    <x v="4"/>
    <n v="13.090553126191555"/>
    <n v="3.2726382815478887"/>
    <n v="1.1399999999999999"/>
    <s v="4a, 7a, 8a"/>
    <n v="0.3483428053835525"/>
    <s v="Derived (7a); (used average mode shares p. 14 for elasticity calc as model-specific means only given for relative trip time)"/>
    <n v="7.639096609288433E-2"/>
    <s v="Derived (8a)"/>
    <s v="Y"/>
    <s v="Pos"/>
    <s v="Y"/>
    <s v="Mode choice (probability)"/>
    <s v="trip"/>
    <s v="categorical"/>
    <s v="Aggregate"/>
    <s v="Work"/>
    <s v="USA"/>
    <s v="Atlanta"/>
    <s v="2001/2001"/>
    <s v="Pre-2010"/>
    <n v="4140"/>
    <n v="1"/>
    <n v="0"/>
    <n v="1"/>
    <x v="1"/>
    <x v="0"/>
    <s v="Net employment density"/>
    <m/>
    <x v="0"/>
    <s v="Multinomial logistic"/>
    <s v="automobile"/>
    <n v="8.9999999999999993E-3"/>
    <n v="1.0090406217738679"/>
    <m/>
    <s v="Derived (4a)"/>
    <n v="4.5599999999999996"/>
    <m/>
  </r>
  <r>
    <x v="65"/>
    <s v="Chapman and Frank 2004"/>
    <n v="110.4"/>
    <s v="110.4.2"/>
    <s v="Table 111 p. 245"/>
    <x v="1"/>
    <x v="1"/>
    <x v="1"/>
    <n v="1.9778878258022964E-2"/>
    <x v="4"/>
    <n v="50.558984536666891"/>
    <n v="12.639746134166723"/>
    <n v="3.7475000000000001"/>
    <s v="4a, 7a, 8a"/>
    <n v="0.29648538508776423"/>
    <s v="Derived (7a); (used average mode shares p. 14 for elasticity calc as model-specific means only given for relative trip time)"/>
    <n v="1.9778878258022964E-2"/>
    <s v="Derived (8a)"/>
    <s v="Y"/>
    <s v="Pos"/>
    <s v="Y"/>
    <s v="Mode choice (probability)"/>
    <s v="trip"/>
    <s v="categorical"/>
    <s v="Aggregate"/>
    <s v="Non-work"/>
    <s v="USA"/>
    <s v="Atlanta"/>
    <s v="2001/2001"/>
    <s v="Pre-2010"/>
    <n v="25372"/>
    <n v="1"/>
    <n v="0"/>
    <n v="1"/>
    <x v="1"/>
    <x v="0"/>
    <s v="Net employment density"/>
    <m/>
    <x v="0"/>
    <s v="Multinomial logistic"/>
    <s v="automobile"/>
    <n v="1.4E-2"/>
    <n v="1.0140984589384923"/>
    <m/>
    <s v="Derived (4a)"/>
    <n v="14.99"/>
    <m/>
  </r>
  <r>
    <x v="65"/>
    <s v="Chapman and Frank 2004"/>
    <n v="110.2"/>
    <s v="110.2.2"/>
    <s v="Table 107, p. 240"/>
    <x v="1"/>
    <x v="1"/>
    <x v="1"/>
    <n v="4.4708591900305676E-2"/>
    <x v="4"/>
    <n v="22.367065422902815"/>
    <n v="5.5917663557257038"/>
    <n v="1.4974999999999998"/>
    <s v="4a, 7a, 8a"/>
    <n v="0.26780446548283099"/>
    <s v="Derived (7a); (used average mode shares p. 14 for elasticity calc as model-specific means only given for relative trip time)"/>
    <n v="4.4708591900305676E-2"/>
    <s v="Derived (8a)"/>
    <s v="Y"/>
    <s v="Pos"/>
    <s v="Y"/>
    <s v="Mode choice (probability)"/>
    <s v="trip"/>
    <s v="categorical"/>
    <s v="Aggregate"/>
    <s v="Non-work"/>
    <s v="USA"/>
    <s v="Atlanta"/>
    <s v="2001/2001"/>
    <s v="Pre-2010"/>
    <n v="8489"/>
    <n v="1"/>
    <n v="0"/>
    <n v="1"/>
    <x v="1"/>
    <x v="0"/>
    <s v="Net employment density"/>
    <m/>
    <x v="0"/>
    <s v="Multinomial logistic"/>
    <s v="automobile"/>
    <n v="1.2E-2"/>
    <n v="1.0120722888660778"/>
    <m/>
    <s v="Derived (4a)"/>
    <n v="5.99"/>
    <m/>
  </r>
  <r>
    <x v="65"/>
    <s v="Chapman and Frank 2004"/>
    <n v="110.3"/>
    <s v="110.3.2"/>
    <s v="Table 109 p. 242"/>
    <x v="1"/>
    <x v="1"/>
    <x v="1"/>
    <n v="7.1735874240982878E-2"/>
    <x v="4"/>
    <n v="13.940026668395959"/>
    <n v="3.4850066670989897"/>
    <n v="0.755"/>
    <s v="4a, 7a, 8a"/>
    <n v="0.21664234020776829"/>
    <s v="Derived (7a); (used average mode shares p. 14 for elasticity calc as model-specific means only given for relative trip time)"/>
    <n v="7.1735874240982878E-2"/>
    <s v="Derived (8a)"/>
    <s v="Y"/>
    <s v="Pos"/>
    <s v="Y"/>
    <s v="Mode choice (probability)"/>
    <s v="trip"/>
    <s v="categorical"/>
    <s v="Aggregate"/>
    <s v="Non-work"/>
    <s v="USA"/>
    <s v="Atlanta"/>
    <s v="2001/2001"/>
    <s v="Pre-2010"/>
    <n v="4224"/>
    <n v="1"/>
    <n v="0"/>
    <n v="1"/>
    <x v="1"/>
    <x v="0"/>
    <s v="Net employment density"/>
    <m/>
    <x v="0"/>
    <s v="Multinomial logistic"/>
    <s v="automobile"/>
    <n v="6.0000000000000001E-3"/>
    <n v="1.0060180360540649"/>
    <m/>
    <s v="Derived (4a)"/>
    <n v="3.02"/>
    <m/>
  </r>
  <r>
    <x v="6"/>
    <s v="Zhang 2004"/>
    <n v="131.1"/>
    <s v="131.1.5"/>
    <s v="Table 3 (Boston - work trip, expanded)"/>
    <x v="0"/>
    <x v="1"/>
    <x v="1"/>
    <n v="9.1068055555555541E-2"/>
    <x v="0"/>
    <n v="10.980798853116566"/>
    <n v="0"/>
    <n v="0"/>
    <s v="7a, 8a"/>
    <n v="-6.5568999999999988E-2"/>
    <s v="Derived (7a)"/>
    <n v="9.1068055555555541E-2"/>
    <s v="Derived (8a)"/>
    <s v="N"/>
    <s v="Neg"/>
    <s v="insignificant"/>
    <s v="Mode choice (probability)"/>
    <s v="trip"/>
    <s v="discrete"/>
    <s v="Disaggregate"/>
    <s v="Work"/>
    <s v="USA"/>
    <s v="Boston"/>
    <n v="1991"/>
    <s v="Pre-2010"/>
    <n v="1619"/>
    <n v="0"/>
    <n v="0"/>
    <n v="1"/>
    <x v="1"/>
    <x v="3"/>
    <s v="Land use balance (origin)"/>
    <m/>
    <x v="6"/>
    <s v="Multinomial logistic"/>
    <s v="drive alone or active modes"/>
    <n v="-0.2261"/>
    <m/>
    <m/>
    <m/>
    <n v="-0.72"/>
    <m/>
  </r>
  <r>
    <x v="66"/>
    <s v="Bindong et al. 2017"/>
    <n v="143.1"/>
    <s v="143.1.2"/>
    <s v="Table 3 p. 449, elasticity table 4"/>
    <x v="1"/>
    <x v="1"/>
    <x v="1"/>
    <n v="5.7971014492753631E-2"/>
    <x v="1"/>
    <n v="17.249999999999996"/>
    <n v="17.249999999999996"/>
    <n v="-2.7599999999999993"/>
    <m/>
    <n v="-0.16"/>
    <s v="Source"/>
    <n v="5.7971014492753631E-2"/>
    <s v="Derived (8a)"/>
    <s v="Y"/>
    <s v="Neg"/>
    <s v="N"/>
    <s v="Mode choice (probability)"/>
    <m/>
    <s v="discrete"/>
    <s v="Disaggregate"/>
    <s v="Work"/>
    <s v="China"/>
    <s v="Shanghai"/>
    <n v="2009"/>
    <s v="Pre-2010"/>
    <n v="857"/>
    <n v="1"/>
    <n v="0"/>
    <n v="1"/>
    <x v="1"/>
    <x v="0"/>
    <s v="employment density"/>
    <m/>
    <x v="0"/>
    <s v="Multinomial logistic"/>
    <s v="not choosing transit"/>
    <n v="-0.22"/>
    <m/>
    <m/>
    <m/>
    <n v="-2.76"/>
    <m/>
  </r>
  <r>
    <x v="62"/>
    <s v="Brown et al. 2006"/>
    <n v="30.2"/>
    <s v="30.2.2"/>
    <s v="Table 5.4 p. 40 (Final model)"/>
    <x v="0"/>
    <x v="1"/>
    <x v="1"/>
    <n v="0.37399999999999994"/>
    <x v="0"/>
    <n v="2.6737967914438507"/>
    <n v="0"/>
    <n v="0"/>
    <s v="4b, 7b,  8a, 8b"/>
    <n v="-0.1012"/>
    <s v="derived (7b)"/>
    <n v="0.37399999999999994"/>
    <s v="Derived (8a)"/>
    <s v="N"/>
    <s v="Neg"/>
    <s v="insignificant"/>
    <s v="Ridership"/>
    <s v="trip start + trip end"/>
    <s v="count"/>
    <s v="Aggregate"/>
    <s v="General"/>
    <s v="USA"/>
    <s v="Raleigh, Durham and Chapel Hill, ('The Triangle',North Carolina)"/>
    <n v="2005"/>
    <s v="Pre-2010"/>
    <n v="141"/>
    <n v="0"/>
    <n v="0"/>
    <n v="0"/>
    <x v="0"/>
    <x v="3"/>
    <s v="Land use diversity:highest score achieved for pefect balancing"/>
    <m/>
    <x v="10"/>
    <s v="Negative binomial regression"/>
    <m/>
    <n v="-0.23"/>
    <m/>
    <n v="0.79453360250333405"/>
    <s v="Derived (4b)"/>
    <n v="-0.27058823529411768"/>
    <s v="Derived (8b)"/>
  </r>
  <r>
    <x v="4"/>
    <s v="Bento et al. 2005"/>
    <n v="22.1"/>
    <s v="22.1.8"/>
    <s v="Table 2p. 471"/>
    <x v="0"/>
    <x v="1"/>
    <x v="2"/>
    <n v="7.2019779016757587E-2"/>
    <x v="0"/>
    <n v="13.885074539972132"/>
    <n v="0"/>
    <n v="0"/>
    <s v="4a"/>
    <n v="-0.76"/>
    <s v="Source"/>
    <m/>
    <m/>
    <s v="N"/>
    <s v="Neg"/>
    <s v="insignificant"/>
    <s v="Mode choice (probability)"/>
    <s v="trip"/>
    <s v="categorical"/>
    <s v="Disaggregate"/>
    <s v="Work"/>
    <s v="USA"/>
    <s v="various"/>
    <n v="1990"/>
    <s v="Pre-2010"/>
    <n v="6476"/>
    <n v="0"/>
    <n v="0"/>
    <n v="1"/>
    <x v="1"/>
    <x v="3"/>
    <s v="jobs-housing balance:Lorenz curve - larger area under the curve (even population of jobs to employment) represents less even distribution"/>
    <m/>
    <x v="6"/>
    <s v="Multinomial logistic"/>
    <s v="automobile"/>
    <n v="-3.3395999999999999"/>
    <n v="3.5451135340021929E-2"/>
    <m/>
    <s v="Derived (4a)"/>
    <s v=""/>
    <m/>
  </r>
  <r>
    <x v="4"/>
    <s v="Bento et al. 2005"/>
    <n v="22.2"/>
    <s v="22.2.3"/>
    <s v="Table 2p. 471"/>
    <x v="0"/>
    <x v="1"/>
    <x v="2"/>
    <n v="7.2019779016757587E-2"/>
    <x v="0"/>
    <n v="13.885074539972132"/>
    <n v="0"/>
    <n v="0"/>
    <s v="4a"/>
    <n v="-0.93"/>
    <s v="Source"/>
    <m/>
    <m/>
    <s v="N"/>
    <s v="Neg"/>
    <s v="insignificant"/>
    <s v="Mode choice (probability)"/>
    <s v="trip"/>
    <s v="categorical"/>
    <s v="Disaggregate"/>
    <s v="Work"/>
    <s v="USA"/>
    <s v="various"/>
    <n v="1990"/>
    <s v="Pre-2010"/>
    <n v="4468"/>
    <n v="0"/>
    <n v="0"/>
    <n v="1"/>
    <x v="1"/>
    <x v="3"/>
    <s v="jobs-housing balance:Lorenz curve - larger area under the curve (even population of jobs to employment) represents less even distribution"/>
    <m/>
    <x v="6"/>
    <s v="Multinomial logistic"/>
    <s v="automobile"/>
    <n v="-2.7149999999999999"/>
    <n v="6.6204953007073242E-2"/>
    <m/>
    <s v="Derived (4a)"/>
    <s v=""/>
    <m/>
  </r>
  <r>
    <x v="4"/>
    <s v="Bento et al. 2005"/>
    <n v="22.2"/>
    <s v="22.2.8"/>
    <s v="Table 2p. 471"/>
    <x v="0"/>
    <x v="1"/>
    <x v="2"/>
    <n v="7.2019779016757587E-2"/>
    <x v="0"/>
    <n v="13.885074539972132"/>
    <n v="0"/>
    <n v="0"/>
    <s v="4a"/>
    <n v="-0.93"/>
    <s v="Source"/>
    <m/>
    <m/>
    <s v="N"/>
    <s v="Pos"/>
    <s v="insignificant"/>
    <s v="Mode choice (probability)"/>
    <s v="trip"/>
    <s v="categorical"/>
    <s v="Disaggregate"/>
    <s v="Work"/>
    <s v="USA"/>
    <s v="various"/>
    <n v="1990"/>
    <s v="Pre-2010"/>
    <n v="4468"/>
    <n v="0"/>
    <n v="0"/>
    <n v="1"/>
    <x v="1"/>
    <x v="3"/>
    <s v="jobs-housing balance:Lorenz curve - larger area under the curve (even population of jobs to employment) represents less even distribution"/>
    <m/>
    <x v="6"/>
    <s v="Multinomial logistic"/>
    <s v="automobile"/>
    <n v="1.0589999999999999"/>
    <n v="2.8834860609832433"/>
    <m/>
    <s v="Derived (4a)"/>
    <s v=""/>
    <m/>
  </r>
  <r>
    <x v="4"/>
    <s v="Bento et al. 2005"/>
    <n v="22.1"/>
    <s v="22.1.3"/>
    <s v="Table 2p. 471"/>
    <x v="0"/>
    <x v="1"/>
    <x v="2"/>
    <n v="7.2019779016757587E-2"/>
    <x v="0"/>
    <n v="13.885074539972132"/>
    <n v="0"/>
    <n v="0"/>
    <s v="5, 4a"/>
    <n v="-0.95"/>
    <s v="Source"/>
    <m/>
    <m/>
    <s v="Y"/>
    <s v="Neg"/>
    <s v="N"/>
    <s v="Mode choice (probability)"/>
    <s v="trip"/>
    <s v="categorical"/>
    <s v="Disaggregate"/>
    <s v="Work"/>
    <s v="USA"/>
    <s v="various"/>
    <n v="1990"/>
    <s v="Pre-2010"/>
    <n v="6476"/>
    <n v="0"/>
    <n v="0"/>
    <n v="1"/>
    <x v="1"/>
    <x v="3"/>
    <s v="jobs-housing balance:Lorenz curve - larger area under the curve (even population of jobs to employment) represents less even distribution"/>
    <m/>
    <x v="6"/>
    <s v="Multinomial logistic"/>
    <s v="automobile"/>
    <n v="-3.4039999999999999"/>
    <n v="3.3240043511018613E-2"/>
    <m/>
    <s v="Derived (4a)"/>
    <s v=""/>
    <m/>
  </r>
  <r>
    <x v="67"/>
    <s v="Zahabi et al. 2012"/>
    <n v="57.1"/>
    <s v="57.1.2"/>
    <s v="Table 4 p. 115"/>
    <x v="0"/>
    <x v="0"/>
    <x v="0"/>
    <n v="8.1678742695926662E-2"/>
    <x v="0"/>
    <n v="12.243087576932918"/>
    <n v="0"/>
    <n v="0"/>
    <s v="4a"/>
    <n v="14"/>
    <s v="Source"/>
    <m/>
    <m/>
    <s v="Y"/>
    <s v="Pos"/>
    <s v="Y"/>
    <s v="Mode choice (probability)"/>
    <s v="trip mode choice"/>
    <s v="binary"/>
    <s v="Disaggregate"/>
    <s v="Work"/>
    <s v="Canada"/>
    <s v="Montreal"/>
    <n v="2003"/>
    <s v="Pre-2010"/>
    <n v="3710"/>
    <n v="0"/>
    <n v="1"/>
    <n v="1"/>
    <x v="2"/>
    <x v="1"/>
    <s v="Cluster 2: somewhat higher PT access,  somewhat higher density,  somewhat higher diversity"/>
    <n v="1"/>
    <x v="4"/>
    <s v="Simultaneous logistic model"/>
    <s v="not choosing transit"/>
    <n v="6.0010000000000003"/>
    <n v="403.83242406787969"/>
    <m/>
    <s v="Derived (4a)"/>
    <s v=""/>
    <m/>
  </r>
  <r>
    <x v="67"/>
    <s v="Zahabi et al. 2012"/>
    <n v="57.1"/>
    <s v="57.1.1"/>
    <s v="Table 4 p. 115"/>
    <x v="0"/>
    <x v="0"/>
    <x v="0"/>
    <n v="8.1678742695926662E-2"/>
    <x v="0"/>
    <n v="12.243087576932918"/>
    <n v="0"/>
    <n v="0"/>
    <s v="4a"/>
    <n v="13"/>
    <s v="Source"/>
    <m/>
    <m/>
    <s v="Y"/>
    <s v="Pos"/>
    <s v="Y"/>
    <s v="Mode choice (probability)"/>
    <s v="trip mode choice"/>
    <s v="binary"/>
    <s v="Disaggregate"/>
    <s v="Work"/>
    <s v="Canada"/>
    <s v="Montreal"/>
    <n v="2003"/>
    <s v="Pre-2010"/>
    <n v="3710"/>
    <n v="0"/>
    <n v="1"/>
    <n v="1"/>
    <x v="2"/>
    <x v="1"/>
    <s v="Cluster 1: high PT access, high density, high diversity"/>
    <n v="1"/>
    <x v="4"/>
    <s v="Simultaneous logistic model"/>
    <s v="not choosing transit"/>
    <n v="2.77"/>
    <n v="15.958634009794029"/>
    <m/>
    <s v="Derived (4a)"/>
    <s v=""/>
    <m/>
  </r>
  <r>
    <x v="4"/>
    <s v="Bento et al. 2005"/>
    <n v="22.2"/>
    <s v="22.2.2"/>
    <s v="Table 2p. 471"/>
    <x v="0"/>
    <x v="0"/>
    <x v="0"/>
    <n v="0.10812325179121343"/>
    <x v="0"/>
    <n v="9.2487044500937259"/>
    <n v="0"/>
    <n v="0"/>
    <s v="5, 4a"/>
    <n v="4.26"/>
    <s v="Source"/>
    <m/>
    <m/>
    <s v="Y"/>
    <s v="Pos"/>
    <s v="Y"/>
    <s v="Mode choice (probability)"/>
    <s v="trip"/>
    <s v="categorical"/>
    <s v="Disaggregate"/>
    <s v="Work"/>
    <s v="USA"/>
    <s v="various"/>
    <n v="1990"/>
    <s v="Pre-2010"/>
    <n v="4468"/>
    <n v="0"/>
    <n v="0"/>
    <n v="1"/>
    <x v="1"/>
    <x v="1"/>
    <s v="Population centrality"/>
    <m/>
    <x v="7"/>
    <s v="Multinomial logistic"/>
    <s v="automobile"/>
    <n v="28.466000000000001"/>
    <n v="2304765380512.0889"/>
    <m/>
    <s v="Derived (4a)"/>
    <s v=""/>
    <m/>
  </r>
  <r>
    <x v="4"/>
    <s v="Bento et al. 2005"/>
    <n v="22.1"/>
    <s v="22.1.2"/>
    <s v="Table 2p. 471"/>
    <x v="0"/>
    <x v="0"/>
    <x v="0"/>
    <n v="0.10812325179121343"/>
    <x v="0"/>
    <n v="9.2487044500937259"/>
    <n v="0"/>
    <n v="0"/>
    <s v="5, 4a"/>
    <n v="4.13"/>
    <s v="Source"/>
    <m/>
    <m/>
    <s v="Y"/>
    <s v="Pos"/>
    <s v="Y"/>
    <s v="Mode choice (probability)"/>
    <s v="trip"/>
    <s v="categorical"/>
    <s v="Disaggregate"/>
    <s v="Work"/>
    <s v="USA"/>
    <s v="various"/>
    <n v="1990"/>
    <s v="Pre-2010"/>
    <n v="6476"/>
    <n v="0"/>
    <n v="0"/>
    <n v="1"/>
    <x v="1"/>
    <x v="1"/>
    <s v="Population centrality"/>
    <m/>
    <x v="7"/>
    <s v="Multinomial logistic"/>
    <s v="automobile"/>
    <n v="18.837"/>
    <n v="151636990.18628478"/>
    <m/>
    <s v="Derived (4a)"/>
    <s v=""/>
    <m/>
  </r>
  <r>
    <x v="4"/>
    <s v="Bento et al. 2005"/>
    <n v="22.2"/>
    <s v="22.2.7"/>
    <s v="Table 2p. 471"/>
    <x v="0"/>
    <x v="0"/>
    <x v="0"/>
    <n v="0.10812325179121343"/>
    <x v="0"/>
    <n v="9.2487044500937259"/>
    <n v="0"/>
    <n v="0"/>
    <s v="4a"/>
    <n v="3.75"/>
    <s v="Source"/>
    <m/>
    <m/>
    <s v="N"/>
    <s v="Pos"/>
    <s v="insignificant"/>
    <s v="Mode choice (probability)"/>
    <s v="trip"/>
    <s v="categorical"/>
    <s v="Disaggregate"/>
    <s v="Work"/>
    <s v="USA"/>
    <s v="various"/>
    <n v="1990"/>
    <s v="Pre-2010"/>
    <n v="4468"/>
    <n v="0"/>
    <n v="0"/>
    <n v="1"/>
    <x v="1"/>
    <x v="1"/>
    <s v="Population centrality"/>
    <m/>
    <x v="7"/>
    <s v="Multinomial logistic"/>
    <s v="automobile"/>
    <n v="27.036000000000001"/>
    <n v="551550919235.06494"/>
    <m/>
    <s v="Derived (4a)"/>
    <s v=""/>
    <m/>
  </r>
  <r>
    <x v="58"/>
    <s v="Hamidi and Ewing 2014"/>
    <n v="34.200000000000003"/>
    <s v="34.2.1"/>
    <s v="Tabe 7 p. 80"/>
    <x v="0"/>
    <x v="0"/>
    <x v="0"/>
    <n v="0.43606557377049188"/>
    <x v="0"/>
    <n v="2.2932330827067666"/>
    <n v="0"/>
    <n v="0"/>
    <s v="6a, 8a"/>
    <n v="1.33"/>
    <s v="Source (6a)"/>
    <n v="0.43606557377049188"/>
    <s v="Derived (8a)"/>
    <s v="Y"/>
    <s v="Pos"/>
    <s v="Y"/>
    <s v="Mode share"/>
    <s v="activity"/>
    <s v="continuous (fraction)"/>
    <s v="Aggregate"/>
    <s v="Work"/>
    <s v="USA"/>
    <s v="varies"/>
    <s v="2007 - 2011"/>
    <s v="Pre-2010"/>
    <n v="451"/>
    <n v="0"/>
    <n v="0"/>
    <n v="1"/>
    <x v="1"/>
    <x v="1"/>
    <s v="Density factor"/>
    <m/>
    <x v="7"/>
    <s v="OLS"/>
    <m/>
    <n v="1.33"/>
    <m/>
    <m/>
    <s v=""/>
    <n v="3.05"/>
    <m/>
  </r>
  <r>
    <x v="58"/>
    <s v="Hamidi and Ewing 2014"/>
    <n v="34.200000000000003"/>
    <s v="34.2.3"/>
    <s v="Tabe 7 p. 80"/>
    <x v="0"/>
    <x v="0"/>
    <x v="0"/>
    <n v="0.21501014198782964"/>
    <x v="0"/>
    <n v="4.6509433962264142"/>
    <n v="0"/>
    <n v="0"/>
    <s v="6a, 8a"/>
    <n v="1.06"/>
    <s v="Source (6a)"/>
    <n v="0.21501014198782964"/>
    <s v="Derived (8a)"/>
    <s v="Y"/>
    <s v="Pos"/>
    <s v="Y"/>
    <s v="Mode share"/>
    <s v="activity"/>
    <s v="continuous (fraction)"/>
    <s v="Aggregate"/>
    <s v="Work"/>
    <s v="USA"/>
    <s v="varies"/>
    <s v="2007 - 2011"/>
    <s v="Pre-2010"/>
    <n v="451"/>
    <n v="0"/>
    <n v="0"/>
    <n v="1"/>
    <x v="1"/>
    <x v="1"/>
    <s v="Centering factor"/>
    <m/>
    <x v="7"/>
    <s v="OLS"/>
    <m/>
    <n v="1.06"/>
    <m/>
    <m/>
    <s v=""/>
    <n v="4.93"/>
    <m/>
  </r>
  <r>
    <x v="58"/>
    <s v="Hamidi and Ewing 2014"/>
    <n v="34.1"/>
    <s v="34.1.1"/>
    <s v="Table 6 p. 79"/>
    <x v="0"/>
    <x v="0"/>
    <x v="0"/>
    <n v="0.19117647058823528"/>
    <x v="0"/>
    <n v="5.2307692307692308"/>
    <n v="0"/>
    <n v="0"/>
    <s v="6a, 8a"/>
    <n v="1.04"/>
    <s v="Source (6a)"/>
    <n v="0.19117647058823528"/>
    <s v="Derived (8a)"/>
    <s v="Y"/>
    <s v="Pos"/>
    <s v="Y"/>
    <s v="Mode share"/>
    <s v="activity"/>
    <s v="continuous (fraction)"/>
    <s v="Aggregate"/>
    <s v="Work"/>
    <s v="USA"/>
    <s v="varies"/>
    <s v="2007 - 2011"/>
    <s v="Pre-2010"/>
    <n v="451"/>
    <n v="0"/>
    <n v="0"/>
    <n v="1"/>
    <x v="1"/>
    <x v="1"/>
    <s v="Compactness index"/>
    <m/>
    <x v="7"/>
    <s v="OLS"/>
    <m/>
    <n v="1.04"/>
    <m/>
    <m/>
    <s v=""/>
    <n v="5.44"/>
    <m/>
  </r>
  <r>
    <x v="35"/>
    <s v="Sung et al. 2014"/>
    <n v="65.599999999999994"/>
    <s v="65.6.2"/>
    <s v="Table 3 p. 139 (250m buffer)"/>
    <x v="1"/>
    <x v="1"/>
    <x v="1"/>
    <n v="3.4512750455373407E-2"/>
    <x v="10"/>
    <n v="28.974798786119539"/>
    <n v="1.448739939305977"/>
    <n v="0.27450000000000002"/>
    <s v="6e, 8a, 5"/>
    <n v="0.189475"/>
    <s v="derived (6e)"/>
    <n v="3.4512750455373407E-2"/>
    <s v="Derived (8a)"/>
    <s v="Y"/>
    <s v="Pos"/>
    <s v="Y"/>
    <s v="Ridership"/>
    <s v="patronage"/>
    <s v="continuous"/>
    <s v="Aggregate"/>
    <s v="General"/>
    <s v="South Korea"/>
    <s v="Seoul metropolitan region"/>
    <n v="2010"/>
    <s v="2010 - 2017"/>
    <n v="473"/>
    <n v="1"/>
    <n v="0"/>
    <n v="0"/>
    <x v="0"/>
    <x v="0"/>
    <s v="Small-scale nieghbourhood living density"/>
    <m/>
    <x v="2"/>
    <s v="OLS"/>
    <m/>
    <n v="2.915"/>
    <m/>
    <m/>
    <s v=""/>
    <n v="5.49"/>
    <m/>
  </r>
  <r>
    <x v="52"/>
    <s v="Chen and Zegras 2016"/>
    <n v="86.4"/>
    <s v="86.4.13"/>
    <s v="Table 2 (p-values), Table 3 p. 118 (pm peak)"/>
    <x v="1"/>
    <x v="1"/>
    <x v="1"/>
    <n v="2.826394538989067E-2"/>
    <x v="1"/>
    <n v="35.380764652824297"/>
    <n v="35.380764652824297"/>
    <n v="3.6795995238937267"/>
    <m/>
    <n v="0.104"/>
    <s v="Source"/>
    <m/>
    <m/>
    <s v="N"/>
    <s v="Pos"/>
    <s v="insignificant"/>
    <s v="Ridership"/>
    <s v="boarding"/>
    <s v="continuous"/>
    <s v="Aggregate"/>
    <s v="Peak"/>
    <s v="USA"/>
    <s v="Boston"/>
    <s v="2009 - 2010"/>
    <s v="2010 - 2017"/>
    <n v="120"/>
    <n v="1"/>
    <n v="0"/>
    <n v="1"/>
    <x v="1"/>
    <x v="1"/>
    <s v="Walkability index"/>
    <m/>
    <x v="11"/>
    <s v="OLS"/>
    <m/>
    <n v="0.09"/>
    <m/>
    <m/>
    <s v=""/>
    <s v=""/>
    <m/>
  </r>
  <r>
    <x v="26"/>
    <s v="Renneet al. 2016"/>
    <n v="103.1"/>
    <s v="103.1.7"/>
    <s v="Table 3 p. 40"/>
    <x v="1"/>
    <x v="1"/>
    <x v="1"/>
    <n v="4.6661031276415896E-2"/>
    <x v="1"/>
    <n v="21.431159420289852"/>
    <n v="21.431159420289852"/>
    <n v="5.915"/>
    <s v="6a, 8a"/>
    <n v="0.27600000000000002"/>
    <s v="derived (6a)"/>
    <n v="4.6661031276415896E-2"/>
    <s v="Derived (8a)"/>
    <s v="Y"/>
    <s v="Pos"/>
    <s v="Y"/>
    <s v="Mode share"/>
    <s v="proportion using transit"/>
    <s v="continuous (fraction)"/>
    <s v="Aggregate"/>
    <s v="Work"/>
    <s v="USA"/>
    <s v="varies"/>
    <n v="2010"/>
    <s v="2010 - 2017"/>
    <n v="4399"/>
    <n v="1"/>
    <n v="0"/>
    <n v="1"/>
    <x v="1"/>
    <x v="1"/>
    <s v="Walkscore"/>
    <m/>
    <x v="11"/>
    <s v="multi-level model"/>
    <m/>
    <n v="0.27600000000000002"/>
    <m/>
    <m/>
    <s v=""/>
    <n v="5.915"/>
    <m/>
  </r>
  <r>
    <x v="35"/>
    <s v="Sung et al. 2014"/>
    <n v="65.599999999999994"/>
    <s v="65.6.1"/>
    <s v="Table 3 p. 139 (250m buffer)"/>
    <x v="1"/>
    <x v="1"/>
    <x v="1"/>
    <n v="4.1897297297297284E-2"/>
    <x v="10"/>
    <n v="23.867888014449758"/>
    <n v="1.1933944007224879"/>
    <n v="0.22200000000000006"/>
    <s v="6e, 8a, 5"/>
    <n v="0.18602399999999997"/>
    <s v="derived (6e)"/>
    <n v="4.1897297297297284E-2"/>
    <s v="Derived (8a)"/>
    <s v="Y"/>
    <s v="Pos"/>
    <s v="Y"/>
    <s v="Ridership"/>
    <s v="patronage"/>
    <s v="continuous"/>
    <s v="Aggregate"/>
    <s v="General"/>
    <s v="South Korea"/>
    <s v="Seoul metropolitan region"/>
    <n v="2010"/>
    <s v="2010 - 2017"/>
    <n v="473"/>
    <n v="1"/>
    <n v="0"/>
    <n v="0"/>
    <x v="0"/>
    <x v="0"/>
    <s v="Residential density"/>
    <m/>
    <x v="2"/>
    <s v="OLS"/>
    <m/>
    <n v="2.0219999999999998"/>
    <m/>
    <m/>
    <s v=""/>
    <n v="4.4400000000000004"/>
    <m/>
  </r>
  <r>
    <x v="22"/>
    <s v="Thompson et al. 2011"/>
    <n v="108.1"/>
    <s v="108.1.5"/>
    <s v="Table 3 p. 3340"/>
    <x v="1"/>
    <x v="1"/>
    <x v="1"/>
    <n v="2.826394538989067E-2"/>
    <x v="1"/>
    <n v="35.380764652824297"/>
    <n v="35.380764652824297"/>
    <n v="-10.380716349138648"/>
    <s v="4b, 7b"/>
    <n v="-0.29339999999999999"/>
    <s v="derived (7b)"/>
    <m/>
    <m/>
    <s v="N"/>
    <s v="Neg"/>
    <s v="insignificant"/>
    <s v="Ridership"/>
    <s v="trip"/>
    <s v="count"/>
    <s v="Aggregate"/>
    <s v="Work"/>
    <s v="USA"/>
    <s v="Florida"/>
    <n v="2000"/>
    <s v="Pre-2010"/>
    <n v="40436"/>
    <n v="1"/>
    <n v="0"/>
    <n v="1"/>
    <x v="1"/>
    <x v="1"/>
    <s v="Walkability index"/>
    <m/>
    <x v="11"/>
    <s v="Negative binomial regression"/>
    <m/>
    <n v="-0.1956"/>
    <m/>
    <n v="0.8223411053418056"/>
    <s v="Derived (4b)"/>
    <s v=""/>
    <m/>
  </r>
  <r>
    <x v="65"/>
    <s v="Chapman and Frank 2004"/>
    <n v="110.1"/>
    <s v="110.1.4"/>
    <s v="Table 105 p. 237"/>
    <x v="1"/>
    <x v="1"/>
    <x v="1"/>
    <n v="4.6555416234905493E-2"/>
    <x v="11"/>
    <n v="21.479777883507307"/>
    <n v="3.0685396976439008"/>
    <n v="0.65428571428571425"/>
    <s v="4a, 7a, 8a"/>
    <n v="0.21322380635586716"/>
    <s v="Derived (7a); (used average mode shares p. 14 for elasticity calc as model-specific means only given for relative trip time)"/>
    <n v="4.6555416234905493E-2"/>
    <s v="Derived (8a)"/>
    <s v="Y"/>
    <s v="Pos"/>
    <s v="Y"/>
    <s v="Mode choice (probability)"/>
    <s v="trip"/>
    <s v="categorical"/>
    <s v="Aggregate"/>
    <s v="Work"/>
    <s v="USA"/>
    <s v="Atlanta"/>
    <s v="2001/2001"/>
    <s v="Pre-2010"/>
    <n v="4140"/>
    <n v="1"/>
    <n v="0"/>
    <n v="1"/>
    <x v="1"/>
    <x v="1"/>
    <s v="Walkability index"/>
    <m/>
    <x v="11"/>
    <s v="Multinomial logistic"/>
    <s v="automobile"/>
    <n v="0.184"/>
    <n v="1.2020158230963014"/>
    <m/>
    <s v="Derived (4a)"/>
    <n v="4.58"/>
    <m/>
  </r>
  <r>
    <x v="65"/>
    <s v="Chapman and Frank 2004"/>
    <n v="110.3"/>
    <s v="110.3.4"/>
    <s v="Table 109 p. 242"/>
    <x v="1"/>
    <x v="1"/>
    <x v="1"/>
    <n v="4.3978604725881665E-2"/>
    <x v="11"/>
    <n v="22.738329381593459"/>
    <n v="3.2483327687990653"/>
    <n v="0.55428571428571427"/>
    <s v="4a, 7a, 8a"/>
    <n v="0.17063698633642085"/>
    <s v="Derived (7a); (used average mode shares p. 14 for elasticity calc as model-specific means only given for relative trip time)"/>
    <n v="4.3978604725881665E-2"/>
    <s v="Derived (8a)"/>
    <s v="Y"/>
    <s v="Pos"/>
    <s v="Y"/>
    <s v="Mode choice (probability)"/>
    <s v="trip"/>
    <s v="categorical"/>
    <s v="Aggregate"/>
    <s v="Non-work"/>
    <s v="USA"/>
    <s v="Atlanta"/>
    <s v="2001/2001"/>
    <s v="Pre-2010"/>
    <n v="4224"/>
    <n v="1"/>
    <n v="0"/>
    <n v="1"/>
    <x v="1"/>
    <x v="1"/>
    <s v="Walkability index"/>
    <m/>
    <x v="11"/>
    <s v="Multinomial logistic"/>
    <s v="automobile"/>
    <n v="0.155"/>
    <n v="1.167657961105125"/>
    <m/>
    <s v="Derived (4a)"/>
    <n v="3.88"/>
    <m/>
  </r>
  <r>
    <x v="35"/>
    <s v="Sung et al. 2014"/>
    <n v="65.900000000000006"/>
    <s v="65.9.1"/>
    <s v="Table 3 p. 139 (1000m buffer)"/>
    <x v="1"/>
    <x v="1"/>
    <x v="1"/>
    <n v="4.2832281553398056E-2"/>
    <x v="10"/>
    <n v="23.346876788557765"/>
    <n v="1.1673438394278883"/>
    <n v="0.20600000000000002"/>
    <s v="6e, 8a, 5"/>
    <n v="0.17646899999999999"/>
    <s v="derived (6e)"/>
    <n v="4.2832281553398056E-2"/>
    <s v="Derived (8a)"/>
    <s v="Y"/>
    <s v="Pos"/>
    <s v="Y"/>
    <s v="Ridership"/>
    <s v="patronage"/>
    <s v="continuous"/>
    <s v="Aggregate"/>
    <s v="General"/>
    <s v="South Korea"/>
    <s v="Seoul metropolitan region"/>
    <n v="2010"/>
    <s v="2010 - 2017"/>
    <n v="473"/>
    <n v="1"/>
    <n v="0"/>
    <n v="0"/>
    <x v="0"/>
    <x v="0"/>
    <s v="Residential density"/>
    <m/>
    <x v="2"/>
    <s v="OLS"/>
    <m/>
    <n v="0.997"/>
    <m/>
    <m/>
    <s v=""/>
    <n v="4.12"/>
    <m/>
  </r>
  <r>
    <x v="65"/>
    <s v="Chapman and Frank 2004"/>
    <n v="110.4"/>
    <s v="110.4.3"/>
    <s v="Table 111 p. 245"/>
    <x v="1"/>
    <x v="1"/>
    <x v="1"/>
    <n v="1.2521961465975258E-2"/>
    <x v="11"/>
    <n v="79.859693125330679"/>
    <n v="11.408527589332953"/>
    <n v="1.51"/>
    <s v="4a, 7a, 8a"/>
    <n v="0.13235713269535848"/>
    <s v="Derived (7a); (used average mode shares p. 14 for elasticity calc as model-specific means only given for relative trip time)"/>
    <n v="1.2521961465975258E-2"/>
    <s v="Derived (8a)"/>
    <s v="Y"/>
    <s v="Pos"/>
    <s v="Y"/>
    <s v="Mode choice (probability)"/>
    <s v="trip"/>
    <s v="categorical"/>
    <s v="Aggregate"/>
    <s v="Non-work"/>
    <s v="USA"/>
    <s v="Atlanta"/>
    <s v="2001/2001"/>
    <s v="Pre-2010"/>
    <n v="25372"/>
    <n v="1"/>
    <n v="0"/>
    <n v="1"/>
    <x v="1"/>
    <x v="1"/>
    <s v="Walkability index"/>
    <m/>
    <x v="11"/>
    <s v="Multinomial logistic"/>
    <s v="automobile"/>
    <n v="0.154"/>
    <n v="1.1664908867784396"/>
    <m/>
    <s v="Derived (4a)"/>
    <n v="10.57"/>
    <m/>
  </r>
  <r>
    <x v="65"/>
    <s v="Chapman and Frank 2004"/>
    <n v="110.3"/>
    <s v="110.3.3"/>
    <s v="Table 109 p. 242"/>
    <x v="1"/>
    <x v="1"/>
    <x v="1"/>
    <n v="3.453900589968345E-2"/>
    <x v="11"/>
    <n v="28.952773073563328"/>
    <n v="4.1361104390804755"/>
    <n v="0.43999999999999995"/>
    <s v="4a, 7a, 8a"/>
    <n v="0.10638013817102503"/>
    <s v="Derived (7a); (used average mode shares p. 14 for elasticity calc as model-specific means only given for relative trip time)"/>
    <n v="3.453900589968345E-2"/>
    <s v="Derived (8a)"/>
    <s v="Y"/>
    <s v="Pos"/>
    <s v="Y"/>
    <s v="Mode choice (probability)"/>
    <s v="trip"/>
    <s v="categorical"/>
    <s v="Aggregate"/>
    <s v="Non-work"/>
    <s v="USA"/>
    <s v="Atlanta"/>
    <s v="2001/2001"/>
    <s v="Pre-2010"/>
    <n v="4224"/>
    <n v="1"/>
    <n v="0"/>
    <n v="1"/>
    <x v="1"/>
    <x v="1"/>
    <s v="Walkability index"/>
    <m/>
    <x v="11"/>
    <s v="Multinomial logistic"/>
    <s v="automobile"/>
    <n v="0.108"/>
    <n v="1.1140477453864677"/>
    <m/>
    <s v="Derived (4a)"/>
    <n v="3.08"/>
    <m/>
  </r>
  <r>
    <x v="35"/>
    <s v="Sung et al. 2014"/>
    <n v="65.099999999999994"/>
    <s v="65.1.1"/>
    <s v="Table 2 p. 138 (250m buffer)"/>
    <x v="1"/>
    <x v="1"/>
    <x v="1"/>
    <n v="5.7085714285714288E-2"/>
    <x v="10"/>
    <n v="17.517517517517518"/>
    <n v="0.87587587587587601"/>
    <n v="0.14700000000000002"/>
    <s v="6e, 8a, 5"/>
    <n v="0.16783200000000001"/>
    <s v="derived (6e)"/>
    <n v="5.7085714285714288E-2"/>
    <s v="Derived (8a)"/>
    <s v="Y"/>
    <s v="Pos"/>
    <s v="Y"/>
    <s v="Ridership"/>
    <s v="patronage"/>
    <s v="continuous"/>
    <s v="Aggregate"/>
    <s v="General"/>
    <s v="South Korea"/>
    <s v="Seoul "/>
    <n v="2010"/>
    <s v="2010 - 2017"/>
    <n v="473"/>
    <n v="1"/>
    <n v="0"/>
    <n v="0"/>
    <x v="0"/>
    <x v="0"/>
    <s v="Residential density"/>
    <m/>
    <x v="2"/>
    <s v="OLS"/>
    <m/>
    <n v="1.512"/>
    <m/>
    <m/>
    <s v=""/>
    <n v="2.94"/>
    <m/>
  </r>
  <r>
    <x v="35"/>
    <s v="Sung et al. 2014"/>
    <n v="65.400000000000006"/>
    <s v="65.4.1"/>
    <s v="Table 2 p. 138 (1000m buffer)"/>
    <x v="1"/>
    <x v="1"/>
    <x v="1"/>
    <n v="5.0904494382022471E-2"/>
    <x v="10"/>
    <n v="19.644630835448627"/>
    <n v="0.98223154177243144"/>
    <n v="8.900000000000001E-2"/>
    <s v="6e, 8a, 5"/>
    <n v="9.0609999999999996E-2"/>
    <s v="derived (6e)"/>
    <n v="5.0904494382022471E-2"/>
    <s v="Derived (8a)"/>
    <s v="Y"/>
    <s v="Pos"/>
    <s v="Y"/>
    <s v="Ridership"/>
    <s v="patronage"/>
    <s v="continuous"/>
    <s v="Aggregate"/>
    <s v="General"/>
    <s v="South Korea"/>
    <s v="Seoul "/>
    <n v="2010"/>
    <s v="2010 - 2017"/>
    <n v="473"/>
    <n v="1"/>
    <n v="0"/>
    <n v="0"/>
    <x v="0"/>
    <x v="0"/>
    <s v="Residential density"/>
    <m/>
    <x v="2"/>
    <s v="OLS"/>
    <m/>
    <n v="0.69699999999999995"/>
    <m/>
    <m/>
    <s v=""/>
    <n v="1.78"/>
    <m/>
  </r>
  <r>
    <x v="35"/>
    <s v="Sung et al. 2014"/>
    <n v="65.099999999999994"/>
    <s v="65.10.1"/>
    <s v="Table 3 p. 139 (1500m buffer)"/>
    <x v="1"/>
    <x v="1"/>
    <x v="1"/>
    <n v="4.5050802139037428E-2"/>
    <x v="10"/>
    <n v="22.197163036381983"/>
    <n v="1.1098581518190993"/>
    <n v="9.3500000000000028E-2"/>
    <s v="6e, 8a, 5"/>
    <n v="8.4245E-2"/>
    <s v="derived (6e)"/>
    <n v="4.5050802139037428E-2"/>
    <s v="Derived (8a)"/>
    <s v="Y"/>
    <s v="Pos"/>
    <s v="Y"/>
    <s v="Ridership"/>
    <s v="patronage"/>
    <s v="continuous"/>
    <s v="Aggregate"/>
    <s v="General"/>
    <s v="South Korea"/>
    <s v="Seoul metropolitan region"/>
    <n v="2010"/>
    <s v="2010 - 2017"/>
    <n v="473"/>
    <n v="1"/>
    <n v="0"/>
    <n v="0"/>
    <x v="0"/>
    <x v="0"/>
    <s v="Residential density"/>
    <m/>
    <x v="2"/>
    <s v="OLS"/>
    <m/>
    <n v="0.41499999999999998"/>
    <m/>
    <m/>
    <s v=""/>
    <n v="1.87"/>
    <m/>
  </r>
  <r>
    <x v="65"/>
    <s v="Chapman and Frank 2004"/>
    <n v="110.2"/>
    <s v="110.2.4"/>
    <s v="Table 107, p. 240"/>
    <x v="1"/>
    <x v="1"/>
    <x v="1"/>
    <n v="2.960109065147035E-2"/>
    <x v="11"/>
    <n v="33.78253902108596"/>
    <n v="4.8260770030122799"/>
    <n v="0.44857142857142857"/>
    <s v="4a, 7a, 8a"/>
    <n v="9.2947424645616908E-2"/>
    <s v="Derived (7a); (used average mode shares p. 14 for elasticity calc as model-specific means only given for relative trip time)"/>
    <n v="2.960109065147035E-2"/>
    <s v="Derived (8a)"/>
    <s v="Y"/>
    <s v="Pos"/>
    <s v="Y"/>
    <s v="Mode choice (probability)"/>
    <s v="trip"/>
    <s v="categorical"/>
    <s v="Aggregate"/>
    <s v="Non-work"/>
    <s v="USA"/>
    <s v="Atlanta"/>
    <s v="2001/2001"/>
    <s v="Pre-2010"/>
    <n v="8489"/>
    <n v="1"/>
    <n v="0"/>
    <n v="1"/>
    <x v="1"/>
    <x v="1"/>
    <s v="Walkability index"/>
    <m/>
    <x v="11"/>
    <s v="Multinomial logistic"/>
    <s v="automobile"/>
    <n v="0.125"/>
    <n v="1.1331484530668263"/>
    <m/>
    <s v="Derived (4a)"/>
    <n v="3.14"/>
    <m/>
  </r>
  <r>
    <x v="62"/>
    <s v="Brown et al. 2006"/>
    <n v="30.1"/>
    <s v="30.1.4"/>
    <s v="Table 5.3 p. 32 (Final model)"/>
    <x v="0"/>
    <x v="1"/>
    <x v="0"/>
    <n v="0.16100000000000003"/>
    <x v="0"/>
    <n v="6.2111801242236009"/>
    <n v="0"/>
    <n v="0"/>
    <s v="4b, 6e,  8a, 8b"/>
    <n v="0.5635"/>
    <s v="derived (6e)"/>
    <n v="0.16100000000000003"/>
    <s v="Derived (8a)"/>
    <s v="Y"/>
    <s v="Pos"/>
    <s v="Y"/>
    <s v="Ridership"/>
    <s v="trip start + trip end"/>
    <s v="count"/>
    <s v="Aggregate"/>
    <s v="General"/>
    <s v="USA"/>
    <s v="Raleigh, Durham and Chapel Hill, ('The Triangle',North Carolina)"/>
    <n v="2005"/>
    <s v="Pre-2010"/>
    <n v="148"/>
    <n v="0"/>
    <n v="0"/>
    <n v="0"/>
    <x v="0"/>
    <x v="1"/>
    <s v="Destination Index- intensity and diversity of land uses"/>
    <m/>
    <x v="11"/>
    <s v="Negative binomial regression"/>
    <m/>
    <n v="0.35"/>
    <m/>
    <n v="1.4190675485932571"/>
    <s v="Derived (4b)"/>
    <n v="3.4999999999999996"/>
    <s v="Derived (8b)"/>
  </r>
  <r>
    <x v="62"/>
    <s v="Brown et al. 2006"/>
    <n v="30.2"/>
    <s v="30.2.4"/>
    <s v="Table 5.4 p. 40 (Final model)"/>
    <x v="0"/>
    <x v="1"/>
    <x v="0"/>
    <n v="0.17710000000000001"/>
    <x v="0"/>
    <n v="5.6465273856578202"/>
    <n v="0"/>
    <n v="0"/>
    <s v="4b, 6e,  8a, 8b"/>
    <n v="0.5635"/>
    <s v="derived (6e)"/>
    <n v="0.17710000000000001"/>
    <s v="Derived (8a)"/>
    <s v="Y"/>
    <s v="Pos"/>
    <s v="Y"/>
    <s v="Ridership"/>
    <s v="trip start + trip end"/>
    <s v="count"/>
    <s v="Aggregate"/>
    <s v="General"/>
    <s v="USA"/>
    <s v="Raleigh, Durham and Chapel Hill, ('The Triangle',North Carolina)"/>
    <n v="2005"/>
    <s v="Pre-2010"/>
    <n v="141"/>
    <n v="0"/>
    <n v="0"/>
    <n v="0"/>
    <x v="0"/>
    <x v="1"/>
    <s v="Destination Index- intensity and diversity of land uses"/>
    <m/>
    <x v="11"/>
    <s v="Negative binomial regression"/>
    <m/>
    <n v="0.35"/>
    <m/>
    <n v="1.4190675485932571"/>
    <s v="Derived (4b)"/>
    <n v="3.1818181818181817"/>
    <s v="Derived (8b)"/>
  </r>
  <r>
    <x v="68"/>
    <s v="Lee and Lee 2013"/>
    <n v="47.1"/>
    <s v="47.2.2"/>
    <s v="A-3 p. 327, Random effects, Model 4"/>
    <x v="0"/>
    <x v="1"/>
    <x v="0"/>
    <n v="5.3646529837006018E-4"/>
    <x v="0"/>
    <n v="1864.0534682080929"/>
    <n v="0"/>
    <n v="0"/>
    <s v="6a, 8a, 5"/>
    <n v="0.55359999999999998"/>
    <s v="Source (6a)"/>
    <n v="5.3646529837006018E-4"/>
    <s v="Derived (8a)"/>
    <s v="Y"/>
    <s v="Pos"/>
    <s v="Y"/>
    <s v="Ridership"/>
    <s v="unlinked trip"/>
    <s v="continuous"/>
    <s v="Disaggregate"/>
    <s v="General"/>
    <s v="USA"/>
    <s v="varies"/>
    <s v="2002 - 2010"/>
    <s v="2010 - 2017"/>
    <n v="6369"/>
    <n v="0"/>
    <n v="0"/>
    <n v="1"/>
    <x v="1"/>
    <x v="1"/>
    <s v="Compactness index"/>
    <m/>
    <x v="7"/>
    <s v="2SLS"/>
    <m/>
    <n v="0.55359999999999998"/>
    <m/>
    <m/>
    <s v=""/>
    <n v="1031.94"/>
    <m/>
  </r>
  <r>
    <x v="68"/>
    <s v="Lee and Lee 2013"/>
    <n v="47.8"/>
    <s v="47.4.2"/>
    <s v="A-4 p. 328 random effect model 8"/>
    <x v="0"/>
    <x v="1"/>
    <x v="0"/>
    <n v="5.4425956077995313E-4"/>
    <x v="0"/>
    <n v="1837.3586282378694"/>
    <n v="0"/>
    <n v="0"/>
    <s v="6a, 8a, 5"/>
    <n v="0.54820000000000002"/>
    <s v="Source (6a)"/>
    <n v="5.4425956077995313E-4"/>
    <s v="Derived (8a)"/>
    <s v="Y"/>
    <s v="Pos"/>
    <s v="Y"/>
    <s v="Ridership"/>
    <s v="unlinked trip"/>
    <s v="continuous"/>
    <s v="Disaggregate"/>
    <s v="General"/>
    <s v="USA"/>
    <s v="varies"/>
    <s v="2002 - 2010"/>
    <s v="2010 - 2017"/>
    <n v="6369"/>
    <n v="0"/>
    <n v="0"/>
    <n v="1"/>
    <x v="1"/>
    <x v="1"/>
    <s v="Compactness index"/>
    <m/>
    <x v="7"/>
    <s v="2SLS"/>
    <m/>
    <n v="0.54820000000000002"/>
    <m/>
    <m/>
    <s v=""/>
    <n v="1007.24"/>
    <m/>
  </r>
  <r>
    <x v="35"/>
    <s v="Sung et al. 2014"/>
    <n v="65.3"/>
    <s v="65.3.2"/>
    <s v="Table 2 p. 138 (750m buffer)"/>
    <x v="1"/>
    <x v="1"/>
    <x v="1"/>
    <n v="4.7301818181818188E-2"/>
    <x v="10"/>
    <n v="21.140836408364081"/>
    <n v="1.0570418204182042"/>
    <n v="8.2500000000000004E-2"/>
    <s v="6e, 8a, 5"/>
    <n v="7.8048000000000006E-2"/>
    <s v="derived (6e)"/>
    <n v="4.7301818181818188E-2"/>
    <s v="Derived (8a)"/>
    <s v="Y"/>
    <s v="Pos"/>
    <s v="Y"/>
    <s v="Ridership"/>
    <s v="patronage"/>
    <s v="continuous"/>
    <s v="Aggregate"/>
    <s v="General"/>
    <s v="South Korea"/>
    <s v="Seoul "/>
    <n v="2010"/>
    <s v="2010 - 2017"/>
    <n v="473"/>
    <n v="1"/>
    <n v="0"/>
    <n v="0"/>
    <x v="0"/>
    <x v="0"/>
    <s v="Small-scale nieghbourhood living density"/>
    <m/>
    <x v="2"/>
    <s v="OLS"/>
    <m/>
    <n v="1.0840000000000001"/>
    <m/>
    <m/>
    <s v=""/>
    <n v="1.65"/>
    <m/>
  </r>
  <r>
    <x v="65"/>
    <s v="Chapman and Frank 2004"/>
    <n v="110.4"/>
    <s v="110.4.4"/>
    <s v="Table 111 p. 245"/>
    <x v="1"/>
    <x v="1"/>
    <x v="1"/>
    <n v="1.0036138706752309E-2"/>
    <x v="11"/>
    <n v="99.639914235860502"/>
    <n v="14.234273462265785"/>
    <n v="1.2985714285714285"/>
    <s v="4a, 7a, 8a"/>
    <n v="9.1228500844378488E-2"/>
    <s v="Derived (7a); (used average mode shares p. 14 for elasticity calc as model-specific means only given for relative trip time)"/>
    <n v="1.0036138706752309E-2"/>
    <s v="Derived (8a)"/>
    <s v="Y"/>
    <s v="Pos"/>
    <s v="Y"/>
    <s v="Mode choice (probability)"/>
    <s v="trip"/>
    <s v="categorical"/>
    <s v="Aggregate"/>
    <s v="Non-work"/>
    <s v="USA"/>
    <s v="Atlanta"/>
    <s v="2001/2001"/>
    <s v="Pre-2010"/>
    <n v="25372"/>
    <n v="1"/>
    <n v="0"/>
    <n v="1"/>
    <x v="1"/>
    <x v="1"/>
    <s v="Walkability index"/>
    <m/>
    <x v="11"/>
    <s v="Multinomial logistic"/>
    <s v="automobile"/>
    <n v="0.14099999999999999"/>
    <n v="1.1514246479847441"/>
    <m/>
    <s v="Derived (4a)"/>
    <n v="9.09"/>
    <m/>
  </r>
  <r>
    <x v="14"/>
    <s v="Concas and DeSalvo 2008"/>
    <n v="11.1"/>
    <s v="11.1.1"/>
    <s v="Table 4.8 and 4.9, Model I: Exogenous Residential Location and Population Density"/>
    <x v="0"/>
    <x v="1"/>
    <x v="1"/>
    <n v="0.14835821619001455"/>
    <x v="0"/>
    <n v="6.7404423272332821"/>
    <n v="0"/>
    <n v="0"/>
    <s v="4b, 8a, 8b"/>
    <n v="0.27900000000000003"/>
    <s v="Source"/>
    <n v="0.14835821619001455"/>
    <s v="Derived (8a)"/>
    <s v="Y"/>
    <s v="Pos"/>
    <s v="Y"/>
    <s v="Ridership"/>
    <s v="trip"/>
    <s v="continuous"/>
    <s v="Disaggregate"/>
    <s v="General"/>
    <s v="USA"/>
    <s v="San Francisco"/>
    <n v="2000"/>
    <s v="Pre-2010"/>
    <n v="8299"/>
    <n v="0"/>
    <n v="1"/>
    <n v="1"/>
    <x v="2"/>
    <x v="1"/>
    <s v="TOD"/>
    <n v="1"/>
    <x v="4"/>
    <s v="2SLS"/>
    <m/>
    <n v="0.20630000000000001"/>
    <m/>
    <n v="1.2291218852559347"/>
    <s v="Derived (4b)"/>
    <n v="1.8805834092980858"/>
    <s v="Derived (8b)"/>
  </r>
  <r>
    <x v="69"/>
    <s v="Verbas et al. 2015"/>
    <n v="91.1"/>
    <s v="91.1.3"/>
    <s v="Table 2 p. 14 (long term elasticity)"/>
    <x v="0"/>
    <x v="1"/>
    <x v="1"/>
    <n v="1.174573929064947E-2"/>
    <x v="0"/>
    <n v="85.137254901960787"/>
    <n v="0"/>
    <n v="0"/>
    <s v="8a"/>
    <n v="0.255"/>
    <s v="Source"/>
    <n v="1.174573929064947E-2"/>
    <s v="Derived (8a)"/>
    <s v="Y"/>
    <s v="Pos"/>
    <s v="Y"/>
    <s v="Ridership"/>
    <s v="boarding"/>
    <s v="continuous"/>
    <s v="Aggregate"/>
    <s v="General"/>
    <s v="USA"/>
    <s v="Chicago"/>
    <s v="2009 - 2010"/>
    <s v="2010 - 2017"/>
    <n v="23196"/>
    <n v="0"/>
    <n v="0"/>
    <n v="1"/>
    <x v="1"/>
    <x v="1"/>
    <s v="Walkscore"/>
    <m/>
    <x v="11"/>
    <s v="OLS"/>
    <m/>
    <s v=""/>
    <m/>
    <m/>
    <s v=""/>
    <n v="21.71"/>
    <m/>
  </r>
  <r>
    <x v="69"/>
    <s v="Verbas et al. 2015"/>
    <n v="91.1"/>
    <s v="91.1.2"/>
    <s v="Table 2 p. 13 (medium term elasticity)"/>
    <x v="0"/>
    <x v="1"/>
    <x v="1"/>
    <n v="1.1194029850746268E-2"/>
    <x v="0"/>
    <n v="89.333333333333343"/>
    <n v="0"/>
    <n v="0"/>
    <s v="8a"/>
    <n v="0.21"/>
    <s v="Source"/>
    <n v="1.1194029850746268E-2"/>
    <s v="Derived (8a)"/>
    <s v="Y"/>
    <s v="Pos"/>
    <s v="Y"/>
    <s v="Ridership"/>
    <s v="boarding"/>
    <s v="continuous"/>
    <s v="Aggregate"/>
    <s v="General"/>
    <s v="USA"/>
    <s v="Chicago"/>
    <s v="2009 - 2010"/>
    <s v="2010 - 2017"/>
    <n v="23196"/>
    <n v="0"/>
    <n v="0"/>
    <n v="1"/>
    <x v="1"/>
    <x v="1"/>
    <s v="Walkscore"/>
    <m/>
    <x v="11"/>
    <s v="OLS"/>
    <m/>
    <s v=""/>
    <m/>
    <m/>
    <s v=""/>
    <n v="18.760000000000002"/>
    <m/>
  </r>
  <r>
    <x v="69"/>
    <s v="Verbas et al. 2015"/>
    <n v="91.1"/>
    <s v="91.1.1"/>
    <s v="Table 2 p. 12"/>
    <x v="0"/>
    <x v="1"/>
    <x v="1"/>
    <n v="1.1212255772646538E-2"/>
    <x v="0"/>
    <n v="89.188118811881182"/>
    <n v="0"/>
    <n v="0"/>
    <s v="8a"/>
    <n v="0.20200000000000001"/>
    <s v="Source"/>
    <n v="1.1212255772646538E-2"/>
    <s v="Derived (8a)"/>
    <s v="Y"/>
    <s v="Pos"/>
    <s v="Y"/>
    <s v="Ridership"/>
    <s v="boarding"/>
    <s v="continuous"/>
    <s v="Aggregate"/>
    <s v="General"/>
    <s v="USA"/>
    <s v="Chicago"/>
    <s v="2009 - 2010"/>
    <s v="2010 - 2017"/>
    <n v="92784"/>
    <n v="0"/>
    <n v="0"/>
    <n v="1"/>
    <x v="1"/>
    <x v="1"/>
    <s v="Walkscore"/>
    <m/>
    <x v="11"/>
    <s v="OLS"/>
    <m/>
    <s v=""/>
    <m/>
    <m/>
    <s v=""/>
    <n v="18.015999999999998"/>
    <m/>
  </r>
  <r>
    <x v="35"/>
    <s v="Sung et al. 2014"/>
    <n v="65.8"/>
    <s v="65.8.2"/>
    <s v="Table 3 p. 139 (750m buffer)"/>
    <x v="1"/>
    <x v="1"/>
    <x v="1"/>
    <n v="3.8117676767676759E-2"/>
    <x v="10"/>
    <n v="26.234547454056425"/>
    <n v="1.3117273727028214"/>
    <n v="9.9000000000000019E-2"/>
    <s v="6e, 8a, 5"/>
    <n v="7.5472999999999985E-2"/>
    <s v="derived (6e)"/>
    <n v="3.8117676767676759E-2"/>
    <s v="Derived (8a)"/>
    <s v="Y"/>
    <s v="Pos"/>
    <s v="Y"/>
    <s v="Ridership"/>
    <s v="patronage"/>
    <s v="continuous"/>
    <s v="Aggregate"/>
    <s v="General"/>
    <s v="South Korea"/>
    <s v="Seoul metropolitan region"/>
    <n v="2010"/>
    <s v="2010 - 2017"/>
    <n v="473"/>
    <n v="1"/>
    <n v="0"/>
    <n v="0"/>
    <x v="0"/>
    <x v="0"/>
    <s v="Small-scale nieghbourhood living density"/>
    <m/>
    <x v="2"/>
    <s v="OLS"/>
    <m/>
    <n v="1.0629999999999999"/>
    <m/>
    <m/>
    <s v=""/>
    <n v="1.98"/>
    <m/>
  </r>
  <r>
    <x v="35"/>
    <s v="Sung et al. 2014"/>
    <n v="65.900000000000006"/>
    <s v="65.9.2"/>
    <s v="Table 3 p. 139 (1000m buffer)"/>
    <x v="1"/>
    <x v="1"/>
    <x v="1"/>
    <n v="3.1050399999999995E-2"/>
    <x v="10"/>
    <n v="32.205704274341073"/>
    <n v="1.6102852137170538"/>
    <n v="6.25E-2"/>
    <s v="6e, 8a"/>
    <n v="3.8812999999999993E-2"/>
    <s v="derived (6e)"/>
    <n v="3.1050399999999995E-2"/>
    <s v="Derived (8a)"/>
    <s v="N"/>
    <s v="Pos"/>
    <s v="insignificant"/>
    <s v="Ridership"/>
    <s v="patronage"/>
    <s v="continuous"/>
    <s v="Aggregate"/>
    <s v="General"/>
    <s v="South Korea"/>
    <s v="Seoul metropolitan region"/>
    <n v="2010"/>
    <s v="2010 - 2017"/>
    <n v="473"/>
    <n v="1"/>
    <n v="0"/>
    <n v="0"/>
    <x v="0"/>
    <x v="0"/>
    <s v="Small-scale nieghbourhood living density"/>
    <m/>
    <x v="2"/>
    <s v="OLS"/>
    <m/>
    <n v="1.0489999999999999"/>
    <m/>
    <m/>
    <s v=""/>
    <n v="1.25"/>
    <m/>
  </r>
  <r>
    <x v="35"/>
    <s v="Sung et al. 2014"/>
    <n v="65.400000000000006"/>
    <s v="65.4.2"/>
    <s v="Table 2 p. 138 (1000m buffer)"/>
    <x v="1"/>
    <x v="1"/>
    <x v="1"/>
    <n v="3.8204444444444444E-2"/>
    <x v="10"/>
    <n v="26.174965100046535"/>
    <n v="1.3087482550023268"/>
    <n v="4.5000000000000005E-2"/>
    <s v="6e, 8a"/>
    <n v="3.4383999999999998E-2"/>
    <s v="derived (6e)"/>
    <n v="3.8204444444444444E-2"/>
    <s v="Derived (8a)"/>
    <s v="N"/>
    <s v="Pos"/>
    <s v="insignificant"/>
    <s v="Ridership"/>
    <s v="patronage"/>
    <s v="continuous"/>
    <s v="Aggregate"/>
    <s v="General"/>
    <s v="South Korea"/>
    <s v="Seoul "/>
    <n v="2010"/>
    <s v="2010 - 2017"/>
    <n v="473"/>
    <n v="1"/>
    <n v="0"/>
    <n v="0"/>
    <x v="0"/>
    <x v="0"/>
    <s v="Small-scale nieghbourhood living density"/>
    <m/>
    <x v="2"/>
    <s v="OLS"/>
    <m/>
    <n v="1.228"/>
    <m/>
    <m/>
    <s v=""/>
    <n v="0.9"/>
    <m/>
  </r>
  <r>
    <x v="70"/>
    <s v="Brown and Neog 2012"/>
    <n v="44.3"/>
    <s v="44.3.1"/>
    <s v="Table 6 p. 11"/>
    <x v="0"/>
    <x v="1"/>
    <x v="1"/>
    <n v="0.118491921005386"/>
    <x v="0"/>
    <n v="8.4393939393939394"/>
    <n v="0"/>
    <n v="0"/>
    <s v="6a, 8a"/>
    <n v="6.6000000000000003E-2"/>
    <s v="Source (6a)"/>
    <n v="0.118491921005386"/>
    <s v="Derived (8a)"/>
    <s v="N"/>
    <s v="Pos"/>
    <s v="insignificant"/>
    <s v="Mode share"/>
    <s v="trip"/>
    <s v="continuous (fraction)"/>
    <s v="Aggregate"/>
    <s v="Work"/>
    <s v="USA"/>
    <s v="varies"/>
    <n v="2000"/>
    <s v="Pre-2010"/>
    <n v="29"/>
    <n v="0"/>
    <n v="0"/>
    <n v="1"/>
    <x v="1"/>
    <x v="1"/>
    <s v="% of MSA employment in CBD"/>
    <m/>
    <x v="7"/>
    <s v="OLS"/>
    <m/>
    <n v="6.6000000000000003E-2"/>
    <m/>
    <n v="1.0682267171659934"/>
    <s v="Derived (4b)"/>
    <n v="0.55700000000000005"/>
    <m/>
  </r>
  <r>
    <x v="59"/>
    <s v="Boulange et al.  2017"/>
    <n v="58.1"/>
    <s v="58.1.3"/>
    <s v="Table 4 p. 10 Model 3"/>
    <x v="0"/>
    <x v="1"/>
    <x v="1"/>
    <n v="2.826394538989067E-2"/>
    <x v="0"/>
    <n v="35.380764652824297"/>
    <n v="0"/>
    <n v="0"/>
    <s v="7a, 5"/>
    <n v="6.0283150009193667E-2"/>
    <s v="Derived (7a)"/>
    <m/>
    <m/>
    <s v="Y"/>
    <s v="Pos"/>
    <s v="Y"/>
    <s v="Transit use (probability)"/>
    <s v="individual"/>
    <s v="categorical"/>
    <s v="Disaggregate"/>
    <s v="Weekday"/>
    <s v="Australia"/>
    <s v="Victoria"/>
    <n v="2009"/>
    <s v="Pre-2010"/>
    <n v="16890"/>
    <n v="0"/>
    <n v="0"/>
    <n v="1"/>
    <x v="1"/>
    <x v="1"/>
    <s v="Walk access to amenities"/>
    <m/>
    <x v="11"/>
    <s v="binary logistic (multilevel)"/>
    <s v="no transit trip"/>
    <n v="8.6359830674748214E-2"/>
    <n v="1.22"/>
    <m/>
    <s v="Source"/>
    <s v=""/>
    <m/>
  </r>
  <r>
    <x v="0"/>
    <s v="Ramos-Santiago and Brown 2016"/>
    <n v="33.1"/>
    <s v="33.1.4"/>
    <s v="(Streetcar) Table 3 p. 929"/>
    <x v="0"/>
    <x v="1"/>
    <x v="1"/>
    <n v="8.1678742695926662E-2"/>
    <x v="0"/>
    <n v="12.243087576932918"/>
    <n v="0"/>
    <n v="0"/>
    <s v="4b, 7b"/>
    <n v="5.6383220000000005E-2"/>
    <s v="derived (7b)"/>
    <m/>
    <m/>
    <s v="Y"/>
    <s v="Pos"/>
    <s v="Y"/>
    <s v="Ridership"/>
    <s v="boarding"/>
    <s v="count"/>
    <s v="Aggregate"/>
    <s v="General"/>
    <s v="USA"/>
    <s v="varies"/>
    <n v="2012"/>
    <s v="2010 - 2017"/>
    <n v="475"/>
    <n v="0"/>
    <n v="0"/>
    <n v="1"/>
    <x v="1"/>
    <x v="1"/>
    <s v="Special Activity Generators"/>
    <n v="1"/>
    <x v="4"/>
    <s v="Negative binomial regression"/>
    <m/>
    <n v="1.6583300000000001"/>
    <m/>
    <n v="5.2505351251018766"/>
    <s v="Derived (4b)"/>
    <s v=""/>
    <m/>
  </r>
  <r>
    <x v="70"/>
    <s v="Brown and Neog 2012"/>
    <n v="44.2"/>
    <s v="44.2.1"/>
    <s v="Table 3 p. 11"/>
    <x v="0"/>
    <x v="1"/>
    <x v="1"/>
    <n v="0.1076923076923077"/>
    <x v="0"/>
    <n v="9.2857142857142847"/>
    <n v="0"/>
    <n v="0"/>
    <s v="6a, 8a"/>
    <n v="4.2000000000000003E-2"/>
    <s v="Source (6a)"/>
    <n v="0.1076923076923077"/>
    <s v="Derived (8a)"/>
    <s v="N"/>
    <s v="Pos"/>
    <s v="insignificant"/>
    <s v="Mode share"/>
    <s v="trip"/>
    <s v="continuous (fraction)"/>
    <s v="Aggregate"/>
    <s v="Work"/>
    <s v="USA"/>
    <s v="varies"/>
    <n v="2000"/>
    <s v="Pre-2010"/>
    <n v="43"/>
    <n v="0"/>
    <n v="0"/>
    <n v="1"/>
    <x v="1"/>
    <x v="1"/>
    <s v="% of MSA employment in CBD"/>
    <m/>
    <x v="7"/>
    <s v="OLS"/>
    <m/>
    <n v="4.2000000000000003E-2"/>
    <m/>
    <n v="1.0428944787507632"/>
    <s v="Derived (4b)"/>
    <n v="0.39"/>
    <m/>
  </r>
  <r>
    <x v="0"/>
    <s v="Ramos-Santiago and Brown 2016"/>
    <n v="33.200000000000003"/>
    <s v="33.2.4"/>
    <s v="(Light rail) Table 3 p. 929"/>
    <x v="0"/>
    <x v="1"/>
    <x v="1"/>
    <n v="8.1678742695926662E-2"/>
    <x v="0"/>
    <n v="12.243087576932918"/>
    <n v="0"/>
    <n v="0"/>
    <s v="4b, 7b"/>
    <n v="3.6745800000000002E-2"/>
    <s v="derived (7b)"/>
    <m/>
    <m/>
    <s v="Y"/>
    <s v="Pos"/>
    <s v="Y"/>
    <s v="Ridership"/>
    <s v="boarding"/>
    <s v="count"/>
    <s v="Aggregate"/>
    <s v="General"/>
    <s v="USA"/>
    <s v="varies"/>
    <n v="2012"/>
    <s v="2010 - 2017"/>
    <n v="432"/>
    <n v="0"/>
    <n v="0"/>
    <n v="1"/>
    <x v="1"/>
    <x v="1"/>
    <s v="Special Activity Generators"/>
    <n v="1"/>
    <x v="4"/>
    <s v="Negative binomial regression"/>
    <m/>
    <n v="0.52493999999999996"/>
    <m/>
    <n v="1.6903574238909536"/>
    <s v="Derived (4b)"/>
    <s v=""/>
    <m/>
  </r>
  <r>
    <x v="22"/>
    <s v="Thompson et al. 2011"/>
    <n v="108.1"/>
    <s v="108.1.6"/>
    <s v="Table 3 p. 3340"/>
    <x v="1"/>
    <x v="1"/>
    <x v="2"/>
    <n v="2.826394538989067E-2"/>
    <x v="0"/>
    <n v="35.380764652824297"/>
    <n v="0"/>
    <n v="0"/>
    <s v="4b"/>
    <n v="-0.65510000000000002"/>
    <s v="Source"/>
    <m/>
    <m/>
    <s v="Y"/>
    <s v="Neg"/>
    <s v="N"/>
    <s v="Ridership"/>
    <s v="trip"/>
    <s v="count"/>
    <s v="Aggregate"/>
    <s v="Work"/>
    <s v="USA"/>
    <s v="Florida"/>
    <n v="2000"/>
    <s v="Pre-2010"/>
    <n v="40436"/>
    <n v="1"/>
    <n v="0"/>
    <n v="1"/>
    <x v="1"/>
    <x v="1"/>
    <s v="Walkability index"/>
    <m/>
    <x v="11"/>
    <s v="Negative binomial regression"/>
    <m/>
    <n v="-0.45269999999999999"/>
    <m/>
    <n v="0.63590887767667914"/>
    <s v="Derived (4b)"/>
    <s v=""/>
    <m/>
  </r>
  <r>
    <x v="41"/>
    <s v="Noland and DiPetrillo 2015"/>
    <n v="106.1"/>
    <s v="106.1.2"/>
    <s v="Table 13 p. 40"/>
    <x v="0"/>
    <x v="1"/>
    <x v="1"/>
    <n v="8.1678742695926662E-2"/>
    <x v="0"/>
    <n v="12.243087576932918"/>
    <n v="0"/>
    <n v="0"/>
    <s v="6c"/>
    <n v="2.2671388101983006E-2"/>
    <s v="derived (6c)"/>
    <m/>
    <m/>
    <s v="Y"/>
    <s v="Pos"/>
    <s v="Y"/>
    <s v="Ridership"/>
    <s v="trip frequency"/>
    <s v="continuous"/>
    <s v="Disaggregate"/>
    <s v="General"/>
    <s v="United Kingdom"/>
    <s v="varies"/>
    <n v="2012"/>
    <s v="2010 - 2017"/>
    <n v="779"/>
    <n v="0"/>
    <n v="1"/>
    <n v="1"/>
    <x v="2"/>
    <x v="1"/>
    <s v="Lives in a TOD"/>
    <n v="1"/>
    <x v="4"/>
    <s v="SEM"/>
    <m/>
    <n v="0.53"/>
    <m/>
    <m/>
    <s v=""/>
    <s v=""/>
    <m/>
  </r>
  <r>
    <x v="68"/>
    <s v="Lee and Lee 2013"/>
    <n v="47.1"/>
    <s v="47.1.2"/>
    <s v="A-3 p. 327, Pooled Model 2"/>
    <x v="0"/>
    <x v="1"/>
    <x v="1"/>
    <n v="9.2670157068062836E-3"/>
    <x v="0"/>
    <n v="107.90960451977401"/>
    <n v="0"/>
    <n v="0"/>
    <s v="6a, 8a, 5"/>
    <n v="1.77E-2"/>
    <s v="Source (6a)"/>
    <n v="9.2670157068062836E-3"/>
    <s v="Derived (8a)"/>
    <s v="Y"/>
    <s v="Pos"/>
    <s v="Y"/>
    <s v="Ridership"/>
    <s v="unlinked trip"/>
    <s v="continuous"/>
    <s v="Disaggregate"/>
    <s v="General"/>
    <s v="USA"/>
    <s v="varies"/>
    <s v="2002 - 2010"/>
    <s v="2010 - 2017"/>
    <n v="6369"/>
    <n v="0"/>
    <n v="0"/>
    <n v="1"/>
    <x v="1"/>
    <x v="1"/>
    <s v="Compactness index"/>
    <m/>
    <x v="7"/>
    <s v="2SLS"/>
    <m/>
    <n v="1.77E-2"/>
    <m/>
    <m/>
    <s v=""/>
    <n v="1.91"/>
    <m/>
  </r>
  <r>
    <x v="39"/>
    <s v="Peterson 2011"/>
    <n v="104.2"/>
    <s v="104.2.1"/>
    <s v="Table 5.8 p. 27"/>
    <x v="0"/>
    <x v="1"/>
    <x v="1"/>
    <n v="2.4229339090800045E-4"/>
    <x v="0"/>
    <n v="4127.227722772278"/>
    <n v="0"/>
    <n v="0"/>
    <s v="6e, 4b, 8a"/>
    <n v="-2.0199999999999997E-3"/>
    <s v="derived (6e)"/>
    <n v="2.4229339090800045E-4"/>
    <s v="Derived (8a)"/>
    <s v="Y"/>
    <s v="Pos"/>
    <s v="Y"/>
    <s v="Ridership"/>
    <s v="boarding"/>
    <s v="continuous"/>
    <s v="Aggregate"/>
    <s v="General"/>
    <s v="USA"/>
    <s v="Fargo- Moorhead"/>
    <n v="2010"/>
    <s v="2010 - 2017"/>
    <n v="15"/>
    <n v="0"/>
    <n v="0"/>
    <n v="1"/>
    <x v="1"/>
    <x v="1"/>
    <s v="Walkability index"/>
    <m/>
    <x v="11"/>
    <s v="OLS"/>
    <m/>
    <n v="1.4999999999999999E-2"/>
    <m/>
    <n v="1.0151130646157189"/>
    <s v="Derived (4b)"/>
    <n v="8.3369999999999997"/>
    <m/>
  </r>
  <r>
    <x v="68"/>
    <s v="Lee and Lee 2013"/>
    <n v="47.7"/>
    <s v="47.3.2"/>
    <s v="A-4 p. 328 pooled model 6"/>
    <x v="0"/>
    <x v="1"/>
    <x v="1"/>
    <n v="8.6956521739130436E-3"/>
    <x v="0"/>
    <n v="115"/>
    <n v="0"/>
    <n v="0"/>
    <s v="6a, 8a, 5"/>
    <n v="-4.0000000000000001E-3"/>
    <s v="Source (6a)"/>
    <n v="8.6956521739130436E-3"/>
    <s v="Derived (8a)"/>
    <s v="N"/>
    <s v="Neg"/>
    <s v="insignificant"/>
    <s v="Ridership"/>
    <s v="unlinked trip"/>
    <s v="continuous"/>
    <s v="Disaggregate"/>
    <s v="General"/>
    <s v="USA"/>
    <s v="varies"/>
    <s v="2002 - 2010"/>
    <s v="2010 - 2017"/>
    <n v="6369"/>
    <n v="0"/>
    <n v="0"/>
    <n v="1"/>
    <x v="1"/>
    <x v="1"/>
    <s v="Compactness index"/>
    <m/>
    <x v="7"/>
    <s v="2SLS"/>
    <m/>
    <n v="-4.0000000000000001E-3"/>
    <m/>
    <m/>
    <s v=""/>
    <n v="-0.46"/>
    <m/>
  </r>
  <r>
    <x v="65"/>
    <s v="Chapman and Frank 2004"/>
    <n v="110.1"/>
    <s v="110.1.3"/>
    <s v="Table 105 p. 237"/>
    <x v="1"/>
    <x v="1"/>
    <x v="1"/>
    <n v="4.6614541754089703E-2"/>
    <x v="11"/>
    <n v="21.452533101696009"/>
    <n v="3.0646475859565725"/>
    <n v="-0.5485714285714286"/>
    <s v="4a, 7a, 8a"/>
    <n v="-0.17899984033570446"/>
    <s v="Derived (7a); (used average mode shares p. 14 for elasticity calc as model-specific means only given for relative trip time)"/>
    <n v="4.6614541754089703E-2"/>
    <s v="Derived (8a)"/>
    <s v="Y"/>
    <s v="Neg"/>
    <s v="N"/>
    <s v="Mode choice (probability)"/>
    <s v="trip"/>
    <s v="categorical"/>
    <s v="Aggregate"/>
    <s v="Work"/>
    <s v="USA"/>
    <s v="Atlanta"/>
    <s v="2001/2001"/>
    <s v="Pre-2010"/>
    <n v="4140"/>
    <n v="1"/>
    <n v="0"/>
    <n v="1"/>
    <x v="1"/>
    <x v="1"/>
    <s v="Walkability index"/>
    <m/>
    <x v="11"/>
    <s v="Multinomial logistic"/>
    <s v="automobile"/>
    <n v="-0.33100000000000002"/>
    <n v="0.7182051690405703"/>
    <m/>
    <s v="Derived (4a)"/>
    <n v="-3.84"/>
    <m/>
  </r>
  <r>
    <x v="47"/>
    <s v="Zhu et al. 2013"/>
    <n v="54.3"/>
    <s v="54.3.4"/>
    <s v="Table 5 p. 69"/>
    <x v="1"/>
    <x v="1"/>
    <x v="1"/>
    <n v="9.1214876538965012E-2"/>
    <x v="2"/>
    <n v="10.963123976523958"/>
    <e v="#VALUE!"/>
    <e v="#VALUE!"/>
    <s v="4a, 7a"/>
    <n v="5.7599999999999995E-3"/>
    <s v="Derived (7a)"/>
    <m/>
    <m/>
    <s v="N"/>
    <s v="Pos"/>
    <s v="insignificant"/>
    <s v="Transit use (probability)"/>
    <s v="individual"/>
    <s v="binary"/>
    <s v="Disaggregate"/>
    <s v="Non-work"/>
    <s v="USA"/>
    <s v="Los Angeles"/>
    <n v="2009"/>
    <s v="Pre-2010"/>
    <n v="8181"/>
    <n v="1"/>
    <n v="0"/>
    <n v="1"/>
    <x v="1"/>
    <x v="3"/>
    <s v="Housing diversity:Entropy: maximises eveness --&gt; 1"/>
    <m/>
    <x v="12"/>
    <s v="Binary logistic"/>
    <s v="no transit trip"/>
    <n v="0.04"/>
    <n v="1.0408107741923882"/>
    <m/>
    <s v="Derived (4a)"/>
    <s v=""/>
    <m/>
  </r>
  <r>
    <x v="47"/>
    <s v="Zhu et al. 2013"/>
    <n v="54.2"/>
    <s v="54.2.2"/>
    <s v="Table 4 p. 68"/>
    <x v="1"/>
    <x v="1"/>
    <x v="1"/>
    <n v="9.1214876538965012E-2"/>
    <x v="2"/>
    <n v="10.963123976523958"/>
    <e v="#VALUE!"/>
    <e v="#VALUE!"/>
    <s v="4a, 7a"/>
    <n v="0"/>
    <s v="Derived (7a)"/>
    <m/>
    <m/>
    <s v="N"/>
    <s v="Neg"/>
    <s v="insignificant"/>
    <s v="Transit use (probability)"/>
    <s v="individual"/>
    <s v="binary"/>
    <s v="Disaggregate"/>
    <s v="Work"/>
    <s v="USA"/>
    <s v="Los Angeles"/>
    <n v="2009"/>
    <s v="Pre-2010"/>
    <n v="3334"/>
    <n v="1"/>
    <n v="0"/>
    <n v="1"/>
    <x v="1"/>
    <x v="3"/>
    <s v="Residential density Index:Entropy: maximises eveness --&gt; 1"/>
    <m/>
    <x v="12"/>
    <s v="Binary logistic"/>
    <s v="no transit trip"/>
    <n v="0"/>
    <n v="1"/>
    <m/>
    <s v="Derived (4a)"/>
    <s v=""/>
    <m/>
  </r>
  <r>
    <x v="47"/>
    <s v="Zhu et al. 2013"/>
    <n v="54.1"/>
    <s v="54.1.2"/>
    <s v="Table 3 p. 68"/>
    <x v="1"/>
    <x v="1"/>
    <x v="1"/>
    <n v="9.1214876538965012E-2"/>
    <x v="2"/>
    <n v="10.963123976523958"/>
    <e v="#VALUE!"/>
    <e v="#VALUE!"/>
    <s v="4b, 7a"/>
    <n v="-5.7599999999999991E-4"/>
    <s v="Derived (7a)"/>
    <m/>
    <m/>
    <s v="N"/>
    <s v="Pos"/>
    <s v="insignificant"/>
    <s v="Mode choice (probability)"/>
    <s v="trip"/>
    <s v="categorical"/>
    <s v="Disaggregate"/>
    <s v="Work"/>
    <s v="USA"/>
    <s v="Los Angeles"/>
    <n v="2009"/>
    <s v="Pre-2010"/>
    <n v="4934"/>
    <n v="1"/>
    <n v="0"/>
    <n v="1"/>
    <x v="1"/>
    <x v="3"/>
    <s v="Residential density Index:Entropy: maximises eveness --&gt; 1"/>
    <m/>
    <x v="12"/>
    <s v="Multinomial logistic"/>
    <s v="automobile"/>
    <n v="0.01"/>
    <m/>
    <n v="1.0100501670841679"/>
    <s v="Derived (4b)"/>
    <s v=""/>
    <m/>
  </r>
  <r>
    <x v="47"/>
    <s v="Zhu et al. 2013"/>
    <n v="54.3"/>
    <s v="54.3.2"/>
    <s v="Table 5 p. 69"/>
    <x v="1"/>
    <x v="1"/>
    <x v="1"/>
    <n v="9.1214876538965012E-2"/>
    <x v="2"/>
    <n v="10.963123976523958"/>
    <e v="#VALUE!"/>
    <e v="#VALUE!"/>
    <s v="4a, 7a"/>
    <n v="-1.1519999999999998E-3"/>
    <s v="Derived (7a)"/>
    <m/>
    <m/>
    <s v="N"/>
    <s v="Pos"/>
    <s v="insignificant"/>
    <s v="Transit use (probability)"/>
    <s v="individual"/>
    <s v="binary"/>
    <s v="Disaggregate"/>
    <s v="Non-work"/>
    <s v="USA"/>
    <s v="Los Angeles"/>
    <n v="2009"/>
    <s v="Pre-2010"/>
    <n v="8181"/>
    <n v="1"/>
    <n v="0"/>
    <n v="1"/>
    <x v="1"/>
    <x v="3"/>
    <s v="Residential density Index:Entropy: maximises eveness --&gt; 1"/>
    <m/>
    <x v="12"/>
    <s v="Binary logistic"/>
    <s v="no transit trip"/>
    <n v="0.02"/>
    <n v="1.0202013400267558"/>
    <m/>
    <s v="Derived (4a)"/>
    <s v=""/>
    <m/>
  </r>
  <r>
    <x v="47"/>
    <s v="Zhu et al. 2013"/>
    <n v="54.1"/>
    <s v="54.1.4"/>
    <s v="Table 3 p. 68"/>
    <x v="1"/>
    <x v="1"/>
    <x v="1"/>
    <n v="9.1214876538965012E-2"/>
    <x v="2"/>
    <n v="10.963123976523958"/>
    <e v="#VALUE!"/>
    <e v="#VALUE!"/>
    <s v="4b, 7a"/>
    <n v="-5.7599999999999995E-3"/>
    <s v="Derived (7a)"/>
    <m/>
    <m/>
    <s v="N"/>
    <s v="Pos"/>
    <s v="insignificant"/>
    <s v="Mode choice (probability)"/>
    <s v="trip"/>
    <s v="categorical"/>
    <s v="Disaggregate"/>
    <s v="Work"/>
    <s v="USA"/>
    <s v="Los Angeles"/>
    <n v="2009"/>
    <s v="Pre-2010"/>
    <n v="4934"/>
    <n v="1"/>
    <n v="0"/>
    <n v="1"/>
    <x v="1"/>
    <x v="3"/>
    <s v="Housing diversity:Entropy: maximises eveness --&gt; 1"/>
    <m/>
    <x v="12"/>
    <s v="Multinomial logistic"/>
    <s v="automobile"/>
    <n v="0.04"/>
    <m/>
    <n v="1.0408107741923882"/>
    <s v="Derived (4b)"/>
    <s v=""/>
    <m/>
  </r>
  <r>
    <x v="47"/>
    <s v="Zhu et al. 2013"/>
    <n v="54.2"/>
    <s v="54.2.4"/>
    <s v="Table 4 p. 68"/>
    <x v="1"/>
    <x v="1"/>
    <x v="1"/>
    <n v="9.1214876538965012E-2"/>
    <x v="2"/>
    <n v="10.963123976523958"/>
    <e v="#VALUE!"/>
    <e v="#VALUE!"/>
    <s v="4a, 7a"/>
    <n v="-1.2959999999999999E-2"/>
    <s v="Derived (7a)"/>
    <m/>
    <m/>
    <s v="N"/>
    <s v="Pos"/>
    <s v="insignificant"/>
    <s v="Transit use (probability)"/>
    <s v="individual"/>
    <s v="binary"/>
    <s v="Disaggregate"/>
    <s v="Work"/>
    <s v="USA"/>
    <s v="Los Angeles"/>
    <n v="2009"/>
    <s v="Pre-2010"/>
    <n v="3334"/>
    <n v="1"/>
    <n v="0"/>
    <n v="1"/>
    <x v="1"/>
    <x v="3"/>
    <s v="Housing diversity:Entropy: maximises eveness --&gt; 1"/>
    <m/>
    <x v="12"/>
    <s v="Binary logistic"/>
    <s v="no transit trip"/>
    <n v="0.09"/>
    <n v="1.0941742837052104"/>
    <m/>
    <s v="Derived (4a)"/>
    <s v=""/>
    <m/>
  </r>
  <r>
    <x v="41"/>
    <s v="Noland and DiPetrillo 2015"/>
    <n v="106.1"/>
    <s v="106.1.1"/>
    <s v="Table 13 p. 40"/>
    <x v="0"/>
    <x v="1"/>
    <x v="1"/>
    <n v="2.826394538989067E-2"/>
    <x v="0"/>
    <n v="35.380764652824297"/>
    <n v="0"/>
    <n v="0"/>
    <s v="6d"/>
    <n v="-1.643059490084986E-2"/>
    <s v="derived (6d)"/>
    <m/>
    <m/>
    <s v="N"/>
    <s v="Neg"/>
    <s v="insignificant"/>
    <s v="Ridership"/>
    <s v="trip frequency"/>
    <s v="continuous"/>
    <s v="Disaggregate"/>
    <s v="General"/>
    <s v="United Kingdom"/>
    <s v="varies"/>
    <n v="2012"/>
    <s v="2010 - 2017"/>
    <n v="779"/>
    <n v="0"/>
    <n v="1"/>
    <n v="1"/>
    <x v="2"/>
    <x v="1"/>
    <s v="Walkability index"/>
    <m/>
    <x v="11"/>
    <s v="SEM"/>
    <m/>
    <n v="-5.8000000000000003E-2"/>
    <m/>
    <m/>
    <s v=""/>
    <s v=""/>
    <m/>
  </r>
  <r>
    <x v="47"/>
    <s v="Zhu et al. 2013"/>
    <n v="54.2"/>
    <s v="54.2.3"/>
    <s v="Table 4 p. 68"/>
    <x v="1"/>
    <x v="1"/>
    <x v="1"/>
    <n v="9.0219636336000192E-2"/>
    <x v="8"/>
    <n v="11.084061525982584"/>
    <n v="3.6946871753275277"/>
    <n v="-3.5468996883144269E-4"/>
    <s v="4a, 7a"/>
    <n v="-9.6000000000000002E-5"/>
    <s v="Derived (7a)"/>
    <m/>
    <m/>
    <s v="N"/>
    <s v="Neg"/>
    <s v="insignificant"/>
    <s v="Transit use (probability)"/>
    <s v="individual"/>
    <s v="binary"/>
    <s v="Disaggregate"/>
    <s v="Work"/>
    <s v="USA"/>
    <s v="Los Angeles"/>
    <n v="2009"/>
    <s v="Pre-2010"/>
    <n v="3334"/>
    <n v="1"/>
    <n v="0"/>
    <n v="1"/>
    <x v="1"/>
    <x v="3"/>
    <s v="Land use mix:Entropy: maximises eveness --&gt; 1"/>
    <m/>
    <x v="10"/>
    <s v="Binary logistic"/>
    <s v="no transit trip"/>
    <n v="-0.01"/>
    <n v="0.99004983374916811"/>
    <m/>
    <s v="Derived (4a)"/>
    <s v=""/>
    <m/>
  </r>
  <r>
    <x v="70"/>
    <s v="Brown and Neog 2012"/>
    <n v="44.1"/>
    <s v="44.1.1"/>
    <s v="Table 3 p. 11"/>
    <x v="0"/>
    <x v="1"/>
    <x v="1"/>
    <n v="7.2139303482587069E-2"/>
    <x v="0"/>
    <n v="13.86206896551724"/>
    <n v="0"/>
    <n v="0"/>
    <s v="6a, 8a"/>
    <n v="-2.9000000000000001E-2"/>
    <s v="Source (6a)"/>
    <n v="7.2139303482587069E-2"/>
    <s v="Derived (8a)"/>
    <s v="N"/>
    <s v="Neg"/>
    <s v="insignificant"/>
    <s v="Mode share"/>
    <s v="trip"/>
    <s v="continuous (fraction)"/>
    <s v="Aggregate"/>
    <s v="Work"/>
    <s v="USA"/>
    <s v="varies"/>
    <n v="2000"/>
    <s v="Pre-2010"/>
    <n v="82"/>
    <n v="0"/>
    <n v="0"/>
    <n v="1"/>
    <x v="1"/>
    <x v="1"/>
    <s v="% of MSA employment in CBD"/>
    <m/>
    <x v="7"/>
    <s v="OLS"/>
    <m/>
    <n v="-2.9000000000000001E-2"/>
    <m/>
    <n v="0.97141646446660479"/>
    <s v="Derived (4b)"/>
    <n v="-0.40200000000000002"/>
    <m/>
  </r>
  <r>
    <x v="47"/>
    <s v="Zhu et al. 2013"/>
    <n v="54.3"/>
    <s v="54.3.3"/>
    <s v="Table 5 p. 69"/>
    <x v="1"/>
    <x v="1"/>
    <x v="1"/>
    <n v="9.0219636336000192E-2"/>
    <x v="8"/>
    <n v="11.084061525982584"/>
    <n v="3.6946871753275277"/>
    <n v="-3.5468996883144269E-4"/>
    <s v="4a, 7a"/>
    <n v="-9.6000000000000002E-5"/>
    <s v="Derived (7a)"/>
    <m/>
    <m/>
    <s v="N"/>
    <s v="Neg"/>
    <s v="insignificant"/>
    <s v="Transit use (probability)"/>
    <s v="individual"/>
    <s v="binary"/>
    <s v="Disaggregate"/>
    <s v="Non-work"/>
    <s v="USA"/>
    <s v="Los Angeles"/>
    <n v="2009"/>
    <s v="Pre-2010"/>
    <n v="8181"/>
    <n v="1"/>
    <n v="0"/>
    <n v="1"/>
    <x v="1"/>
    <x v="3"/>
    <s v="Land use mix:Entropy: maximises eveness --&gt; 1"/>
    <m/>
    <x v="10"/>
    <s v="Binary logistic"/>
    <s v="no transit trip"/>
    <n v="-0.01"/>
    <n v="0.99004983374916811"/>
    <m/>
    <s v="Derived (4a)"/>
    <s v=""/>
    <m/>
  </r>
  <r>
    <x v="47"/>
    <s v="Zhu et al. 2013"/>
    <n v="54.1"/>
    <s v="54.1.3"/>
    <s v="Table 3 p. 68"/>
    <x v="1"/>
    <x v="1"/>
    <x v="1"/>
    <n v="9.0219636336000192E-2"/>
    <x v="8"/>
    <n v="11.084061525982584"/>
    <n v="3.6946871753275277"/>
    <n v="-2.4828297818200989E-3"/>
    <s v="4b, 7a"/>
    <n v="-6.7200000000000007E-4"/>
    <s v="Derived (7a)"/>
    <m/>
    <m/>
    <s v="N"/>
    <s v="Neg"/>
    <s v="insignificant"/>
    <s v="Mode choice (probability)"/>
    <s v="trip"/>
    <s v="categorical"/>
    <s v="Disaggregate"/>
    <s v="Work"/>
    <s v="USA"/>
    <s v="Los Angeles"/>
    <n v="2009"/>
    <s v="Pre-2010"/>
    <n v="4934"/>
    <n v="1"/>
    <n v="0"/>
    <n v="1"/>
    <x v="1"/>
    <x v="3"/>
    <s v="Land use mix:Entropy: maximises eveness --&gt; 1"/>
    <m/>
    <x v="10"/>
    <s v="Multinomial logistic"/>
    <s v="automobile"/>
    <n v="-7.0000000000000007E-2"/>
    <m/>
    <n v="0.93239381990594827"/>
    <s v="Derived (4b)"/>
    <s v=""/>
    <m/>
  </r>
  <r>
    <x v="8"/>
    <s v="Siddiqui 2000"/>
    <n v="16.100000000000001"/>
    <s v="16.1.2"/>
    <s v="Table 5.6 p. 96"/>
    <x v="1"/>
    <x v="2"/>
    <x v="2"/>
    <n v="1.5483870967741935"/>
    <x v="0"/>
    <n v="0.64583333333333337"/>
    <n v="0"/>
    <n v="0"/>
    <s v="4a, 8a"/>
    <n v="-1.92"/>
    <s v="Source"/>
    <n v="1.5483870967741935"/>
    <s v="Derived (8a)"/>
    <s v="N"/>
    <s v="Neg"/>
    <s v="insignificant"/>
    <s v="Mode choice (probability)"/>
    <s v="trip"/>
    <s v="binary"/>
    <s v="Disaggregate"/>
    <s v="School"/>
    <s v="Canada"/>
    <s v="national capital region"/>
    <n v="1995"/>
    <s v="Pre-2010"/>
    <n v="1200"/>
    <n v="1"/>
    <n v="0"/>
    <n v="1"/>
    <x v="1"/>
    <x v="1"/>
    <s v="CBD Dummy"/>
    <n v="1"/>
    <x v="4"/>
    <s v="logistic"/>
    <s v="not choosing transit"/>
    <n v="-0.31580000000000003"/>
    <n v="0.72920527663981849"/>
    <m/>
    <s v="Derived (4a)"/>
    <n v="-1.24"/>
    <m/>
  </r>
  <r>
    <x v="4"/>
    <s v="Bento et al. 2005"/>
    <n v="22.1"/>
    <s v="22.1.7"/>
    <s v="Table 2p. 471"/>
    <x v="0"/>
    <x v="2"/>
    <x v="2"/>
    <n v="0.10812325179121343"/>
    <x v="0"/>
    <n v="9.2487044500937259"/>
    <n v="0"/>
    <n v="0"/>
    <s v="5, 4a"/>
    <n v="-5.35"/>
    <s v="Source"/>
    <m/>
    <m/>
    <s v="Y"/>
    <s v="Neg"/>
    <s v="N"/>
    <s v="Mode choice (probability)"/>
    <s v="trip"/>
    <s v="categorical"/>
    <s v="Disaggregate"/>
    <s v="Work"/>
    <s v="USA"/>
    <s v="various"/>
    <n v="1990"/>
    <s v="Pre-2010"/>
    <n v="6476"/>
    <n v="0"/>
    <n v="0"/>
    <n v="1"/>
    <x v="1"/>
    <x v="1"/>
    <s v="Population centrality"/>
    <m/>
    <x v="7"/>
    <s v="Multinomial logistic"/>
    <s v="automobile"/>
    <n v="-46.633000000000003"/>
    <n v="5.5917201159042043E-21"/>
    <m/>
    <s v="Derived (4a)"/>
    <s v=""/>
    <m/>
  </r>
  <r>
    <x v="67"/>
    <s v="Zahabi et al. 2012"/>
    <n v="57.1"/>
    <s v="57.1.3"/>
    <s v="Table 4 p. 115"/>
    <x v="0"/>
    <x v="2"/>
    <x v="2"/>
    <n v="8.1678742695926662E-2"/>
    <x v="0"/>
    <n v="12.243087576932918"/>
    <n v="0"/>
    <n v="0"/>
    <s v="4a"/>
    <n v="-22"/>
    <s v="Source"/>
    <m/>
    <m/>
    <s v="N"/>
    <s v="Neg"/>
    <s v="insignificant"/>
    <s v="Mode choice (probability)"/>
    <s v="trip mode choice"/>
    <s v="binary"/>
    <s v="Disaggregate"/>
    <s v="Work"/>
    <s v="Canada"/>
    <s v="Montreal"/>
    <n v="2003"/>
    <s v="Pre-2010"/>
    <n v="3710"/>
    <n v="0"/>
    <n v="1"/>
    <n v="1"/>
    <x v="2"/>
    <x v="1"/>
    <s v="Cluster 3: slightly higher PT access, high density, ave diversity"/>
    <n v="1"/>
    <x v="4"/>
    <s v="Simultaneous logistic model"/>
    <s v="not choosing transit"/>
    <n v="-1.1839999999999999"/>
    <n v="0.30605207860227068"/>
    <m/>
    <s v="Derived (4a)"/>
    <s v=""/>
    <m/>
  </r>
  <r>
    <x v="4"/>
    <s v="Bento et al. 2005"/>
    <n v="22.1"/>
    <s v="22.1.1"/>
    <s v="Table 2p. 471"/>
    <x v="0"/>
    <x v="0"/>
    <x v="0"/>
    <n v="5.2155174262047875E-2"/>
    <x v="0"/>
    <n v="19.173553039543329"/>
    <n v="0"/>
    <n v="0"/>
    <s v="5, 4a"/>
    <n v="5.08"/>
    <s v="Source"/>
    <m/>
    <m/>
    <s v="Y"/>
    <s v="Pos"/>
    <s v="Y"/>
    <s v="Mode choice (probability)"/>
    <s v="trip"/>
    <s v="categorical"/>
    <s v="Disaggregate"/>
    <s v="Work"/>
    <s v="USA"/>
    <s v="various"/>
    <n v="1990"/>
    <s v="Pre-2010"/>
    <n v="6476"/>
    <n v="0"/>
    <n v="0"/>
    <n v="1"/>
    <x v="1"/>
    <x v="2"/>
    <s v="Road density"/>
    <m/>
    <x v="8"/>
    <s v="Multinomial logistic"/>
    <s v="automobile"/>
    <n v="0.40600000000000003"/>
    <n v="1.50080255245802"/>
    <m/>
    <s v="Derived (4a)"/>
    <s v=""/>
    <m/>
  </r>
  <r>
    <x v="4"/>
    <s v="Bento et al. 2005"/>
    <n v="22.2"/>
    <s v="22.2.1"/>
    <s v="Table 2p. 471"/>
    <x v="0"/>
    <x v="0"/>
    <x v="0"/>
    <n v="5.2155174262047875E-2"/>
    <x v="0"/>
    <n v="19.173553039543329"/>
    <n v="0"/>
    <n v="0"/>
    <s v="5, 4a"/>
    <n v="5"/>
    <s v="Source"/>
    <m/>
    <m/>
    <s v="Y"/>
    <s v="Pos"/>
    <s v="Y"/>
    <s v="Mode choice (probability)"/>
    <s v="trip"/>
    <s v="categorical"/>
    <s v="Disaggregate"/>
    <s v="Work"/>
    <s v="USA"/>
    <s v="various"/>
    <n v="1990"/>
    <s v="Pre-2010"/>
    <n v="4468"/>
    <n v="0"/>
    <n v="0"/>
    <n v="1"/>
    <x v="1"/>
    <x v="2"/>
    <s v="Road density"/>
    <m/>
    <x v="8"/>
    <s v="Multinomial logistic"/>
    <s v="automobile"/>
    <n v="0.52900000000000003"/>
    <n v="1.697234225493002"/>
    <m/>
    <s v="Derived (4a)"/>
    <s v=""/>
    <m/>
  </r>
  <r>
    <x v="7"/>
    <s v="Spears 2013"/>
    <n v="100.1"/>
    <s v="100.1.1"/>
    <s v="Table 4.5 p. 52 (Model 1)"/>
    <x v="0"/>
    <x v="0"/>
    <x v="0"/>
    <n v="1.2060667870036101"/>
    <x v="0"/>
    <n v="0.82914147937398319"/>
    <n v="0"/>
    <n v="0"/>
    <s v="5, 7a, 8a, 8b"/>
    <n v="2.1338104693140796"/>
    <s v="Derived (7a)"/>
    <n v="1.2060667870036101"/>
    <s v="Derived (8a)"/>
    <s v="Y"/>
    <s v="Pos"/>
    <s v="Y"/>
    <s v="Transit use (probability)"/>
    <s v="individual"/>
    <s v="ordered categorical"/>
    <s v="Disaggregate"/>
    <s v="General"/>
    <s v="USA"/>
    <s v="South Los Angeles"/>
    <n v="2011"/>
    <s v="2010 - 2017"/>
    <n v="284"/>
    <n v="0"/>
    <n v="1"/>
    <n v="1"/>
    <x v="2"/>
    <x v="2"/>
    <s v="Intersection density"/>
    <m/>
    <x v="8"/>
    <s v="Binary logistic"/>
    <s v="no transit trip"/>
    <n v="2.3E-2"/>
    <n v="1.02"/>
    <m/>
    <s v="Source"/>
    <n v="1.7692307692307694"/>
    <s v="Derived (8b)"/>
  </r>
  <r>
    <x v="60"/>
    <s v="Mangan 2013"/>
    <n v="73.150000000000006"/>
    <s v="73.15.4"/>
    <s v="Table 7 p. 53"/>
    <x v="0"/>
    <x v="1"/>
    <x v="0"/>
    <n v="0.50958053008281146"/>
    <x v="0"/>
    <n v="1.9623983668243583"/>
    <n v="0"/>
    <n v="0"/>
    <s v="6c, 8a"/>
    <n v="0.8989000550660794"/>
    <s v="derived (6c)"/>
    <n v="0.50958053008281146"/>
    <s v="Derived (8a)"/>
    <s v="Y"/>
    <s v="Pos"/>
    <s v="Y"/>
    <s v="Ridership"/>
    <s v="stop usage"/>
    <s v="continuous"/>
    <s v="Aggregate"/>
    <s v="Weekday"/>
    <s v="USA"/>
    <s v="San Diego"/>
    <n v="2011"/>
    <s v="2010 - 2017"/>
    <n v="53"/>
    <n v="0"/>
    <n v="0"/>
    <n v="1"/>
    <x v="1"/>
    <x v="2"/>
    <s v="Intersections per catchment"/>
    <m/>
    <x v="8"/>
    <s v="OLS"/>
    <m/>
    <n v="47.201999999999998"/>
    <m/>
    <m/>
    <s v=""/>
    <n v="1.764"/>
    <m/>
  </r>
  <r>
    <x v="62"/>
    <s v="Brown et al. 2006"/>
    <n v="30.1"/>
    <s v="30.1.5"/>
    <s v="Table 5.3 p. 32 (Final model)"/>
    <x v="0"/>
    <x v="1"/>
    <x v="0"/>
    <n v="0.38279999999999997"/>
    <x v="0"/>
    <n v="2.6123301985370952"/>
    <n v="0"/>
    <n v="0"/>
    <s v="4b, 7b,  8a, 8b"/>
    <n v="0.87"/>
    <s v="derived (7b)"/>
    <n v="0.38279999999999997"/>
    <s v="Derived (8a)"/>
    <s v="Y"/>
    <s v="Pos"/>
    <s v="Y"/>
    <s v="Ridership"/>
    <s v="trip start + trip end"/>
    <s v="count"/>
    <s v="Aggregate"/>
    <s v="General"/>
    <s v="USA"/>
    <s v="Raleigh, Durham and Chapel Hill, ('The Triangle',North Carolina)"/>
    <n v="2005"/>
    <s v="Pre-2010"/>
    <n v="148"/>
    <n v="0"/>
    <n v="0"/>
    <n v="0"/>
    <x v="0"/>
    <x v="2"/>
    <s v="Quality of pedestrian and bicycle amenity at stop"/>
    <m/>
    <x v="5"/>
    <s v="Negative binomial regression"/>
    <m/>
    <n v="0.25"/>
    <m/>
    <n v="1.2840254166877414"/>
    <s v="Derived (4b)"/>
    <n v="2.2727272727272729"/>
    <s v="Derived (8b)"/>
  </r>
  <r>
    <x v="62"/>
    <s v="Brown et al. 2006"/>
    <n v="30.2"/>
    <s v="30.2.5"/>
    <s v="Table 5.4 p. 40 (Final model)"/>
    <x v="0"/>
    <x v="1"/>
    <x v="0"/>
    <n v="0.38279999999999997"/>
    <x v="0"/>
    <n v="2.6123301985370952"/>
    <n v="0"/>
    <n v="0"/>
    <s v="4b, 7b,  8a, 8b"/>
    <n v="0.76559999999999995"/>
    <s v="derived (7b)"/>
    <n v="0.38279999999999997"/>
    <s v="Derived (8a)"/>
    <s v="Y"/>
    <s v="Pos"/>
    <s v="Y"/>
    <s v="Ridership"/>
    <s v="trip start + trip end"/>
    <s v="count"/>
    <s v="Aggregate"/>
    <s v="General"/>
    <s v="USA"/>
    <s v="Raleigh, Durham and Chapel Hill, ('The Triangle',North Carolina)"/>
    <n v="2005"/>
    <s v="Pre-2010"/>
    <n v="141"/>
    <n v="0"/>
    <n v="0"/>
    <n v="0"/>
    <x v="0"/>
    <x v="2"/>
    <s v="Quality of pedestrian and bicycle amenity at stop"/>
    <m/>
    <x v="5"/>
    <s v="Negative binomial regression"/>
    <m/>
    <n v="0.22"/>
    <m/>
    <n v="1.2460767305873808"/>
    <s v="Derived (4b)"/>
    <n v="2"/>
    <s v="Derived (8b)"/>
  </r>
  <r>
    <x v="62"/>
    <s v="Brown et al. 2006"/>
    <n v="30.2"/>
    <s v="30.2.3"/>
    <s v="Table 5.4 p. 40 (Final model)"/>
    <x v="0"/>
    <x v="1"/>
    <x v="0"/>
    <n v="0.16660000000000003"/>
    <x v="0"/>
    <n v="6.0024009603841524"/>
    <n v="0"/>
    <n v="0"/>
    <s v="4b, 7b,  8a, 8b"/>
    <n v="0.64260000000000006"/>
    <s v="derived (7b)"/>
    <n v="0.16660000000000003"/>
    <s v="Derived (8a)"/>
    <s v="Y"/>
    <s v="Pos"/>
    <s v="Y"/>
    <s v="Ridership"/>
    <s v="trip start + trip end"/>
    <s v="count"/>
    <s v="Aggregate"/>
    <s v="General"/>
    <s v="USA"/>
    <s v="Raleigh, Durham and Chapel Hill, ('The Triangle',North Carolina)"/>
    <n v="2005"/>
    <s v="Pre-2010"/>
    <n v="141"/>
    <n v="0"/>
    <n v="0"/>
    <n v="0"/>
    <x v="0"/>
    <x v="2"/>
    <s v="Pedestrian amenity at bus stop"/>
    <m/>
    <x v="5"/>
    <s v="Negative binomial regression"/>
    <m/>
    <n v="0.27"/>
    <m/>
    <n v="1.3099644507332473"/>
    <s v="Derived (4b)"/>
    <n v="3.8571428571428572"/>
    <s v="Derived (8b)"/>
  </r>
  <r>
    <x v="62"/>
    <s v="Brown et al. 2006"/>
    <n v="30.2"/>
    <s v="30.2.8"/>
    <s v="Table 5.4 p. 40 (Final model)"/>
    <x v="0"/>
    <x v="1"/>
    <x v="0"/>
    <n v="0.17039999999999997"/>
    <x v="0"/>
    <n v="5.8685446009389679"/>
    <n v="0"/>
    <n v="0"/>
    <s v="4b, 7b,  8a, 8b"/>
    <n v="0.61059999999999992"/>
    <s v="derived (7b)"/>
    <n v="0.17039999999999997"/>
    <s v="Derived (8a)"/>
    <s v="Y"/>
    <s v="Pos"/>
    <s v="Y"/>
    <s v="Ridership"/>
    <s v="trip start + trip end"/>
    <s v="count"/>
    <s v="Aggregate"/>
    <s v="General"/>
    <s v="USA"/>
    <s v="Raleigh, Durham and Chapel Hill, ('The Triangle',North Carolina)"/>
    <n v="2005"/>
    <s v="Pre-2010"/>
    <n v="141"/>
    <n v="0"/>
    <n v="0"/>
    <n v="0"/>
    <x v="0"/>
    <x v="2"/>
    <s v="Architectural quality: architecture includes building height controlled, setbacks, window coverage to increase safety, human scale"/>
    <n v="1"/>
    <x v="9"/>
    <s v="Negative binomial regression"/>
    <m/>
    <n v="0.43"/>
    <m/>
    <n v="1.5372575235482815"/>
    <s v="Derived (4b)"/>
    <n v="3.5833333333333335"/>
    <s v="Derived (8b)"/>
  </r>
  <r>
    <x v="62"/>
    <s v="Brown et al. 2006"/>
    <n v="30.1"/>
    <s v="30.1.3"/>
    <s v="Table 5.3 p. 32 (Final model)"/>
    <x v="0"/>
    <x v="1"/>
    <x v="0"/>
    <n v="0.1666"/>
    <x v="0"/>
    <n v="6.0024009603841542"/>
    <n v="0"/>
    <n v="0"/>
    <s v="4b, 7b,  8a, 8b"/>
    <n v="0.59499999999999997"/>
    <s v="derived (7b)"/>
    <n v="0.1666"/>
    <s v="Derived (8a)"/>
    <s v="Y"/>
    <s v="Pos"/>
    <s v="Y"/>
    <s v="Ridership"/>
    <s v="trip start + trip end"/>
    <s v="count"/>
    <s v="Aggregate"/>
    <s v="General"/>
    <s v="USA"/>
    <s v="Raleigh, Durham and Chapel Hill, ('The Triangle',North Carolina)"/>
    <n v="2005"/>
    <s v="Pre-2010"/>
    <n v="148"/>
    <n v="0"/>
    <n v="0"/>
    <n v="0"/>
    <x v="0"/>
    <x v="2"/>
    <s v="Pedestrian amenity at bus stop"/>
    <m/>
    <x v="5"/>
    <s v="Negative binomial regression"/>
    <m/>
    <n v="0.25"/>
    <m/>
    <n v="1.2840254166877414"/>
    <s v="Derived (4b)"/>
    <n v="3.5714285714285712"/>
    <s v="Derived (8b)"/>
  </r>
  <r>
    <x v="62"/>
    <s v="Brown et al. 2006"/>
    <n v="30.1"/>
    <s v="30.1.8"/>
    <s v="Table 5.3 p. 32 (Final model)"/>
    <x v="0"/>
    <x v="1"/>
    <x v="0"/>
    <n v="0.15620000000000001"/>
    <x v="0"/>
    <n v="6.4020486555697822"/>
    <n v="0"/>
    <n v="0"/>
    <s v="4b, 7b,  8a, 8b"/>
    <n v="0.58219999999999994"/>
    <s v="derived (7b)"/>
    <n v="0.15620000000000001"/>
    <s v="Derived (8a)"/>
    <s v="Y"/>
    <s v="Pos"/>
    <s v="Y"/>
    <s v="Ridership"/>
    <s v="trip start + trip end"/>
    <s v="count"/>
    <s v="Aggregate"/>
    <s v="General"/>
    <s v="USA"/>
    <s v="Raleigh, Durham and Chapel Hill, ('The Triangle',North Carolina)"/>
    <n v="2005"/>
    <s v="Pre-2010"/>
    <n v="148"/>
    <n v="0"/>
    <n v="0"/>
    <n v="0"/>
    <x v="0"/>
    <x v="2"/>
    <s v="Architectural quality: architecture includes building height controlled, setbacks, window coverage to increase safety, human scale"/>
    <n v="1"/>
    <x v="9"/>
    <s v="Negative binomial regression"/>
    <m/>
    <n v="0.41"/>
    <m/>
    <n v="1.5068177851128535"/>
    <s v="Derived (4b)"/>
    <n v="3.7272727272727271"/>
    <s v="Derived (8b)"/>
  </r>
  <r>
    <x v="35"/>
    <s v="Sung et al. 2014"/>
    <n v="65.5"/>
    <s v="65.5.1"/>
    <s v="Table 2 p. 138 (1500m buffer)"/>
    <x v="1"/>
    <x v="1"/>
    <x v="1"/>
    <n v="3.7551724137931029E-2"/>
    <x v="10"/>
    <n v="26.629935720844816"/>
    <n v="1.3314967860422409"/>
    <n v="4.3500000000000004E-2"/>
    <s v="6e, 8a, 5"/>
    <n v="3.2669999999999998E-2"/>
    <s v="derived (6e)"/>
    <n v="3.7551724137931029E-2"/>
    <s v="Derived (8a)"/>
    <s v="Y"/>
    <s v="Pos"/>
    <s v="Y"/>
    <s v="Ridership"/>
    <s v="patronage"/>
    <s v="continuous"/>
    <s v="Aggregate"/>
    <s v="General"/>
    <s v="South Korea"/>
    <s v="Seoul "/>
    <n v="2010"/>
    <s v="2010 - 2017"/>
    <n v="473"/>
    <n v="1"/>
    <n v="0"/>
    <n v="0"/>
    <x v="0"/>
    <x v="0"/>
    <s v="Residential density"/>
    <m/>
    <x v="2"/>
    <s v="OLS"/>
    <m/>
    <n v="0.36299999999999999"/>
    <m/>
    <m/>
    <s v=""/>
    <n v="0.87"/>
    <m/>
  </r>
  <r>
    <x v="51"/>
    <s v="Saghapour et al. 2016"/>
    <n v="80.099999999999994"/>
    <s v="80.1.1"/>
    <s v="Table 5 p. 7"/>
    <x v="1"/>
    <x v="1"/>
    <x v="1"/>
    <n v="4.8777320926206448E-4"/>
    <x v="1"/>
    <n v="2050.1330967169479"/>
    <n v="2050.1330967169479"/>
    <n v="46.210000000000008"/>
    <s v="7a, 8a"/>
    <n v="2.2540000000000001E-2"/>
    <s v="Derived (7a)"/>
    <n v="4.8777320926206448E-4"/>
    <s v="Derived (8a)"/>
    <s v="Y"/>
    <s v="Pos"/>
    <s v="Y"/>
    <s v="Mode choice (probability)"/>
    <s v="trip"/>
    <s v="categorical"/>
    <s v="Disaggregate"/>
    <s v="General"/>
    <s v="Australia"/>
    <s v="Melbourne"/>
    <n v="2009"/>
    <s v="Pre-2010"/>
    <n v="22201"/>
    <n v="1"/>
    <n v="0"/>
    <n v="1"/>
    <x v="1"/>
    <x v="3"/>
    <s v="Land use mix:Entropy: maximises eveness --&gt; 1"/>
    <m/>
    <x v="10"/>
    <s v="Multinomial logistic"/>
    <s v="automobile"/>
    <n v="7.0000000000000007E-2"/>
    <n v="1.08"/>
    <m/>
    <s v="Source"/>
    <n v="46.21"/>
    <m/>
  </r>
  <r>
    <x v="63"/>
    <s v="Lee et al. 2017"/>
    <n v="88.1"/>
    <s v="88.1.3"/>
    <s v="Table 5 p. 20"/>
    <x v="1"/>
    <x v="1"/>
    <x v="1"/>
    <n v="9.0219636336000192E-2"/>
    <x v="1"/>
    <n v="11.084061525982584"/>
    <n v="11.084061525982584"/>
    <n v="-0.72869786895837474"/>
    <s v="1, 6c"/>
    <n v="-6.5742856736242888E-2"/>
    <s v="derived (6c)"/>
    <m/>
    <m/>
    <s v="N"/>
    <s v="Neg"/>
    <s v="insignificant"/>
    <s v="Mode share"/>
    <s v="trip"/>
    <s v="continuous (fraction)"/>
    <s v="Aggregate"/>
    <s v="General"/>
    <s v="South Korea"/>
    <s v="Seoul metropolitan area"/>
    <n v="2010"/>
    <s v="2010 - 2017"/>
    <n v="78"/>
    <n v="1"/>
    <n v="0"/>
    <n v="1"/>
    <x v="1"/>
    <x v="3"/>
    <s v="Land use diversity:1 -HHI (where HHI is maximised for a single use)"/>
    <m/>
    <x v="10"/>
    <s v="OLS"/>
    <m/>
    <n v="-5.8327416666666672"/>
    <m/>
    <m/>
    <s v=""/>
    <s v=""/>
    <m/>
  </r>
  <r>
    <x v="11"/>
    <s v="Cervero. 2002"/>
    <n v="3.1"/>
    <s v="3.1.5"/>
    <s v="Table 2 p. 275, Table 4 p. 281"/>
    <x v="0"/>
    <x v="1"/>
    <x v="1"/>
    <n v="0.31385322271857052"/>
    <x v="0"/>
    <n v="3.1862027457869737"/>
    <n v="0"/>
    <n v="0"/>
    <s v="8a, 8b"/>
    <n v="0.32700000000000001"/>
    <s v="Source"/>
    <n v="0.31385322271857052"/>
    <s v="Derived (8a)"/>
    <s v="N"/>
    <s v="Pos"/>
    <s v="insignificant"/>
    <s v="Mode choice (probability)"/>
    <s v="trip"/>
    <s v="binary"/>
    <s v="Disaggregate"/>
    <s v="General"/>
    <s v="USA"/>
    <s v="Montgomery County"/>
    <n v="1994"/>
    <s v="Pre-2010"/>
    <n v="1960"/>
    <n v="0"/>
    <n v="0"/>
    <n v="1"/>
    <x v="1"/>
    <x v="2"/>
    <s v="continuous (fraction) of sidewalk miles to _x000a_road miles"/>
    <m/>
    <x v="8"/>
    <s v="Binary logistic"/>
    <s v="automobile"/>
    <n v="0.47010000000000002"/>
    <n v="1.6001542006369196"/>
    <m/>
    <s v="Derived (4a)"/>
    <n v="1.0418882978723405"/>
    <s v="Derived (8b)"/>
  </r>
  <r>
    <x v="35"/>
    <s v="Sung et al. 2014"/>
    <n v="65.5"/>
    <s v="65.5.2"/>
    <s v="Table 2 p. 138 (1500m buffer)"/>
    <x v="1"/>
    <x v="1"/>
    <x v="1"/>
    <n v="2.5392857142857141E-2"/>
    <x v="10"/>
    <n v="39.381153305203945"/>
    <n v="1.9690576652601974"/>
    <n v="4.200000000000001E-2"/>
    <s v="6e, 8a"/>
    <n v="2.1329999999999998E-2"/>
    <s v="derived (6e)"/>
    <n v="2.5392857142857141E-2"/>
    <s v="Derived (8a)"/>
    <s v="N"/>
    <s v="Pos"/>
    <s v="insignificant"/>
    <s v="Ridership"/>
    <s v="patronage"/>
    <s v="continuous"/>
    <s v="Aggregate"/>
    <s v="General"/>
    <s v="South Korea"/>
    <s v="Seoul "/>
    <n v="2010"/>
    <s v="2010 - 2017"/>
    <n v="473"/>
    <n v="1"/>
    <n v="0"/>
    <n v="0"/>
    <x v="0"/>
    <x v="0"/>
    <s v="Small-scale nieghbourhood living density"/>
    <m/>
    <x v="2"/>
    <s v="OLS"/>
    <m/>
    <n v="1.1850000000000001"/>
    <m/>
    <m/>
    <s v=""/>
    <n v="0.84"/>
    <m/>
  </r>
  <r>
    <x v="62"/>
    <s v="Brown et al. 2006"/>
    <n v="30.2"/>
    <s v="30.2.6"/>
    <s v="Table 5.4 p. 40 (Final model)"/>
    <x v="0"/>
    <x v="1"/>
    <x v="1"/>
    <n v="0.29039999999999994"/>
    <x v="0"/>
    <n v="3.4435261707988989"/>
    <n v="0"/>
    <n v="0"/>
    <s v="4b, 7b,  8a, 8b"/>
    <n v="0.31459999999999999"/>
    <s v="derived (7b)"/>
    <n v="0.29039999999999994"/>
    <s v="Derived (8a)"/>
    <s v="N"/>
    <s v="Pos"/>
    <s v="insignificant"/>
    <s v="Ridership"/>
    <s v="trip start + trip end"/>
    <s v="count"/>
    <s v="Aggregate"/>
    <s v="General"/>
    <s v="USA"/>
    <s v="Raleigh, Durham and Chapel Hill, ('The Triangle',North Carolina)"/>
    <n v="2005"/>
    <s v="Pre-2010"/>
    <n v="141"/>
    <n v="0"/>
    <n v="0"/>
    <n v="0"/>
    <x v="0"/>
    <x v="2"/>
    <s v="Pedestrian friendliness of road design (fewer lanes and more traffic control devices score more highly)"/>
    <m/>
    <x v="8"/>
    <s v="Negative binomial regression"/>
    <m/>
    <n v="0.13"/>
    <m/>
    <n v="1.1388283833246218"/>
    <s v="Derived (4b)"/>
    <n v="1.0833333333333335"/>
    <s v="Derived (8b)"/>
  </r>
  <r>
    <x v="62"/>
    <s v="Brown et al. 2006"/>
    <n v="30.1"/>
    <s v="30.1.6"/>
    <s v="Table 5.3 p. 32 (Final model)"/>
    <x v="0"/>
    <x v="1"/>
    <x v="1"/>
    <n v="0.26619999999999999"/>
    <x v="0"/>
    <n v="3.7565740045078888"/>
    <n v="0"/>
    <n v="0"/>
    <s v="4b, 7b,  8a, 8b"/>
    <n v="0.26619999999999999"/>
    <s v="derived (7b)"/>
    <n v="0.26619999999999999"/>
    <s v="Derived (8a)"/>
    <s v="N"/>
    <s v="Pos"/>
    <s v="insignificant"/>
    <s v="Ridership"/>
    <s v="trip start + trip end"/>
    <s v="count"/>
    <s v="Aggregate"/>
    <s v="General"/>
    <s v="USA"/>
    <s v="Raleigh, Durham and Chapel Hill, ('The Triangle',North Carolina)"/>
    <n v="2005"/>
    <s v="Pre-2010"/>
    <n v="148"/>
    <n v="0"/>
    <n v="0"/>
    <n v="0"/>
    <x v="0"/>
    <x v="2"/>
    <s v="Pedestrian friendliness of road design (fewer lanes and more traffic control devices score more highly)"/>
    <m/>
    <x v="8"/>
    <s v="Negative binomial regression"/>
    <m/>
    <n v="0.11"/>
    <m/>
    <n v="1.1162780704588713"/>
    <s v="Derived (4b)"/>
    <n v="1"/>
    <s v="Derived (8b)"/>
  </r>
  <r>
    <x v="18"/>
    <s v="Frank et al. 2008"/>
    <n v="31.1"/>
    <s v="31.1.3"/>
    <s v="Table 4 p. 48 (significance from table 3 p. 46)"/>
    <x v="0"/>
    <x v="1"/>
    <x v="1"/>
    <n v="6.6666666666666666E-2"/>
    <x v="0"/>
    <n v="15"/>
    <n v="0"/>
    <n v="0"/>
    <s v="4a, 8a"/>
    <n v="0.26"/>
    <s v="Source"/>
    <n v="6.6666666666666666E-2"/>
    <s v="Derived (8a)"/>
    <s v="Y"/>
    <s v="Pos"/>
    <s v="Y"/>
    <s v="Mode choice (probability)"/>
    <s v="tour"/>
    <s v="binary"/>
    <s v="Disaggregate"/>
    <s v="Work"/>
    <s v="USA"/>
    <s v="Puget Sound"/>
    <n v="1999"/>
    <s v="Pre-2010"/>
    <n v="8707"/>
    <n v="0"/>
    <n v="0"/>
    <n v="0"/>
    <x v="0"/>
    <x v="2"/>
    <s v="intersection density"/>
    <m/>
    <x v="8"/>
    <s v="Multinomial logistic (nested)"/>
    <s v="not choosing transit"/>
    <n v="0.2848"/>
    <n v="1.329496102309317"/>
    <m/>
    <s v="Derived (4a)"/>
    <n v="3.9"/>
    <m/>
  </r>
  <r>
    <x v="71"/>
    <s v="Hess 2009"/>
    <n v="1.2"/>
    <s v="1.2.2"/>
    <s v="Model 2, p. 17"/>
    <x v="0"/>
    <x v="1"/>
    <x v="1"/>
    <n v="2.5401252463026297E-2"/>
    <x v="0"/>
    <n v="39.368137514305083"/>
    <n v="0"/>
    <n v="0"/>
    <s v="6c"/>
    <n v="0.24935999999999997"/>
    <s v="derived (6c)"/>
    <m/>
    <m/>
    <s v="N"/>
    <s v="Pos"/>
    <s v="insignificant"/>
    <s v="Ridership"/>
    <s v="trip frequency"/>
    <s v="continuous"/>
    <s v="Disaggregate"/>
    <s v="General"/>
    <s v="USA"/>
    <s v="Buffalo (New York)"/>
    <s v="2005 - 06"/>
    <s v="Pre-2010"/>
    <n v="109"/>
    <n v="0"/>
    <n v="0"/>
    <n v="1"/>
    <x v="1"/>
    <x v="2"/>
    <s v="Dwelling type (0 = detached_x000a_house, 1 = apartment or condominium)"/>
    <n v="1"/>
    <x v="9"/>
    <s v="OLS"/>
    <m/>
    <n v="12.468"/>
    <m/>
    <m/>
    <s v=""/>
    <s v=""/>
    <m/>
  </r>
  <r>
    <x v="18"/>
    <s v="Frank et al. 2008"/>
    <n v="31.2"/>
    <s v="31.2.3"/>
    <s v="Table 4 p. 48 (significance from table 3 p. 46)"/>
    <x v="0"/>
    <x v="1"/>
    <x v="1"/>
    <n v="0.15"/>
    <x v="0"/>
    <n v="6.666666666666667"/>
    <n v="0"/>
    <n v="0"/>
    <s v="4a, 8a"/>
    <n v="0.24"/>
    <s v="Source"/>
    <n v="0.15"/>
    <s v="Derived (8a)"/>
    <s v="Y"/>
    <s v="Pos"/>
    <s v="Y"/>
    <s v="Mode choice (probability)"/>
    <s v="tour"/>
    <s v="binary"/>
    <s v="Disaggregate"/>
    <s v="Non-work"/>
    <s v="USA"/>
    <s v="Puget Sound"/>
    <n v="1999"/>
    <s v="Pre-2010"/>
    <n v="10475"/>
    <n v="0"/>
    <n v="0"/>
    <n v="0"/>
    <x v="0"/>
    <x v="2"/>
    <s v="intersection density"/>
    <m/>
    <x v="8"/>
    <s v="Multinomial logistic (nested)"/>
    <s v="not choosing transit"/>
    <n v="0.2198"/>
    <n v="1.2458275401611365"/>
    <m/>
    <s v="Derived (4a)"/>
    <n v="1.6"/>
    <m/>
  </r>
  <r>
    <x v="18"/>
    <s v="Frank et al. 2008"/>
    <n v="31.2"/>
    <s v="31.2.4"/>
    <s v="Table 4 p. 48 (significance from table 3 p. 46)"/>
    <x v="0"/>
    <x v="1"/>
    <x v="1"/>
    <n v="0.13529411764705884"/>
    <x v="0"/>
    <n v="7.391304347826086"/>
    <n v="0"/>
    <n v="0"/>
    <s v="4a, 8a"/>
    <n v="0.23"/>
    <s v="Source"/>
    <n v="0.13529411764705884"/>
    <s v="Derived (8a)"/>
    <s v="Y"/>
    <s v="Pos"/>
    <s v="Y"/>
    <s v="Mode choice (probability)"/>
    <s v="tour"/>
    <s v="binary"/>
    <s v="Disaggregate"/>
    <s v="Non-work"/>
    <s v="USA"/>
    <s v="Puget Sound"/>
    <n v="1999"/>
    <s v="Pre-2010"/>
    <n v="10475"/>
    <n v="0"/>
    <n v="0"/>
    <n v="0"/>
    <x v="0"/>
    <x v="2"/>
    <s v="intersection density"/>
    <m/>
    <x v="8"/>
    <s v="Multinomial logistic (nested)"/>
    <s v="not choosing transit"/>
    <n v="0.18010000000000001"/>
    <n v="1.1973370908444088"/>
    <m/>
    <s v="Derived (4a)"/>
    <n v="1.7"/>
    <m/>
  </r>
  <r>
    <x v="31"/>
    <s v="Schneider et al. 2017"/>
    <n v="50.1"/>
    <s v="50.1.3"/>
    <s v="Table 3 (final model)"/>
    <x v="0"/>
    <x v="1"/>
    <x v="1"/>
    <n v="7.8952535059412493E-2"/>
    <x v="0"/>
    <n v="12.665837762492249"/>
    <n v="0"/>
    <n v="0"/>
    <s v="4a, 5, 7a"/>
    <n v="0.22119059250000001"/>
    <s v="Derived (7a)"/>
    <m/>
    <m/>
    <s v="Y"/>
    <s v="Pos"/>
    <s v="Y"/>
    <s v="Mode choice (probability)"/>
    <s v="trip"/>
    <s v="categorical"/>
    <s v="Aggregate"/>
    <s v="Work"/>
    <s v="USA"/>
    <s v="varies"/>
    <s v="2009 - 2013"/>
    <s v="2010 - 2017"/>
    <n v="5000"/>
    <n v="0"/>
    <n v="0"/>
    <n v="1"/>
    <x v="1"/>
    <x v="2"/>
    <s v="pre-1940s housing share"/>
    <m/>
    <x v="5"/>
    <s v="Multinomial logistic (fractional)"/>
    <s v="automobile"/>
    <n v="1.4710000000000001"/>
    <n v="4.353586551546428"/>
    <m/>
    <s v="Derived (4a)"/>
    <s v=""/>
    <m/>
  </r>
  <r>
    <x v="45"/>
    <s v="Ewing et al. 2015"/>
    <n v="113.1"/>
    <s v="113.1.3"/>
    <s v="Table 11 p. 2343"/>
    <x v="1"/>
    <x v="1"/>
    <x v="1"/>
    <n v="1.8708913010243081E-2"/>
    <x v="5"/>
    <n v="53.450459652706847"/>
    <n v="26.725229826353424"/>
    <n v="3.2705000000000006"/>
    <s v="4a, 7a, 5, 8a"/>
    <n v="0.12237500000000001"/>
    <s v="Derived (7a)"/>
    <n v="1.8708913010243081E-2"/>
    <s v="Derived (8a)"/>
    <s v="Y"/>
    <s v="Pos"/>
    <s v="Y"/>
    <s v="Transit use (probability)"/>
    <s v="household"/>
    <s v="binary"/>
    <s v="Disaggregate"/>
    <s v="General"/>
    <s v="USA"/>
    <s v="15 cities"/>
    <s v="varies"/>
    <s v="2010 - 2017"/>
    <n v="62011"/>
    <n v="1"/>
    <n v="0"/>
    <n v="1"/>
    <x v="1"/>
    <x v="3"/>
    <s v="Land use entropy:Entropy: maximises eveness --&gt; 1"/>
    <m/>
    <x v="10"/>
    <s v="logistic"/>
    <s v="no transit trip"/>
    <n v="0.625"/>
    <n v="1.8682459574322223"/>
    <m/>
    <s v="Derived (4a)"/>
    <n v="6.5410000000000004"/>
    <m/>
  </r>
  <r>
    <x v="45"/>
    <s v="Ewing et al. 2015"/>
    <n v="113.2"/>
    <s v="113.2.8"/>
    <s v="Table 12 p. 2343"/>
    <x v="1"/>
    <x v="1"/>
    <x v="1"/>
    <n v="2.033601841196778E-2"/>
    <x v="5"/>
    <n v="49.173834314169305"/>
    <n v="24.586917157084653"/>
    <n v="2.1724999999999999"/>
    <s v="7b, 8a"/>
    <n v="8.8359999999999994E-2"/>
    <s v="derived (7b)"/>
    <n v="2.033601841196778E-2"/>
    <s v="Derived (8a)"/>
    <s v="Y"/>
    <s v="Pos"/>
    <s v="Y"/>
    <s v="Ridership"/>
    <s v="trip"/>
    <s v="count"/>
    <s v="Disaggregate"/>
    <s v="General"/>
    <s v="USA"/>
    <s v="15 cities"/>
    <s v="varies"/>
    <s v="2010 - 2017"/>
    <n v="6719"/>
    <n v="1"/>
    <n v="0"/>
    <n v="1"/>
    <x v="1"/>
    <x v="3"/>
    <s v="Land use entropy:Entropy: maximises eveness --&gt; 1"/>
    <m/>
    <x v="10"/>
    <s v="Negative binomial regression"/>
    <m/>
    <n v="0.188"/>
    <m/>
    <n v="1.2068335153496053"/>
    <s v="Derived (4b)"/>
    <n v="4.3449999999999998"/>
    <m/>
  </r>
  <r>
    <x v="53"/>
    <s v="Bhiromkaew 2006"/>
    <n v="7.3"/>
    <s v="7.3.3"/>
    <s v="table 5.8 p. 137, mode share figure 4.7"/>
    <x v="1"/>
    <x v="1"/>
    <x v="1"/>
    <n v="8.4747657713928809E-2"/>
    <x v="4"/>
    <n v="11.799736145812602"/>
    <n v="2.9499340364531506"/>
    <n v="0.40024999999999999"/>
    <s v="4a, 7a, , 8a"/>
    <n v="0.13568100000000002"/>
    <s v="Derived (7a)"/>
    <n v="8.4747657713928809E-2"/>
    <s v="Derived (8a)"/>
    <s v="N"/>
    <s v="Pos"/>
    <s v="insignificant"/>
    <s v="Mode choice (probability)"/>
    <s v="activity"/>
    <s v="categorical"/>
    <s v="Disaggregate"/>
    <s v="Work"/>
    <s v="USA"/>
    <s v="Portland"/>
    <s v="1994/1995"/>
    <s v="Pre-2010"/>
    <n v="2127"/>
    <n v="1"/>
    <n v="0"/>
    <n v="1"/>
    <x v="1"/>
    <x v="0"/>
    <s v="Household density"/>
    <m/>
    <x v="2"/>
    <s v="Multinomial logistic"/>
    <s v="automobile"/>
    <n v="3.5000000000000003E-2"/>
    <n v="1.0356197087996233"/>
    <m/>
    <s v="Derived (4a)"/>
    <n v="1.601"/>
    <m/>
  </r>
  <r>
    <x v="53"/>
    <s v="Bhiromkaew 2006"/>
    <n v="7.3"/>
    <s v="7.3.5"/>
    <s v="table 5.8 p. 137, mode share figure 4.7"/>
    <x v="1"/>
    <x v="1"/>
    <x v="1"/>
    <n v="8.0089053803339499E-2"/>
    <x v="4"/>
    <n v="12.486100815418832"/>
    <n v="3.1215252038547079"/>
    <n v="0.40425000000000005"/>
    <s v="4a, 7a, , 8a"/>
    <n v="0.12950399999999998"/>
    <s v="Derived (7a)"/>
    <n v="8.0089053803339499E-2"/>
    <s v="Derived (8a)"/>
    <s v="N"/>
    <s v="Pos"/>
    <s v="insignificant"/>
    <s v="Mode choice (probability)"/>
    <s v="activity"/>
    <s v="categorical"/>
    <s v="Disaggregate"/>
    <s v="Work"/>
    <s v="USA"/>
    <s v="Portland"/>
    <s v="1994/1995"/>
    <s v="Pre-2010"/>
    <n v="2127"/>
    <n v="1"/>
    <n v="0"/>
    <n v="1"/>
    <x v="1"/>
    <x v="0"/>
    <s v="Household density"/>
    <m/>
    <x v="2"/>
    <s v="Multinomial logistic"/>
    <s v="automobile"/>
    <n v="3.2000000000000001E-2"/>
    <n v="1.0325175053051183"/>
    <m/>
    <s v="Derived (4a)"/>
    <n v="1.617"/>
    <m/>
  </r>
  <r>
    <x v="53"/>
    <s v="Bhiromkaew 2006"/>
    <n v="7.3"/>
    <s v="7.3.1"/>
    <s v="table 5.8 p. 137, mode share figure 4.7"/>
    <x v="1"/>
    <x v="1"/>
    <x v="1"/>
    <n v="8.7111538461538435E-2"/>
    <x v="4"/>
    <n v="11.479535520332027"/>
    <n v="2.8698838800830067"/>
    <n v="0.23400000000000001"/>
    <s v="4a, 7a, , 8a"/>
    <n v="8.1536399999999981E-2"/>
    <s v="Derived (7a)"/>
    <n v="8.7111538461538435E-2"/>
    <s v="Derived (8a)"/>
    <s v="N"/>
    <s v="Pos"/>
    <s v="insignificant"/>
    <s v="Mode choice (probability)"/>
    <s v="activity"/>
    <s v="categorical"/>
    <s v="Disaggregate"/>
    <s v="Work"/>
    <s v="USA"/>
    <s v="Portland"/>
    <s v="1994/1995"/>
    <s v="Pre-2010"/>
    <n v="2127"/>
    <n v="1"/>
    <n v="0"/>
    <n v="1"/>
    <x v="1"/>
    <x v="0"/>
    <s v="Household density"/>
    <m/>
    <x v="2"/>
    <s v="Multinomial logistic"/>
    <s v="automobile"/>
    <n v="2.1999999999999999E-2"/>
    <n v="1.0222437844704382"/>
    <m/>
    <s v="Derived (4a)"/>
    <n v="0.93600000000000005"/>
    <m/>
  </r>
  <r>
    <x v="53"/>
    <s v="Bhiromkaew 2006"/>
    <n v="7.2"/>
    <s v="7.2.1"/>
    <s v="Descriptives p. 100, table 5.4 p. 113 'transit', mode share p. 74"/>
    <x v="1"/>
    <x v="1"/>
    <x v="1"/>
    <n v="8.5705714285714274E-2"/>
    <x v="4"/>
    <n v="11.667833450011669"/>
    <n v="2.9169583625029172"/>
    <n v="0.12424999999999999"/>
    <s v="4a, 7a, , 8a"/>
    <n v="4.2595739999999993E-2"/>
    <s v="Derived (7a)"/>
    <n v="8.5705714285714274E-2"/>
    <s v="Derived (8a)"/>
    <s v="N"/>
    <s v="Pos"/>
    <s v="insignificant"/>
    <s v="Mode choice (probability)"/>
    <s v="activity"/>
    <s v="categorical"/>
    <s v="Disaggregate"/>
    <s v="Work"/>
    <s v="USA"/>
    <s v="Portland"/>
    <s v="1994/1995"/>
    <s v="Pre-2010"/>
    <n v="2127"/>
    <n v="1"/>
    <n v="0"/>
    <n v="1"/>
    <x v="1"/>
    <x v="0"/>
    <s v="Household density"/>
    <m/>
    <x v="2"/>
    <s v="Multinomial logistic"/>
    <s v="automobile"/>
    <n v="1.0999999999999999E-2"/>
    <n v="1.0110607224447195"/>
    <m/>
    <s v="Derived (4a)"/>
    <n v="0.497"/>
    <m/>
  </r>
  <r>
    <x v="48"/>
    <s v="Chen et al. 2007"/>
    <n v="19.100000000000001"/>
    <s v="19.1.1"/>
    <s v="Table 8 p. 36"/>
    <x v="1"/>
    <x v="1"/>
    <x v="1"/>
    <n v="6.5206307597043892E-2"/>
    <x v="1"/>
    <n v="15.335939679021708"/>
    <n v="15.335939679021708"/>
    <n v="-5.0194530569438047"/>
    <s v="4c, 5, 7a"/>
    <n v="-0.32729999999999998"/>
    <s v="Derived (7a)"/>
    <m/>
    <m/>
    <s v="Y"/>
    <s v="Neg"/>
    <s v="N"/>
    <s v="Mode choice (probability)"/>
    <s v="tour"/>
    <s v="categorical"/>
    <s v="Disaggregate"/>
    <s v="Work"/>
    <s v="USA"/>
    <s v="New York"/>
    <s v="1997/98"/>
    <s v="Pre-2010"/>
    <n v="4762"/>
    <n v="1"/>
    <n v="0"/>
    <n v="1"/>
    <x v="1"/>
    <x v="0"/>
    <s v="Population density (at home)"/>
    <m/>
    <x v="2"/>
    <s v="Multinomial logistic"/>
    <s v="not choosing transit"/>
    <n v="-0.32729999999999998"/>
    <n v="0.99674855414782393"/>
    <m/>
    <s v="Derived (4c)"/>
    <s v=""/>
    <m/>
  </r>
  <r>
    <x v="23"/>
    <s v="Moniruzzaman and Paez 2012"/>
    <n v="37.200000000000003"/>
    <s v="37.2.2"/>
    <s v="Table 2 (2), p. 203"/>
    <x v="1"/>
    <x v="1"/>
    <x v="1"/>
    <n v="6.5206307597043892E-2"/>
    <x v="8"/>
    <n v="15.335939679021708"/>
    <n v="5.111979893007236"/>
    <n v="0.54390561445635122"/>
    <s v="4a, 7a"/>
    <n v="0.1063982304"/>
    <s v="Derived (7a)"/>
    <m/>
    <m/>
    <s v="Y"/>
    <s v="Pos"/>
    <s v="Y"/>
    <s v="Transit use (probability)"/>
    <s v="individual"/>
    <s v="binary"/>
    <s v="Aggregate"/>
    <s v="Work"/>
    <s v="Canada"/>
    <s v="GTHA"/>
    <n v="2006"/>
    <s v="Pre-2010"/>
    <n v="761"/>
    <n v="1"/>
    <n v="0"/>
    <n v="1"/>
    <x v="1"/>
    <x v="0"/>
    <s v="Dwelling density"/>
    <m/>
    <x v="2"/>
    <s v="Binary logistic"/>
    <s v="not choosing transit"/>
    <n v="0.58640999999999999"/>
    <n v="1.7975237080793633"/>
    <m/>
    <s v="Derived (4a)"/>
    <s v=""/>
    <m/>
  </r>
  <r>
    <x v="23"/>
    <s v="Moniruzzaman and Paez 2012"/>
    <n v="37.299999999999997"/>
    <s v="37.3.2"/>
    <s v="Table 2 (3), p. 203"/>
    <x v="1"/>
    <x v="1"/>
    <x v="1"/>
    <n v="6.5206307597043892E-2"/>
    <x v="8"/>
    <n v="15.335939679021708"/>
    <n v="5.111979893007236"/>
    <n v="0.39614776982870276"/>
    <s v="4a, 7a"/>
    <n v="7.7494000000000007E-2"/>
    <s v="Derived (7a)"/>
    <m/>
    <m/>
    <s v="Y"/>
    <s v="Pos"/>
    <s v="Y"/>
    <s v="Transit use (probability)"/>
    <s v="individual"/>
    <s v="binary"/>
    <s v="Aggregate"/>
    <s v="Work"/>
    <s v="Canada"/>
    <s v="GTHA"/>
    <n v="2006"/>
    <s v="Pre-2010"/>
    <n v="761"/>
    <n v="1"/>
    <n v="0"/>
    <n v="1"/>
    <x v="1"/>
    <x v="0"/>
    <s v="Dwelling density"/>
    <m/>
    <x v="2"/>
    <s v="Binary logistic"/>
    <s v="not choosing transit"/>
    <n v="0.38746999999999998"/>
    <n v="1.473248755493382"/>
    <m/>
    <s v="Derived (4a)"/>
    <s v=""/>
    <m/>
  </r>
  <r>
    <x v="23"/>
    <s v="Moniruzzaman and Paez 2012"/>
    <n v="37.1"/>
    <s v="37.1.2"/>
    <s v="Table 2 (1), p. 203"/>
    <x v="1"/>
    <x v="1"/>
    <x v="1"/>
    <n v="6.5206307597043892E-2"/>
    <x v="8"/>
    <n v="15.335939679021708"/>
    <n v="5.111979893007236"/>
    <n v="0.38159002889358556"/>
    <s v="4a, 7a"/>
    <n v="7.4646230400000013E-2"/>
    <s v="Derived (7a)"/>
    <m/>
    <m/>
    <s v="Y"/>
    <s v="Pos"/>
    <s v="Y"/>
    <s v="Transit use (probability)"/>
    <s v="individual"/>
    <s v="binary"/>
    <s v="Aggregate"/>
    <s v="Work"/>
    <s v="Canada"/>
    <s v="GTHA"/>
    <n v="2006"/>
    <s v="Pre-2010"/>
    <n v="761"/>
    <n v="1"/>
    <n v="0"/>
    <n v="1"/>
    <x v="1"/>
    <x v="0"/>
    <s v="Dwelling density"/>
    <m/>
    <x v="2"/>
    <s v="Binary logistic"/>
    <s v="not choosing transit"/>
    <n v="0.41141"/>
    <n v="1.5089438967463207"/>
    <m/>
    <s v="Derived (4a)"/>
    <s v=""/>
    <m/>
  </r>
  <r>
    <x v="72"/>
    <s v="Armbruster 2010"/>
    <n v="66.099999999999994"/>
    <s v="66.1.1"/>
    <s v="Table 5 p. 33"/>
    <x v="1"/>
    <x v="1"/>
    <x v="1"/>
    <n v="0.13900000000000001"/>
    <x v="1"/>
    <n v="7.1942446043165464"/>
    <n v="7.1942446043165464"/>
    <n v="2.3453237410071943"/>
    <s v="6a, 8b, 8a"/>
    <n v="0.32600000000000001"/>
    <s v="Source (6a)"/>
    <n v="0.13900000000000001"/>
    <s v="Derived (8a)"/>
    <s v="Y"/>
    <s v="Pos"/>
    <s v="Y"/>
    <s v="Ridership"/>
    <s v="per capita patronage"/>
    <s v="continuous"/>
    <s v="Aggregate"/>
    <s v="General"/>
    <s v="USA"/>
    <s v="varies"/>
    <s v="2002 - 2007"/>
    <s v="Pre-2010"/>
    <n v="54"/>
    <n v="1"/>
    <n v="0"/>
    <n v="1"/>
    <x v="1"/>
    <x v="0"/>
    <s v="Population density"/>
    <m/>
    <x v="2"/>
    <s v="OLS"/>
    <m/>
    <n v="0.32600000000000001"/>
    <m/>
    <m/>
    <s v=""/>
    <n v="2.3453237410071943"/>
    <s v="Derived (8b)"/>
  </r>
  <r>
    <x v="32"/>
    <s v="Dill and Wardell 2007"/>
    <n v="8.1"/>
    <s v="8.1.1"/>
    <s v="Table 4, p. 55"/>
    <x v="1"/>
    <x v="1"/>
    <x v="0"/>
    <n v="5.2155174262047875E-2"/>
    <x v="1"/>
    <n v="19.173553039543329"/>
    <n v="19.173553039543329"/>
    <n v="15.533004994060418"/>
    <s v="6c"/>
    <n v="0.810126582278481"/>
    <s v="derived (6c)"/>
    <m/>
    <m/>
    <s v="Y"/>
    <s v="Pos"/>
    <s v="Y"/>
    <s v="Mode share"/>
    <s v="trip"/>
    <s v="continuous"/>
    <s v="Aggregate"/>
    <s v="Work"/>
    <s v="USA"/>
    <s v="Portland"/>
    <s v="Not stated"/>
    <s v="2010 - 2017"/>
    <n v="592"/>
    <n v="1"/>
    <n v="0"/>
    <n v="0"/>
    <x v="0"/>
    <x v="2"/>
    <s v="Intersection to cul-de-sac continuous (fraction)"/>
    <m/>
    <x v="8"/>
    <s v="OLS"/>
    <m/>
    <n v="0.08"/>
    <m/>
    <m/>
    <s v=""/>
    <s v=""/>
    <m/>
  </r>
  <r>
    <x v="18"/>
    <s v="Frank et al. 2008"/>
    <n v="31.1"/>
    <s v="31.1.4"/>
    <s v="Table 4 p. 48 (significance from table 3 p. 46)"/>
    <x v="0"/>
    <x v="1"/>
    <x v="1"/>
    <n v="7.7777777777777779E-2"/>
    <x v="0"/>
    <n v="12.857142857142858"/>
    <n v="0"/>
    <n v="0"/>
    <s v="4a, 8a"/>
    <n v="0.14000000000000001"/>
    <s v="Source"/>
    <n v="7.7777777777777779E-2"/>
    <s v="Derived (8a)"/>
    <s v="Y"/>
    <s v="Pos"/>
    <s v="Y"/>
    <s v="Mode choice (probability)"/>
    <s v="tour"/>
    <s v="binary"/>
    <s v="Disaggregate"/>
    <s v="Work"/>
    <s v="USA"/>
    <s v="Puget Sound"/>
    <n v="1999"/>
    <s v="Pre-2010"/>
    <n v="8707"/>
    <n v="0"/>
    <n v="0"/>
    <n v="0"/>
    <x v="0"/>
    <x v="2"/>
    <s v="intersection density"/>
    <m/>
    <x v="8"/>
    <s v="Multinomial logistic (nested)"/>
    <s v="not choosing transit"/>
    <n v="8.4290000000000004E-2"/>
    <n v="1.0879443519272471"/>
    <m/>
    <s v="Derived (4a)"/>
    <n v="1.8"/>
    <m/>
  </r>
  <r>
    <x v="34"/>
    <s v="Durning and Townsend 2015"/>
    <n v="52.1"/>
    <s v="52.1.8"/>
    <s v="Table 3 p. 101"/>
    <x v="1"/>
    <x v="1"/>
    <x v="2"/>
    <n v="0.55430000000000001"/>
    <x v="0"/>
    <n v="1.8040772145047808"/>
    <n v="0"/>
    <n v="0"/>
    <s v="8b, 8a"/>
    <n v="-0.55430000000000001"/>
    <s v="Source"/>
    <n v="0.55430000000000001"/>
    <s v="Derived (8a)"/>
    <s v="Y"/>
    <s v="Neg"/>
    <s v="N"/>
    <s v="Ridership"/>
    <s v="average weekday boarding"/>
    <s v="continuous"/>
    <s v="Aggregate"/>
    <s v="Weekday"/>
    <s v="Canada"/>
    <s v="Calgary, Edmonton, Montreal, Toronto, Vancouver"/>
    <n v="2012"/>
    <s v="2010 - 2017"/>
    <n v="342"/>
    <n v="1"/>
    <n v="0"/>
    <n v="0"/>
    <x v="0"/>
    <x v="2"/>
    <s v="street density"/>
    <m/>
    <x v="8"/>
    <s v="Bootstrapped regression"/>
    <m/>
    <n v="-1.3999999999999999E-4"/>
    <m/>
    <m/>
    <s v=""/>
    <n v="-1"/>
    <s v="Derived (8b)"/>
  </r>
  <r>
    <x v="50"/>
    <s v="Marshall and Garrick 2010"/>
    <n v="55.1"/>
    <s v="55.1.8"/>
    <s v="Table 2 p. 110"/>
    <x v="1"/>
    <x v="1"/>
    <x v="0"/>
    <n v="8.8303341176470582E-2"/>
    <x v="4"/>
    <n v="11.324599801966057"/>
    <n v="2.8311499504915143"/>
    <n v="1.6999999999999997"/>
    <s v="4a, 8a, 7a"/>
    <n v="0.60046271999999989"/>
    <s v="Derived (7a)"/>
    <n v="8.8303341176470582E-2"/>
    <s v="Derived (8a)"/>
    <s v="Y"/>
    <s v="Pos"/>
    <s v="Y"/>
    <s v="Mode choice (probability)"/>
    <s v="trip"/>
    <s v="categorical"/>
    <s v="Aggregate"/>
    <s v="General"/>
    <s v="USA"/>
    <s v="varies"/>
    <s v="pre-2010"/>
    <s v="2010 - 2017"/>
    <n v="1000"/>
    <n v="1"/>
    <n v="0"/>
    <n v="1"/>
    <x v="1"/>
    <x v="2"/>
    <s v="Intersection density"/>
    <m/>
    <x v="8"/>
    <s v="Multinomial logistic"/>
    <s v="automobile"/>
    <n v="3.5999999999999999E-3"/>
    <n v="1.0036064877830035"/>
    <m/>
    <s v="Derived (4a)"/>
    <n v="6.8"/>
    <m/>
  </r>
  <r>
    <x v="52"/>
    <s v="Chen and Zegras 2016"/>
    <n v="86.2"/>
    <s v="86.2.10"/>
    <s v="Table 2 (p-values), Table 3 p. 118 (am peak period)"/>
    <x v="1"/>
    <x v="1"/>
    <x v="0"/>
    <n v="5.2155174262047875E-2"/>
    <x v="4"/>
    <n v="19.173553039543329"/>
    <n v="4.7933882598858322"/>
    <n v="4.3667767047559929"/>
    <m/>
    <n v="0.91100000000000003"/>
    <s v="Source"/>
    <m/>
    <m/>
    <s v="Y"/>
    <s v="Pos"/>
    <s v="Y"/>
    <s v="Ridership"/>
    <s v="boarding"/>
    <s v="continuous"/>
    <s v="Aggregate"/>
    <s v="Peak"/>
    <s v="USA"/>
    <s v="Boston"/>
    <s v="2009 - 2010"/>
    <s v="2010 - 2017"/>
    <n v="120"/>
    <n v="1"/>
    <n v="0"/>
    <n v="1"/>
    <x v="1"/>
    <x v="2"/>
    <s v="Sidewalk density"/>
    <m/>
    <x v="8"/>
    <s v="OLS"/>
    <m/>
    <n v="0.03"/>
    <m/>
    <m/>
    <s v=""/>
    <s v=""/>
    <m/>
  </r>
  <r>
    <x v="35"/>
    <s v="Sung et al. 2014"/>
    <n v="65.099999999999994"/>
    <s v="65.10.2"/>
    <s v="Table 3 p. 139 (1500m buffer)"/>
    <x v="1"/>
    <x v="1"/>
    <x v="1"/>
    <n v="2.7941176470588233E-2"/>
    <x v="10"/>
    <n v="35.789473684210527"/>
    <n v="1.7894736842105265"/>
    <n v="3.4000000000000002E-2"/>
    <s v="6e, 8a"/>
    <n v="1.9E-2"/>
    <s v="derived (6e)"/>
    <n v="2.7941176470588233E-2"/>
    <s v="Derived (8a)"/>
    <s v="N"/>
    <s v="Pos"/>
    <s v="insignificant"/>
    <s v="Ridership"/>
    <s v="patronage"/>
    <s v="continuous"/>
    <s v="Aggregate"/>
    <s v="General"/>
    <s v="South Korea"/>
    <s v="Seoul metropolitan region"/>
    <n v="2010"/>
    <s v="2010 - 2017"/>
    <n v="473"/>
    <n v="1"/>
    <n v="0"/>
    <n v="0"/>
    <x v="0"/>
    <x v="0"/>
    <s v="Small-scale nieghbourhood living density"/>
    <m/>
    <x v="2"/>
    <s v="OLS"/>
    <m/>
    <n v="0.5"/>
    <m/>
    <m/>
    <s v=""/>
    <n v="0.68"/>
    <m/>
  </r>
  <r>
    <x v="20"/>
    <s v="Guerra et al. 2012"/>
    <n v="70.13"/>
    <s v="70.13.1"/>
    <s v="Table 5 p. 9 (model 3"/>
    <x v="1"/>
    <x v="1"/>
    <x v="1"/>
    <n v="4.0616740088105729E-2"/>
    <x v="1"/>
    <n v="24.620390455531453"/>
    <n v="24.620390455531453"/>
    <n v="2.27"/>
    <s v="6a, 8a, 5"/>
    <n v="9.2200000000000004E-2"/>
    <s v="Source (6a)"/>
    <n v="4.0616740088105729E-2"/>
    <s v="Derived (8a)"/>
    <s v="Y"/>
    <s v="Pos"/>
    <s v="Y"/>
    <s v="Ridership"/>
    <s v="boarding + alighting"/>
    <s v="continuous"/>
    <s v="Aggregate"/>
    <s v="Weekday"/>
    <s v="USA"/>
    <s v="varies"/>
    <n v="2009"/>
    <s v="Pre-2010"/>
    <n v="1449"/>
    <n v="1"/>
    <n v="0"/>
    <n v="0"/>
    <x v="0"/>
    <x v="0"/>
    <s v="Population density"/>
    <m/>
    <x v="2"/>
    <s v="OLS"/>
    <m/>
    <n v="9.2200000000000004E-2"/>
    <m/>
    <m/>
    <s v=""/>
    <n v="2.27"/>
    <m/>
  </r>
  <r>
    <x v="57"/>
    <s v="Zhao et al. 2013"/>
    <n v="128.1"/>
    <s v="128.1.1"/>
    <s v="Table  2  p. 120"/>
    <x v="1"/>
    <x v="1"/>
    <x v="1"/>
    <n v="7.1637324008172798E-2"/>
    <x v="5"/>
    <n v="13.959203722991024"/>
    <n v="6.979601861495512"/>
    <n v="1.075"/>
    <s v="6c, 8a"/>
    <n v="0.15402024661757152"/>
    <s v="derived (6c)"/>
    <n v="7.1637324008172798E-2"/>
    <s v="Derived (8a)"/>
    <s v="Y"/>
    <s v="Pos"/>
    <s v="Y"/>
    <s v="Ridership"/>
    <m/>
    <s v="continuous"/>
    <s v="Aggregate"/>
    <s v="General"/>
    <s v="China"/>
    <s v="Nanjing"/>
    <n v="2010"/>
    <s v="2010 - 2017"/>
    <n v="55"/>
    <n v="1"/>
    <n v="0"/>
    <n v="0"/>
    <x v="0"/>
    <x v="0"/>
    <s v="Population density (common catchment area)"/>
    <m/>
    <x v="2"/>
    <s v="OLS"/>
    <m/>
    <n v="0.1769"/>
    <m/>
    <m/>
    <m/>
    <n v="2.15"/>
    <m/>
  </r>
  <r>
    <x v="57"/>
    <s v="Zhao et al. 2013"/>
    <n v="128.1"/>
    <s v="128.1.3"/>
    <s v="Table  2  p. 120"/>
    <x v="1"/>
    <x v="1"/>
    <x v="1"/>
    <n v="1.6617760984839614E-4"/>
    <x v="5"/>
    <n v="6017.6578596376503"/>
    <n v="3008.8289298188251"/>
    <n v="-0.505"/>
    <s v="6c, 8a"/>
    <n v="-1.6783938594688009E-4"/>
    <s v="derived (6c)"/>
    <n v="1.6617760984839614E-4"/>
    <s v="Derived (8a)"/>
    <s v="N"/>
    <s v="Neg"/>
    <s v="insignificant"/>
    <s v="Ridership"/>
    <m/>
    <s v="continuous"/>
    <s v="Aggregate"/>
    <s v="General"/>
    <s v="China"/>
    <s v="Nanjing"/>
    <n v="2010"/>
    <s v="2010 - 2017"/>
    <n v="55"/>
    <n v="1"/>
    <n v="0"/>
    <n v="0"/>
    <x v="0"/>
    <x v="0"/>
    <s v="Residential floor area (common catchment area)"/>
    <m/>
    <x v="2"/>
    <s v="OLS"/>
    <m/>
    <n v="-3.3E-3"/>
    <m/>
    <m/>
    <m/>
    <n v="-1.01"/>
    <m/>
  </r>
  <r>
    <x v="56"/>
    <s v="Chao. et al. 2016"/>
    <n v="71.099999999999994"/>
    <s v="71.1.1"/>
    <s v="Table 4"/>
    <x v="1"/>
    <x v="1"/>
    <x v="1"/>
    <n v="6.5206307597043892E-2"/>
    <x v="1"/>
    <n v="15.335939679021708"/>
    <n v="15.335939679021708"/>
    <n v="2.3463987708903211"/>
    <s v="6a"/>
    <n v="0.153"/>
    <s v="Source (6a)"/>
    <m/>
    <m/>
    <s v="N"/>
    <s v="Pos"/>
    <s v="insignificant"/>
    <s v="Ridership"/>
    <s v="boarding"/>
    <s v="continuous"/>
    <s v="Aggregate"/>
    <s v="General"/>
    <s v="USA"/>
    <s v="Washington DC"/>
    <n v="2011"/>
    <s v="2010 - 2017"/>
    <n v="39"/>
    <n v="1"/>
    <n v="0"/>
    <n v="1"/>
    <x v="1"/>
    <x v="0"/>
    <s v="Population density"/>
    <m/>
    <x v="2"/>
    <s v="OLS"/>
    <m/>
    <n v="0.153"/>
    <m/>
    <m/>
    <s v=""/>
    <s v=""/>
    <m/>
  </r>
  <r>
    <x v="73"/>
    <s v="Woldeamanuel and Kent 2016"/>
    <n v="76.099999999999994"/>
    <s v="76.1.1"/>
    <s v="Table 3"/>
    <x v="0"/>
    <x v="1"/>
    <x v="1"/>
    <n v="2.5924228998389812E-2"/>
    <x v="0"/>
    <n v="38.573953349282299"/>
    <n v="0"/>
    <n v="0"/>
    <s v="6c, 8a"/>
    <n v="0.10369691599355925"/>
    <s v="derived (6c)"/>
    <n v="2.5924228998389812E-2"/>
    <s v="Derived (8a)"/>
    <s v="Y"/>
    <s v="Pos"/>
    <s v="Y"/>
    <s v="Ridership"/>
    <s v="boarding"/>
    <s v="continuous"/>
    <s v="Aggregate"/>
    <s v="General"/>
    <s v="USA"/>
    <s v="San Fernando"/>
    <n v="2012"/>
    <s v="2010 - 2017"/>
    <n v="18"/>
    <n v="0"/>
    <n v="0"/>
    <n v="1"/>
    <x v="1"/>
    <x v="2"/>
    <s v="Connectivity index"/>
    <m/>
    <x v="8"/>
    <s v="OLS"/>
    <m/>
    <n v="0.04"/>
    <m/>
    <m/>
    <s v=""/>
    <n v="4"/>
    <m/>
  </r>
  <r>
    <x v="71"/>
    <s v="Hess 2009"/>
    <n v="1.5"/>
    <s v="1.5.2"/>
    <s v="Model 5, p. 18"/>
    <x v="0"/>
    <x v="1"/>
    <x v="1"/>
    <n v="2.5401252463026297E-2"/>
    <x v="0"/>
    <n v="39.368137514305083"/>
    <n v="0"/>
    <n v="0"/>
    <s v="4a, 7a"/>
    <n v="9.2364999999999989E-2"/>
    <s v="Derived (7a)"/>
    <m/>
    <m/>
    <s v="N"/>
    <s v="Pos"/>
    <s v="insignificant"/>
    <s v="Transit use (probability)"/>
    <s v="any transit trip in 12 months"/>
    <s v="binary"/>
    <s v="Disaggregate"/>
    <s v="General"/>
    <s v="USA"/>
    <s v="Buffalo (New York)"/>
    <s v="2005 - 06"/>
    <s v="Pre-2010"/>
    <n v="109"/>
    <n v="0"/>
    <n v="0"/>
    <n v="1"/>
    <x v="1"/>
    <x v="2"/>
    <s v="Dwelling type (0 = detached_x000a_house, 1 = apartment or condominium)"/>
    <n v="1"/>
    <x v="9"/>
    <s v="Binary logistic"/>
    <s v="no transit trip"/>
    <n v="0.377"/>
    <n v="1.4579043093712258"/>
    <m/>
    <s v="Derived (4a)"/>
    <s v=""/>
    <m/>
  </r>
  <r>
    <x v="16"/>
    <s v="Gordon 2004"/>
    <n v="15.18"/>
    <s v="15.18.4"/>
    <s v="Model 2 - c p. 25 (SF) (log-linear)"/>
    <x v="0"/>
    <x v="1"/>
    <x v="1"/>
    <n v="2.5401252463026297E-2"/>
    <x v="0"/>
    <n v="39.368137514305083"/>
    <n v="0"/>
    <n v="0"/>
    <s v="4b, 5"/>
    <n v="6.423614457831324E-2"/>
    <s v="derived (7b)"/>
    <m/>
    <m/>
    <s v="Y"/>
    <s v="Pos"/>
    <s v="Y"/>
    <s v="Transit users"/>
    <s v="individual"/>
    <s v="count"/>
    <s v="Aggregate"/>
    <s v="Work"/>
    <s v="USA"/>
    <s v="San Francisco"/>
    <n v="2000"/>
    <s v="Pre-2010"/>
    <n v="1430"/>
    <n v="0"/>
    <n v="0"/>
    <n v="1"/>
    <x v="1"/>
    <x v="2"/>
    <s v="Type 4:above ave density,older housing, above ave street density,below ave intersection density,below ave cul-de-sac density"/>
    <n v="1"/>
    <x v="9"/>
    <s v="Negative binomial regression"/>
    <m/>
    <n v="0.88859999999999995"/>
    <m/>
    <n v="2.4317228550918504"/>
    <s v="Derived (4b)"/>
    <s v=""/>
    <m/>
  </r>
  <r>
    <x v="16"/>
    <s v="Gordon 2004"/>
    <n v="15.18"/>
    <s v="15.18.6"/>
    <s v="Model 2 - c p. 25 (SF) (log-linear)"/>
    <x v="0"/>
    <x v="1"/>
    <x v="1"/>
    <n v="2.5401252463026297E-2"/>
    <x v="0"/>
    <n v="39.368137514305083"/>
    <n v="0"/>
    <n v="0"/>
    <s v="4b, 5, 7b"/>
    <n v="5.7102357255107386E-2"/>
    <s v="derived (7b)"/>
    <m/>
    <m/>
    <s v="Y"/>
    <s v="Pos"/>
    <s v="Y"/>
    <s v="Transit users"/>
    <s v="individual"/>
    <s v="count"/>
    <s v="Aggregate"/>
    <s v="Work"/>
    <s v="USA"/>
    <s v="San Francisco"/>
    <n v="2000"/>
    <s v="Pre-2010"/>
    <n v="1430"/>
    <n v="0"/>
    <n v="0"/>
    <n v="1"/>
    <x v="1"/>
    <x v="2"/>
    <s v="Type 6:above ave density,older housing, above ave street density,above ave intersection density,below ave cul-de-sac density"/>
    <n v="1"/>
    <x v="9"/>
    <s v="Negative binomial regression"/>
    <m/>
    <n v="0.73160000000000003"/>
    <m/>
    <n v="2.0784033941667341"/>
    <s v="Derived (4b)"/>
    <s v=""/>
    <m/>
  </r>
  <r>
    <x v="16"/>
    <s v="Gordon 2004"/>
    <n v="15.16"/>
    <s v="15.16.4"/>
    <s v="Model 2 - c p. 25 (pooled) (log-linear)"/>
    <x v="0"/>
    <x v="1"/>
    <x v="1"/>
    <n v="2.5401252463026297E-2"/>
    <x v="0"/>
    <n v="39.368137514305083"/>
    <n v="0"/>
    <n v="0"/>
    <s v="4b, 5"/>
    <n v="5.4918072289156628E-2"/>
    <s v="derived (7b)"/>
    <m/>
    <m/>
    <s v="Y"/>
    <s v="Pos"/>
    <s v="Y"/>
    <s v="Transit users"/>
    <s v="individual"/>
    <s v="count"/>
    <s v="Aggregate"/>
    <s v="Work"/>
    <s v="USA"/>
    <s v="Los Angeles, San Francisco, San Diego, Sacramento"/>
    <n v="2000"/>
    <s v="Pre-2010"/>
    <n v="5727"/>
    <n v="0"/>
    <n v="0"/>
    <n v="1"/>
    <x v="1"/>
    <x v="2"/>
    <s v="Type 4:above ave density,older housing, above ave street density,below ave intersection density,below ave cul-de-sac density"/>
    <n v="1"/>
    <x v="9"/>
    <s v="Negative binomial regression"/>
    <m/>
    <n v="0.75970000000000004"/>
    <m/>
    <n v="2.1376348338434781"/>
    <s v="Derived (4b)"/>
    <s v=""/>
    <m/>
  </r>
  <r>
    <x v="16"/>
    <s v="Gordon 2004"/>
    <n v="15.19"/>
    <s v="15.19.2"/>
    <s v="Model 2 - c p. 25 (SD) (log-linear)"/>
    <x v="0"/>
    <x v="1"/>
    <x v="1"/>
    <n v="2.5401252463026297E-2"/>
    <x v="0"/>
    <n v="39.368137514305083"/>
    <n v="0"/>
    <n v="0"/>
    <s v="4b, 5, 7b"/>
    <n v="5.0949397590361441E-2"/>
    <s v="derived (7b)"/>
    <m/>
    <m/>
    <s v="Y"/>
    <s v="Pos"/>
    <s v="Y"/>
    <s v="Transit users"/>
    <s v="individual"/>
    <s v="count"/>
    <s v="Aggregate"/>
    <s v="Work"/>
    <s v="USA"/>
    <s v="San Diego"/>
    <n v="2000"/>
    <s v="Pre-2010"/>
    <n v="593"/>
    <n v="0"/>
    <n v="0"/>
    <n v="1"/>
    <x v="1"/>
    <x v="2"/>
    <s v="Type 4:above ave density,older housing, above ave street density,below ave intersection density,below ave cul-de-sac density"/>
    <n v="1"/>
    <x v="9"/>
    <s v="Negative binomial regression"/>
    <m/>
    <n v="0.70479999999999998"/>
    <m/>
    <n v="2.0234419560595986"/>
    <s v="Derived (4b)"/>
    <s v=""/>
    <m/>
  </r>
  <r>
    <x v="16"/>
    <s v="Gordon 2004"/>
    <n v="15.17"/>
    <s v="15.17.4"/>
    <s v="Model 2 - c p. 25 (LA) (log-linear)"/>
    <x v="0"/>
    <x v="1"/>
    <x v="1"/>
    <n v="2.5401252463026297E-2"/>
    <x v="0"/>
    <n v="39.368137514305083"/>
    <n v="0"/>
    <n v="0"/>
    <s v="4b, 5, 7b"/>
    <n v="4.8440963855421688E-2"/>
    <s v="derived (7b)"/>
    <m/>
    <m/>
    <s v="Y"/>
    <s v="Pos"/>
    <s v="Y"/>
    <s v="Transit users"/>
    <s v="individual"/>
    <s v="count"/>
    <s v="Aggregate"/>
    <s v="Work"/>
    <s v="USA"/>
    <s v="Los Angeles"/>
    <n v="2000"/>
    <s v="Pre-2010"/>
    <n v="3307"/>
    <n v="0"/>
    <n v="0"/>
    <n v="1"/>
    <x v="1"/>
    <x v="2"/>
    <s v="Type 4:above ave density,older housing, above ave street density,below ave intersection density,below ave cul-de-sac density"/>
    <n v="1"/>
    <x v="9"/>
    <s v="Negative binomial regression"/>
    <m/>
    <n v="0.67010000000000003"/>
    <m/>
    <n v="1.9544327541395154"/>
    <s v="Derived (4b)"/>
    <s v=""/>
    <m/>
  </r>
  <r>
    <x v="16"/>
    <s v="Gordon 2004"/>
    <n v="15.16"/>
    <s v="15.16.6"/>
    <s v="Model 2 - c p. 25 (pooled) (log-linear)"/>
    <x v="0"/>
    <x v="1"/>
    <x v="1"/>
    <n v="2.5401252463026297E-2"/>
    <x v="0"/>
    <n v="39.368137514305083"/>
    <n v="0"/>
    <n v="0"/>
    <s v="4b, 5"/>
    <n v="4.1734049240440017E-2"/>
    <s v="derived (7b)"/>
    <m/>
    <m/>
    <s v="Y"/>
    <s v="Pos"/>
    <s v="Y"/>
    <s v="Transit users"/>
    <s v="individual"/>
    <s v="count"/>
    <s v="Aggregate"/>
    <s v="Work"/>
    <s v="USA"/>
    <s v="Los Angeles, San Francisco, San Diego, Sacramento"/>
    <n v="2000"/>
    <s v="Pre-2010"/>
    <n v="5727"/>
    <n v="0"/>
    <n v="0"/>
    <n v="1"/>
    <x v="1"/>
    <x v="2"/>
    <s v="Type 6:above ave density,older housing, above ave street density,above ave intersection density,below ave cul-de-sac density"/>
    <n v="1"/>
    <x v="9"/>
    <s v="Negative binomial regression"/>
    <m/>
    <n v="0.53469999999999995"/>
    <m/>
    <n v="1.7069360846090231"/>
    <s v="Derived (4b)"/>
    <s v=""/>
    <m/>
  </r>
  <r>
    <x v="71"/>
    <s v="Hess 2009"/>
    <n v="1.4"/>
    <s v="1.4.2"/>
    <s v="Model 4, p. 18"/>
    <x v="0"/>
    <x v="1"/>
    <x v="1"/>
    <n v="2.5401252463026297E-2"/>
    <x v="0"/>
    <n v="39.368137514305083"/>
    <n v="0"/>
    <n v="0"/>
    <s v="4a, 7a"/>
    <n v="4.0176648208469057E-2"/>
    <s v="Derived (7a)"/>
    <m/>
    <m/>
    <s v="N"/>
    <s v="Pos"/>
    <s v="insignificant"/>
    <s v="Transit use (probability)"/>
    <s v="any transit trip in 12 months"/>
    <s v="binary"/>
    <s v="Disaggregate"/>
    <s v="General"/>
    <s v="USA"/>
    <s v="Buffalo (New York), San Jose (California)"/>
    <s v="2005 - 06"/>
    <s v="Pre-2010"/>
    <n v="307"/>
    <n v="0"/>
    <n v="0"/>
    <n v="1"/>
    <x v="1"/>
    <x v="2"/>
    <s v="Dwelling type (0 = detached_x000a_house, 1 = apartment or condominium)"/>
    <n v="1"/>
    <x v="9"/>
    <s v="Binary logistic"/>
    <s v="no transit trip"/>
    <n v="0.221"/>
    <n v="1.2473234305640648"/>
    <m/>
    <s v="Derived (4a)"/>
    <s v=""/>
    <m/>
  </r>
  <r>
    <x v="16"/>
    <s v="Gordon 2004"/>
    <n v="15.19"/>
    <s v="15.19.3"/>
    <s v="Model 2 - c p. 25 (SD) (log-linear)"/>
    <x v="0"/>
    <x v="1"/>
    <x v="1"/>
    <n v="2.5401252463026297E-2"/>
    <x v="0"/>
    <n v="39.368137514305083"/>
    <n v="0"/>
    <n v="0"/>
    <s v="4b, 5"/>
    <n v="3.7086205692334555E-2"/>
    <s v="derived (7b)"/>
    <m/>
    <m/>
    <s v="Y"/>
    <s v="Pos"/>
    <s v="Y"/>
    <s v="Transit users"/>
    <s v="individual"/>
    <s v="count"/>
    <s v="Aggregate"/>
    <s v="Work"/>
    <s v="USA"/>
    <s v="San Diego"/>
    <n v="2000"/>
    <s v="Pre-2010"/>
    <n v="593"/>
    <n v="0"/>
    <n v="0"/>
    <n v="1"/>
    <x v="1"/>
    <x v="2"/>
    <s v="Type 5:above ave density,older housing, above ave street density,above ave intersection density,below ave cul-de-sac density"/>
    <n v="1"/>
    <x v="9"/>
    <s v="Negative binomial regression"/>
    <m/>
    <n v="1.0672999999999999"/>
    <m/>
    <n v="2.9075185923278855"/>
    <s v="Derived (4b)"/>
    <s v=""/>
    <m/>
  </r>
  <r>
    <x v="41"/>
    <s v="Noland and DiPetrillo 2015"/>
    <n v="106.1"/>
    <s v="106.1.5"/>
    <s v="Table 13 p. 40"/>
    <x v="0"/>
    <x v="1"/>
    <x v="1"/>
    <n v="5.2155174262047875E-2"/>
    <x v="0"/>
    <n v="19.173553039543329"/>
    <n v="0"/>
    <n v="0"/>
    <s v="6d"/>
    <n v="3.6827195467422101E-2"/>
    <s v="derived (6d)"/>
    <m/>
    <m/>
    <s v="N"/>
    <s v="Pos"/>
    <s v="insignificant"/>
    <s v="Ridership"/>
    <s v="trip frequency"/>
    <s v="continuous"/>
    <s v="Disaggregate"/>
    <s v="General"/>
    <s v="United Kingdom"/>
    <s v="varies"/>
    <n v="2012"/>
    <s v="2010 - 2017"/>
    <n v="779"/>
    <n v="0"/>
    <n v="1"/>
    <n v="1"/>
    <x v="2"/>
    <x v="2"/>
    <s v="Local street density"/>
    <m/>
    <x v="8"/>
    <s v="SEM"/>
    <m/>
    <n v="0.13"/>
    <m/>
    <m/>
    <s v=""/>
    <s v=""/>
    <m/>
  </r>
  <r>
    <x v="16"/>
    <s v="Gordon 2004"/>
    <n v="15.2"/>
    <s v="15.20.1"/>
    <s v="Model 2 - c p. 25 (Sacramento) (log-linear)"/>
    <x v="0"/>
    <x v="1"/>
    <x v="1"/>
    <n v="2.5401252463026297E-2"/>
    <x v="0"/>
    <n v="39.368137514305083"/>
    <n v="0"/>
    <n v="0"/>
    <s v="4b, 5, 7b"/>
    <n v="3.6752627902916016E-2"/>
    <s v="derived (7b)"/>
    <m/>
    <m/>
    <s v="Y"/>
    <s v="Pos"/>
    <s v="Y"/>
    <s v="Transit users"/>
    <s v="individual"/>
    <s v="count"/>
    <s v="Aggregate"/>
    <s v="Work"/>
    <s v="USA"/>
    <s v="Sacramento"/>
    <n v="2000"/>
    <s v="Pre-2010"/>
    <n v="397"/>
    <n v="0"/>
    <n v="0"/>
    <n v="1"/>
    <x v="1"/>
    <x v="2"/>
    <s v="Type 5:above ave density,older housing, above ave street density,above ave intersection density,below ave cul-de-sac density"/>
    <n v="1"/>
    <x v="9"/>
    <s v="Negative binomial regression"/>
    <m/>
    <n v="1.0577000000000001"/>
    <m/>
    <n v="2.8797399645941937"/>
    <s v="Derived (4b)"/>
    <s v=""/>
    <m/>
  </r>
  <r>
    <x v="16"/>
    <s v="Gordon 2004"/>
    <n v="15.17"/>
    <s v="15.17.6"/>
    <s v="Model 2 - c p. 25 (LA) (log-linear)"/>
    <x v="0"/>
    <x v="1"/>
    <x v="1"/>
    <n v="2.5401252463026297E-2"/>
    <x v="0"/>
    <n v="39.368137514305083"/>
    <n v="0"/>
    <n v="0"/>
    <s v="4b, 5"/>
    <n v="3.3804033525405966E-2"/>
    <s v="derived (7b)"/>
    <m/>
    <m/>
    <s v="Y"/>
    <s v="Pos"/>
    <s v="Y"/>
    <s v="Transit users"/>
    <s v="individual"/>
    <s v="count"/>
    <s v="Aggregate"/>
    <s v="Work"/>
    <s v="USA"/>
    <s v="Los Angeles"/>
    <n v="2000"/>
    <s v="Pre-2010"/>
    <n v="3307"/>
    <n v="0"/>
    <n v="0"/>
    <n v="1"/>
    <x v="1"/>
    <x v="2"/>
    <s v="Type 6:above ave density,older housing, above ave street density,above ave intersection density,below ave cul-de-sac density"/>
    <n v="1"/>
    <x v="9"/>
    <s v="Negative binomial regression"/>
    <m/>
    <n v="0.43309999999999998"/>
    <m/>
    <n v="1.5420304160323406"/>
    <s v="Derived (4b)"/>
    <s v=""/>
    <m/>
  </r>
  <r>
    <x v="16"/>
    <s v="Gordon 2004"/>
    <n v="15.16"/>
    <s v="15.16.5"/>
    <s v="Model 2 - c p. 25 (pooled) (log-linear)"/>
    <x v="0"/>
    <x v="1"/>
    <x v="1"/>
    <n v="2.5401252463026297E-2"/>
    <x v="0"/>
    <n v="39.368137514305083"/>
    <n v="0"/>
    <n v="0"/>
    <s v="4b, 5"/>
    <n v="3.3083272219312031E-2"/>
    <s v="derived (7b)"/>
    <m/>
    <m/>
    <s v="Y"/>
    <s v="Pos"/>
    <s v="Y"/>
    <s v="Transit users"/>
    <s v="individual"/>
    <s v="count"/>
    <s v="Aggregate"/>
    <s v="Work"/>
    <s v="USA"/>
    <s v="Los Angeles, San Francisco, San Diego, Sacramento"/>
    <n v="2000"/>
    <s v="Pre-2010"/>
    <n v="5727"/>
    <n v="0"/>
    <n v="0"/>
    <n v="1"/>
    <x v="1"/>
    <x v="2"/>
    <s v="Type 5:above ave density,older housing, above ave street density,above ave intersection density,below ave cul-de-sac density"/>
    <n v="1"/>
    <x v="9"/>
    <s v="Negative binomial regression"/>
    <m/>
    <n v="0.95209999999999995"/>
    <m/>
    <n v="2.5911453550833472"/>
    <s v="Derived (4b)"/>
    <s v=""/>
    <m/>
  </r>
  <r>
    <x v="16"/>
    <s v="Gordon 2004"/>
    <n v="15.17"/>
    <s v="15.17.5"/>
    <s v="Model 2 - c p. 25 (LA) (log-linear)"/>
    <x v="0"/>
    <x v="1"/>
    <x v="1"/>
    <n v="2.5401252463026297E-2"/>
    <x v="0"/>
    <n v="39.368137514305083"/>
    <n v="0"/>
    <n v="0"/>
    <s v="4b, 5"/>
    <n v="3.2999877771957398E-2"/>
    <s v="derived (7b)"/>
    <m/>
    <m/>
    <s v="Y"/>
    <s v="Pos"/>
    <s v="Y"/>
    <s v="Transit users"/>
    <s v="individual"/>
    <s v="count"/>
    <s v="Aggregate"/>
    <s v="Work"/>
    <s v="USA"/>
    <s v="Los Angeles"/>
    <n v="2000"/>
    <s v="Pre-2010"/>
    <n v="3307"/>
    <n v="0"/>
    <n v="0"/>
    <n v="1"/>
    <x v="1"/>
    <x v="2"/>
    <s v="Type 5:above ave density,older housing, above ave street density,above ave intersection density,below ave cul-de-sac density"/>
    <n v="1"/>
    <x v="9"/>
    <s v="Negative binomial regression"/>
    <m/>
    <n v="0.94969999999999999"/>
    <m/>
    <n v="2.5849340627633515"/>
    <s v="Derived (4b)"/>
    <s v=""/>
    <m/>
  </r>
  <r>
    <x v="71"/>
    <s v="Hess 2009"/>
    <n v="1.6"/>
    <s v="1.6.2"/>
    <s v="Model 6, p. 18"/>
    <x v="0"/>
    <x v="1"/>
    <x v="1"/>
    <n v="2.5401252463026297E-2"/>
    <x v="0"/>
    <n v="39.368137514305083"/>
    <n v="0"/>
    <n v="0"/>
    <s v="4a, 7a"/>
    <n v="3.1016999999999999E-2"/>
    <s v="Derived (7a)"/>
    <m/>
    <m/>
    <s v="N"/>
    <s v="Pos"/>
    <s v="insignificant"/>
    <s v="Transit use (probability)"/>
    <s v="any transit trip in 12 months"/>
    <s v="binary"/>
    <s v="Disaggregate"/>
    <s v="General"/>
    <s v="USA"/>
    <s v="San Jose (California)"/>
    <s v="2005 - 06"/>
    <s v="Pre-2010"/>
    <n v="198"/>
    <n v="0"/>
    <n v="0"/>
    <n v="1"/>
    <x v="1"/>
    <x v="2"/>
    <s v="Dwelling type (0 = detached_x000a_house, 1 = apartment or condominium)"/>
    <n v="1"/>
    <x v="9"/>
    <s v="Binary logistic"/>
    <s v="no transit trip"/>
    <n v="0.21099999999999999"/>
    <n v="1.2349123550613943"/>
    <m/>
    <s v="Derived (4a)"/>
    <s v=""/>
    <m/>
  </r>
  <r>
    <x v="16"/>
    <s v="Gordon 2004"/>
    <n v="15.16"/>
    <s v="15.16.2"/>
    <s v="Model 2 - c p. 25 (pooled) (log-linear)"/>
    <x v="0"/>
    <x v="1"/>
    <x v="1"/>
    <n v="2.5401252463026297E-2"/>
    <x v="0"/>
    <n v="39.368137514305083"/>
    <n v="0"/>
    <n v="0"/>
    <s v="4b, 5, 7b"/>
    <n v="3.0322891566265057E-2"/>
    <s v="derived (7b)"/>
    <m/>
    <m/>
    <s v="Y"/>
    <s v="Pos"/>
    <s v="Y"/>
    <s v="Transit users"/>
    <s v="individual"/>
    <s v="count"/>
    <s v="Aggregate"/>
    <s v="Work"/>
    <s v="USA"/>
    <s v="Los Angeles, San Francisco, San Diego, Sacramento"/>
    <n v="2000"/>
    <s v="Pre-2010"/>
    <n v="5727"/>
    <n v="0"/>
    <n v="0"/>
    <n v="1"/>
    <x v="1"/>
    <x v="2"/>
    <s v="Type 2:above ave density,older housing, above ave street density,above ave intersection density,below ave cul-de-sac density"/>
    <n v="1"/>
    <x v="9"/>
    <s v="Negative binomial regression"/>
    <m/>
    <n v="1.2143999999999999"/>
    <m/>
    <n v="3.3682724944146329"/>
    <s v="Derived (4b)"/>
    <s v=""/>
    <m/>
  </r>
  <r>
    <x v="16"/>
    <s v="Gordon 2004"/>
    <n v="15.17"/>
    <s v="15.17.2"/>
    <s v="Model 2 - c p. 25 (LA) (log-linear)"/>
    <x v="0"/>
    <x v="1"/>
    <x v="1"/>
    <n v="2.5401252463026297E-2"/>
    <x v="0"/>
    <n v="39.368137514305083"/>
    <n v="0"/>
    <n v="0"/>
    <s v="4b, 5"/>
    <n v="2.7731063383970665E-2"/>
    <s v="derived (7b)"/>
    <m/>
    <m/>
    <s v="Y"/>
    <s v="Pos"/>
    <s v="Y"/>
    <s v="Transit users"/>
    <s v="individual"/>
    <s v="count"/>
    <s v="Aggregate"/>
    <s v="Work"/>
    <s v="USA"/>
    <s v="Los Angeles"/>
    <n v="2000"/>
    <s v="Pre-2010"/>
    <n v="3307"/>
    <n v="0"/>
    <n v="0"/>
    <n v="1"/>
    <x v="1"/>
    <x v="2"/>
    <s v="Type 2:above ave density,older housing, above ave street density,above ave intersection density,below ave cul-de-sac density"/>
    <n v="1"/>
    <x v="9"/>
    <s v="Negative binomial regression"/>
    <m/>
    <n v="1.1106"/>
    <m/>
    <n v="3.0361795557661013"/>
    <s v="Derived (4b)"/>
    <s v=""/>
    <m/>
  </r>
  <r>
    <x v="16"/>
    <s v="Gordon 2004"/>
    <n v="15.19"/>
    <s v="15.19.4"/>
    <s v="Model 2 - c p. 25 (SD) (log-linear)"/>
    <x v="0"/>
    <x v="1"/>
    <x v="1"/>
    <n v="2.5401252463026297E-2"/>
    <x v="0"/>
    <n v="39.368137514305083"/>
    <n v="0"/>
    <n v="0"/>
    <s v="4b, 5"/>
    <n v="2.6896490309062337E-2"/>
    <s v="derived (7b)"/>
    <m/>
    <m/>
    <s v="Y"/>
    <s v="Pos"/>
    <s v="Y"/>
    <s v="Transit users"/>
    <s v="individual"/>
    <s v="count"/>
    <s v="Aggregate"/>
    <s v="Work"/>
    <s v="USA"/>
    <s v="San Diego"/>
    <n v="2000"/>
    <s v="Pre-2010"/>
    <n v="593"/>
    <n v="0"/>
    <n v="0"/>
    <n v="1"/>
    <x v="1"/>
    <x v="2"/>
    <s v="Type 6:above ave density,older housing, above ave street density,above ave intersection density,below ave cul-de-sac density"/>
    <n v="1"/>
    <x v="9"/>
    <s v="Negative binomial regression"/>
    <m/>
    <n v="0.34460000000000002"/>
    <m/>
    <n v="1.4114252366439259"/>
    <s v="Derived (4b)"/>
    <s v=""/>
    <m/>
  </r>
  <r>
    <x v="16"/>
    <s v="Gordon 2004"/>
    <n v="15.19"/>
    <s v="15.19.1"/>
    <s v="Model 2 - c p. 25 (SD) (log-linear)"/>
    <x v="0"/>
    <x v="1"/>
    <x v="1"/>
    <n v="2.5401252463026297E-2"/>
    <x v="0"/>
    <n v="39.368137514305083"/>
    <n v="0"/>
    <n v="0"/>
    <s v="4b, 5"/>
    <n v="2.4477544962458526E-2"/>
    <s v="derived (7b)"/>
    <m/>
    <m/>
    <s v="Y"/>
    <s v="Pos"/>
    <s v="Y"/>
    <s v="Transit users"/>
    <s v="individual"/>
    <s v="count"/>
    <s v="Aggregate"/>
    <s v="Work"/>
    <s v="USA"/>
    <s v="San Diego"/>
    <n v="2000"/>
    <s v="Pre-2010"/>
    <n v="593"/>
    <n v="0"/>
    <n v="0"/>
    <n v="1"/>
    <x v="1"/>
    <x v="2"/>
    <s v="Type 2:above ave density,older housing, above ave street density,above ave intersection density,below ave cul-de-sac density"/>
    <n v="1"/>
    <x v="9"/>
    <s v="Negative binomial regression"/>
    <m/>
    <n v="0.98029999999999995"/>
    <m/>
    <n v="2.6652556987145175"/>
    <s v="Derived (4b)"/>
    <s v=""/>
    <m/>
  </r>
  <r>
    <x v="63"/>
    <s v="Lee et al. 2017"/>
    <n v="88.1"/>
    <s v="88.1.1"/>
    <s v="Table 5 p. 20"/>
    <x v="1"/>
    <x v="1"/>
    <x v="1"/>
    <n v="6.5206307597043892E-2"/>
    <x v="1"/>
    <n v="15.335939679021708"/>
    <n v="15.335939679021708"/>
    <n v="1.8571361231686561"/>
    <s v="1, 6c"/>
    <n v="0.12109698929691697"/>
    <s v="derived (6c)"/>
    <m/>
    <m/>
    <s v="Y"/>
    <s v="Pos"/>
    <s v="Y"/>
    <s v="Mode share"/>
    <s v="trip"/>
    <s v="continuous (fraction)"/>
    <s v="Aggregate"/>
    <s v="General"/>
    <s v="South Korea"/>
    <s v="Seoul metropolitan area"/>
    <n v="2010"/>
    <s v="2010 - 2017"/>
    <n v="78"/>
    <n v="1"/>
    <n v="0"/>
    <n v="1"/>
    <x v="1"/>
    <x v="0"/>
    <s v="Population density"/>
    <m/>
    <x v="2"/>
    <s v="OLS"/>
    <m/>
    <n v="7.1520643493541822E-4"/>
    <m/>
    <m/>
    <s v=""/>
    <s v=""/>
    <m/>
  </r>
  <r>
    <x v="44"/>
    <s v="Kim et al. 2016"/>
    <n v="93.1"/>
    <s v="93.1.2"/>
    <s v="Table 3 p. 9 (model 5)"/>
    <x v="1"/>
    <x v="1"/>
    <x v="1"/>
    <n v="9.9850796115331736E-2"/>
    <x v="1"/>
    <n v="10.014942683531128"/>
    <n v="10.014942683531128"/>
    <n v="4.2"/>
    <s v="6c, 8a, 5"/>
    <n v="0.41937334368439333"/>
    <s v="derived (6c)"/>
    <n v="9.9850796115331736E-2"/>
    <s v="Derived (8a)"/>
    <s v="Y"/>
    <s v="Pos"/>
    <s v="Y"/>
    <s v="Ridership"/>
    <s v="trip"/>
    <s v="continuous"/>
    <s v="Aggregate"/>
    <s v="General"/>
    <s v="USA"/>
    <s v="Los Angeles"/>
    <s v="2000 - 2010"/>
    <s v="2010 - 2017"/>
    <n v="50"/>
    <n v="1"/>
    <n v="0"/>
    <n v="1"/>
    <x v="1"/>
    <x v="0"/>
    <s v="Change in dwelling units per service area"/>
    <m/>
    <x v="2"/>
    <s v="OLS"/>
    <m/>
    <n v="1272.68"/>
    <m/>
    <m/>
    <s v=""/>
    <n v="4.2"/>
    <m/>
  </r>
  <r>
    <x v="17"/>
    <s v="Concas and DeSalvo 2014"/>
    <n v="97.1"/>
    <s v="97.1.1"/>
    <s v="Model I (RL exogensous) Table 3 p. 26"/>
    <x v="1"/>
    <x v="1"/>
    <x v="1"/>
    <n v="6.5206307597043892E-2"/>
    <x v="5"/>
    <n v="15.335939679021708"/>
    <n v="7.667969839510854"/>
    <n v="0.68244931571646594"/>
    <m/>
    <n v="8.8999999999999996E-2"/>
    <s v="Source"/>
    <m/>
    <m/>
    <s v="unspecified"/>
    <s v="Pos"/>
    <s v="Y"/>
    <s v="Ridership"/>
    <s v="trip"/>
    <s v="continuous"/>
    <s v="Disaggregate"/>
    <s v="General"/>
    <s v="USA"/>
    <s v="San Francisco"/>
    <n v="2000"/>
    <s v="Pre-2010"/>
    <n v="8229"/>
    <n v="1"/>
    <n v="1"/>
    <n v="1"/>
    <x v="2"/>
    <x v="0"/>
    <s v="Gross population density"/>
    <m/>
    <x v="2"/>
    <s v="3SLS"/>
    <m/>
    <s v=""/>
    <m/>
    <m/>
    <s v=""/>
    <s v=""/>
    <m/>
  </r>
  <r>
    <x v="17"/>
    <s v="Concas and DeSalvo 2014"/>
    <n v="97.2"/>
    <s v="97.2.1"/>
    <s v="Model II (density exogensous) Table 5 p. 29"/>
    <x v="1"/>
    <x v="1"/>
    <x v="1"/>
    <n v="6.5206307597043892E-2"/>
    <x v="5"/>
    <n v="15.335939679021708"/>
    <n v="7.667969839510854"/>
    <n v="0.5520938284447815"/>
    <m/>
    <n v="7.1999999999999995E-2"/>
    <s v="Source"/>
    <m/>
    <m/>
    <s v="unspecified"/>
    <s v="Pos"/>
    <s v="Y"/>
    <s v="Ridership"/>
    <s v="trip"/>
    <s v="continuous"/>
    <s v="Disaggregate"/>
    <s v="General"/>
    <s v="USA"/>
    <s v="San Francisco"/>
    <n v="2000"/>
    <s v="Pre-2010"/>
    <n v="8212"/>
    <n v="1"/>
    <n v="0"/>
    <n v="1"/>
    <x v="1"/>
    <x v="0"/>
    <s v="Gross population density"/>
    <m/>
    <x v="2"/>
    <s v="3SLS"/>
    <m/>
    <s v=""/>
    <m/>
    <m/>
    <s v=""/>
    <s v=""/>
    <m/>
  </r>
  <r>
    <x v="64"/>
    <s v="Jun et al. 2013"/>
    <n v="98.2"/>
    <s v="98.2.1"/>
    <s v="Table 7 p. 237"/>
    <x v="1"/>
    <x v="1"/>
    <x v="1"/>
    <n v="6.5206307597043892E-2"/>
    <x v="1"/>
    <n v="15.335939679021708"/>
    <n v="15.335939679021708"/>
    <n v="4.1195574413425255"/>
    <s v="2, 3 (ref case was PT), 4a, 7a, 5"/>
    <n v="0.26862112968387181"/>
    <s v="Derived (7a)"/>
    <m/>
    <m/>
    <s v="Y"/>
    <s v="Pos"/>
    <s v="Y"/>
    <s v="Mode choice (probability)"/>
    <s v="trip"/>
    <s v="binary"/>
    <s v="Aggregate"/>
    <s v="Work"/>
    <s v="South Korea"/>
    <s v="Seoul metropolitan area"/>
    <n v="2006"/>
    <s v="Pre-2010"/>
    <s v="not stated"/>
    <n v="1"/>
    <n v="0"/>
    <n v="1"/>
    <x v="1"/>
    <x v="0"/>
    <s v="Population density"/>
    <m/>
    <x v="2"/>
    <s v="Binary logistic"/>
    <s v="automobile"/>
    <n v="0.108"/>
    <n v="1.1140477453864677"/>
    <m/>
    <s v="Derived (2 - Reversed the reference case from PT; 4a)"/>
    <s v=""/>
    <m/>
  </r>
  <r>
    <x v="16"/>
    <s v="Gordon 2004"/>
    <n v="15.2"/>
    <s v="15.20.2"/>
    <s v="Model 2 - c p. 25 (Sacramento) (log-linear)"/>
    <x v="0"/>
    <x v="1"/>
    <x v="1"/>
    <n v="2.5401252463026297E-2"/>
    <x v="0"/>
    <n v="39.368137514305083"/>
    <n v="0"/>
    <n v="0"/>
    <s v="4b"/>
    <n v="1.7990832896804608E-2"/>
    <s v="derived (7b)"/>
    <m/>
    <m/>
    <s v="N"/>
    <s v="Pos"/>
    <s v="insignificant"/>
    <s v="Transit users"/>
    <s v="individual"/>
    <s v="count"/>
    <s v="Aggregate"/>
    <s v="Work"/>
    <s v="USA"/>
    <s v="Sacramento"/>
    <n v="2000"/>
    <s v="Pre-2010"/>
    <n v="397"/>
    <n v="0"/>
    <n v="0"/>
    <n v="1"/>
    <x v="1"/>
    <x v="2"/>
    <s v="Type 6:above ave density,older housing, above ave street density,above ave intersection density,below ave cul-de-sac density"/>
    <n v="1"/>
    <x v="9"/>
    <s v="Negative binomial regression"/>
    <m/>
    <n v="0.23050000000000001"/>
    <m/>
    <n v="1.2592294672856679"/>
    <s v="Derived (4b)"/>
    <s v=""/>
    <m/>
  </r>
  <r>
    <x v="2"/>
    <s v="Brownet al. 2014"/>
    <n v="107.6"/>
    <s v="107.6.1"/>
    <s v="Table 2 p. 952 (Regional rail model)"/>
    <x v="1"/>
    <x v="1"/>
    <x v="1"/>
    <n v="6.5206307597043892E-2"/>
    <x v="8"/>
    <n v="15.335939679021708"/>
    <n v="5.111979893007236"/>
    <n v="2.555989946503618"/>
    <s v="4b"/>
    <n v="0.5"/>
    <s v="Source"/>
    <m/>
    <m/>
    <s v="Y"/>
    <s v="Pos"/>
    <s v="Y"/>
    <s v="Ridership"/>
    <s v="trip"/>
    <s v="count"/>
    <s v="Aggregate"/>
    <s v="Work"/>
    <s v="USA"/>
    <s v="Atlanta"/>
    <n v="2000"/>
    <s v="Pre-2010"/>
    <n v="70409"/>
    <n v="1"/>
    <n v="0"/>
    <n v="1"/>
    <x v="1"/>
    <x v="0"/>
    <s v="Population density"/>
    <m/>
    <x v="2"/>
    <s v="Negative binomial regression"/>
    <m/>
    <n v="0.1013"/>
    <m/>
    <n v="1.10660857454338"/>
    <s v="Derived (4b)"/>
    <s v=""/>
    <m/>
  </r>
  <r>
    <x v="2"/>
    <s v="Brownet al. 2014"/>
    <n v="107.1"/>
    <s v="107.1.1"/>
    <s v="Table 1 p. 947 (Regional bus model)"/>
    <x v="1"/>
    <x v="1"/>
    <x v="1"/>
    <n v="6.5206307597043892E-2"/>
    <x v="8"/>
    <n v="15.335939679021708"/>
    <n v="5.111979893007236"/>
    <n v="2.4026305497134008"/>
    <s v="4b"/>
    <n v="0.47"/>
    <s v="Source"/>
    <m/>
    <m/>
    <s v="Y"/>
    <s v="Pos"/>
    <s v="Y"/>
    <s v="Ridership"/>
    <s v="trip"/>
    <s v="count"/>
    <s v="Aggregate"/>
    <s v="Work"/>
    <s v="USA"/>
    <s v="Atlanta"/>
    <n v="2000"/>
    <s v="Pre-2010"/>
    <n v="40269"/>
    <n v="1"/>
    <n v="0"/>
    <n v="1"/>
    <x v="1"/>
    <x v="0"/>
    <s v="Population density"/>
    <m/>
    <x v="2"/>
    <s v="Negative binomial regression"/>
    <m/>
    <n v="7.9600000000000004E-2"/>
    <m/>
    <n v="1.0828538394993001"/>
    <s v="Derived (4b)"/>
    <s v=""/>
    <m/>
  </r>
  <r>
    <x v="2"/>
    <s v="Brownet al. 2014"/>
    <n v="107.5"/>
    <s v="107.5.1"/>
    <s v="Table 1 p. 947 (Bus to all other destinations)"/>
    <x v="1"/>
    <x v="1"/>
    <x v="1"/>
    <n v="6.5206307597043892E-2"/>
    <x v="8"/>
    <n v="15.335939679021708"/>
    <n v="5.111979893007236"/>
    <n v="2.2543831328161912"/>
    <s v="4b"/>
    <n v="0.441"/>
    <s v="Source"/>
    <m/>
    <m/>
    <s v="Y"/>
    <s v="Pos"/>
    <s v="Y"/>
    <s v="Ridership"/>
    <s v="trip"/>
    <s v="count"/>
    <s v="Aggregate"/>
    <s v="Work"/>
    <s v="USA"/>
    <s v="Atlanta"/>
    <n v="2000"/>
    <s v="Pre-2010"/>
    <n v="33032"/>
    <n v="1"/>
    <n v="0"/>
    <n v="1"/>
    <x v="1"/>
    <x v="0"/>
    <s v="Population density"/>
    <m/>
    <x v="2"/>
    <s v="Negative binomial regression"/>
    <m/>
    <n v="7.4899999999999994E-2"/>
    <m/>
    <n v="1.0777763678587842"/>
    <s v="Derived (4b)"/>
    <s v=""/>
    <m/>
  </r>
  <r>
    <x v="16"/>
    <s v="Gordon 2004"/>
    <n v="15.16"/>
    <s v="15.16.1"/>
    <s v="Model 2 - c p. 25 (pooled) (log-linear)"/>
    <x v="0"/>
    <x v="1"/>
    <x v="1"/>
    <n v="2.5401252463026297E-2"/>
    <x v="0"/>
    <n v="39.368137514305083"/>
    <n v="0"/>
    <n v="0"/>
    <s v="4b, 5"/>
    <n v="1.5122839182818228E-2"/>
    <s v="derived (7b)"/>
    <m/>
    <m/>
    <s v="Y"/>
    <s v="Pos"/>
    <s v="Y"/>
    <s v="Transit users"/>
    <s v="individual"/>
    <s v="count"/>
    <s v="Aggregate"/>
    <s v="Work"/>
    <s v="USA"/>
    <s v="Los Angeles, San Francisco, San Diego, Sacramento"/>
    <n v="2000"/>
    <s v="Pre-2010"/>
    <n v="5727"/>
    <n v="0"/>
    <n v="0"/>
    <n v="1"/>
    <x v="1"/>
    <x v="2"/>
    <s v="Type 1:above ave density,older housing, above ave street density,above ave intersection density,below ave cul-de-sac density"/>
    <n v="1"/>
    <x v="9"/>
    <s v="Negative binomial regression"/>
    <m/>
    <n v="1.5747"/>
    <m/>
    <n v="4.8292926129864817"/>
    <s v="Derived (4b)"/>
    <s v=""/>
    <m/>
  </r>
  <r>
    <x v="16"/>
    <s v="Gordon 2004"/>
    <n v="15.17"/>
    <s v="15.17.1"/>
    <s v="Model 2 - c p. 25 (LA) (log-linear)"/>
    <x v="0"/>
    <x v="1"/>
    <x v="1"/>
    <n v="2.5401252463026297E-2"/>
    <x v="0"/>
    <n v="39.368137514305083"/>
    <n v="0"/>
    <n v="0"/>
    <s v="4b, 5"/>
    <n v="1.5044089401082591E-2"/>
    <s v="derived (7b)"/>
    <m/>
    <m/>
    <s v="Y"/>
    <s v="Pos"/>
    <s v="Y"/>
    <s v="Transit users"/>
    <s v="individual"/>
    <s v="count"/>
    <s v="Aggregate"/>
    <s v="Work"/>
    <s v="USA"/>
    <s v="Los Angeles"/>
    <n v="2000"/>
    <s v="Pre-2010"/>
    <n v="3307"/>
    <n v="0"/>
    <n v="0"/>
    <n v="1"/>
    <x v="1"/>
    <x v="2"/>
    <s v="Type 1:above ave density,older housing, above ave street density,above ave intersection density,below ave cul-de-sac density"/>
    <n v="1"/>
    <x v="9"/>
    <s v="Negative binomial regression"/>
    <m/>
    <n v="1.5665"/>
    <m/>
    <n v="4.7898543314996784"/>
    <s v="Derived (4b)"/>
    <s v=""/>
    <m/>
  </r>
  <r>
    <x v="74"/>
    <s v="Vergel-Tovar 2016"/>
    <n v="139.4"/>
    <s v="139.4.1"/>
    <s v="Table 44 p. 356"/>
    <x v="1"/>
    <x v="1"/>
    <x v="1"/>
    <n v="0.13469999999999999"/>
    <x v="8"/>
    <n v="7.4239049740163336"/>
    <n v="2.4746349913387777"/>
    <n v="3.291264538480574E-2"/>
    <s v="6a, 8b, 8a"/>
    <n v="1.3299999999999999E-2"/>
    <s v="Source (6a)"/>
    <n v="0.13469999999999999"/>
    <s v="Derived (8a)"/>
    <s v="N"/>
    <s v="Pos"/>
    <s v="insignificant"/>
    <s v="Ridership"/>
    <m/>
    <s v="continuous"/>
    <s v="Aggregate"/>
    <s v="General"/>
    <s v="Latin America"/>
    <s v="varies"/>
    <s v="2013, 2014"/>
    <s v="2010 - 2017"/>
    <n v="120"/>
    <n v="1"/>
    <n v="1"/>
    <n v="0"/>
    <x v="1"/>
    <x v="0"/>
    <s v="population density"/>
    <m/>
    <x v="2"/>
    <s v="OLS"/>
    <m/>
    <n v="1.3299999999999999E-2"/>
    <m/>
    <m/>
    <m/>
    <n v="9.8737936154417227E-2"/>
    <s v="Derived (8b)"/>
  </r>
  <r>
    <x v="33"/>
    <s v="Zhao et al. 2014"/>
    <n v="129.1"/>
    <s v="129.1.1"/>
    <s v="Table 2 p. 143"/>
    <x v="1"/>
    <x v="1"/>
    <x v="1"/>
    <n v="0.10671491150309889"/>
    <x v="5"/>
    <n v="9.3707616481597427"/>
    <n v="4.6853808240798713"/>
    <n v="1.0900000000000001"/>
    <s v="6c, 8a"/>
    <n v="0.2326385070767556"/>
    <s v="derived (6c)"/>
    <n v="0.10671491150309889"/>
    <s v="Derived (8a)"/>
    <s v="Y"/>
    <s v="Pos"/>
    <s v="Y"/>
    <s v="Ridership"/>
    <m/>
    <s v="continuous"/>
    <s v="Aggregate"/>
    <s v="General"/>
    <s v="China"/>
    <s v="Nanjing"/>
    <n v="2010"/>
    <s v="2010 - 2017"/>
    <n v="55"/>
    <n v="1"/>
    <n v="0"/>
    <n v="0"/>
    <x v="0"/>
    <x v="0"/>
    <s v="Population density (common catchment area)"/>
    <m/>
    <x v="2"/>
    <s v="OLS"/>
    <m/>
    <n v="0.13450000000000001"/>
    <m/>
    <m/>
    <m/>
    <n v="2.1800000000000002"/>
    <m/>
  </r>
  <r>
    <x v="74"/>
    <s v="Vergel-Tovar 2016"/>
    <n v="139.19999999999999"/>
    <s v="139.2.1"/>
    <s v="Table 40, p. 352 (land use model)"/>
    <x v="1"/>
    <x v="1"/>
    <x v="1"/>
    <n v="0.1188"/>
    <x v="8"/>
    <n v="8.4175084175084169"/>
    <n v="2.8058361391694722"/>
    <n v="-0.37710437710437705"/>
    <s v="6a, 8b, 8a"/>
    <n v="-0.13439999999999999"/>
    <s v="Source (6a)"/>
    <n v="0.1188"/>
    <s v="Derived (8a)"/>
    <s v="N"/>
    <s v="Neg"/>
    <s v="insignificant"/>
    <s v="Ridership"/>
    <m/>
    <s v="continuous"/>
    <s v="Aggregate"/>
    <s v="General"/>
    <s v="Latin America"/>
    <s v="varies"/>
    <s v="2013, 2014"/>
    <s v="2010 - 2017"/>
    <n v="120"/>
    <n v="1"/>
    <n v="1"/>
    <n v="0"/>
    <x v="1"/>
    <x v="0"/>
    <s v="population density"/>
    <m/>
    <x v="2"/>
    <s v="OLS"/>
    <m/>
    <n v="-0.13439999999999999"/>
    <m/>
    <m/>
    <m/>
    <n v="-1.1313131313131313"/>
    <s v="Derived (8b)"/>
  </r>
  <r>
    <x v="16"/>
    <s v="Gordon 2004"/>
    <n v="15.18"/>
    <s v="15.18.5"/>
    <s v="Model 2 - c p. 25 (SF) (log-linear)"/>
    <x v="0"/>
    <x v="1"/>
    <x v="1"/>
    <n v="2.5401252463026297E-2"/>
    <x v="0"/>
    <n v="39.368137514305083"/>
    <n v="0"/>
    <n v="0"/>
    <s v="4b, 5"/>
    <n v="1.100111751353239E-2"/>
    <s v="derived (7b)"/>
    <m/>
    <m/>
    <s v="Y"/>
    <s v="Pos"/>
    <s v="Y"/>
    <s v="Transit users"/>
    <s v="individual"/>
    <s v="count"/>
    <s v="Aggregate"/>
    <s v="Work"/>
    <s v="USA"/>
    <s v="San Francisco"/>
    <n v="2000"/>
    <s v="Pre-2010"/>
    <n v="1430"/>
    <n v="0"/>
    <n v="0"/>
    <n v="1"/>
    <x v="1"/>
    <x v="2"/>
    <s v="Type 5:above ave density,older housing, above ave street density,above ave intersection density,below ave cul-de-sac density"/>
    <n v="1"/>
    <x v="9"/>
    <s v="Negative binomial regression"/>
    <m/>
    <n v="0.31659999999999999"/>
    <m/>
    <n v="1.3724534807222504"/>
    <s v="Derived (4b)"/>
    <s v=""/>
    <m/>
  </r>
  <r>
    <x v="74"/>
    <s v="Vergel-Tovar 2016"/>
    <n v="139.1"/>
    <s v="139.1.1"/>
    <s v="Table 38, p. 344 (fully adjusted)"/>
    <x v="1"/>
    <x v="1"/>
    <x v="1"/>
    <n v="8.5199999999999998E-2"/>
    <x v="8"/>
    <n v="11.737089201877934"/>
    <n v="3.9123630672926444"/>
    <n v="8.9593114241001554E-2"/>
    <s v="6a, 8b, 8a"/>
    <n v="2.29E-2"/>
    <s v="Source (6a)"/>
    <n v="8.5199999999999998E-2"/>
    <s v="Derived (8a)"/>
    <s v="N"/>
    <s v="Pos"/>
    <s v="insignificant"/>
    <s v="Ridership"/>
    <m/>
    <s v="continuous"/>
    <s v="Aggregate"/>
    <s v="General"/>
    <s v="Latin America"/>
    <s v="varies"/>
    <s v="2013, 2014"/>
    <s v="2010 - 2017"/>
    <n v="120"/>
    <n v="1"/>
    <n v="1"/>
    <n v="0"/>
    <x v="1"/>
    <x v="0"/>
    <s v="population density"/>
    <m/>
    <x v="2"/>
    <s v="OLS"/>
    <m/>
    <n v="2.29E-2"/>
    <m/>
    <m/>
    <m/>
    <n v="0.26877934272300469"/>
    <s v="Derived (8b)"/>
  </r>
  <r>
    <x v="33"/>
    <s v="Zhao et al. 2014"/>
    <n v="129.1"/>
    <s v="129.1.3"/>
    <s v="Table 2 p. 143"/>
    <x v="1"/>
    <x v="1"/>
    <x v="1"/>
    <n v="1.7189784164569101E-3"/>
    <x v="5"/>
    <n v="581.74087029036707"/>
    <n v="290.87043514518354"/>
    <n v="0.52500000000000002"/>
    <s v="6c, 8a"/>
    <n v="1.8049273372797558E-3"/>
    <s v="derived (6c)"/>
    <n v="1.7189784164569101E-3"/>
    <s v="Derived (8a)"/>
    <s v="N"/>
    <s v="Pos"/>
    <s v="insignificant"/>
    <s v="Ridership"/>
    <m/>
    <s v="continuous"/>
    <s v="Aggregate"/>
    <s v="General"/>
    <s v="China"/>
    <s v="Nanjing"/>
    <n v="2010"/>
    <s v="2010 - 2017"/>
    <n v="55"/>
    <n v="1"/>
    <n v="0"/>
    <n v="0"/>
    <x v="0"/>
    <x v="0"/>
    <s v="Residential floor area (common catchment area)"/>
    <m/>
    <x v="2"/>
    <s v="OLS"/>
    <m/>
    <n v="7.0499999999999993E-2"/>
    <m/>
    <m/>
    <m/>
    <n v="-1.05"/>
    <m/>
  </r>
  <r>
    <x v="16"/>
    <s v="Gordon 2004"/>
    <n v="15.18"/>
    <s v="15.18.2"/>
    <s v="Model 2 - c p. 25 (SF) (log-linear)"/>
    <x v="0"/>
    <x v="1"/>
    <x v="1"/>
    <n v="2.5401252463026297E-2"/>
    <x v="0"/>
    <n v="39.368137514305083"/>
    <n v="0"/>
    <n v="0"/>
    <s v="4b, 5"/>
    <n v="8.6918631045922821E-3"/>
    <s v="derived (7b)"/>
    <m/>
    <m/>
    <s v="Y"/>
    <s v="Pos"/>
    <s v="Y"/>
    <s v="Transit users"/>
    <s v="individual"/>
    <s v="count"/>
    <s v="Aggregate"/>
    <s v="Work"/>
    <s v="USA"/>
    <s v="San Francisco"/>
    <n v="2000"/>
    <s v="Pre-2010"/>
    <n v="1430"/>
    <n v="0"/>
    <n v="0"/>
    <n v="1"/>
    <x v="1"/>
    <x v="2"/>
    <s v="Type 2:above ave density,older housing, above ave street density,above ave intersection density,below ave cul-de-sac density"/>
    <n v="1"/>
    <x v="9"/>
    <s v="Negative binomial regression"/>
    <m/>
    <n v="0.34810000000000002"/>
    <m/>
    <n v="1.4163738800463948"/>
    <s v="Derived (4b)"/>
    <s v=""/>
    <m/>
  </r>
  <r>
    <x v="16"/>
    <s v="Gordon 2004"/>
    <n v="15.18"/>
    <s v="15.18.1"/>
    <s v="Model 2 - c p. 25 (SF) (log-linear)"/>
    <x v="0"/>
    <x v="1"/>
    <x v="1"/>
    <n v="2.5401252463026297E-2"/>
    <x v="0"/>
    <n v="39.368137514305083"/>
    <n v="0"/>
    <n v="0"/>
    <s v="4b, 5"/>
    <n v="3.4054478784704034E-3"/>
    <s v="derived (7b)"/>
    <m/>
    <m/>
    <s v="Y"/>
    <s v="Pos"/>
    <s v="Y"/>
    <s v="Transit users"/>
    <s v="individual"/>
    <s v="count"/>
    <s v="Aggregate"/>
    <s v="Work"/>
    <s v="USA"/>
    <s v="San Francisco"/>
    <n v="2000"/>
    <s v="Pre-2010"/>
    <n v="1430"/>
    <n v="0"/>
    <n v="0"/>
    <n v="1"/>
    <x v="1"/>
    <x v="2"/>
    <s v="Type 1:above ave density,older housing, above ave street density,above ave intersection density,below ave cul-de-sac density"/>
    <n v="1"/>
    <x v="9"/>
    <s v="Negative binomial regression"/>
    <m/>
    <n v="0.35460000000000003"/>
    <m/>
    <n v="1.4256102960990087"/>
    <s v="Derived (4b)"/>
    <s v=""/>
    <m/>
  </r>
  <r>
    <x v="16"/>
    <s v="Gordon 2004"/>
    <n v="15.16"/>
    <s v="15.16.3"/>
    <s v="Model 2 - c p. 25 (pooled) (log-linear)"/>
    <x v="0"/>
    <x v="1"/>
    <x v="1"/>
    <n v="2.5401252463026297E-2"/>
    <x v="0"/>
    <n v="39.368137514305083"/>
    <n v="0"/>
    <n v="0"/>
    <s v="4b, 5"/>
    <n v="1.1826086956521738E-3"/>
    <s v="derived (7b)"/>
    <m/>
    <m/>
    <s v="Y"/>
    <s v="Pos"/>
    <s v="Y"/>
    <s v="Transit users"/>
    <s v="individual"/>
    <s v="count"/>
    <s v="Aggregate"/>
    <s v="Work"/>
    <s v="USA"/>
    <s v="Los Angeles, San Francisco, San Diego, Sacramento"/>
    <n v="2000"/>
    <s v="Pre-2010"/>
    <n v="5727"/>
    <n v="0"/>
    <n v="0"/>
    <n v="1"/>
    <x v="1"/>
    <x v="2"/>
    <s v="Type 3:above ave density,newer housing, above ave street density,above ave intersection density,below ave cul-de-sac density"/>
    <n v="1"/>
    <x v="9"/>
    <s v="Negative binomial regression"/>
    <m/>
    <n v="0.39839999999999998"/>
    <m/>
    <n v="1.4894396866426454"/>
    <s v="Derived (4b)"/>
    <s v=""/>
    <m/>
  </r>
  <r>
    <x v="16"/>
    <s v="Gordon 2004"/>
    <n v="15.17"/>
    <s v="15.17.3"/>
    <s v="Model 2 - c p. 25 (LA) (log-linear)"/>
    <x v="0"/>
    <x v="1"/>
    <x v="1"/>
    <n v="2.5401252463026297E-2"/>
    <x v="0"/>
    <n v="39.368137514305083"/>
    <n v="0"/>
    <n v="0"/>
    <s v="4b"/>
    <n v="1.0163785577090973E-3"/>
    <s v="derived (7b)"/>
    <m/>
    <m/>
    <s v="N"/>
    <s v="Pos"/>
    <s v="insignificant"/>
    <s v="Transit users"/>
    <s v="individual"/>
    <s v="count"/>
    <s v="Aggregate"/>
    <s v="Work"/>
    <s v="USA"/>
    <s v="Los Angeles"/>
    <n v="2000"/>
    <s v="Pre-2010"/>
    <n v="3307"/>
    <n v="0"/>
    <n v="0"/>
    <n v="1"/>
    <x v="1"/>
    <x v="2"/>
    <s v="Type 3:above ave density,newer housing, above ave street density,above ave intersection density,below ave cul-de-sac density"/>
    <n v="1"/>
    <x v="9"/>
    <s v="Negative binomial regression"/>
    <m/>
    <n v="0.34239999999999998"/>
    <m/>
    <n v="1.4083235142689496"/>
    <s v="Derived (4b)"/>
    <s v=""/>
    <m/>
  </r>
  <r>
    <x v="16"/>
    <s v="Gordon 2004"/>
    <n v="15.18"/>
    <s v="15.18.3"/>
    <s v="Model 2 - c p. 25 (SF) (log-linear)"/>
    <x v="0"/>
    <x v="1"/>
    <x v="1"/>
    <n v="2.5401252463026297E-2"/>
    <x v="0"/>
    <n v="39.368137514305083"/>
    <n v="0"/>
    <n v="0"/>
    <s v="4b"/>
    <n v="-1.0205343111576741E-3"/>
    <s v="derived (7b)"/>
    <m/>
    <m/>
    <s v="N"/>
    <s v="Neg"/>
    <s v="insignificant"/>
    <s v="Transit users"/>
    <s v="individual"/>
    <s v="count"/>
    <s v="Aggregate"/>
    <s v="Work"/>
    <s v="USA"/>
    <s v="San Francisco"/>
    <n v="2000"/>
    <s v="Pre-2010"/>
    <n v="1430"/>
    <n v="0"/>
    <n v="0"/>
    <n v="1"/>
    <x v="1"/>
    <x v="2"/>
    <s v="Type 3:above ave density,newer housing, above ave street density,above ave intersection density,below ave cul-de-sac density"/>
    <n v="1"/>
    <x v="9"/>
    <s v="Negative binomial regression"/>
    <m/>
    <n v="-0.34379999999999999"/>
    <m/>
    <n v="0.70907072801464455"/>
    <s v="Derived (4b)"/>
    <s v=""/>
    <m/>
  </r>
  <r>
    <x v="16"/>
    <s v="Gordon 2004"/>
    <n v="15.2"/>
    <s v="15.20.3"/>
    <s v="Model 2 - c p. 25 (Sacramento) (log-linear)"/>
    <x v="0"/>
    <x v="1"/>
    <x v="1"/>
    <n v="2.5401252463026297E-2"/>
    <x v="0"/>
    <n v="39.368137514305083"/>
    <n v="0"/>
    <n v="0"/>
    <s v="4b, 5, 103"/>
    <n v="-4.2355858215470579E-3"/>
    <s v="derived (7b)"/>
    <m/>
    <m/>
    <s v="Y"/>
    <s v="Neg"/>
    <s v="N"/>
    <s v="Transit users"/>
    <s v="individual"/>
    <s v="count"/>
    <s v="Aggregate"/>
    <s v="Work"/>
    <s v="USA"/>
    <s v="Sacramento"/>
    <n v="2000"/>
    <s v="Pre-2010"/>
    <n v="397"/>
    <n v="0"/>
    <n v="0"/>
    <n v="1"/>
    <x v="1"/>
    <x v="2"/>
    <s v="Type 7:above ave density,newer housing, below ave street density,above ave intersection density,above ave cul-de-sac density"/>
    <n v="1"/>
    <x v="9"/>
    <s v="Negative binomial regression"/>
    <m/>
    <n v="-2.98E-2"/>
    <m/>
    <n v="0.97063964206542253"/>
    <s v="Derived (4b)"/>
    <s v=""/>
    <m/>
  </r>
  <r>
    <x v="75"/>
    <s v="Ryan and Frank 2009"/>
    <n v="17.100000000000001"/>
    <s v="17.1.1"/>
    <s v="Table 5 p. 51"/>
    <x v="0"/>
    <x v="1"/>
    <x v="1"/>
    <n v="1.4364089775561098E-3"/>
    <x v="0"/>
    <n v="696.18055555555554"/>
    <n v="0"/>
    <n v="0"/>
    <s v="6e, 8a"/>
    <n v="-5.7599999999999995E-3"/>
    <s v="derived (6e)"/>
    <n v="1.4364089775561098E-3"/>
    <s v="Derived (8a)"/>
    <s v="Y"/>
    <s v="Pos"/>
    <s v="Y"/>
    <s v="Ridership"/>
    <s v="boarding + alighting"/>
    <s v="continuous"/>
    <s v="Aggregate"/>
    <s v="General"/>
    <s v="USA"/>
    <s v="San Diego"/>
    <n v="2002"/>
    <s v="Pre-2010"/>
    <n v="3582"/>
    <n v="0"/>
    <n v="0"/>
    <n v="1"/>
    <x v="1"/>
    <x v="2"/>
    <s v="Walkability Index"/>
    <m/>
    <x v="5"/>
    <s v="OLS"/>
    <m/>
    <n v="7.1999999999999995E-2"/>
    <m/>
    <m/>
    <s v=""/>
    <n v="4.01"/>
    <m/>
  </r>
  <r>
    <x v="16"/>
    <s v="Gordon 2004"/>
    <n v="15.19"/>
    <s v="15.19.5"/>
    <s v="Model 2 - c p. 25 (SD) (log-linear)"/>
    <x v="0"/>
    <x v="1"/>
    <x v="1"/>
    <n v="2.5401252463026297E-2"/>
    <x v="0"/>
    <n v="39.368137514305083"/>
    <n v="0"/>
    <n v="0"/>
    <s v="4b"/>
    <n v="-1.1285419940632093E-2"/>
    <s v="derived (7b)"/>
    <m/>
    <m/>
    <s v="N"/>
    <s v="Neg"/>
    <s v="insignificant"/>
    <s v="Transit users"/>
    <s v="individual"/>
    <s v="count"/>
    <s v="Aggregate"/>
    <s v="Work"/>
    <s v="USA"/>
    <s v="San Diego"/>
    <n v="2000"/>
    <s v="Pre-2010"/>
    <n v="593"/>
    <n v="0"/>
    <n v="0"/>
    <n v="1"/>
    <x v="1"/>
    <x v="2"/>
    <s v="Type 7:above ave density,newer housing, below ave street density,above ave intersection density,above ave cul-de-sac density"/>
    <n v="1"/>
    <x v="9"/>
    <s v="Negative binomial regression"/>
    <m/>
    <n v="-7.9399999999999998E-2"/>
    <m/>
    <n v="0.92367038238864729"/>
    <s v="Derived (4b)"/>
    <s v=""/>
    <m/>
  </r>
  <r>
    <x v="16"/>
    <s v="Gordon 2004"/>
    <n v="15.17"/>
    <s v="15.17.7"/>
    <s v="Model 2 - c p. 25 (LA) (log-linear)"/>
    <x v="0"/>
    <x v="1"/>
    <x v="1"/>
    <n v="2.5401252463026297E-2"/>
    <x v="0"/>
    <n v="39.368137514305083"/>
    <n v="0"/>
    <n v="0"/>
    <s v="4b, 5, 103"/>
    <n v="-4.7259472673301904E-2"/>
    <s v="derived (7b)"/>
    <m/>
    <m/>
    <s v="Y"/>
    <s v="Neg"/>
    <s v="N"/>
    <s v="Transit users"/>
    <s v="individual"/>
    <s v="count"/>
    <s v="Aggregate"/>
    <s v="Work"/>
    <s v="USA"/>
    <s v="Los Angeles"/>
    <n v="2000"/>
    <s v="Pre-2010"/>
    <n v="3307"/>
    <n v="0"/>
    <n v="0"/>
    <n v="1"/>
    <x v="1"/>
    <x v="2"/>
    <s v="Type 7:above ave density,newer housing, below ave street density,above ave intersection density,above ave cul-de-sac density"/>
    <n v="1"/>
    <x v="9"/>
    <s v="Negative binomial regression"/>
    <m/>
    <n v="-0.33250000000000002"/>
    <m/>
    <n v="0.71712866886398563"/>
    <s v="Derived (4b)"/>
    <s v=""/>
    <m/>
  </r>
  <r>
    <x v="16"/>
    <s v="Gordon 2004"/>
    <n v="15.16"/>
    <s v="15.16.7"/>
    <s v="Model 2 - c p. 25 (pooled) (log-linear)"/>
    <x v="0"/>
    <x v="1"/>
    <x v="1"/>
    <n v="2.5401252463026297E-2"/>
    <x v="0"/>
    <n v="39.368137514305083"/>
    <n v="0"/>
    <n v="0"/>
    <s v="4b, 5, 103"/>
    <n v="-5.1580338746289506E-2"/>
    <s v="derived (7b)"/>
    <m/>
    <m/>
    <s v="Y"/>
    <s v="Neg"/>
    <s v="N"/>
    <s v="Transit users"/>
    <s v="individual"/>
    <s v="count"/>
    <s v="Aggregate"/>
    <s v="Work"/>
    <s v="USA"/>
    <s v="Los Angeles, San Francisco, San Diego, Sacramento"/>
    <n v="2000"/>
    <s v="Pre-2010"/>
    <n v="5727"/>
    <n v="0"/>
    <n v="0"/>
    <n v="1"/>
    <x v="1"/>
    <x v="2"/>
    <s v="Type 7:above ave density,newer housing, below ave street density,above ave intersection density,above ave cul-de-sac density"/>
    <n v="1"/>
    <x v="9"/>
    <s v="Negative binomial regression"/>
    <m/>
    <n v="-0.3629"/>
    <m/>
    <n v="0.69565599562049307"/>
    <s v="Derived (4b)"/>
    <s v=""/>
    <m/>
  </r>
  <r>
    <x v="16"/>
    <s v="Gordon 2004"/>
    <n v="15.18"/>
    <s v="15.18.7"/>
    <s v="Model 2 - c p. 25 (SF) (log-linear)"/>
    <x v="0"/>
    <x v="1"/>
    <x v="1"/>
    <n v="2.5401252463026297E-2"/>
    <x v="0"/>
    <n v="39.368137514305083"/>
    <n v="0"/>
    <n v="0"/>
    <s v="4b, 5, 103"/>
    <n v="-6.9730818927885449E-2"/>
    <s v="derived (7b)"/>
    <m/>
    <m/>
    <s v="Y"/>
    <s v="Neg"/>
    <s v="N"/>
    <s v="Transit users"/>
    <s v="individual"/>
    <s v="count"/>
    <s v="Aggregate"/>
    <s v="Work"/>
    <s v="USA"/>
    <s v="San Francisco"/>
    <n v="2000"/>
    <s v="Pre-2010"/>
    <n v="1430"/>
    <n v="0"/>
    <n v="0"/>
    <n v="1"/>
    <x v="1"/>
    <x v="2"/>
    <s v="Type 7:above ave density,newer housing, below ave street density,above ave intersection density,above ave cul-de-sac density"/>
    <n v="1"/>
    <x v="9"/>
    <s v="Negative binomial regression"/>
    <m/>
    <n v="-0.49059999999999998"/>
    <m/>
    <n v="0.61225892859860509"/>
    <s v="Derived (4b)"/>
    <s v=""/>
    <m/>
  </r>
  <r>
    <x v="58"/>
    <s v="Hamidi and Ewing 2014"/>
    <n v="34.200000000000003"/>
    <s v="34.2.4"/>
    <s v="Tabe 7 p. 80"/>
    <x v="0"/>
    <x v="1"/>
    <x v="1"/>
    <n v="0.22162162162162163"/>
    <x v="0"/>
    <n v="4.5121951219512191"/>
    <n v="0"/>
    <n v="0"/>
    <s v="6a, 8a"/>
    <n v="-8.2000000000000003E-2"/>
    <s v="Source (6a)"/>
    <n v="0.22162162162162163"/>
    <s v="Derived (8a)"/>
    <s v="N"/>
    <s v="Neg"/>
    <s v="insignificant"/>
    <s v="Mode share"/>
    <s v="activity"/>
    <s v="continuous (fraction)"/>
    <s v="Aggregate"/>
    <s v="Work"/>
    <s v="USA"/>
    <s v="varies"/>
    <s v="2007 - 2011"/>
    <s v="Pre-2010"/>
    <n v="451"/>
    <n v="0"/>
    <n v="0"/>
    <n v="1"/>
    <x v="1"/>
    <x v="2"/>
    <s v="Street factor"/>
    <m/>
    <x v="8"/>
    <s v="OLS"/>
    <m/>
    <n v="-8.2000000000000003E-2"/>
    <m/>
    <m/>
    <s v=""/>
    <n v="-0.37"/>
    <m/>
  </r>
  <r>
    <x v="60"/>
    <s v="Mangan 2013"/>
    <n v="73.150000000000006"/>
    <s v="73.15.6"/>
    <s v="Table 7 p. 53"/>
    <x v="0"/>
    <x v="1"/>
    <x v="1"/>
    <n v="7.3891791163889428E-2"/>
    <x v="0"/>
    <n v="13.533303013078067"/>
    <n v="0"/>
    <n v="0"/>
    <s v="6c, 8a"/>
    <n v="-0.10197067180616741"/>
    <s v="derived (6c)"/>
    <n v="7.3891791163889428E-2"/>
    <s v="Derived (8a)"/>
    <s v="N"/>
    <s v="Neg"/>
    <s v="insignificant"/>
    <s v="Ridership"/>
    <s v="stop usage"/>
    <s v="continuous"/>
    <s v="Aggregate"/>
    <s v="Weekday"/>
    <s v="USA"/>
    <s v="San Diego"/>
    <n v="2011"/>
    <s v="2010 - 2017"/>
    <n v="53"/>
    <n v="0"/>
    <n v="0"/>
    <n v="1"/>
    <x v="1"/>
    <x v="2"/>
    <s v="Class III bike lanes as a proportion of total road miles"/>
    <m/>
    <x v="8"/>
    <s v="OLS"/>
    <m/>
    <n v="-4993.5839999999998"/>
    <m/>
    <m/>
    <s v=""/>
    <n v="-1.38"/>
    <m/>
  </r>
  <r>
    <x v="73"/>
    <s v="Woldeamanuel and Kent 2016"/>
    <n v="76.099999999999994"/>
    <s v="76.1.2"/>
    <s v="Table 3"/>
    <x v="0"/>
    <x v="1"/>
    <x v="1"/>
    <n v="5.4050156871044787E-2"/>
    <x v="0"/>
    <n v="18.5013339070568"/>
    <n v="0"/>
    <n v="0"/>
    <s v="6c, 8a, 8b"/>
    <n v="-0.10810031374208957"/>
    <s v="derived (6c)"/>
    <n v="5.4050156871044787E-2"/>
    <s v="Derived (8a)"/>
    <s v="Y"/>
    <s v="Neg"/>
    <s v="N"/>
    <s v="Ridership"/>
    <s v="boarding"/>
    <s v="continuous"/>
    <s v="Aggregate"/>
    <s v="General"/>
    <s v="USA"/>
    <s v="San Fernando"/>
    <n v="2012"/>
    <s v="2010 - 2017"/>
    <n v="18"/>
    <n v="0"/>
    <n v="0"/>
    <n v="1"/>
    <x v="1"/>
    <x v="2"/>
    <s v="Sidewalk availability and quality index"/>
    <m/>
    <x v="8"/>
    <s v="OLS"/>
    <m/>
    <n v="-0.06"/>
    <m/>
    <m/>
    <s v=""/>
    <n v="-2"/>
    <s v="Derived (8b)"/>
  </r>
  <r>
    <x v="71"/>
    <s v="Hess 2009"/>
    <n v="1.1000000000000001"/>
    <s v="1.1.2"/>
    <s v="Model 1, p. 17"/>
    <x v="0"/>
    <x v="1"/>
    <x v="1"/>
    <n v="2.5401252463026297E-2"/>
    <x v="0"/>
    <n v="39.368137514305083"/>
    <n v="0"/>
    <n v="0"/>
    <s v="6c"/>
    <n v="-0.11419568265906473"/>
    <s v="derived (6c)"/>
    <m/>
    <m/>
    <s v="N"/>
    <s v="Neg"/>
    <s v="insignificant"/>
    <s v="Ridership"/>
    <s v="trip frequency"/>
    <s v="continuous"/>
    <s v="Disaggregate"/>
    <s v="General"/>
    <s v="USA"/>
    <s v="Buffalo (New York), San Jose (California)"/>
    <s v="2005 - 06"/>
    <s v="Pre-2010"/>
    <n v="307"/>
    <n v="0"/>
    <n v="0"/>
    <n v="1"/>
    <x v="1"/>
    <x v="2"/>
    <s v="Dwelling type (0 = detached_x000a_house, 1 = apartment or condominium)"/>
    <n v="1"/>
    <x v="9"/>
    <s v="OLS"/>
    <m/>
    <n v="-11.807"/>
    <m/>
    <m/>
    <s v=""/>
    <s v=""/>
    <m/>
  </r>
  <r>
    <x v="71"/>
    <s v="Hess 2009"/>
    <n v="1.3"/>
    <s v="1.3.2"/>
    <s v="Model 3, p. 17"/>
    <x v="0"/>
    <x v="1"/>
    <x v="1"/>
    <n v="2.5401252463026297E-2"/>
    <x v="0"/>
    <n v="39.368137514305083"/>
    <n v="0"/>
    <n v="0"/>
    <s v="6c"/>
    <n v="-0.1320309375"/>
    <s v="derived (6c)"/>
    <m/>
    <m/>
    <s v="N"/>
    <s v="Neg"/>
    <s v="insignificant"/>
    <s v="Ridership"/>
    <s v="trip frequency"/>
    <s v="continuous"/>
    <s v="Disaggregate"/>
    <s v="General"/>
    <s v="USA"/>
    <s v="San Jose (California)"/>
    <s v="2005 - 06"/>
    <s v="Pre-2010"/>
    <n v="198"/>
    <n v="0"/>
    <n v="0"/>
    <n v="1"/>
    <x v="1"/>
    <x v="2"/>
    <s v="Dwelling type (0 = detached_x000a_house, 1 = apartment or condominium)"/>
    <n v="1"/>
    <x v="9"/>
    <s v="OLS"/>
    <m/>
    <n v="-20.119"/>
    <m/>
    <m/>
    <s v=""/>
    <s v=""/>
    <m/>
  </r>
  <r>
    <x v="50"/>
    <s v="Marshall and Garrick 2010"/>
    <n v="55.1"/>
    <s v="55.1.17"/>
    <s v="Table 2 p. 110"/>
    <x v="1"/>
    <x v="1"/>
    <x v="1"/>
    <n v="2.729376E-2"/>
    <x v="2"/>
    <n v="36.638411124007831"/>
    <e v="#VALUE!"/>
    <e v="#VALUE!"/>
    <s v="4a, 8a, 7a"/>
    <n v="0.21289132799999999"/>
    <s v="Derived (7a)"/>
    <n v="2.729376E-2"/>
    <s v="Derived (8a)"/>
    <s v="Y"/>
    <s v="Pos"/>
    <s v="Y"/>
    <s v="Mode choice (probability)"/>
    <s v="trip"/>
    <s v="categorical"/>
    <s v="Aggregate"/>
    <s v="General"/>
    <s v="USA"/>
    <s v="varies"/>
    <s v="pre-2010"/>
    <s v="2010 - 2017"/>
    <n v="1000"/>
    <n v="1"/>
    <n v="0"/>
    <n v="1"/>
    <x v="1"/>
    <x v="2"/>
    <s v="% curbs"/>
    <m/>
    <x v="13"/>
    <s v="Multinomial logistic"/>
    <s v="automobile"/>
    <n v="0.28079999999999999"/>
    <n v="1.3241887397017764"/>
    <m/>
    <s v="Derived (4a)"/>
    <n v="7.8"/>
    <m/>
  </r>
  <r>
    <x v="60"/>
    <s v="Mangan 2013"/>
    <n v="73.150000000000006"/>
    <s v="73.15.2"/>
    <s v="Table 7 p. 53"/>
    <x v="0"/>
    <x v="1"/>
    <x v="1"/>
    <n v="7.4985997398378593E-2"/>
    <x v="0"/>
    <n v="13.335823149584762"/>
    <n v="0"/>
    <n v="0"/>
    <s v="6c, 8a"/>
    <n v="-0.23320645190895742"/>
    <s v="derived (6c)"/>
    <n v="7.4985997398378593E-2"/>
    <s v="Derived (8a)"/>
    <s v="Y"/>
    <s v="Neg"/>
    <s v="N"/>
    <s v="Ridership"/>
    <s v="stop usage"/>
    <s v="continuous"/>
    <s v="Aggregate"/>
    <s v="Weekday"/>
    <s v="USA"/>
    <s v="San Diego"/>
    <n v="2011"/>
    <s v="2010 - 2017"/>
    <n v="53"/>
    <n v="0"/>
    <n v="0"/>
    <n v="1"/>
    <x v="1"/>
    <x v="2"/>
    <s v="Bicycle facilities"/>
    <m/>
    <x v="5"/>
    <s v="OLS"/>
    <m/>
    <n v="-145.20099999999999"/>
    <m/>
    <m/>
    <s v=""/>
    <n v="-3.11"/>
    <m/>
  </r>
  <r>
    <x v="62"/>
    <s v="Brown et al. 2006"/>
    <n v="30.1"/>
    <s v="30.1.1"/>
    <s v="Table 5.3 p. 32 (Final model)"/>
    <x v="0"/>
    <x v="1"/>
    <x v="1"/>
    <n v="0"/>
    <x v="0"/>
    <e v="#DIV/0!"/>
    <e v="#DIV/0!"/>
    <e v="#DIV/0!"/>
    <s v="4b, 7b, "/>
    <n v="-0.32299999999999995"/>
    <s v="derived (7b)"/>
    <n v="0"/>
    <s v="Aassumed 0"/>
    <s v="Y"/>
    <s v="Neg"/>
    <s v="N"/>
    <s v="Ridership"/>
    <s v="trip start + trip end"/>
    <s v="count"/>
    <s v="Aggregate"/>
    <s v="General"/>
    <s v="USA"/>
    <s v="Raleigh, Durham and Chapel Hill, ('The Triangle',North Carolina)"/>
    <n v="2005"/>
    <s v="Pre-2010"/>
    <n v="148"/>
    <n v="0"/>
    <n v="0"/>
    <n v="0"/>
    <x v="0"/>
    <x v="2"/>
    <s v="Intersection density"/>
    <m/>
    <x v="8"/>
    <s v="Negative binomial regression"/>
    <m/>
    <n v="-0.01"/>
    <m/>
    <n v="0.99004983374916811"/>
    <s v="Derived (4b)"/>
    <m/>
    <m/>
  </r>
  <r>
    <x v="62"/>
    <s v="Brown et al. 2006"/>
    <n v="30.2"/>
    <s v="30.2.1"/>
    <s v="Table 5.4 p. 40 (Final model)"/>
    <x v="0"/>
    <x v="1"/>
    <x v="1"/>
    <n v="0.32299999999999995"/>
    <x v="0"/>
    <n v="3.0959752321981431"/>
    <n v="0"/>
    <n v="0"/>
    <s v="4b, 7b,  8a, 8b"/>
    <n v="-0.32299999999999995"/>
    <s v="derived (7b)"/>
    <n v="0.32299999999999995"/>
    <s v="Derived (8a)"/>
    <s v="Y"/>
    <s v="Neg"/>
    <s v="N"/>
    <s v="Ridership"/>
    <s v="trip start + trip end"/>
    <s v="count"/>
    <s v="Aggregate"/>
    <s v="General"/>
    <s v="USA"/>
    <s v="Raleigh, Durham and Chapel Hill, ('The Triangle',North Carolina)"/>
    <n v="2005"/>
    <s v="Pre-2010"/>
    <n v="141"/>
    <n v="0"/>
    <n v="0"/>
    <n v="0"/>
    <x v="0"/>
    <x v="2"/>
    <s v="Intersection density"/>
    <m/>
    <x v="8"/>
    <s v="Negative binomial regression"/>
    <m/>
    <n v="-0.01"/>
    <m/>
    <n v="0.99004983374916811"/>
    <s v="Derived (4b)"/>
    <n v="-1"/>
    <s v="Derived (8b)"/>
  </r>
  <r>
    <x v="7"/>
    <s v="Spears 2013"/>
    <n v="100.1"/>
    <s v="100.1.5"/>
    <s v="Table 4.5 p. 52 (Model 1)"/>
    <x v="0"/>
    <x v="1"/>
    <x v="1"/>
    <n v="1.5154460649819494"/>
    <x v="0"/>
    <n v="0.65987171903205344"/>
    <n v="0"/>
    <n v="0"/>
    <s v="7a, 8a"/>
    <n v="-0.32558411552346572"/>
    <s v="Derived (7a)"/>
    <n v="1.5154460649819494"/>
    <s v="Derived (8a)"/>
    <s v="N"/>
    <s v="Neg"/>
    <s v="insignificant"/>
    <s v="Transit use (probability)"/>
    <s v="individual"/>
    <s v="ordered categorical"/>
    <s v="Disaggregate"/>
    <s v="General"/>
    <s v="USA"/>
    <s v="South Los Angeles"/>
    <n v="2011"/>
    <s v="2010 - 2017"/>
    <n v="284"/>
    <n v="0"/>
    <n v="1"/>
    <n v="1"/>
    <x v="2"/>
    <x v="2"/>
    <s v="Perception of neighbourhood amenity (walkability )"/>
    <n v="1"/>
    <x v="9"/>
    <s v="Binary logistic"/>
    <s v="no transit trip"/>
    <n v="-0.11"/>
    <n v="0.9"/>
    <m/>
    <s v="Source"/>
    <n v="-0.21484375"/>
    <m/>
  </r>
  <r>
    <x v="62"/>
    <s v="Brown et al. 2006"/>
    <n v="30.1"/>
    <s v="30.1.7"/>
    <s v="Table 5.3 p. 32 (Final model)"/>
    <x v="0"/>
    <x v="1"/>
    <x v="2"/>
    <n v="0.15749999999999997"/>
    <x v="0"/>
    <n v="6.3492063492063506"/>
    <n v="0"/>
    <n v="0"/>
    <s v="4b, 7b,  8a, 8b"/>
    <n v="-0.36749999999999999"/>
    <s v="derived (7b)"/>
    <n v="0.15749999999999997"/>
    <s v="Derived (8a)"/>
    <s v="Y"/>
    <s v="Neg"/>
    <s v="N"/>
    <s v="Ridership"/>
    <s v="trip start + trip end"/>
    <s v="count"/>
    <s v="Aggregate"/>
    <s v="General"/>
    <s v="USA"/>
    <s v="Raleigh, Durham and Chapel Hill, ('The Triangle',North Carolina)"/>
    <n v="2005"/>
    <s v="Pre-2010"/>
    <n v="148"/>
    <n v="0"/>
    <n v="0"/>
    <n v="0"/>
    <x v="0"/>
    <x v="2"/>
    <s v="Pedestrian friendly amenities of neighbourhood"/>
    <m/>
    <x v="5"/>
    <s v="Negative binomial regression"/>
    <m/>
    <n v="-0.21"/>
    <m/>
    <n v="0.81058424597018708"/>
    <s v="Derived (4b)"/>
    <n v="-2.3333333333333335"/>
    <s v="Derived (8b)"/>
  </r>
  <r>
    <x v="62"/>
    <s v="Brown et al. 2006"/>
    <n v="30.2"/>
    <s v="30.2.7"/>
    <s v="Table 5.4 p. 40 (Final model)"/>
    <x v="0"/>
    <x v="1"/>
    <x v="2"/>
    <n v="0.17500000000000002"/>
    <x v="0"/>
    <n v="5.7142857142857135"/>
    <n v="0"/>
    <n v="0"/>
    <s v="4b, 7b,  8a, 8b"/>
    <n v="-0.36749999999999999"/>
    <s v="derived (7b)"/>
    <n v="0.17500000000000002"/>
    <s v="Derived (8a)"/>
    <s v="Y"/>
    <s v="Neg"/>
    <s v="N"/>
    <s v="Ridership"/>
    <s v="trip start + trip end"/>
    <s v="count"/>
    <s v="Aggregate"/>
    <s v="General"/>
    <s v="USA"/>
    <s v="Raleigh, Durham and Chapel Hill, ('The Triangle',North Carolina)"/>
    <n v="2005"/>
    <s v="Pre-2010"/>
    <n v="141"/>
    <n v="0"/>
    <n v="0"/>
    <n v="0"/>
    <x v="0"/>
    <x v="2"/>
    <s v="Pedestrian friendly amenities of neighbourhood"/>
    <m/>
    <x v="5"/>
    <s v="Negative binomial regression"/>
    <m/>
    <n v="-0.21"/>
    <m/>
    <n v="0.81058424597018708"/>
    <s v="Derived (4b)"/>
    <n v="-2.0999999999999996"/>
    <s v="Derived (8b)"/>
  </r>
  <r>
    <x v="5"/>
    <s v="Tsai et al. 2014"/>
    <n v="69.099999999999994"/>
    <s v="69.1.4"/>
    <s v="Table 6, p. 61 (derived from table 5 and equation 7)"/>
    <x v="0"/>
    <x v="1"/>
    <x v="2"/>
    <n v="0.10900473933649291"/>
    <x v="0"/>
    <n v="9.1739130434782599"/>
    <n v="0"/>
    <n v="0"/>
    <s v="8a"/>
    <n v="-0.46"/>
    <s v="Source"/>
    <n v="0.10900473933649291"/>
    <s v="Derived (8a)"/>
    <s v="Y"/>
    <s v="Neg"/>
    <s v="N"/>
    <s v="Ridership"/>
    <s v="per capita trip"/>
    <s v="continuous"/>
    <s v="Aggregate"/>
    <s v="General"/>
    <s v="Australia"/>
    <s v="Sydney"/>
    <n v="2009"/>
    <s v="Pre-2010"/>
    <n v="236"/>
    <n v="0"/>
    <n v="0"/>
    <n v="1"/>
    <x v="1"/>
    <x v="2"/>
    <s v="Pseudo node in common catchment area"/>
    <m/>
    <x v="8"/>
    <s v="OLS"/>
    <m/>
    <n v="-0.45800000000000002"/>
    <m/>
    <m/>
    <s v=""/>
    <n v="-4.22"/>
    <m/>
  </r>
  <r>
    <x v="60"/>
    <s v="Mangan 2013"/>
    <n v="73.150000000000006"/>
    <s v="73.15.5"/>
    <s v="Table 7 p. 53"/>
    <x v="0"/>
    <x v="1"/>
    <x v="2"/>
    <n v="0.32794081666894476"/>
    <x v="0"/>
    <n v="3.0493306998423955"/>
    <n v="0"/>
    <n v="0"/>
    <s v="6c, 8a"/>
    <n v="-0.54962880873715136"/>
    <s v="derived (6c)"/>
    <n v="0.32794081666894476"/>
    <s v="Derived (8a)"/>
    <s v="N"/>
    <s v="Neg"/>
    <s v="insignificant"/>
    <s v="Ridership"/>
    <s v="stop usage"/>
    <s v="continuous"/>
    <s v="Aggregate"/>
    <s v="Weekday"/>
    <s v="USA"/>
    <s v="San Diego"/>
    <n v="2011"/>
    <s v="2010 - 2017"/>
    <n v="53"/>
    <n v="0"/>
    <n v="0"/>
    <n v="1"/>
    <x v="1"/>
    <x v="2"/>
    <s v="Sidewalk"/>
    <n v="1"/>
    <x v="9"/>
    <s v="OLS"/>
    <m/>
    <n v="-263.24200000000002"/>
    <m/>
    <m/>
    <s v=""/>
    <n v="-1.6759999999999999"/>
    <m/>
  </r>
  <r>
    <x v="5"/>
    <s v="Tsai et al. 2014"/>
    <n v="69.099999999999994"/>
    <s v="69.1.5"/>
    <s v="Table 6, p. 61 (derived from table 5 and equation 7)"/>
    <x v="0"/>
    <x v="1"/>
    <x v="2"/>
    <n v="0.14454976303317535"/>
    <x v="0"/>
    <n v="6.918032786885246"/>
    <n v="0"/>
    <n v="0"/>
    <s v="8a"/>
    <n v="-0.61"/>
    <s v="Source"/>
    <n v="0.14454976303317535"/>
    <s v="Derived (8a)"/>
    <s v="Y"/>
    <s v="Neg"/>
    <s v="N"/>
    <s v="Ridership"/>
    <s v="per capita trip"/>
    <s v="continuous"/>
    <s v="Aggregate"/>
    <s v="General"/>
    <s v="Australia"/>
    <s v="Sydney"/>
    <n v="2009"/>
    <s v="Pre-2010"/>
    <n v="236"/>
    <n v="0"/>
    <n v="0"/>
    <n v="1"/>
    <x v="1"/>
    <x v="2"/>
    <s v="Pseudo node in common catchment area"/>
    <m/>
    <x v="8"/>
    <s v="OLS"/>
    <m/>
    <n v="-0.45800000000000002"/>
    <m/>
    <m/>
    <s v=""/>
    <n v="-4.22"/>
    <m/>
  </r>
  <r>
    <x v="50"/>
    <s v="Marshall and Garrick 2010"/>
    <n v="55.1"/>
    <s v="55.1.13"/>
    <s v="Table 2 p. 110"/>
    <x v="1"/>
    <x v="1"/>
    <x v="1"/>
    <n v="3.9310596E-3"/>
    <x v="2"/>
    <n v="254.38433953023761"/>
    <e v="#VALUE!"/>
    <e v="#VALUE!"/>
    <s v="4a, 8a, 7a"/>
    <n v="6.8793542999999999E-2"/>
    <s v="Derived (7a)"/>
    <n v="3.9310596E-3"/>
    <s v="Derived (8a)"/>
    <s v="Y"/>
    <s v="Pos"/>
    <s v="Y"/>
    <s v="Mode choice (probability)"/>
    <s v="trip"/>
    <s v="categorical"/>
    <s v="Aggregate"/>
    <s v="General"/>
    <s v="USA"/>
    <s v="varies"/>
    <s v="pre-2010"/>
    <s v="2010 - 2017"/>
    <n v="1000"/>
    <n v="1"/>
    <n v="0"/>
    <n v="1"/>
    <x v="1"/>
    <x v="2"/>
    <s v="Average outside shoulder width"/>
    <m/>
    <x v="13"/>
    <s v="Multinomial logistic"/>
    <s v="automobile"/>
    <n v="4.2700000000000002E-2"/>
    <n v="1.0436247604546653"/>
    <m/>
    <s v="Derived (4a)"/>
    <n v="17.5"/>
    <m/>
  </r>
  <r>
    <x v="50"/>
    <s v="Marshall and Garrick 2010"/>
    <n v="55.1"/>
    <s v="55.1.14"/>
    <s v="Table 2 p. 110"/>
    <x v="1"/>
    <x v="1"/>
    <x v="1"/>
    <n v="6.6813276727132383E-3"/>
    <x v="2"/>
    <n v="149.67085121180821"/>
    <e v="#VALUE!"/>
    <e v="#VALUE!"/>
    <s v="4a, 8a, 7a"/>
    <n v="5.1933960000000001E-2"/>
    <s v="Derived (7a)"/>
    <n v="6.6813276727132383E-3"/>
    <s v="Derived (8a)"/>
    <s v="Y"/>
    <s v="Pos"/>
    <s v="Y"/>
    <s v="Mode choice (probability)"/>
    <s v="trip"/>
    <s v="categorical"/>
    <s v="Aggregate"/>
    <s v="General"/>
    <s v="USA"/>
    <s v="varies"/>
    <s v="pre-2010"/>
    <s v="2010 - 2017"/>
    <n v="1000"/>
    <n v="1"/>
    <n v="0"/>
    <n v="1"/>
    <x v="1"/>
    <x v="2"/>
    <s v="% raised median"/>
    <m/>
    <x v="13"/>
    <s v="Multinomial logistic"/>
    <s v="automobile"/>
    <n v="0.1096"/>
    <n v="1.1158316485210276"/>
    <m/>
    <s v="Derived (4a)"/>
    <n v="7.7729999999999997"/>
    <m/>
  </r>
  <r>
    <x v="50"/>
    <s v="Marshall and Garrick 2010"/>
    <n v="55.1"/>
    <s v="55.1.15"/>
    <s v="Table 2 p. 110"/>
    <x v="1"/>
    <x v="1"/>
    <x v="1"/>
    <n v="5.1934054744559336E-3"/>
    <x v="2"/>
    <n v="192.55188236669716"/>
    <e v="#VALUE!"/>
    <e v="#VALUE!"/>
    <s v="4a, 8a, 7a"/>
    <n v="-5.6103840000000002E-2"/>
    <s v="Derived (7a)"/>
    <n v="5.1934054744559336E-3"/>
    <s v="Derived (8a)"/>
    <s v="Y"/>
    <s v="Neg"/>
    <s v="N"/>
    <s v="Mode choice (probability)"/>
    <s v="trip"/>
    <s v="categorical"/>
    <s v="Aggregate"/>
    <s v="General"/>
    <s v="USA"/>
    <s v="varies"/>
    <s v="pre-2010"/>
    <s v="2010 - 2017"/>
    <n v="1000"/>
    <n v="1"/>
    <n v="0"/>
    <n v="1"/>
    <x v="1"/>
    <x v="2"/>
    <s v="% painted median"/>
    <m/>
    <x v="13"/>
    <s v="Multinomial logistic"/>
    <s v="automobile"/>
    <n v="-0.14799999999999999"/>
    <n v="0.8624311149420455"/>
    <m/>
    <s v="Derived (4a)"/>
    <n v="-10.802899999999999"/>
    <m/>
  </r>
  <r>
    <x v="60"/>
    <s v="Mangan 2013"/>
    <n v="73.150000000000006"/>
    <s v="73.15.3"/>
    <s v="Table 7 p. 53"/>
    <x v="0"/>
    <x v="2"/>
    <x v="2"/>
    <n v="0.66554463392164009"/>
    <x v="0"/>
    <n v="1.5025288298211086"/>
    <n v="0"/>
    <n v="0"/>
    <s v="6c, 8a"/>
    <n v="-1.0449050752569751"/>
    <s v="derived (6c)"/>
    <n v="0.66554463392164009"/>
    <s v="Derived (8a)"/>
    <s v="N"/>
    <s v="Neg"/>
    <s v="insignificant"/>
    <s v="Ridership"/>
    <s v="stop usage"/>
    <s v="continuous"/>
    <s v="Aggregate"/>
    <s v="Weekday"/>
    <s v="USA"/>
    <s v="San Diego"/>
    <n v="2011"/>
    <s v="2010 - 2017"/>
    <n v="53"/>
    <n v="0"/>
    <n v="0"/>
    <n v="1"/>
    <x v="1"/>
    <x v="2"/>
    <s v="Road miles per common catchment area"/>
    <m/>
    <x v="8"/>
    <s v="OLS"/>
    <m/>
    <n v="-539.58699999999999"/>
    <m/>
    <m/>
    <s v=""/>
    <n v="-1.57"/>
    <m/>
  </r>
  <r>
    <x v="4"/>
    <s v="Bento et al. 2005"/>
    <n v="22.2"/>
    <s v="22.2.6"/>
    <s v="Table 2p. 471"/>
    <x v="0"/>
    <x v="2"/>
    <x v="2"/>
    <n v="5.2155174262047875E-2"/>
    <x v="0"/>
    <n v="19.173553039543329"/>
    <n v="0"/>
    <n v="0"/>
    <s v="4a"/>
    <n v="-1.25"/>
    <s v="Source"/>
    <m/>
    <m/>
    <s v="N"/>
    <s v="Neg"/>
    <s v="insignificant"/>
    <s v="Mode choice (probability)"/>
    <s v="trip"/>
    <s v="categorical"/>
    <s v="Disaggregate"/>
    <s v="Work"/>
    <s v="USA"/>
    <s v="various"/>
    <n v="1990"/>
    <s v="Pre-2010"/>
    <n v="4468"/>
    <n v="0"/>
    <n v="0"/>
    <n v="1"/>
    <x v="1"/>
    <x v="2"/>
    <s v="Road density"/>
    <m/>
    <x v="8"/>
    <s v="Multinomial logistic"/>
    <s v="automobile"/>
    <n v="-4.2000000000000003E-2"/>
    <n v="0.95886978057248451"/>
    <m/>
    <s v="Derived (4a)"/>
    <s v=""/>
    <m/>
  </r>
  <r>
    <x v="4"/>
    <s v="Bento et al. 2005"/>
    <n v="22.1"/>
    <s v="22.1.6"/>
    <s v="Table 2p. 471"/>
    <x v="0"/>
    <x v="2"/>
    <x v="2"/>
    <n v="5.2155174262047875E-2"/>
    <x v="0"/>
    <n v="19.173553039543329"/>
    <n v="0"/>
    <n v="0"/>
    <s v="5, 4a"/>
    <n v="-5.19"/>
    <s v="Source"/>
    <m/>
    <m/>
    <s v="Y"/>
    <s v="Neg"/>
    <s v="N"/>
    <s v="Mode choice (probability)"/>
    <s v="trip"/>
    <s v="categorical"/>
    <s v="Disaggregate"/>
    <s v="Work"/>
    <s v="USA"/>
    <s v="various"/>
    <n v="1990"/>
    <s v="Pre-2010"/>
    <n v="6476"/>
    <n v="0"/>
    <n v="0"/>
    <n v="1"/>
    <x v="1"/>
    <x v="2"/>
    <s v="Road density"/>
    <m/>
    <x v="8"/>
    <s v="Multinomial logistic"/>
    <s v="automobile"/>
    <n v="-0.77300000000000002"/>
    <n v="0.46162611058310471"/>
    <m/>
    <s v="Derived (4a)"/>
    <s v=""/>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FDBCC5-44C0-43E3-B933-F5495DBAF171}" name="PivotTable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8:F43" firstHeaderRow="1" firstDataRow="2" firstDataCol="1" rowPageCount="2" colPageCount="1"/>
  <pivotFields count="11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axis="axisPage" multipleItemSelectionAllowed="1" showAll="0">
      <items count="8">
        <item h="1" x="4"/>
        <item h="1" x="5"/>
        <item m="1" x="6"/>
        <item x="3"/>
        <item x="2"/>
        <item x="0"/>
        <item x="1"/>
        <item t="default"/>
      </items>
    </pivotField>
    <pivotField showAll="0"/>
    <pivotField showAll="0"/>
    <pivotField axis="axisRow" dataField="1" showAll="0">
      <items count="19">
        <item x="0"/>
        <item x="6"/>
        <item x="8"/>
        <item x="13"/>
        <item x="4"/>
        <item x="3"/>
        <item x="9"/>
        <item x="1"/>
        <item x="12"/>
        <item x="10"/>
        <item x="16"/>
        <item x="5"/>
        <item x="15"/>
        <item x="11"/>
        <item x="14"/>
        <item x="2"/>
        <item x="7"/>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9"/>
  </rowFields>
  <rowItems count="14">
    <i>
      <x/>
    </i>
    <i>
      <x v="1"/>
    </i>
    <i>
      <x v="2"/>
    </i>
    <i>
      <x v="4"/>
    </i>
    <i>
      <x v="5"/>
    </i>
    <i>
      <x v="6"/>
    </i>
    <i>
      <x v="7"/>
    </i>
    <i>
      <x v="9"/>
    </i>
    <i>
      <x v="11"/>
    </i>
    <i>
      <x v="13"/>
    </i>
    <i>
      <x v="14"/>
    </i>
    <i>
      <x v="15"/>
    </i>
    <i>
      <x v="16"/>
    </i>
    <i t="grand">
      <x/>
    </i>
  </rowItems>
  <colFields count="1">
    <field x="16"/>
  </colFields>
  <colItems count="4">
    <i>
      <x/>
    </i>
    <i>
      <x v="1"/>
    </i>
    <i>
      <x v="2"/>
    </i>
    <i t="grand">
      <x/>
    </i>
  </colItems>
  <pageFields count="2">
    <pageField fld="58" hier="-1"/>
    <pageField fld="66" hier="-1"/>
  </pageFields>
  <dataFields count="1">
    <dataField name="Count of IV_Standardised" fld="69"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1C7816-1ECE-402B-BF77-5EDE79CCE3FB}" name="PivotTable2"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8:O24" firstHeaderRow="1" firstDataRow="2" firstDataCol="1" rowPageCount="2" colPageCount="1"/>
  <pivotFields count="11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axis="axisPage" multipleItemSelectionAllowed="1" showAll="0">
      <items count="8">
        <item h="1" x="4"/>
        <item h="1" x="5"/>
        <item m="1" x="6"/>
        <item x="3"/>
        <item x="2"/>
        <item x="0"/>
        <item x="1"/>
        <item t="default"/>
      </items>
    </pivotField>
    <pivotField showAll="0"/>
    <pivotField showAll="0"/>
    <pivotField axis="axisRow" dataField="1" showAll="0">
      <items count="19">
        <item x="0"/>
        <item x="6"/>
        <item x="8"/>
        <item x="13"/>
        <item x="4"/>
        <item x="3"/>
        <item x="9"/>
        <item x="1"/>
        <item x="12"/>
        <item x="10"/>
        <item x="16"/>
        <item x="5"/>
        <item x="15"/>
        <item x="11"/>
        <item x="14"/>
        <item x="2"/>
        <item x="7"/>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9"/>
  </rowFields>
  <rowItems count="15">
    <i>
      <x/>
    </i>
    <i>
      <x v="1"/>
    </i>
    <i>
      <x v="2"/>
    </i>
    <i>
      <x v="4"/>
    </i>
    <i>
      <x v="5"/>
    </i>
    <i>
      <x v="6"/>
    </i>
    <i>
      <x v="7"/>
    </i>
    <i>
      <x v="9"/>
    </i>
    <i>
      <x v="11"/>
    </i>
    <i>
      <x v="13"/>
    </i>
    <i>
      <x v="14"/>
    </i>
    <i>
      <x v="15"/>
    </i>
    <i>
      <x v="16"/>
    </i>
    <i>
      <x v="17"/>
    </i>
    <i t="grand">
      <x/>
    </i>
  </rowItems>
  <colFields count="1">
    <field x="16"/>
  </colFields>
  <colItems count="4">
    <i>
      <x/>
    </i>
    <i>
      <x v="1"/>
    </i>
    <i>
      <x v="2"/>
    </i>
    <i t="grand">
      <x/>
    </i>
  </colItems>
  <pageFields count="2">
    <pageField fld="58" hier="-1"/>
    <pageField fld="66" hier="-1"/>
  </pageFields>
  <dataFields count="1">
    <dataField name="Count of IV_Standardised" fld="6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3A8952-C275-41BB-B288-67C808FBB54E}"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8:F23" firstHeaderRow="1" firstDataRow="2" firstDataCol="1" rowPageCount="2" colPageCount="1"/>
  <pivotFields count="11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axis="axisPage" multipleItemSelectionAllowed="1" showAll="0">
      <items count="8">
        <item h="1" x="4"/>
        <item h="1" x="5"/>
        <item m="1" x="6"/>
        <item x="3"/>
        <item x="2"/>
        <item x="0"/>
        <item x="1"/>
        <item t="default"/>
      </items>
    </pivotField>
    <pivotField showAll="0"/>
    <pivotField showAll="0"/>
    <pivotField axis="axisRow" dataField="1" showAll="0">
      <items count="19">
        <item x="0"/>
        <item x="6"/>
        <item x="8"/>
        <item x="13"/>
        <item x="4"/>
        <item x="3"/>
        <item x="9"/>
        <item x="1"/>
        <item x="12"/>
        <item x="10"/>
        <item x="16"/>
        <item x="5"/>
        <item x="15"/>
        <item x="11"/>
        <item x="14"/>
        <item x="2"/>
        <item x="7"/>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9"/>
  </rowFields>
  <rowItems count="14">
    <i>
      <x/>
    </i>
    <i>
      <x v="1"/>
    </i>
    <i>
      <x v="2"/>
    </i>
    <i>
      <x v="4"/>
    </i>
    <i>
      <x v="5"/>
    </i>
    <i>
      <x v="6"/>
    </i>
    <i>
      <x v="7"/>
    </i>
    <i>
      <x v="9"/>
    </i>
    <i>
      <x v="11"/>
    </i>
    <i>
      <x v="13"/>
    </i>
    <i>
      <x v="14"/>
    </i>
    <i>
      <x v="15"/>
    </i>
    <i>
      <x v="16"/>
    </i>
    <i t="grand">
      <x/>
    </i>
  </rowItems>
  <colFields count="1">
    <field x="16"/>
  </colFields>
  <colItems count="4">
    <i>
      <x/>
    </i>
    <i>
      <x v="1"/>
    </i>
    <i>
      <x v="2"/>
    </i>
    <i t="grand">
      <x/>
    </i>
  </colItems>
  <pageFields count="2">
    <pageField fld="58" hier="-1"/>
    <pageField fld="66" hier="-1"/>
  </pageFields>
  <dataFields count="1">
    <dataField name="Count of IV_Standardised" fld="6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9DEA82-1EF1-4FF2-BB17-466B416EA1D8}"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29:O45" firstHeaderRow="1" firstDataRow="2" firstDataCol="1" rowPageCount="2" colPageCount="1"/>
  <pivotFields count="11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axis="axisPage" multipleItemSelectionAllowed="1" showAll="0">
      <items count="8">
        <item h="1" x="4"/>
        <item h="1" x="5"/>
        <item m="1" x="6"/>
        <item x="3"/>
        <item x="2"/>
        <item x="0"/>
        <item x="1"/>
        <item t="default"/>
      </items>
    </pivotField>
    <pivotField showAll="0"/>
    <pivotField showAll="0"/>
    <pivotField axis="axisRow" dataField="1" showAll="0">
      <items count="19">
        <item x="0"/>
        <item x="6"/>
        <item x="8"/>
        <item x="13"/>
        <item x="4"/>
        <item x="3"/>
        <item x="9"/>
        <item x="1"/>
        <item x="12"/>
        <item x="10"/>
        <item x="16"/>
        <item x="5"/>
        <item x="15"/>
        <item x="11"/>
        <item x="14"/>
        <item x="2"/>
        <item x="7"/>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9"/>
  </rowFields>
  <rowItems count="15">
    <i>
      <x/>
    </i>
    <i>
      <x v="1"/>
    </i>
    <i>
      <x v="2"/>
    </i>
    <i>
      <x v="4"/>
    </i>
    <i>
      <x v="5"/>
    </i>
    <i>
      <x v="6"/>
    </i>
    <i>
      <x v="7"/>
    </i>
    <i>
      <x v="9"/>
    </i>
    <i>
      <x v="11"/>
    </i>
    <i>
      <x v="13"/>
    </i>
    <i>
      <x v="14"/>
    </i>
    <i>
      <x v="15"/>
    </i>
    <i>
      <x v="16"/>
    </i>
    <i>
      <x v="17"/>
    </i>
    <i t="grand">
      <x/>
    </i>
  </rowItems>
  <colFields count="1">
    <field x="16"/>
  </colFields>
  <colItems count="4">
    <i>
      <x/>
    </i>
    <i>
      <x v="1"/>
    </i>
    <i>
      <x v="2"/>
    </i>
    <i t="grand">
      <x/>
    </i>
  </colItems>
  <pageFields count="2">
    <pageField fld="58" hier="-1"/>
    <pageField fld="66" hier="-1"/>
  </pageFields>
  <dataFields count="1">
    <dataField name="Count of IV_Standardised" fld="69"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3944308-19F9-42F9-8336-DBA2097D23FC}" name="PivotTable6"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9:D24" firstHeaderRow="0" firstDataRow="1" firstDataCol="1" rowPageCount="3" colPageCount="1"/>
  <pivotFields count="47">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19">
        <item x="4"/>
        <item x="1"/>
        <item x="5"/>
        <item m="1" x="17"/>
        <item x="6"/>
        <item x="7"/>
        <item x="3"/>
        <item x="8"/>
        <item m="1" x="16"/>
        <item x="9"/>
        <item m="1" x="15"/>
        <item x="0"/>
        <item m="1" x="14"/>
        <item x="11"/>
        <item x="12"/>
        <item x="10"/>
        <item x="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38"/>
  </rowFields>
  <rowItems count="15">
    <i>
      <x/>
    </i>
    <i>
      <x v="1"/>
    </i>
    <i>
      <x v="2"/>
    </i>
    <i>
      <x v="4"/>
    </i>
    <i>
      <x v="5"/>
    </i>
    <i>
      <x v="6"/>
    </i>
    <i>
      <x v="7"/>
    </i>
    <i>
      <x v="9"/>
    </i>
    <i>
      <x v="11"/>
    </i>
    <i>
      <x v="13"/>
    </i>
    <i>
      <x v="14"/>
    </i>
    <i>
      <x v="15"/>
    </i>
    <i>
      <x v="16"/>
    </i>
    <i>
      <x v="17"/>
    </i>
    <i t="grand">
      <x/>
    </i>
  </rowItems>
  <colFields count="1">
    <field x="-2"/>
  </colFields>
  <colItems count="2">
    <i>
      <x/>
    </i>
    <i i="1">
      <x v="1"/>
    </i>
  </colItems>
  <pageFields count="3">
    <pageField fld="5" hier="-1"/>
    <pageField fld="7" hier="-1"/>
    <pageField fld="35" hier="-1"/>
  </pageFields>
  <dataFields count="2">
    <dataField name="Average of SE_E_mag" fld="16" subtotal="average" baseField="0" baseItem="0"/>
    <dataField name="Count of SE_E_mag2" fld="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67BA1D-96AD-44A8-9BA9-EC2F302756AA}" name="PivotTable9"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F10:H88" firstHeaderRow="1" firstDataRow="1" firstDataCol="2" rowPageCount="5"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dataField="1" compact="0" outline="0" showAll="0">
      <items count="19">
        <item x="4"/>
        <item x="1"/>
        <item x="5"/>
        <item m="1" x="17"/>
        <item x="6"/>
        <item x="7"/>
        <item x="3"/>
        <item x="8"/>
        <item m="1" x="16"/>
        <item x="9"/>
        <item m="1" x="15"/>
        <item x="0"/>
        <item m="1" x="14"/>
        <item x="11"/>
        <item x="12"/>
        <item x="10"/>
        <item x="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2">
    <field x="38"/>
    <field x="0"/>
  </rowFields>
  <rowItems count="78">
    <i>
      <x/>
      <x v="10"/>
    </i>
    <i r="1">
      <x v="17"/>
    </i>
    <i r="1">
      <x v="56"/>
    </i>
    <i r="1">
      <x v="57"/>
    </i>
    <i r="1">
      <x v="65"/>
    </i>
    <i t="default">
      <x/>
    </i>
    <i>
      <x v="1"/>
      <x v="24"/>
    </i>
    <i r="1">
      <x v="43"/>
    </i>
    <i r="1">
      <x v="60"/>
    </i>
    <i r="1">
      <x v="61"/>
    </i>
    <i r="1">
      <x v="67"/>
    </i>
    <i t="default">
      <x v="1"/>
    </i>
    <i>
      <x v="2"/>
      <x v="69"/>
    </i>
    <i t="default">
      <x v="2"/>
    </i>
    <i>
      <x v="4"/>
      <x v="16"/>
    </i>
    <i r="1">
      <x v="17"/>
    </i>
    <i r="1">
      <x v="55"/>
    </i>
    <i r="1">
      <x v="61"/>
    </i>
    <i r="1">
      <x v="68"/>
    </i>
    <i t="default">
      <x v="4"/>
    </i>
    <i>
      <x v="5"/>
      <x v="61"/>
    </i>
    <i t="default">
      <x v="5"/>
    </i>
    <i>
      <x v="6"/>
      <x v="23"/>
    </i>
    <i r="1">
      <x v="55"/>
    </i>
    <i r="1">
      <x v="57"/>
    </i>
    <i r="1">
      <x v="67"/>
    </i>
    <i t="default">
      <x v="6"/>
    </i>
    <i>
      <x v="7"/>
      <x v="24"/>
    </i>
    <i r="1">
      <x v="33"/>
    </i>
    <i r="1">
      <x v="34"/>
    </i>
    <i r="1">
      <x v="50"/>
    </i>
    <i r="1">
      <x v="51"/>
    </i>
    <i r="1">
      <x v="60"/>
    </i>
    <i r="1">
      <x v="61"/>
    </i>
    <i r="1">
      <x v="68"/>
    </i>
    <i r="1">
      <x v="69"/>
    </i>
    <i t="default">
      <x v="7"/>
    </i>
    <i>
      <x v="9"/>
      <x v="43"/>
    </i>
    <i r="1">
      <x v="56"/>
    </i>
    <i t="default">
      <x v="9"/>
    </i>
    <i>
      <x v="11"/>
      <x v="3"/>
    </i>
    <i r="1">
      <x v="12"/>
    </i>
    <i r="1">
      <x v="46"/>
    </i>
    <i r="1">
      <x v="51"/>
    </i>
    <i r="1">
      <x v="52"/>
    </i>
    <i r="1">
      <x v="58"/>
    </i>
    <i r="1">
      <x v="64"/>
    </i>
    <i r="1">
      <x v="65"/>
    </i>
    <i r="1">
      <x v="66"/>
    </i>
    <i r="1">
      <x v="76"/>
    </i>
    <i t="default">
      <x v="11"/>
    </i>
    <i>
      <x v="13"/>
      <x v="51"/>
    </i>
    <i r="1">
      <x v="61"/>
    </i>
    <i r="1">
      <x v="65"/>
    </i>
    <i r="1">
      <x v="66"/>
    </i>
    <i t="default">
      <x v="13"/>
    </i>
    <i>
      <x v="14"/>
      <x v="33"/>
    </i>
    <i t="default">
      <x v="14"/>
    </i>
    <i>
      <x v="15"/>
      <x v="33"/>
    </i>
    <i r="1">
      <x v="50"/>
    </i>
    <i r="1">
      <x v="52"/>
    </i>
    <i r="1">
      <x v="68"/>
    </i>
    <i t="default">
      <x v="15"/>
    </i>
    <i>
      <x v="16"/>
      <x v="3"/>
    </i>
    <i r="1">
      <x v="12"/>
    </i>
    <i r="1">
      <x v="24"/>
    </i>
    <i r="1">
      <x v="42"/>
    </i>
    <i r="1">
      <x v="46"/>
    </i>
    <i r="1">
      <x v="52"/>
    </i>
    <i r="1">
      <x v="55"/>
    </i>
    <i r="1">
      <x v="57"/>
    </i>
    <i r="1">
      <x v="58"/>
    </i>
    <i r="1">
      <x v="64"/>
    </i>
    <i r="1">
      <x v="75"/>
    </i>
    <i t="default">
      <x v="16"/>
    </i>
    <i>
      <x v="17"/>
      <x v="34"/>
    </i>
    <i t="default">
      <x v="17"/>
    </i>
    <i t="grand">
      <x/>
    </i>
  </rowItems>
  <colItems count="1">
    <i/>
  </colItems>
  <pageFields count="5">
    <pageField fld="5" hier="-1"/>
    <pageField fld="6" hier="-1"/>
    <pageField fld="7" hier="-1"/>
    <pageField fld="35" hier="-1"/>
    <pageField fld="34" hier="-1"/>
  </pageFields>
  <dataFields count="1">
    <dataField name="Count of IV_Standardised" fld="3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8047DED-0693-4646-BC5B-25BD70CD2D9B}" name="PivotTable5"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10:D59" firstHeaderRow="1" firstDataRow="1" firstDataCol="2" rowPageCount="5"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dataField="1" compact="0" outline="0" showAll="0">
      <items count="19">
        <item x="4"/>
        <item x="1"/>
        <item x="5"/>
        <item m="1" x="17"/>
        <item x="6"/>
        <item x="7"/>
        <item x="3"/>
        <item x="8"/>
        <item m="1" x="16"/>
        <item x="9"/>
        <item m="1" x="15"/>
        <item x="0"/>
        <item m="1" x="14"/>
        <item x="11"/>
        <item x="12"/>
        <item x="10"/>
        <item x="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2">
    <field x="38"/>
    <field x="0"/>
  </rowFields>
  <rowItems count="49">
    <i>
      <x/>
      <x v="25"/>
    </i>
    <i r="1">
      <x v="56"/>
    </i>
    <i t="default">
      <x/>
    </i>
    <i>
      <x v="1"/>
      <x v="25"/>
    </i>
    <i t="default">
      <x v="1"/>
    </i>
    <i>
      <x v="2"/>
      <x v="4"/>
    </i>
    <i r="1">
      <x v="73"/>
    </i>
    <i t="default">
      <x v="2"/>
    </i>
    <i>
      <x v="4"/>
      <x v="32"/>
    </i>
    <i r="1">
      <x v="41"/>
    </i>
    <i t="default">
      <x v="4"/>
    </i>
    <i>
      <x v="5"/>
      <x v="13"/>
    </i>
    <i t="default">
      <x v="5"/>
    </i>
    <i>
      <x v="6"/>
      <x v="32"/>
    </i>
    <i r="1">
      <x v="41"/>
    </i>
    <i t="default">
      <x v="6"/>
    </i>
    <i>
      <x v="7"/>
      <x v="25"/>
    </i>
    <i r="1">
      <x v="32"/>
    </i>
    <i t="default">
      <x v="7"/>
    </i>
    <i>
      <x v="9"/>
      <x v="56"/>
    </i>
    <i t="default">
      <x v="9"/>
    </i>
    <i>
      <x v="11"/>
      <x v="5"/>
    </i>
    <i r="1">
      <x v="13"/>
    </i>
    <i r="1">
      <x v="25"/>
    </i>
    <i r="1">
      <x v="37"/>
    </i>
    <i r="1">
      <x v="41"/>
    </i>
    <i r="1">
      <x v="45"/>
    </i>
    <i r="1">
      <x v="72"/>
    </i>
    <i r="1">
      <x v="73"/>
    </i>
    <i t="default">
      <x v="11"/>
    </i>
    <i>
      <x v="13"/>
      <x v="72"/>
    </i>
    <i r="1">
      <x v="73"/>
    </i>
    <i t="default">
      <x v="13"/>
    </i>
    <i>
      <x v="14"/>
      <x v="41"/>
    </i>
    <i t="default">
      <x v="14"/>
    </i>
    <i>
      <x v="15"/>
      <x v="41"/>
    </i>
    <i t="default">
      <x v="15"/>
    </i>
    <i>
      <x v="16"/>
      <x v="1"/>
    </i>
    <i r="1">
      <x v="5"/>
    </i>
    <i r="1">
      <x v="13"/>
    </i>
    <i r="1">
      <x v="25"/>
    </i>
    <i r="1">
      <x v="28"/>
    </i>
    <i r="1">
      <x v="32"/>
    </i>
    <i r="1">
      <x v="41"/>
    </i>
    <i r="1">
      <x v="45"/>
    </i>
    <i r="1">
      <x v="72"/>
    </i>
    <i r="1">
      <x v="73"/>
    </i>
    <i t="default">
      <x v="16"/>
    </i>
    <i t="grand">
      <x/>
    </i>
  </rowItems>
  <colItems count="1">
    <i/>
  </colItems>
  <pageFields count="5">
    <pageField fld="5" hier="-1"/>
    <pageField fld="6" hier="-1"/>
    <pageField fld="7" hier="-1"/>
    <pageField fld="35" hier="-1"/>
    <pageField fld="34" hier="-1"/>
  </pageFields>
  <dataFields count="1">
    <dataField name="Count of IV_Standardised" fld="3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90193AA-E7E9-493C-85D4-FE9B2B5915CB}" name="PivotTable7"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13:F22" firstHeaderRow="0" firstDataRow="1" firstDataCol="1" rowPageCount="6" colPageCount="1"/>
  <pivotFields count="47">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dataField="1" compact="0" outline="0" multipleItemSelectionAllowed="1" showAll="0">
      <items count="16">
        <item x="10"/>
        <item m="1" x="14"/>
        <item m="1" x="12"/>
        <item x="9"/>
        <item x="3"/>
        <item x="4"/>
        <item x="8"/>
        <item x="5"/>
        <item x="1"/>
        <item m="1" x="13"/>
        <item h="1" x="2"/>
        <item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dataField="1" compact="0" outline="0" showAll="0">
      <items count="19">
        <item x="4"/>
        <item x="1"/>
        <item x="5"/>
        <item m="1" x="17"/>
        <item x="6"/>
        <item x="7"/>
        <item x="3"/>
        <item x="8"/>
        <item m="1" x="16"/>
        <item x="9"/>
        <item m="1" x="15"/>
        <item x="0"/>
        <item m="1" x="14"/>
        <item x="11"/>
        <item x="12"/>
        <item x="10"/>
        <item x="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38"/>
  </rowFields>
  <rowItems count="9">
    <i>
      <x/>
    </i>
    <i>
      <x v="2"/>
    </i>
    <i>
      <x v="4"/>
    </i>
    <i>
      <x v="6"/>
    </i>
    <i>
      <x v="7"/>
    </i>
    <i>
      <x v="11"/>
    </i>
    <i>
      <x v="13"/>
    </i>
    <i>
      <x v="16"/>
    </i>
    <i t="grand">
      <x/>
    </i>
  </rowItems>
  <colFields count="1">
    <field x="-2"/>
  </colFields>
  <colItems count="4">
    <i>
      <x/>
    </i>
    <i i="1">
      <x v="1"/>
    </i>
    <i i="2">
      <x v="2"/>
    </i>
    <i i="3">
      <x v="3"/>
    </i>
  </colItems>
  <pageFields count="6">
    <pageField fld="5" hier="-1"/>
    <pageField fld="6" hier="-1"/>
    <pageField fld="7" hier="-1"/>
    <pageField fld="35" hier="-1"/>
    <pageField fld="9" hier="-1"/>
    <pageField fld="34" hier="-1"/>
  </pageFields>
  <dataFields count="4">
    <dataField name="Sum of 8 - Total weight" fld="11" baseField="0" baseItem="0"/>
    <dataField name="Sum of 9 - E_weighted" fld="12" baseField="0" baseItem="0"/>
    <dataField name="Count of IV_Standardised" fld="38" subtotal="count" baseField="0" baseItem="0"/>
    <dataField name="Sum of 6 - Assign weigh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F9F0C97-9847-4566-8733-3A3AFCD28925}" name="PivotTable8"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J13:N24" firstHeaderRow="0" firstDataRow="1" firstDataCol="1" rowPageCount="6" colPageCount="1"/>
  <pivotFields count="47">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dataField="1"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dataField="1" compact="0" outline="0" showAll="0">
      <items count="19">
        <item x="4"/>
        <item x="1"/>
        <item x="5"/>
        <item m="1" x="17"/>
        <item x="6"/>
        <item x="7"/>
        <item x="3"/>
        <item x="8"/>
        <item m="1" x="16"/>
        <item x="9"/>
        <item m="1" x="15"/>
        <item x="0"/>
        <item m="1" x="14"/>
        <item x="11"/>
        <item x="12"/>
        <item x="10"/>
        <item x="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38"/>
  </rowFields>
  <rowItems count="11">
    <i>
      <x/>
    </i>
    <i>
      <x v="1"/>
    </i>
    <i>
      <x v="4"/>
    </i>
    <i>
      <x v="6"/>
    </i>
    <i>
      <x v="7"/>
    </i>
    <i>
      <x v="9"/>
    </i>
    <i>
      <x v="11"/>
    </i>
    <i>
      <x v="13"/>
    </i>
    <i>
      <x v="15"/>
    </i>
    <i>
      <x v="16"/>
    </i>
    <i t="grand">
      <x/>
    </i>
  </rowItems>
  <colFields count="1">
    <field x="-2"/>
  </colFields>
  <colItems count="4">
    <i>
      <x/>
    </i>
    <i i="1">
      <x v="1"/>
    </i>
    <i i="2">
      <x v="2"/>
    </i>
    <i i="3">
      <x v="3"/>
    </i>
  </colItems>
  <pageFields count="6">
    <pageField fld="5" hier="-1"/>
    <pageField fld="6" hier="-1"/>
    <pageField fld="7" hier="-1"/>
    <pageField fld="35" hier="-1"/>
    <pageField fld="9" hier="-1"/>
    <pageField fld="34" hier="-1"/>
  </pageFields>
  <dataFields count="4">
    <dataField name="Sum of 8 - Total weight" fld="11" baseField="0" baseItem="0"/>
    <dataField name="Sum of 9 - E_weighted" fld="12" baseField="0" baseItem="0"/>
    <dataField name="Count of IV_Standardised" fld="38" subtotal="count" baseField="0" baseItem="0"/>
    <dataField name="Sum of 6 - Assign weigh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9B81FA9-6691-4BCC-94B8-2F7AF0C61046}" name="PivotTable4"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F30:AH39"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h="1" x="8"/>
        <item h="1" m="1" x="16"/>
        <item h="1" x="9"/>
        <item h="1" m="1" x="15"/>
        <item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9">
    <i>
      <x v="5"/>
    </i>
    <i>
      <x v="13"/>
    </i>
    <i>
      <x v="25"/>
    </i>
    <i>
      <x v="37"/>
    </i>
    <i>
      <x v="41"/>
    </i>
    <i>
      <x v="45"/>
    </i>
    <i>
      <x v="72"/>
    </i>
    <i>
      <x v="73"/>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E35D784-864C-4712-8191-5A7D119C9CED}" name="PivotTable10"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H30:J33"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x="5"/>
        <item h="1" m="1" x="17"/>
        <item h="1" x="6"/>
        <item h="1" x="7"/>
        <item h="1" x="3"/>
        <item h="1"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3">
    <i>
      <x v="4"/>
    </i>
    <i>
      <x v="73"/>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12CAB76-9BF5-4514-8A8E-BA306396B426}" name="PivotTable1"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X30:AZ36"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x="4"/>
        <item h="1" x="1"/>
        <item h="1" x="5"/>
        <item h="1" m="1" x="17"/>
        <item h="1" x="6"/>
        <item h="1" x="7"/>
        <item h="1" x="3"/>
        <item h="1"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6">
    <i>
      <x v="10"/>
    </i>
    <i>
      <x v="17"/>
    </i>
    <i>
      <x v="56"/>
    </i>
    <i>
      <x v="57"/>
    </i>
    <i>
      <x v="65"/>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73E7A6C-72D6-49F9-9536-20A3E55D3C06}" name="PivotTable16"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CV30:CX35"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h="1" x="8"/>
        <item h="1" m="1" x="16"/>
        <item h="1" x="9"/>
        <item h="1" m="1" x="15"/>
        <item h="1" x="0"/>
        <item h="1" m="1" x="14"/>
        <item h="1" x="11"/>
        <item h="1" x="12"/>
        <item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5">
    <i>
      <x v="33"/>
    </i>
    <i>
      <x v="50"/>
    </i>
    <i>
      <x v="52"/>
    </i>
    <i>
      <x v="68"/>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0EE7C56-0DA7-449F-A853-97943ECBD0AC}" name="PivotTable18"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30:D33"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x="4"/>
        <item h="1" x="1"/>
        <item h="1" x="5"/>
        <item h="1" m="1" x="17"/>
        <item h="1" x="6"/>
        <item h="1" x="7"/>
        <item h="1" x="3"/>
        <item h="1"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3">
    <i>
      <x v="25"/>
    </i>
    <i>
      <x v="56"/>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266D4F4-A43D-4807-AA87-8EF5E1EFC31D}" name="PivotTable11"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Q30:BS35"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x="3"/>
        <item h="1"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5">
    <i>
      <x v="23"/>
    </i>
    <i>
      <x v="55"/>
    </i>
    <i>
      <x v="57"/>
    </i>
    <i>
      <x v="67"/>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75064C8-1446-42BD-ADD6-EC7073F4E1D1}" name="PivotTable3"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T30:V33"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x="3"/>
        <item h="1"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3">
    <i>
      <x v="32"/>
    </i>
    <i>
      <x v="41"/>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6C6909-CC34-4768-80AA-A7AA80EC0626}" name="PivotTable8"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D30:BF36"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x="1"/>
        <item h="1" x="5"/>
        <item h="1" m="1" x="17"/>
        <item h="1" x="6"/>
        <item h="1" x="7"/>
        <item h="1" x="3"/>
        <item h="1"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6">
    <i>
      <x v="24"/>
    </i>
    <i>
      <x v="43"/>
    </i>
    <i>
      <x v="60"/>
    </i>
    <i>
      <x v="61"/>
    </i>
    <i>
      <x v="67"/>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B9FCC6-C0AE-40DB-A752-DC6237DEA3BB}" name="PivotTable5"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L30:AN33"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h="1" x="8"/>
        <item h="1" m="1" x="16"/>
        <item h="1" x="9"/>
        <item h="1" m="1" x="15"/>
        <item h="1" x="0"/>
        <item h="1" m="1" x="14"/>
        <item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3">
    <i>
      <x v="72"/>
    </i>
    <i>
      <x v="73"/>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B1633BC-2824-4767-AFDC-B671CB9BE7F8}" name="PivotTable6"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Z30:AB33"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3">
    <i>
      <x v="25"/>
    </i>
    <i>
      <x v="32"/>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0EFE1FE-39C6-4D8F-AFDC-5098853E7310}" name="PivotTable14"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CJ30:CL41"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h="1" x="8"/>
        <item h="1" m="1" x="16"/>
        <item h="1" x="9"/>
        <item h="1" m="1" x="15"/>
        <item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11">
    <i>
      <x v="3"/>
    </i>
    <i>
      <x v="12"/>
    </i>
    <i>
      <x v="46"/>
    </i>
    <i>
      <x v="51"/>
    </i>
    <i>
      <x v="52"/>
    </i>
    <i>
      <x v="58"/>
    </i>
    <i>
      <x v="64"/>
    </i>
    <i>
      <x v="65"/>
    </i>
    <i>
      <x v="66"/>
    </i>
    <i>
      <x v="76"/>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6BCEE61-9F50-4EAA-A259-0FB50EA49B00}" name="PivotTable17"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DB30:DD42"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h="1" x="8"/>
        <item h="1" m="1" x="16"/>
        <item h="1" x="9"/>
        <item h="1" m="1" x="15"/>
        <item h="1" x="0"/>
        <item h="1" m="1" x="14"/>
        <item h="1" x="11"/>
        <item h="1" x="12"/>
        <item h="1" x="10"/>
        <item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12">
    <i>
      <x v="3"/>
    </i>
    <i>
      <x v="12"/>
    </i>
    <i>
      <x v="24"/>
    </i>
    <i>
      <x v="42"/>
    </i>
    <i>
      <x v="46"/>
    </i>
    <i>
      <x v="52"/>
    </i>
    <i>
      <x v="55"/>
    </i>
    <i>
      <x v="57"/>
    </i>
    <i>
      <x v="58"/>
    </i>
    <i>
      <x v="64"/>
    </i>
    <i>
      <x v="75"/>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7D20C9B-B407-4B62-8D1D-668D6390B292}" name="PivotTable12"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W30:BY40"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10">
    <i>
      <x v="24"/>
    </i>
    <i>
      <x v="33"/>
    </i>
    <i>
      <x v="34"/>
    </i>
    <i>
      <x v="50"/>
    </i>
    <i>
      <x v="51"/>
    </i>
    <i>
      <x v="60"/>
    </i>
    <i>
      <x v="61"/>
    </i>
    <i>
      <x v="68"/>
    </i>
    <i>
      <x v="69"/>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9CE0C04-26FD-46A3-BDA4-07984290D26F}" name="PivotTable2"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N30:P33"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x="6"/>
        <item h="1" x="7"/>
        <item h="1" x="3"/>
        <item h="1"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3">
    <i>
      <x v="32"/>
    </i>
    <i>
      <x v="41"/>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1CD1293-8A25-467B-BB1E-5CCEB3115B8B}" name="PivotTable13"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CD30:CF33"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h="1" x="8"/>
        <item h="1" m="1" x="16"/>
        <item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3">
    <i>
      <x v="43"/>
    </i>
    <i>
      <x v="56"/>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84CBDC0-1384-4C30-9E21-1A2565608126}" name="PivotTable9"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BJ30:BL36"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x="6"/>
        <item h="1" x="7"/>
        <item h="1" x="3"/>
        <item h="1" x="8"/>
        <item h="1" m="1" x="16"/>
        <item h="1" x="9"/>
        <item h="1" m="1" x="15"/>
        <item h="1" x="0"/>
        <item h="1" m="1" x="14"/>
        <item h="1"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6">
    <i>
      <x v="16"/>
    </i>
    <i>
      <x v="17"/>
    </i>
    <i>
      <x v="55"/>
    </i>
    <i>
      <x v="61"/>
    </i>
    <i>
      <x v="68"/>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DF80B7B-7EE8-493A-909D-280E2783FB6F}" name="PivotTable7"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R30:AT41"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x="0"/>
        <item h="1" x="1"/>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h="1" x="8"/>
        <item h="1" m="1" x="16"/>
        <item h="1" x="9"/>
        <item h="1" m="1" x="15"/>
        <item h="1" x="0"/>
        <item h="1" m="1" x="14"/>
        <item h="1" x="11"/>
        <item h="1" x="12"/>
        <item h="1" x="10"/>
        <item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11">
    <i>
      <x v="1"/>
    </i>
    <i>
      <x v="5"/>
    </i>
    <i>
      <x v="13"/>
    </i>
    <i>
      <x v="25"/>
    </i>
    <i>
      <x v="28"/>
    </i>
    <i>
      <x v="32"/>
    </i>
    <i>
      <x v="41"/>
    </i>
    <i>
      <x v="45"/>
    </i>
    <i>
      <x v="72"/>
    </i>
    <i>
      <x v="73"/>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51321F8-C475-4026-9984-2A748DE4BB05}" name="PivotTable15" cacheId="4"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CP30:CR35" firstHeaderRow="0" firstDataRow="1" firstDataCol="1" rowPageCount="7" colPageCount="1"/>
  <pivotFields count="47">
    <pivotField axis="axisRow" compact="0" outline="0" showAll="0">
      <items count="79">
        <item x="71"/>
        <item x="21"/>
        <item x="11"/>
        <item x="53"/>
        <item x="32"/>
        <item x="54"/>
        <item x="14"/>
        <item m="1" x="76"/>
        <item x="19"/>
        <item x="16"/>
        <item x="8"/>
        <item x="75"/>
        <item x="48"/>
        <item x="40"/>
        <item x="4"/>
        <item m="1" x="77"/>
        <item x="43"/>
        <item x="9"/>
        <item x="62"/>
        <item x="18"/>
        <item x="3"/>
        <item x="0"/>
        <item x="58"/>
        <item x="46"/>
        <item x="23"/>
        <item x="10"/>
        <item x="29"/>
        <item x="70"/>
        <item x="61"/>
        <item x="68"/>
        <item x="31"/>
        <item x="1"/>
        <item x="34"/>
        <item x="47"/>
        <item x="50"/>
        <item x="67"/>
        <item x="59"/>
        <item x="37"/>
        <item x="12"/>
        <item x="28"/>
        <item x="30"/>
        <item x="35"/>
        <item x="72"/>
        <item x="24"/>
        <item x="5"/>
        <item x="20"/>
        <item x="56"/>
        <item x="27"/>
        <item x="60"/>
        <item x="73"/>
        <item x="51"/>
        <item x="52"/>
        <item x="63"/>
        <item x="38"/>
        <item x="69"/>
        <item x="44"/>
        <item x="13"/>
        <item x="17"/>
        <item x="64"/>
        <item x="7"/>
        <item x="25"/>
        <item x="26"/>
        <item x="39"/>
        <item x="41"/>
        <item x="2"/>
        <item x="22"/>
        <item x="65"/>
        <item x="15"/>
        <item x="45"/>
        <item x="42"/>
        <item x="36"/>
        <item x="55"/>
        <item x="57"/>
        <item x="33"/>
        <item x="6"/>
        <item x="74"/>
        <item x="66"/>
        <item x="4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3">
        <item x="1"/>
        <item h="1" x="0"/>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axis="axisPage" compact="0" outline="0" multipleItemSelectionAllowed="1" showAll="0">
      <items count="4">
        <item x="1"/>
        <item h="1" x="0"/>
        <item h="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6">
        <item x="10"/>
        <item m="1" x="14"/>
        <item m="1" x="12"/>
        <item x="9"/>
        <item x="3"/>
        <item x="4"/>
        <item x="8"/>
        <item x="5"/>
        <item x="1"/>
        <item m="1" x="13"/>
        <item h="1" x="2"/>
        <item h="1" x="0"/>
        <item x="6"/>
        <item x="7"/>
        <item x="1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multipleItemSelectionAllowed="1"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4">
        <item h="1" x="0"/>
        <item x="1"/>
        <item x="2"/>
        <item t="default"/>
      </items>
      <extLst>
        <ext xmlns:x14="http://schemas.microsoft.com/office/spreadsheetml/2009/9/main" uri="{2946ED86-A175-432a-8AC1-64E0C546D7DE}">
          <x14:pivotField fillDownLabels="1"/>
        </ext>
      </extLst>
    </pivotField>
    <pivotField axis="axisPage" compact="0" outline="0" multipleItemSelectionAllowed="1" showAll="0">
      <items count="7">
        <item h="1" m="1" x="5"/>
        <item h="1" m="1" x="4"/>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multipleItemSelectionAllowed="1" showAll="0">
      <items count="19">
        <item h="1" x="4"/>
        <item h="1" x="1"/>
        <item h="1" x="5"/>
        <item h="1" m="1" x="17"/>
        <item h="1" x="6"/>
        <item h="1" x="7"/>
        <item h="1" x="3"/>
        <item h="1" x="8"/>
        <item h="1" m="1" x="16"/>
        <item h="1" x="9"/>
        <item h="1" m="1" x="15"/>
        <item h="1" x="0"/>
        <item h="1" m="1" x="14"/>
        <item x="11"/>
        <item h="1" x="12"/>
        <item h="1" x="10"/>
        <item h="1" x="2"/>
        <item h="1"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5">
    <i>
      <x v="51"/>
    </i>
    <i>
      <x v="61"/>
    </i>
    <i>
      <x v="65"/>
    </i>
    <i>
      <x v="66"/>
    </i>
    <i t="grand">
      <x/>
    </i>
  </rowItems>
  <colFields count="1">
    <field x="-2"/>
  </colFields>
  <colItems count="2">
    <i>
      <x/>
    </i>
    <i i="1">
      <x v="1"/>
    </i>
  </colItems>
  <pageFields count="7">
    <pageField fld="5" hier="-1"/>
    <pageField fld="6" hier="-1"/>
    <pageField fld="7" hier="-1"/>
    <pageField fld="35" hier="-1"/>
    <pageField fld="9" hier="-1"/>
    <pageField fld="34" hier="-1"/>
    <pageField fld="38" hier="-1"/>
  </pageFields>
  <dataFields count="2">
    <dataField name="Sum of 8 - Total weight" fld="11" baseField="0" baseItem="0"/>
    <dataField name="Sum of 9 - E_weight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4BDA6E-4CFF-4350-9D8D-E6C355F0853C}" name="Table3" displayName="Table3" ref="B6:D52" totalsRowShown="0">
  <autoFilter ref="B6:D52" xr:uid="{C649D05A-7042-448A-88DD-93AB4C7E2431}"/>
  <tableColumns count="3">
    <tableColumn id="1" xr3:uid="{C1E4E529-CE2A-430F-874A-C0BB49115E0D}" name="Set"/>
    <tableColumn id="2" xr3:uid="{B79B0601-D42B-4CDD-9704-C8A0AC450729}" name="Attribute" dataDxfId="93"/>
    <tableColumn id="3" xr3:uid="{35BA735E-50AD-4474-97C7-CE1E1B49153B}" name="Definitio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9EC87A-BFCD-4713-A69A-521A8D628367}" name="Table1" displayName="Table1" ref="A1:AU506" totalsRowShown="0" headerRowDxfId="92" dataDxfId="91" tableBorderDxfId="90">
  <autoFilter ref="A1:AU506" xr:uid="{125EEFAE-B6D7-45DD-A030-0124AE17E745}"/>
  <tableColumns count="47">
    <tableColumn id="1" xr3:uid="{A47F456D-61AC-48DD-8AC2-BF7D27E7D3AE}" name="Study_ID" dataDxfId="89"/>
    <tableColumn id="2" xr3:uid="{789E9459-1CBB-41E5-818A-00C0917891C2}" name="Citation" dataDxfId="88"/>
    <tableColumn id="3" xr3:uid="{4EAC7A29-816F-43DA-BE76-2767EFE4DF46}" name="Model_ID" dataDxfId="87"/>
    <tableColumn id="4" xr3:uid="{703E4DF7-6175-4134-B680-B86F41DD9323}" name="DP_ID" dataDxfId="86"/>
    <tableColumn id="6" xr3:uid="{B09B6BFB-8094-45C7-BA31-E7DAE57310FE}" name="Page_ref" dataDxfId="85"/>
    <tableColumn id="5" xr3:uid="{4F533B5D-6E25-4977-A22D-9B4962D736CE}" name="2 - Meta_Analysis screen" dataDxfId="84">
      <calculatedColumnFormula>IF(Table1[[#This Row],[Regional_accessibility]]=0,"exclude - no RA","")</calculatedColumnFormula>
    </tableColumn>
    <tableColumn id="105" xr3:uid="{BE5F1778-61C7-4367-952E-BBDC37C55070}" name=" 3 - manual outlier screen" dataDxfId="83">
      <calculatedColumnFormula>IF(Table1[[#This Row],[E_mag]]&gt;1,"exclude - &gt;1",IF(Table1[[#This Row],[E_mag]]&lt;-1,"exclude &lt;-1",""))</calculatedColumnFormula>
    </tableColumn>
    <tableColumn id="106" xr3:uid="{AE299380-9345-4681-BF47-B7735A458DED}" name="4 - IQR outlier screen" dataDxfId="82">
      <calculatedColumnFormula>IF(Table1[[#This Row],[E_mag]]&lt;'4 - Outliers'!$F$11,"low",IF(Table1[[#This Row],[E_mag]]&gt;'4 - Outliers'!$F$12,"high",""))</calculatedColumnFormula>
    </tableColumn>
    <tableColumn id="108" xr3:uid="{DC8BFA9F-9162-4531-B5B0-A260E8E196C8}" name="5 - Impute_SE" dataDxfId="81">
      <calculatedColumnFormula>IF(Table1[[#This Row],[SE_E_mag]]="",VLOOKUP(Table1[[#This Row],[IV_Standardised]],'5 -Impute_SE'!B:C,2,FALSE),Table1[[#This Row],[SE_E_mag]])</calculatedColumnFormula>
    </tableColumn>
    <tableColumn id="107" xr3:uid="{0FAD3F25-F181-439B-9439-C641C857A684}" name="6 - Assign weight" dataDxfId="80"/>
    <tableColumn id="110" xr3:uid="{4F6138A7-8A59-4B6B-B26B-1ADB8CF52D23}" name="7 - 1_SE" dataDxfId="79">
      <calculatedColumnFormula>1/Table1[[#This Row],[5 - Impute_SE]]</calculatedColumnFormula>
    </tableColumn>
    <tableColumn id="111" xr3:uid="{24ACCA10-E34D-4539-A2C4-45C9BD28FF5E}" name="8 - Total weight" dataDxfId="78">
      <calculatedColumnFormula>Table1[[#This Row],[7 - 1_SE]]*Table1[[#This Row],[6 - Assign weight]]</calculatedColumnFormula>
    </tableColumn>
    <tableColumn id="112" xr3:uid="{2D39DA35-1933-4BA2-8D59-22E26C8B5883}" name="9 - E_weighted" dataDxfId="77">
      <calculatedColumnFormula>Table1[[#This Row],[8 - Total weight]]*Table1[[#This Row],[E_mag]]</calculatedColumnFormula>
    </tableColumn>
    <tableColumn id="69" xr3:uid="{55B5A3E2-67A9-4728-B910-779B7FE2095D}" name="Calculation_notes" dataDxfId="76"/>
    <tableColumn id="70" xr3:uid="{1A75277F-09B5-4ED6-957F-B1150599D8D1}" name="E_mag" dataDxfId="75"/>
    <tableColumn id="71" xr3:uid="{3E3CB75A-62D4-4268-A623-AA5753CF2F6E}" name="E_Source" dataDxfId="74"/>
    <tableColumn id="87" xr3:uid="{73773087-8ECE-4E36-B2C9-7D9D81ED31F1}" name="SE_E_mag" dataDxfId="73"/>
    <tableColumn id="88" xr3:uid="{F5D6E4C8-97B2-4849-841A-3260C5F939FF}" name="SE_E_Source" dataDxfId="72"/>
    <tableColumn id="8" xr3:uid="{693B66BF-1F76-4EA8-8337-B3CE22EADD65}" name="Sig" dataDxfId="71"/>
    <tableColumn id="9" xr3:uid="{3E0B493E-5AF7-42E0-9FC1-A420255A428F}" name="Direction " dataDxfId="70"/>
    <tableColumn id="10" xr3:uid="{AB328F33-0E85-40DE-BB3A-E45EB9D412B8}" name="Theoretical_consistency" dataDxfId="69"/>
    <tableColumn id="11" xr3:uid="{D7D512C4-B377-4E0B-9101-FAEEB88EF890}" name="DV" dataDxfId="68"/>
    <tableColumn id="12" xr3:uid="{DD05381A-6FB6-4D99-B15E-5036F0E54CAA}" name="DV_unit" dataDxfId="67"/>
    <tableColumn id="13" xr3:uid="{2C0FE179-6B6B-44B1-87EE-06A8B721FF18}" name="DV_scale" dataDxfId="66"/>
    <tableColumn id="14" xr3:uid="{4F24E089-5001-4535-B012-0C3D9A38011E}" name="DV_aggregation" dataDxfId="65"/>
    <tableColumn id="39" xr3:uid="{1394C482-C52F-402A-9AE1-49CF9A87143E}" name="Trip" dataDxfId="64"/>
    <tableColumn id="40" xr3:uid="{B389D966-9A9C-4D5E-9AE9-B36157491343}" name="Country" dataDxfId="63"/>
    <tableColumn id="41" xr3:uid="{7BE6B545-2B23-443D-9748-5452799A156B}" name="City" dataDxfId="62"/>
    <tableColumn id="42" xr3:uid="{97D7F2D7-DE06-4CD3-910C-3F3CC92A79DC}" name="Year of data collection" dataDxfId="61"/>
    <tableColumn id="43" xr3:uid="{49B0D738-D18E-4BB4-9A19-EE512F32747E}" name="sampling_period" dataDxfId="60"/>
    <tableColumn id="44" xr3:uid="{DA4CDF9B-7C95-4A80-8360-BCF005997EC0}" name="sample_size" dataDxfId="59"/>
    <tableColumn id="52" xr3:uid="{846B6BCF-DF95-4703-B2C4-F34E9A5B52BF}" name="Regional_accessibility" dataDxfId="58"/>
    <tableColumn id="53" xr3:uid="{1C49BB85-C028-4B9C-8331-A197EC6B2FC1}" name="Attitude_SS" dataDxfId="57"/>
    <tableColumn id="54" xr3:uid="{C3C4AAC4-450F-41B8-A3F1-4FD0723E5B0F}" name="Demography_SS" dataDxfId="56"/>
    <tableColumn id="104" xr3:uid="{07313BC4-A347-4078-880E-EF339512D1F6}" name="1. Any_SS" dataDxfId="55">
      <calculatedColumnFormula>SUM(Table1[[#This Row],[Attitude_SS]:[Demography_SS]])</calculatedColumnFormula>
    </tableColumn>
    <tableColumn id="59" xr3:uid="{B246AD63-FEC9-433E-9D07-11E1EB267ABC}" name="IV" dataDxfId="54"/>
    <tableColumn id="60" xr3:uid="{996D3710-8DD8-4B16-8743-231F3C94DACF}" name="IV_Indicator" dataDxfId="53"/>
    <tableColumn id="61" xr3:uid="{F72D7C95-62BA-4718-8EE3-8C4CF4838DA1}" name="Categorical" dataDxfId="52"/>
    <tableColumn id="62" xr3:uid="{B84A5300-9EE0-46A0-90F3-79AECDF8E43D}" name="IV_Standardised" dataDxfId="51"/>
    <tableColumn id="66" xr3:uid="{AA681F5B-656A-43ED-B024-6F10A06B49E5}" name="Estimation_method" dataDxfId="50"/>
    <tableColumn id="67" xr3:uid="{8FF79226-BB48-4BCA-B5ED-E88EA5C826F1}" name="DV_ref" dataDxfId="49"/>
    <tableColumn id="7" xr3:uid="{0847E02C-05D5-4313-AAFE-D5430402E958}" name="b_mag_LOR" dataDxfId="48"/>
    <tableColumn id="15" xr3:uid="{40775B8B-644E-4F28-8C2B-E68C05AE6376}" name="OR" dataDxfId="47"/>
    <tableColumn id="16" xr3:uid="{42B701B9-BB9D-47C8-AD98-7955DC9C795A}" name="RRR" dataDxfId="46"/>
    <tableColumn id="17" xr3:uid="{7EAADED0-FA34-44ED-B7B3-4F9AFC52B02B}" name="Ratio_Source" dataDxfId="45"/>
    <tableColumn id="18" xr3:uid="{CDEC15BB-775B-499A-8ACD-E43FD76FECB4}" name="T_stat" dataDxfId="44"/>
    <tableColumn id="19" xr3:uid="{9163CE0B-36FC-4BC1-9337-FE7DEB319631}" name="T_stat_source" dataDxfId="4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99D2200-5DB8-447C-A9EB-B4D4F1FDCAFB}" name="Table6" displayName="Table6" ref="A1:AQ227" totalsRowShown="0">
  <autoFilter ref="A1:AQ227" xr:uid="{0FA1E061-48B8-4124-B324-C30A4AF360B9}"/>
  <tableColumns count="43">
    <tableColumn id="1" xr3:uid="{523248AC-A894-4AE0-8F55-BE368131FAFD}" name="Study_ID"/>
    <tableColumn id="2" xr3:uid="{ACD7BF36-FB70-436D-A757-5A522C6E5545}" name="Citation"/>
    <tableColumn id="3" xr3:uid="{8FACF79A-09D2-4A72-A09F-98119DA52E39}" name="Model_ID"/>
    <tableColumn id="4" xr3:uid="{DDE3E31E-1C4D-40E3-AFEB-5D5F11B8036D}" name="DP_ID"/>
    <tableColumn id="5" xr3:uid="{930E08ED-F7F2-476E-B2F9-A1E22B2FD034}" name="Page_ref"/>
    <tableColumn id="9" xr3:uid="{DF8C9BA6-638D-4A51-A20A-B1CDEE8570DB}" name="5 - Impute_SE" dataDxfId="42"/>
    <tableColumn id="10" xr3:uid="{CCDF691A-E42B-4C76-9F30-ACE6ACFCA3AB}" name="6 - Assign weight"/>
    <tableColumn id="11" xr3:uid="{1A2E1A96-6205-47B6-96F8-AEA90330B6B9}" name="7 - 1_SE" dataDxfId="41"/>
    <tableColumn id="12" xr3:uid="{A6BCFDA1-E8E3-4A2B-89C7-87895B5B0276}" name="8 - Total weight" dataDxfId="40"/>
    <tableColumn id="13" xr3:uid="{06C01940-CDB2-4683-B29E-F12E17AEC724}" name="9 - E_weighted" dataDxfId="39"/>
    <tableColumn id="14" xr3:uid="{A54702B0-2819-481B-AB6E-B8D4FF3BFFE9}" name="Calculation_notes"/>
    <tableColumn id="15" xr3:uid="{87ABBA5F-D26A-423D-858F-1D02B944E1F6}" name="E_mag" dataDxfId="38"/>
    <tableColumn id="16" xr3:uid="{9CBD648C-395C-4B37-881A-248472AC9AED}" name="E_Source"/>
    <tableColumn id="17" xr3:uid="{41D15BB3-17A3-4D35-86EF-9DFA1FAB86AB}" name="SE_E_mag" dataDxfId="37"/>
    <tableColumn id="18" xr3:uid="{912AD2B4-04C7-4256-8F03-64C34F87D476}" name="SE_E_Source"/>
    <tableColumn id="19" xr3:uid="{6DEAA0ED-F583-448D-BA0E-D11F314BD4FA}" name="Sig"/>
    <tableColumn id="20" xr3:uid="{5869D4D5-BB3B-41DC-B8E4-60E02BE86394}" name="Direction "/>
    <tableColumn id="21" xr3:uid="{D7C07C73-2183-4589-8B32-9F59BFCBA20C}" name="Theoretical_consistency"/>
    <tableColumn id="22" xr3:uid="{774099E7-DFED-42EE-A4F6-CBE2FD014434}" name="DV"/>
    <tableColumn id="23" xr3:uid="{5C53F3A2-1DB7-4ABA-AA89-47647320330C}" name="DV_unit"/>
    <tableColumn id="24" xr3:uid="{022D160F-CD7A-4BB6-B484-A7EEAE12E8AA}" name="DV_scale"/>
    <tableColumn id="25" xr3:uid="{923E971B-439A-46C7-9013-E7BD6F7E4C74}" name="DV_aggregation"/>
    <tableColumn id="26" xr3:uid="{69BC875D-D00F-4818-A21D-F9B35D1B0264}" name="Trip"/>
    <tableColumn id="27" xr3:uid="{2A30A698-EE19-4346-8D36-5D58F75B10B9}" name="Country"/>
    <tableColumn id="28" xr3:uid="{06D6B8EC-8604-40F1-AB0D-50C579B7BCE7}" name="City"/>
    <tableColumn id="29" xr3:uid="{DD64A697-819F-487D-ADFE-9F444FEF3D51}" name="Year of data collection"/>
    <tableColumn id="30" xr3:uid="{437B7264-8123-4408-8B80-43CB01EFE729}" name="sampling_period"/>
    <tableColumn id="31" xr3:uid="{5BB5C2B3-354B-404A-8793-51003094860B}" name="sample_size"/>
    <tableColumn id="32" xr3:uid="{CC7609E6-5EC5-4394-BA46-0A261AF5DA1F}" name="Regional_accessibility"/>
    <tableColumn id="33" xr3:uid="{F25DFE16-DCE7-4EF7-9ECA-6A8A895AA9E6}" name="Attitude_SS"/>
    <tableColumn id="34" xr3:uid="{AFDFDA2D-9947-4E44-8A28-822B01322F62}" name="Demography_SS"/>
    <tableColumn id="35" xr3:uid="{1A48C85F-C6F5-4A47-8375-8FBB20E22A64}" name="1. Any_SS"/>
    <tableColumn id="36" xr3:uid="{9E1A7BC7-2665-45A3-8F76-439F586EC707}" name="IV"/>
    <tableColumn id="37" xr3:uid="{9ED3ED76-387D-49EA-8FA5-CCC6F3C89E55}" name="IV_Indicator"/>
    <tableColumn id="38" xr3:uid="{92B61518-C14E-44FD-A5C0-BAF11346EFA6}" name="Categorical"/>
    <tableColumn id="39" xr3:uid="{2A8FBED9-C17D-4F00-B9EC-A27B7410DB38}" name="IV_Standardised"/>
    <tableColumn id="40" xr3:uid="{3204791C-48C5-44AB-999C-E860CE00F67E}" name="Estimation_method"/>
    <tableColumn id="41" xr3:uid="{E05B246C-6BFC-4ED7-AEBB-8BE0EE05B226}" name="DV_ref"/>
    <tableColumn id="42" xr3:uid="{EDFDEAEC-C7F4-4E46-B94A-1C49886334C6}" name="b_mag_LOR"/>
    <tableColumn id="43" xr3:uid="{0007B03A-1475-41BB-B8A2-49D22307DEAC}" name="OR"/>
    <tableColumn id="44" xr3:uid="{49763074-21CF-4489-9957-7305083E1893}" name="RRR"/>
    <tableColumn id="45" xr3:uid="{CF97D9F3-881C-46D2-BAAE-0D8D6C1274AA}" name="Ratio_Source"/>
    <tableColumn id="46" xr3:uid="{585BCA7C-0FC2-4781-85FC-53F261DEE0F0}" name="T_stat"/>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8AC477-7682-46C1-BB38-067726DC907B}" name="Table5" displayName="Table5" ref="B4:I81" totalsRowCount="1" headerRowDxfId="36" dataDxfId="35" tableBorderDxfId="34">
  <autoFilter ref="B4:I80" xr:uid="{E9F34425-6B4D-4F3B-8FBF-2F2545F6A6EE}"/>
  <sortState ref="B5:I80">
    <sortCondition ref="B4:B80"/>
  </sortState>
  <tableColumns count="8">
    <tableColumn id="1" xr3:uid="{361E4BA5-C725-4DC2-9674-5137068FDFFA}" name="Study ID" dataDxfId="33" totalsRowDxfId="32"/>
    <tableColumn id="2" xr3:uid="{CAD0B49D-0D9B-41F0-B2F6-D9D03B27FA5B}" name="Title" dataDxfId="31" totalsRowDxfId="30"/>
    <tableColumn id="3" xr3:uid="{60EE5D94-BF55-4EA8-BEBE-736D5BD47123}" name="Author" dataDxfId="29" totalsRowDxfId="28"/>
    <tableColumn id="4" xr3:uid="{42EA8265-FB55-4E98-992A-B15100473F8B}" name="Year" dataDxfId="27" totalsRowDxfId="26"/>
    <tableColumn id="5" xr3:uid="{AB18EB9B-7CAB-49E8-9A14-35E7485C442A}" name="Database" dataDxfId="25" totalsRowDxfId="24"/>
    <tableColumn id="6" xr3:uid="{C2F9B3DC-9700-44F1-8571-66CD7039B73F}" name="Type" dataDxfId="23" totalsRowDxfId="22"/>
    <tableColumn id="7" xr3:uid="{71BA6685-5456-44AA-969D-C35FD3A1BB37}" name="Abbreviated Citation" totalsRowLabel="Total" dataDxfId="21" totalsRowDxfId="20"/>
    <tableColumn id="10" xr3:uid="{605D6B01-9D11-4461-971E-A3E96E408367}" name="Reported_DP (1)" totalsRowFunction="custom" dataDxfId="19" totalsRowDxfId="18">
      <calculatedColumnFormula>COUNTIF(Database!A:A,Table5[[#This Row],[Study ID]])</calculatedColumnFormula>
      <totalsRowFormula>SUM(Table5[Reported_DP (1)])</totalsRow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7.xml"/><Relationship Id="rId13" Type="http://schemas.openxmlformats.org/officeDocument/2006/relationships/pivotTable" Target="../pivotTables/pivotTable22.xml"/><Relationship Id="rId18" Type="http://schemas.openxmlformats.org/officeDocument/2006/relationships/pivotTable" Target="../pivotTables/pivotTable27.xml"/><Relationship Id="rId3" Type="http://schemas.openxmlformats.org/officeDocument/2006/relationships/pivotTable" Target="../pivotTables/pivotTable12.xml"/><Relationship Id="rId7" Type="http://schemas.openxmlformats.org/officeDocument/2006/relationships/pivotTable" Target="../pivotTables/pivotTable16.xml"/><Relationship Id="rId12" Type="http://schemas.openxmlformats.org/officeDocument/2006/relationships/pivotTable" Target="../pivotTables/pivotTable21.xml"/><Relationship Id="rId17" Type="http://schemas.openxmlformats.org/officeDocument/2006/relationships/pivotTable" Target="../pivotTables/pivotTable26.xml"/><Relationship Id="rId2" Type="http://schemas.openxmlformats.org/officeDocument/2006/relationships/pivotTable" Target="../pivotTables/pivotTable11.xml"/><Relationship Id="rId16" Type="http://schemas.openxmlformats.org/officeDocument/2006/relationships/pivotTable" Target="../pivotTables/pivotTable25.xml"/><Relationship Id="rId1" Type="http://schemas.openxmlformats.org/officeDocument/2006/relationships/pivotTable" Target="../pivotTables/pivotTable10.xml"/><Relationship Id="rId6" Type="http://schemas.openxmlformats.org/officeDocument/2006/relationships/pivotTable" Target="../pivotTables/pivotTable15.xml"/><Relationship Id="rId11" Type="http://schemas.openxmlformats.org/officeDocument/2006/relationships/pivotTable" Target="../pivotTables/pivotTable20.xml"/><Relationship Id="rId5" Type="http://schemas.openxmlformats.org/officeDocument/2006/relationships/pivotTable" Target="../pivotTables/pivotTable14.xml"/><Relationship Id="rId15" Type="http://schemas.openxmlformats.org/officeDocument/2006/relationships/pivotTable" Target="../pivotTables/pivotTable24.xml"/><Relationship Id="rId10" Type="http://schemas.openxmlformats.org/officeDocument/2006/relationships/pivotTable" Target="../pivotTables/pivotTable19.xml"/><Relationship Id="rId19" Type="http://schemas.openxmlformats.org/officeDocument/2006/relationships/printerSettings" Target="../printerSettings/printerSettings5.bin"/><Relationship Id="rId4" Type="http://schemas.openxmlformats.org/officeDocument/2006/relationships/pivotTable" Target="../pivotTables/pivotTable13.xml"/><Relationship Id="rId9" Type="http://schemas.openxmlformats.org/officeDocument/2006/relationships/pivotTable" Target="../pivotTables/pivotTable18.xml"/><Relationship Id="rId14" Type="http://schemas.openxmlformats.org/officeDocument/2006/relationships/pivotTable" Target="../pivotTables/pivotTable2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F48C4-163A-4754-B9CD-A62DE6F782BF}">
  <dimension ref="B2:N44"/>
  <sheetViews>
    <sheetView showGridLines="0" topLeftCell="A16" workbookViewId="0">
      <selection activeCell="F31" sqref="F31"/>
    </sheetView>
  </sheetViews>
  <sheetFormatPr defaultRowHeight="14.5" x14ac:dyDescent="0.35"/>
  <cols>
    <col min="2" max="2" width="21.1796875" customWidth="1"/>
  </cols>
  <sheetData>
    <row r="2" spans="2:2" x14ac:dyDescent="0.35">
      <c r="B2" s="69">
        <v>43653</v>
      </c>
    </row>
    <row r="6" spans="2:2" ht="26" x14ac:dyDescent="0.6">
      <c r="B6" s="68" t="s">
        <v>1359</v>
      </c>
    </row>
    <row r="8" spans="2:2" x14ac:dyDescent="0.35">
      <c r="B8" s="63" t="s">
        <v>1360</v>
      </c>
    </row>
    <row r="9" spans="2:2" x14ac:dyDescent="0.35">
      <c r="B9" t="s">
        <v>1361</v>
      </c>
    </row>
    <row r="10" spans="2:2" x14ac:dyDescent="0.35">
      <c r="B10" t="s">
        <v>1362</v>
      </c>
    </row>
    <row r="11" spans="2:2" x14ac:dyDescent="0.35">
      <c r="B11" t="s">
        <v>1363</v>
      </c>
    </row>
    <row r="12" spans="2:2" x14ac:dyDescent="0.35">
      <c r="B12" t="s">
        <v>1364</v>
      </c>
    </row>
    <row r="13" spans="2:2" x14ac:dyDescent="0.35">
      <c r="B13" t="s">
        <v>1365</v>
      </c>
    </row>
    <row r="14" spans="2:2" ht="13.5" customHeight="1" x14ac:dyDescent="0.35"/>
    <row r="15" spans="2:2" x14ac:dyDescent="0.35">
      <c r="B15" s="70" t="s">
        <v>1346</v>
      </c>
    </row>
    <row r="17" spans="2:14" x14ac:dyDescent="0.35">
      <c r="B17" s="63" t="s">
        <v>1367</v>
      </c>
    </row>
    <row r="18" spans="2:14" ht="14.5" customHeight="1" x14ac:dyDescent="0.35">
      <c r="B18" s="118" t="s">
        <v>1368</v>
      </c>
      <c r="C18" s="118"/>
      <c r="D18" s="118"/>
      <c r="E18" s="118"/>
      <c r="F18" s="118"/>
      <c r="G18" s="118"/>
      <c r="H18" s="118"/>
      <c r="I18" s="118"/>
      <c r="J18" s="118"/>
      <c r="K18" s="118"/>
      <c r="L18" s="118"/>
      <c r="M18" s="118"/>
      <c r="N18" s="118"/>
    </row>
    <row r="19" spans="2:14" x14ac:dyDescent="0.35">
      <c r="B19" s="118"/>
      <c r="C19" s="118"/>
      <c r="D19" s="118"/>
      <c r="E19" s="118"/>
      <c r="F19" s="118"/>
      <c r="G19" s="118"/>
      <c r="H19" s="118"/>
      <c r="I19" s="118"/>
      <c r="J19" s="118"/>
      <c r="K19" s="118"/>
      <c r="L19" s="118"/>
      <c r="M19" s="118"/>
      <c r="N19" s="118"/>
    </row>
    <row r="20" spans="2:14" x14ac:dyDescent="0.35">
      <c r="B20" s="118"/>
      <c r="C20" s="118"/>
      <c r="D20" s="118"/>
      <c r="E20" s="118"/>
      <c r="F20" s="118"/>
      <c r="G20" s="118"/>
      <c r="H20" s="118"/>
      <c r="I20" s="118"/>
      <c r="J20" s="118"/>
      <c r="K20" s="118"/>
      <c r="L20" s="118"/>
      <c r="M20" s="118"/>
      <c r="N20" s="118"/>
    </row>
    <row r="21" spans="2:14" x14ac:dyDescent="0.35">
      <c r="B21" s="119" t="s">
        <v>1708</v>
      </c>
      <c r="C21" s="119"/>
      <c r="D21" s="119"/>
      <c r="E21" s="119"/>
      <c r="F21" s="119"/>
      <c r="G21" s="119"/>
      <c r="H21" s="119"/>
      <c r="I21" s="119"/>
      <c r="J21" s="119"/>
      <c r="K21" s="119"/>
      <c r="L21" s="119"/>
      <c r="M21" s="119"/>
      <c r="N21" s="119"/>
    </row>
    <row r="22" spans="2:14" x14ac:dyDescent="0.35">
      <c r="B22" s="119"/>
      <c r="C22" s="119"/>
      <c r="D22" s="119"/>
      <c r="E22" s="119"/>
      <c r="F22" s="119"/>
      <c r="G22" s="119"/>
      <c r="H22" s="119"/>
      <c r="I22" s="119"/>
      <c r="J22" s="119"/>
      <c r="K22" s="119"/>
      <c r="L22" s="119"/>
      <c r="M22" s="119"/>
      <c r="N22" s="119"/>
    </row>
    <row r="24" spans="2:14" x14ac:dyDescent="0.35">
      <c r="B24" s="63" t="s">
        <v>1366</v>
      </c>
    </row>
    <row r="25" spans="2:14" x14ac:dyDescent="0.35">
      <c r="B25" t="s">
        <v>1347</v>
      </c>
    </row>
    <row r="27" spans="2:14" x14ac:dyDescent="0.35">
      <c r="B27" s="116" t="s">
        <v>1348</v>
      </c>
      <c r="C27" t="s">
        <v>1369</v>
      </c>
    </row>
    <row r="28" spans="2:14" x14ac:dyDescent="0.35">
      <c r="B28" s="116" t="s">
        <v>1349</v>
      </c>
      <c r="C28" t="s">
        <v>1709</v>
      </c>
    </row>
    <row r="29" spans="2:14" x14ac:dyDescent="0.35">
      <c r="B29" s="116" t="s">
        <v>1350</v>
      </c>
      <c r="C29" t="s">
        <v>1370</v>
      </c>
    </row>
    <row r="31" spans="2:14" x14ac:dyDescent="0.35">
      <c r="B31" s="65" t="s">
        <v>1355</v>
      </c>
    </row>
    <row r="32" spans="2:14" x14ac:dyDescent="0.35">
      <c r="B32" s="117" t="s">
        <v>1352</v>
      </c>
      <c r="C32" t="s">
        <v>1710</v>
      </c>
    </row>
    <row r="33" spans="2:3" x14ac:dyDescent="0.35">
      <c r="B33" s="117" t="s">
        <v>1351</v>
      </c>
      <c r="C33" t="s">
        <v>1371</v>
      </c>
    </row>
    <row r="34" spans="2:3" x14ac:dyDescent="0.35">
      <c r="B34" s="117" t="s">
        <v>1281</v>
      </c>
      <c r="C34" t="s">
        <v>1711</v>
      </c>
    </row>
    <row r="35" spans="2:3" x14ac:dyDescent="0.35">
      <c r="B35" s="117" t="s">
        <v>1353</v>
      </c>
      <c r="C35" t="s">
        <v>1373</v>
      </c>
    </row>
    <row r="36" spans="2:3" x14ac:dyDescent="0.35">
      <c r="B36" s="117" t="s">
        <v>1354</v>
      </c>
      <c r="C36" t="s">
        <v>1700</v>
      </c>
    </row>
    <row r="37" spans="2:3" x14ac:dyDescent="0.35">
      <c r="B37" s="117" t="s">
        <v>1356</v>
      </c>
      <c r="C37" t="s">
        <v>1701</v>
      </c>
    </row>
    <row r="38" spans="2:3" x14ac:dyDescent="0.35">
      <c r="B38" s="117" t="s">
        <v>1697</v>
      </c>
      <c r="C38" t="s">
        <v>1702</v>
      </c>
    </row>
    <row r="39" spans="2:3" x14ac:dyDescent="0.35">
      <c r="B39" s="62"/>
    </row>
    <row r="40" spans="2:3" x14ac:dyDescent="0.35">
      <c r="B40" s="65" t="s">
        <v>1358</v>
      </c>
    </row>
    <row r="41" spans="2:3" x14ac:dyDescent="0.35">
      <c r="B41" s="117" t="s">
        <v>1357</v>
      </c>
      <c r="C41" t="s">
        <v>1712</v>
      </c>
    </row>
    <row r="42" spans="2:3" x14ac:dyDescent="0.35">
      <c r="B42" s="62"/>
    </row>
    <row r="43" spans="2:3" x14ac:dyDescent="0.35">
      <c r="B43" s="117" t="s">
        <v>1698</v>
      </c>
      <c r="C43" t="s">
        <v>1703</v>
      </c>
    </row>
    <row r="44" spans="2:3" x14ac:dyDescent="0.35">
      <c r="B44" s="117" t="s">
        <v>1695</v>
      </c>
      <c r="C44" t="s">
        <v>1699</v>
      </c>
    </row>
  </sheetData>
  <sheetProtection algorithmName="SHA-512" hashValue="x4wzT1Ap30rGGy20NiNQlDeGcmjgCdepClQ96puxSvreFhV1Xt6rZckpcR/70HAfn1LUfyyFh2X+rqGwa4J7Cw==" saltValue="jsUygervCivmkYUoJ9oe3w==" spinCount="100000" sheet="1" objects="1" scenarios="1"/>
  <mergeCells count="2">
    <mergeCell ref="B18:N20"/>
    <mergeCell ref="B21:N22"/>
  </mergeCells>
  <hyperlinks>
    <hyperlink ref="B27" location="Metadata!A1" display="Metadata" xr:uid="{570F21E5-CCD5-4FBE-8502-195872A3AECD}"/>
    <hyperlink ref="B28" location="Database!A1" display="Database" xr:uid="{4FBF6F91-D583-4621-9723-B73E86143B8E}"/>
    <hyperlink ref="B29" location="TC_RA!A1" display="TC_RA" xr:uid="{05B6A3A0-96EE-4284-B7D1-9C17AC918C00}"/>
    <hyperlink ref="B33" location="BoxPlot_Data!A1" display="Boxplot_Data" xr:uid="{675DAE7B-E66F-4C68-899B-76DBF94436CF}"/>
    <hyperlink ref="B32" location="'4 - Outliers'!A1" display="4 - Outliers" xr:uid="{0BAAAF64-DD75-4455-BE8E-A46FA122CB36}"/>
    <hyperlink ref="B34" location="'5 -Impute_SE'!A1" display="5 - Impute_SE" xr:uid="{F2B537D4-A6E9-409F-AED4-B45526FE02DC}"/>
    <hyperlink ref="B35" location="'6 - Assign Weight'!A1" display="6 - Assign Weight" xr:uid="{E147335E-97EC-44DC-9E10-EFD3D6BE1786}"/>
    <hyperlink ref="B36" location="'10_Mean_Elasticity'!A1" display="10_Mean elasticities" xr:uid="{B79F15D0-EF18-44AA-97E7-67BA7F72D57B}"/>
    <hyperlink ref="B37" location="'11_t_test'!A1" display="11_t-test" xr:uid="{170380A0-87C2-4893-B047-83FAA5BB4629}"/>
    <hyperlink ref="B38" location="'12_Results summary'!A1" display="12_Results_summary" xr:uid="{55653BC3-C9D1-4102-95FB-EF37809A139B}"/>
    <hyperlink ref="B41" location="Sample_Only!A1" display="Sample only" xr:uid="{2E80240C-BA4C-4D78-9039-D15D7D31E090}"/>
    <hyperlink ref="B43" location="'4. Metadata_Notes'!A1" display="Metadata_notes" xr:uid="{F3A93553-F27C-4A9D-9E6A-B20FB7EA88F2}"/>
    <hyperlink ref="B44" location="Priors_Reference_List!A1" display="Priors_Reference list" xr:uid="{A0E55B77-9656-4499-9081-76AC3F80A198}"/>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7F5D5-2EDB-444A-8FB3-347B08F2D069}">
  <dimension ref="B2:D16382"/>
  <sheetViews>
    <sheetView showGridLines="0" workbookViewId="0">
      <selection activeCell="B3" sqref="B3"/>
    </sheetView>
  </sheetViews>
  <sheetFormatPr defaultRowHeight="14.5" x14ac:dyDescent="0.35"/>
  <cols>
    <col min="2" max="2" width="21.90625" bestFit="1" customWidth="1"/>
    <col min="3" max="3" width="25.1796875" bestFit="1" customWidth="1"/>
    <col min="4" max="4" width="173.81640625" bestFit="1" customWidth="1"/>
  </cols>
  <sheetData>
    <row r="2" spans="2:4" x14ac:dyDescent="0.35">
      <c r="B2" s="63" t="s">
        <v>1385</v>
      </c>
    </row>
    <row r="3" spans="2:4" x14ac:dyDescent="0.35">
      <c r="B3" t="s">
        <v>1705</v>
      </c>
    </row>
    <row r="4" spans="2:4" x14ac:dyDescent="0.35">
      <c r="B4" t="s">
        <v>1704</v>
      </c>
    </row>
    <row r="6" spans="2:4" x14ac:dyDescent="0.35">
      <c r="B6" t="s">
        <v>1391</v>
      </c>
      <c r="C6" t="s">
        <v>1392</v>
      </c>
      <c r="D6" t="s">
        <v>1393</v>
      </c>
    </row>
    <row r="7" spans="2:4" x14ac:dyDescent="0.35">
      <c r="B7" t="s">
        <v>1394</v>
      </c>
      <c r="C7" s="77" t="s">
        <v>0</v>
      </c>
      <c r="D7" t="s">
        <v>1402</v>
      </c>
    </row>
    <row r="8" spans="2:4" x14ac:dyDescent="0.35">
      <c r="B8" t="s">
        <v>1394</v>
      </c>
      <c r="C8" s="77" t="s">
        <v>1</v>
      </c>
      <c r="D8" t="s">
        <v>1403</v>
      </c>
    </row>
    <row r="9" spans="2:4" x14ac:dyDescent="0.35">
      <c r="B9" t="s">
        <v>1394</v>
      </c>
      <c r="C9" s="77" t="s">
        <v>2</v>
      </c>
      <c r="D9" t="s">
        <v>1404</v>
      </c>
    </row>
    <row r="10" spans="2:4" x14ac:dyDescent="0.35">
      <c r="B10" t="s">
        <v>1394</v>
      </c>
      <c r="C10" s="77" t="s">
        <v>3</v>
      </c>
      <c r="D10" t="s">
        <v>1405</v>
      </c>
    </row>
    <row r="11" spans="2:4" x14ac:dyDescent="0.35">
      <c r="B11" t="s">
        <v>1394</v>
      </c>
      <c r="C11" s="77" t="s">
        <v>4</v>
      </c>
      <c r="D11" t="s">
        <v>1406</v>
      </c>
    </row>
    <row r="12" spans="2:4" x14ac:dyDescent="0.35">
      <c r="B12" t="s">
        <v>1386</v>
      </c>
      <c r="C12" s="78" t="s">
        <v>1276</v>
      </c>
      <c r="D12" s="79" t="s">
        <v>1438</v>
      </c>
    </row>
    <row r="13" spans="2:4" x14ac:dyDescent="0.35">
      <c r="B13" t="s">
        <v>1386</v>
      </c>
      <c r="C13" s="78" t="s">
        <v>1345</v>
      </c>
      <c r="D13" t="s">
        <v>1439</v>
      </c>
    </row>
    <row r="14" spans="2:4" x14ac:dyDescent="0.35">
      <c r="B14" t="s">
        <v>1386</v>
      </c>
      <c r="C14" s="78" t="s">
        <v>1261</v>
      </c>
      <c r="D14" t="s">
        <v>1440</v>
      </c>
    </row>
    <row r="15" spans="2:4" x14ac:dyDescent="0.35">
      <c r="B15" t="s">
        <v>1386</v>
      </c>
      <c r="C15" s="78" t="s">
        <v>1281</v>
      </c>
      <c r="D15" t="s">
        <v>1441</v>
      </c>
    </row>
    <row r="16" spans="2:4" x14ac:dyDescent="0.35">
      <c r="B16" t="s">
        <v>1386</v>
      </c>
      <c r="C16" s="78" t="s">
        <v>1275</v>
      </c>
      <c r="D16" t="s">
        <v>1442</v>
      </c>
    </row>
    <row r="17" spans="2:4" x14ac:dyDescent="0.35">
      <c r="B17" t="s">
        <v>1386</v>
      </c>
      <c r="C17" s="78" t="s">
        <v>1282</v>
      </c>
      <c r="D17" t="s">
        <v>1443</v>
      </c>
    </row>
    <row r="18" spans="2:4" x14ac:dyDescent="0.35">
      <c r="B18" t="s">
        <v>1386</v>
      </c>
      <c r="C18" s="78" t="s">
        <v>1283</v>
      </c>
      <c r="D18" t="s">
        <v>1444</v>
      </c>
    </row>
    <row r="19" spans="2:4" x14ac:dyDescent="0.35">
      <c r="B19" t="s">
        <v>1386</v>
      </c>
      <c r="C19" s="78" t="s">
        <v>1284</v>
      </c>
      <c r="D19" t="s">
        <v>1445</v>
      </c>
    </row>
    <row r="20" spans="2:4" x14ac:dyDescent="0.35">
      <c r="B20" t="s">
        <v>1387</v>
      </c>
      <c r="C20" s="77" t="s">
        <v>30</v>
      </c>
      <c r="D20" t="s">
        <v>1407</v>
      </c>
    </row>
    <row r="21" spans="2:4" x14ac:dyDescent="0.35">
      <c r="B21" t="s">
        <v>1395</v>
      </c>
      <c r="C21" s="77" t="s">
        <v>31</v>
      </c>
      <c r="D21" t="s">
        <v>1408</v>
      </c>
    </row>
    <row r="22" spans="2:4" x14ac:dyDescent="0.35">
      <c r="B22" t="s">
        <v>1395</v>
      </c>
      <c r="C22" s="77" t="s">
        <v>32</v>
      </c>
      <c r="D22" t="s">
        <v>1409</v>
      </c>
    </row>
    <row r="23" spans="2:4" x14ac:dyDescent="0.35">
      <c r="B23" t="s">
        <v>1389</v>
      </c>
      <c r="C23" s="77" t="s">
        <v>39</v>
      </c>
      <c r="D23" t="s">
        <v>1410</v>
      </c>
    </row>
    <row r="24" spans="2:4" x14ac:dyDescent="0.35">
      <c r="B24" t="s">
        <v>1389</v>
      </c>
      <c r="C24" s="77" t="s">
        <v>40</v>
      </c>
      <c r="D24" t="s">
        <v>1411</v>
      </c>
    </row>
    <row r="25" spans="2:4" x14ac:dyDescent="0.35">
      <c r="B25" t="s">
        <v>1388</v>
      </c>
      <c r="C25" s="77" t="s">
        <v>5</v>
      </c>
      <c r="D25" t="s">
        <v>1412</v>
      </c>
    </row>
    <row r="26" spans="2:4" x14ac:dyDescent="0.35">
      <c r="B26" t="s">
        <v>1388</v>
      </c>
      <c r="C26" s="77" t="s">
        <v>6</v>
      </c>
      <c r="D26" t="s">
        <v>1413</v>
      </c>
    </row>
    <row r="27" spans="2:4" x14ac:dyDescent="0.35">
      <c r="B27" t="s">
        <v>1388</v>
      </c>
      <c r="C27" s="77" t="s">
        <v>7</v>
      </c>
      <c r="D27" t="s">
        <v>1414</v>
      </c>
    </row>
    <row r="28" spans="2:4" x14ac:dyDescent="0.35">
      <c r="B28" t="s">
        <v>1390</v>
      </c>
      <c r="C28" s="77" t="s">
        <v>8</v>
      </c>
      <c r="D28" t="s">
        <v>1415</v>
      </c>
    </row>
    <row r="29" spans="2:4" x14ac:dyDescent="0.35">
      <c r="B29" t="s">
        <v>1390</v>
      </c>
      <c r="C29" s="77" t="s">
        <v>9</v>
      </c>
      <c r="D29" t="s">
        <v>1416</v>
      </c>
    </row>
    <row r="30" spans="2:4" x14ac:dyDescent="0.35">
      <c r="B30" t="s">
        <v>1390</v>
      </c>
      <c r="C30" s="77" t="s">
        <v>10</v>
      </c>
      <c r="D30" t="s">
        <v>1417</v>
      </c>
    </row>
    <row r="31" spans="2:4" x14ac:dyDescent="0.35">
      <c r="B31" t="s">
        <v>1390</v>
      </c>
      <c r="C31" s="77" t="s">
        <v>11</v>
      </c>
      <c r="D31" t="s">
        <v>1418</v>
      </c>
    </row>
    <row r="32" spans="2:4" x14ac:dyDescent="0.35">
      <c r="B32" t="s">
        <v>1396</v>
      </c>
      <c r="C32" s="77" t="s">
        <v>16</v>
      </c>
      <c r="D32" t="s">
        <v>1419</v>
      </c>
    </row>
    <row r="33" spans="2:4" x14ac:dyDescent="0.35">
      <c r="B33" t="s">
        <v>1396</v>
      </c>
      <c r="C33" s="77" t="s">
        <v>17</v>
      </c>
      <c r="D33" t="s">
        <v>1420</v>
      </c>
    </row>
    <row r="34" spans="2:4" x14ac:dyDescent="0.35">
      <c r="B34" t="s">
        <v>1396</v>
      </c>
      <c r="C34" s="77" t="s">
        <v>1401</v>
      </c>
      <c r="D34" t="s">
        <v>18</v>
      </c>
    </row>
    <row r="35" spans="2:4" x14ac:dyDescent="0.35">
      <c r="B35" t="s">
        <v>1396</v>
      </c>
      <c r="C35" s="77" t="s">
        <v>19</v>
      </c>
      <c r="D35" t="s">
        <v>1421</v>
      </c>
    </row>
    <row r="36" spans="2:4" x14ac:dyDescent="0.35">
      <c r="B36" t="s">
        <v>1396</v>
      </c>
      <c r="C36" s="77" t="s">
        <v>20</v>
      </c>
      <c r="D36" t="s">
        <v>1422</v>
      </c>
    </row>
    <row r="37" spans="2:4" x14ac:dyDescent="0.35">
      <c r="B37" t="s">
        <v>1397</v>
      </c>
      <c r="C37" s="77" t="s">
        <v>21</v>
      </c>
      <c r="D37" t="s">
        <v>1423</v>
      </c>
    </row>
    <row r="38" spans="2:4" x14ac:dyDescent="0.35">
      <c r="B38" t="s">
        <v>1397</v>
      </c>
      <c r="C38" s="77" t="s">
        <v>22</v>
      </c>
      <c r="D38" t="s">
        <v>1424</v>
      </c>
    </row>
    <row r="39" spans="2:4" x14ac:dyDescent="0.35">
      <c r="B39" t="s">
        <v>1397</v>
      </c>
      <c r="C39" s="77" t="s">
        <v>23</v>
      </c>
      <c r="D39" t="s">
        <v>1425</v>
      </c>
    </row>
    <row r="40" spans="2:4" x14ac:dyDescent="0.35">
      <c r="B40" t="s">
        <v>1386</v>
      </c>
      <c r="C40" s="78" t="s">
        <v>1245</v>
      </c>
      <c r="D40" t="s">
        <v>1437</v>
      </c>
    </row>
    <row r="41" spans="2:4" x14ac:dyDescent="0.35">
      <c r="B41" t="s">
        <v>1398</v>
      </c>
      <c r="C41" s="77" t="s">
        <v>24</v>
      </c>
      <c r="D41" t="s">
        <v>1426</v>
      </c>
    </row>
    <row r="42" spans="2:4" x14ac:dyDescent="0.35">
      <c r="B42" t="s">
        <v>1398</v>
      </c>
      <c r="C42" s="77" t="s">
        <v>25</v>
      </c>
      <c r="D42" t="s">
        <v>1427</v>
      </c>
    </row>
    <row r="43" spans="2:4" x14ac:dyDescent="0.35">
      <c r="B43" t="s">
        <v>1398</v>
      </c>
      <c r="C43" s="77" t="s">
        <v>26</v>
      </c>
      <c r="D43" t="s">
        <v>1428</v>
      </c>
    </row>
    <row r="44" spans="2:4" x14ac:dyDescent="0.35">
      <c r="B44" t="s">
        <v>1398</v>
      </c>
      <c r="C44" s="77" t="s">
        <v>27</v>
      </c>
      <c r="D44" t="s">
        <v>1427</v>
      </c>
    </row>
    <row r="45" spans="2:4" x14ac:dyDescent="0.35">
      <c r="B45" t="s">
        <v>1399</v>
      </c>
      <c r="C45" s="77" t="s">
        <v>28</v>
      </c>
      <c r="D45" t="s">
        <v>1429</v>
      </c>
    </row>
    <row r="46" spans="2:4" x14ac:dyDescent="0.35">
      <c r="B46" t="s">
        <v>1399</v>
      </c>
      <c r="C46" s="77" t="s">
        <v>29</v>
      </c>
      <c r="D46" t="s">
        <v>1430</v>
      </c>
    </row>
    <row r="47" spans="2:4" x14ac:dyDescent="0.35">
      <c r="B47" t="s">
        <v>1395</v>
      </c>
      <c r="C47" s="77" t="s">
        <v>33</v>
      </c>
      <c r="D47" t="s">
        <v>1431</v>
      </c>
    </row>
    <row r="48" spans="2:4" x14ac:dyDescent="0.35">
      <c r="B48" t="s">
        <v>1395</v>
      </c>
      <c r="C48" s="77" t="s">
        <v>34</v>
      </c>
      <c r="D48" t="s">
        <v>1432</v>
      </c>
    </row>
    <row r="49" spans="2:4" x14ac:dyDescent="0.35">
      <c r="B49" t="s">
        <v>1395</v>
      </c>
      <c r="C49" s="77" t="s">
        <v>35</v>
      </c>
      <c r="D49" t="s">
        <v>1433</v>
      </c>
    </row>
    <row r="50" spans="2:4" x14ac:dyDescent="0.35">
      <c r="B50" t="s">
        <v>1395</v>
      </c>
      <c r="C50" s="77" t="s">
        <v>36</v>
      </c>
      <c r="D50" t="s">
        <v>1434</v>
      </c>
    </row>
    <row r="51" spans="2:4" x14ac:dyDescent="0.35">
      <c r="B51" t="s">
        <v>1400</v>
      </c>
      <c r="C51" s="77" t="s">
        <v>37</v>
      </c>
      <c r="D51" t="s">
        <v>1435</v>
      </c>
    </row>
    <row r="52" spans="2:4" x14ac:dyDescent="0.35">
      <c r="B52" t="s">
        <v>1400</v>
      </c>
      <c r="C52" s="77" t="s">
        <v>38</v>
      </c>
      <c r="D52" t="s">
        <v>1436</v>
      </c>
    </row>
    <row r="53" spans="2:4" x14ac:dyDescent="0.35">
      <c r="C53" s="22"/>
    </row>
    <row r="54" spans="2:4" x14ac:dyDescent="0.35">
      <c r="C54" s="22"/>
    </row>
    <row r="55" spans="2:4" x14ac:dyDescent="0.35">
      <c r="C55" s="22"/>
    </row>
    <row r="56" spans="2:4" x14ac:dyDescent="0.35">
      <c r="C56" s="22"/>
    </row>
    <row r="57" spans="2:4" x14ac:dyDescent="0.35">
      <c r="C57" s="22"/>
    </row>
    <row r="58" spans="2:4" x14ac:dyDescent="0.35">
      <c r="C58" s="22"/>
    </row>
    <row r="59" spans="2:4" x14ac:dyDescent="0.35">
      <c r="C59" s="22"/>
    </row>
    <row r="60" spans="2:4" x14ac:dyDescent="0.35">
      <c r="C60" s="22"/>
    </row>
    <row r="61" spans="2:4" x14ac:dyDescent="0.35">
      <c r="C61" s="22"/>
    </row>
    <row r="62" spans="2:4" x14ac:dyDescent="0.35">
      <c r="C62" s="22"/>
    </row>
    <row r="63" spans="2:4" x14ac:dyDescent="0.35">
      <c r="C63" s="22"/>
    </row>
    <row r="64" spans="2:4" x14ac:dyDescent="0.35">
      <c r="C64" s="22"/>
    </row>
    <row r="65" spans="3:3" x14ac:dyDescent="0.35">
      <c r="C65" s="22"/>
    </row>
    <row r="66" spans="3:3" x14ac:dyDescent="0.35">
      <c r="C66" s="22"/>
    </row>
    <row r="67" spans="3:3" x14ac:dyDescent="0.35">
      <c r="C67" s="22"/>
    </row>
    <row r="68" spans="3:3" x14ac:dyDescent="0.35">
      <c r="C68" s="22"/>
    </row>
    <row r="69" spans="3:3" x14ac:dyDescent="0.35">
      <c r="C69" s="22"/>
    </row>
    <row r="70" spans="3:3" x14ac:dyDescent="0.35">
      <c r="C70" s="22"/>
    </row>
    <row r="71" spans="3:3" x14ac:dyDescent="0.35">
      <c r="C71" s="22"/>
    </row>
    <row r="72" spans="3:3" x14ac:dyDescent="0.35">
      <c r="C72" s="22"/>
    </row>
    <row r="73" spans="3:3" x14ac:dyDescent="0.35">
      <c r="C73" s="22"/>
    </row>
    <row r="74" spans="3:3" x14ac:dyDescent="0.35">
      <c r="C74" s="22"/>
    </row>
    <row r="75" spans="3:3" x14ac:dyDescent="0.35">
      <c r="C75" s="22"/>
    </row>
    <row r="76" spans="3:3" x14ac:dyDescent="0.35">
      <c r="C76" s="22"/>
    </row>
    <row r="77" spans="3:3" x14ac:dyDescent="0.35">
      <c r="C77" s="22"/>
    </row>
    <row r="78" spans="3:3" x14ac:dyDescent="0.35">
      <c r="C78" s="22"/>
    </row>
    <row r="79" spans="3:3" x14ac:dyDescent="0.35">
      <c r="C79" s="22"/>
    </row>
    <row r="80" spans="3:3" x14ac:dyDescent="0.35">
      <c r="C80" s="22"/>
    </row>
    <row r="81" spans="3:3" x14ac:dyDescent="0.35">
      <c r="C81" s="22"/>
    </row>
    <row r="82" spans="3:3" x14ac:dyDescent="0.35">
      <c r="C82" s="22"/>
    </row>
    <row r="83" spans="3:3" x14ac:dyDescent="0.35">
      <c r="C83" s="22"/>
    </row>
    <row r="84" spans="3:3" x14ac:dyDescent="0.35">
      <c r="C84" s="22"/>
    </row>
    <row r="85" spans="3:3" x14ac:dyDescent="0.35">
      <c r="C85" s="22"/>
    </row>
    <row r="86" spans="3:3" x14ac:dyDescent="0.35">
      <c r="C86" s="22"/>
    </row>
    <row r="87" spans="3:3" x14ac:dyDescent="0.35">
      <c r="C87" s="22"/>
    </row>
    <row r="88" spans="3:3" x14ac:dyDescent="0.35">
      <c r="C88" s="22"/>
    </row>
    <row r="89" spans="3:3" x14ac:dyDescent="0.35">
      <c r="C89" s="22"/>
    </row>
    <row r="90" spans="3:3" x14ac:dyDescent="0.35">
      <c r="C90" s="22"/>
    </row>
    <row r="91" spans="3:3" x14ac:dyDescent="0.35">
      <c r="C91" s="22"/>
    </row>
    <row r="92" spans="3:3" x14ac:dyDescent="0.35">
      <c r="C92" s="22"/>
    </row>
    <row r="93" spans="3:3" x14ac:dyDescent="0.35">
      <c r="C93" s="22"/>
    </row>
    <row r="94" spans="3:3" x14ac:dyDescent="0.35">
      <c r="C94" s="22"/>
    </row>
    <row r="95" spans="3:3" x14ac:dyDescent="0.35">
      <c r="C95" s="22"/>
    </row>
    <row r="96" spans="3:3" x14ac:dyDescent="0.35">
      <c r="C96" s="22"/>
    </row>
    <row r="97" spans="3:3" x14ac:dyDescent="0.35">
      <c r="C97" s="22"/>
    </row>
    <row r="98" spans="3:3" x14ac:dyDescent="0.35">
      <c r="C98" s="22"/>
    </row>
    <row r="99" spans="3:3" x14ac:dyDescent="0.35">
      <c r="C99" s="22"/>
    </row>
    <row r="100" spans="3:3" x14ac:dyDescent="0.35">
      <c r="C100" s="22"/>
    </row>
    <row r="101" spans="3:3" x14ac:dyDescent="0.35">
      <c r="C101" s="22"/>
    </row>
    <row r="102" spans="3:3" x14ac:dyDescent="0.35">
      <c r="C102" s="22"/>
    </row>
    <row r="103" spans="3:3" x14ac:dyDescent="0.35">
      <c r="C103" s="22"/>
    </row>
    <row r="104" spans="3:3" x14ac:dyDescent="0.35">
      <c r="C104" s="22"/>
    </row>
    <row r="105" spans="3:3" x14ac:dyDescent="0.35">
      <c r="C105" s="22"/>
    </row>
    <row r="106" spans="3:3" x14ac:dyDescent="0.35">
      <c r="C106" s="22"/>
    </row>
    <row r="107" spans="3:3" x14ac:dyDescent="0.35">
      <c r="C107" s="22"/>
    </row>
    <row r="108" spans="3:3" x14ac:dyDescent="0.35">
      <c r="C108" s="22"/>
    </row>
    <row r="109" spans="3:3" x14ac:dyDescent="0.35">
      <c r="C109" s="22"/>
    </row>
    <row r="110" spans="3:3" x14ac:dyDescent="0.35">
      <c r="C110" s="22"/>
    </row>
    <row r="111" spans="3:3" x14ac:dyDescent="0.35">
      <c r="C111" s="22"/>
    </row>
    <row r="112" spans="3:3" x14ac:dyDescent="0.35">
      <c r="C112" s="22"/>
    </row>
    <row r="113" spans="3:3" x14ac:dyDescent="0.35">
      <c r="C113" s="22"/>
    </row>
    <row r="114" spans="3:3" x14ac:dyDescent="0.35">
      <c r="C114" s="22"/>
    </row>
    <row r="115" spans="3:3" x14ac:dyDescent="0.35">
      <c r="C115" s="22"/>
    </row>
    <row r="116" spans="3:3" x14ac:dyDescent="0.35">
      <c r="C116" s="22"/>
    </row>
    <row r="117" spans="3:3" x14ac:dyDescent="0.35">
      <c r="C117" s="22"/>
    </row>
    <row r="118" spans="3:3" x14ac:dyDescent="0.35">
      <c r="C118" s="22"/>
    </row>
    <row r="119" spans="3:3" x14ac:dyDescent="0.35">
      <c r="C119" s="22"/>
    </row>
    <row r="120" spans="3:3" x14ac:dyDescent="0.35">
      <c r="C120" s="22"/>
    </row>
    <row r="121" spans="3:3" x14ac:dyDescent="0.35">
      <c r="C121" s="22"/>
    </row>
    <row r="122" spans="3:3" x14ac:dyDescent="0.35">
      <c r="C122" s="22"/>
    </row>
    <row r="123" spans="3:3" x14ac:dyDescent="0.35">
      <c r="C123" s="22"/>
    </row>
    <row r="124" spans="3:3" x14ac:dyDescent="0.35">
      <c r="C124" s="22"/>
    </row>
    <row r="125" spans="3:3" x14ac:dyDescent="0.35">
      <c r="C125" s="22"/>
    </row>
    <row r="126" spans="3:3" x14ac:dyDescent="0.35">
      <c r="C126" s="22"/>
    </row>
    <row r="127" spans="3:3" x14ac:dyDescent="0.35">
      <c r="C127" s="22"/>
    </row>
    <row r="128" spans="3:3" x14ac:dyDescent="0.35">
      <c r="C128" s="22"/>
    </row>
    <row r="129" spans="3:3" x14ac:dyDescent="0.35">
      <c r="C129" s="22"/>
    </row>
    <row r="130" spans="3:3" x14ac:dyDescent="0.35">
      <c r="C130" s="22"/>
    </row>
    <row r="131" spans="3:3" x14ac:dyDescent="0.35">
      <c r="C131" s="22"/>
    </row>
    <row r="132" spans="3:3" x14ac:dyDescent="0.35">
      <c r="C132" s="22"/>
    </row>
    <row r="133" spans="3:3" x14ac:dyDescent="0.35">
      <c r="C133" s="22"/>
    </row>
    <row r="134" spans="3:3" x14ac:dyDescent="0.35">
      <c r="C134" s="22"/>
    </row>
    <row r="135" spans="3:3" x14ac:dyDescent="0.35">
      <c r="C135" s="22"/>
    </row>
    <row r="136" spans="3:3" x14ac:dyDescent="0.35">
      <c r="C136" s="22"/>
    </row>
    <row r="137" spans="3:3" x14ac:dyDescent="0.35">
      <c r="C137" s="22"/>
    </row>
    <row r="138" spans="3:3" x14ac:dyDescent="0.35">
      <c r="C138" s="22"/>
    </row>
    <row r="139" spans="3:3" x14ac:dyDescent="0.35">
      <c r="C139" s="22"/>
    </row>
    <row r="140" spans="3:3" x14ac:dyDescent="0.35">
      <c r="C140" s="22"/>
    </row>
    <row r="141" spans="3:3" x14ac:dyDescent="0.35">
      <c r="C141" s="22"/>
    </row>
    <row r="142" spans="3:3" x14ac:dyDescent="0.35">
      <c r="C142" s="22"/>
    </row>
    <row r="143" spans="3:3" x14ac:dyDescent="0.35">
      <c r="C143" s="22"/>
    </row>
    <row r="144" spans="3:3" x14ac:dyDescent="0.35">
      <c r="C144" s="22"/>
    </row>
    <row r="145" spans="3:3" x14ac:dyDescent="0.35">
      <c r="C145" s="22"/>
    </row>
    <row r="146" spans="3:3" x14ac:dyDescent="0.35">
      <c r="C146" s="22"/>
    </row>
    <row r="147" spans="3:3" x14ac:dyDescent="0.35">
      <c r="C147" s="22"/>
    </row>
    <row r="148" spans="3:3" x14ac:dyDescent="0.35">
      <c r="C148" s="22"/>
    </row>
    <row r="149" spans="3:3" x14ac:dyDescent="0.35">
      <c r="C149" s="22"/>
    </row>
    <row r="150" spans="3:3" x14ac:dyDescent="0.35">
      <c r="C150" s="22"/>
    </row>
    <row r="151" spans="3:3" x14ac:dyDescent="0.35">
      <c r="C151" s="22"/>
    </row>
    <row r="152" spans="3:3" x14ac:dyDescent="0.35">
      <c r="C152" s="22"/>
    </row>
    <row r="153" spans="3:3" x14ac:dyDescent="0.35">
      <c r="C153" s="22"/>
    </row>
    <row r="154" spans="3:3" x14ac:dyDescent="0.35">
      <c r="C154" s="22"/>
    </row>
    <row r="155" spans="3:3" x14ac:dyDescent="0.35">
      <c r="C155" s="22"/>
    </row>
    <row r="156" spans="3:3" x14ac:dyDescent="0.35">
      <c r="C156" s="22"/>
    </row>
    <row r="157" spans="3:3" x14ac:dyDescent="0.35">
      <c r="C157" s="22"/>
    </row>
    <row r="158" spans="3:3" x14ac:dyDescent="0.35">
      <c r="C158" s="22"/>
    </row>
    <row r="159" spans="3:3" x14ac:dyDescent="0.35">
      <c r="C159" s="22"/>
    </row>
    <row r="160" spans="3:3" x14ac:dyDescent="0.35">
      <c r="C160" s="22"/>
    </row>
    <row r="161" spans="3:3" x14ac:dyDescent="0.35">
      <c r="C161" s="22"/>
    </row>
    <row r="162" spans="3:3" x14ac:dyDescent="0.35">
      <c r="C162" s="22"/>
    </row>
    <row r="163" spans="3:3" x14ac:dyDescent="0.35">
      <c r="C163" s="22"/>
    </row>
    <row r="164" spans="3:3" x14ac:dyDescent="0.35">
      <c r="C164" s="22"/>
    </row>
    <row r="165" spans="3:3" x14ac:dyDescent="0.35">
      <c r="C165" s="22"/>
    </row>
    <row r="166" spans="3:3" x14ac:dyDescent="0.35">
      <c r="C166" s="22"/>
    </row>
    <row r="167" spans="3:3" x14ac:dyDescent="0.35">
      <c r="C167" s="22"/>
    </row>
    <row r="168" spans="3:3" x14ac:dyDescent="0.35">
      <c r="C168" s="22"/>
    </row>
    <row r="169" spans="3:3" x14ac:dyDescent="0.35">
      <c r="C169" s="22"/>
    </row>
    <row r="170" spans="3:3" x14ac:dyDescent="0.35">
      <c r="C170" s="22"/>
    </row>
    <row r="171" spans="3:3" x14ac:dyDescent="0.35">
      <c r="C171" s="22"/>
    </row>
    <row r="172" spans="3:3" x14ac:dyDescent="0.35">
      <c r="C172" s="22"/>
    </row>
    <row r="173" spans="3:3" x14ac:dyDescent="0.35">
      <c r="C173" s="22"/>
    </row>
    <row r="174" spans="3:3" x14ac:dyDescent="0.35">
      <c r="C174" s="22"/>
    </row>
    <row r="175" spans="3:3" x14ac:dyDescent="0.35">
      <c r="C175" s="22"/>
    </row>
    <row r="176" spans="3:3" x14ac:dyDescent="0.35">
      <c r="C176" s="22"/>
    </row>
    <row r="177" spans="3:3" x14ac:dyDescent="0.35">
      <c r="C177" s="22"/>
    </row>
    <row r="178" spans="3:3" x14ac:dyDescent="0.35">
      <c r="C178" s="22"/>
    </row>
    <row r="179" spans="3:3" x14ac:dyDescent="0.35">
      <c r="C179" s="22"/>
    </row>
    <row r="180" spans="3:3" x14ac:dyDescent="0.35">
      <c r="C180" s="22"/>
    </row>
    <row r="181" spans="3:3" x14ac:dyDescent="0.35">
      <c r="C181" s="22"/>
    </row>
    <row r="182" spans="3:3" x14ac:dyDescent="0.35">
      <c r="C182" s="22"/>
    </row>
    <row r="183" spans="3:3" x14ac:dyDescent="0.35">
      <c r="C183" s="22"/>
    </row>
    <row r="184" spans="3:3" x14ac:dyDescent="0.35">
      <c r="C184" s="22"/>
    </row>
    <row r="185" spans="3:3" x14ac:dyDescent="0.35">
      <c r="C185" s="22"/>
    </row>
    <row r="186" spans="3:3" x14ac:dyDescent="0.35">
      <c r="C186" s="22"/>
    </row>
    <row r="187" spans="3:3" x14ac:dyDescent="0.35">
      <c r="C187" s="22"/>
    </row>
    <row r="188" spans="3:3" x14ac:dyDescent="0.35">
      <c r="C188" s="22"/>
    </row>
    <row r="189" spans="3:3" x14ac:dyDescent="0.35">
      <c r="C189" s="22"/>
    </row>
    <row r="190" spans="3:3" x14ac:dyDescent="0.35">
      <c r="C190" s="22"/>
    </row>
    <row r="191" spans="3:3" x14ac:dyDescent="0.35">
      <c r="C191" s="22"/>
    </row>
    <row r="192" spans="3:3" x14ac:dyDescent="0.35">
      <c r="C192" s="22"/>
    </row>
    <row r="193" spans="3:3" x14ac:dyDescent="0.35">
      <c r="C193" s="22"/>
    </row>
    <row r="194" spans="3:3" x14ac:dyDescent="0.35">
      <c r="C194" s="22"/>
    </row>
    <row r="195" spans="3:3" x14ac:dyDescent="0.35">
      <c r="C195" s="22"/>
    </row>
    <row r="196" spans="3:3" x14ac:dyDescent="0.35">
      <c r="C196" s="22"/>
    </row>
    <row r="197" spans="3:3" x14ac:dyDescent="0.35">
      <c r="C197" s="22"/>
    </row>
    <row r="198" spans="3:3" x14ac:dyDescent="0.35">
      <c r="C198" s="22"/>
    </row>
    <row r="199" spans="3:3" x14ac:dyDescent="0.35">
      <c r="C199" s="22"/>
    </row>
    <row r="200" spans="3:3" x14ac:dyDescent="0.35">
      <c r="C200" s="22"/>
    </row>
    <row r="201" spans="3:3" x14ac:dyDescent="0.35">
      <c r="C201" s="22"/>
    </row>
    <row r="202" spans="3:3" x14ac:dyDescent="0.35">
      <c r="C202" s="22"/>
    </row>
    <row r="203" spans="3:3" x14ac:dyDescent="0.35">
      <c r="C203" s="22"/>
    </row>
    <row r="204" spans="3:3" x14ac:dyDescent="0.35">
      <c r="C204" s="22"/>
    </row>
    <row r="205" spans="3:3" x14ac:dyDescent="0.35">
      <c r="C205" s="22"/>
    </row>
    <row r="206" spans="3:3" x14ac:dyDescent="0.35">
      <c r="C206" s="22"/>
    </row>
    <row r="207" spans="3:3" x14ac:dyDescent="0.35">
      <c r="C207" s="22"/>
    </row>
    <row r="208" spans="3:3" x14ac:dyDescent="0.35">
      <c r="C208" s="22"/>
    </row>
    <row r="209" spans="3:3" x14ac:dyDescent="0.35">
      <c r="C209" s="22"/>
    </row>
    <row r="210" spans="3:3" x14ac:dyDescent="0.35">
      <c r="C210" s="22"/>
    </row>
    <row r="211" spans="3:3" x14ac:dyDescent="0.35">
      <c r="C211" s="22"/>
    </row>
    <row r="212" spans="3:3" x14ac:dyDescent="0.35">
      <c r="C212" s="22"/>
    </row>
    <row r="213" spans="3:3" x14ac:dyDescent="0.35">
      <c r="C213" s="22"/>
    </row>
    <row r="214" spans="3:3" x14ac:dyDescent="0.35">
      <c r="C214" s="22"/>
    </row>
    <row r="215" spans="3:3" x14ac:dyDescent="0.35">
      <c r="C215" s="22"/>
    </row>
    <row r="216" spans="3:3" x14ac:dyDescent="0.35">
      <c r="C216" s="22"/>
    </row>
    <row r="217" spans="3:3" x14ac:dyDescent="0.35">
      <c r="C217" s="22"/>
    </row>
    <row r="218" spans="3:3" x14ac:dyDescent="0.35">
      <c r="C218" s="22"/>
    </row>
    <row r="219" spans="3:3" x14ac:dyDescent="0.35">
      <c r="C219" s="22"/>
    </row>
    <row r="220" spans="3:3" x14ac:dyDescent="0.35">
      <c r="C220" s="22"/>
    </row>
    <row r="221" spans="3:3" x14ac:dyDescent="0.35">
      <c r="C221" s="22"/>
    </row>
    <row r="222" spans="3:3" x14ac:dyDescent="0.35">
      <c r="C222" s="22"/>
    </row>
    <row r="223" spans="3:3" x14ac:dyDescent="0.35">
      <c r="C223" s="22"/>
    </row>
    <row r="224" spans="3:3" x14ac:dyDescent="0.35">
      <c r="C224" s="22"/>
    </row>
    <row r="225" spans="3:3" x14ac:dyDescent="0.35">
      <c r="C225" s="22"/>
    </row>
    <row r="226" spans="3:3" x14ac:dyDescent="0.35">
      <c r="C226" s="22"/>
    </row>
    <row r="227" spans="3:3" x14ac:dyDescent="0.35">
      <c r="C227" s="22"/>
    </row>
    <row r="228" spans="3:3" x14ac:dyDescent="0.35">
      <c r="C228" s="22"/>
    </row>
    <row r="229" spans="3:3" x14ac:dyDescent="0.35">
      <c r="C229" s="22"/>
    </row>
    <row r="230" spans="3:3" x14ac:dyDescent="0.35">
      <c r="C230" s="22"/>
    </row>
    <row r="231" spans="3:3" x14ac:dyDescent="0.35">
      <c r="C231" s="22"/>
    </row>
    <row r="232" spans="3:3" x14ac:dyDescent="0.35">
      <c r="C232" s="22"/>
    </row>
    <row r="233" spans="3:3" x14ac:dyDescent="0.35">
      <c r="C233" s="22"/>
    </row>
    <row r="234" spans="3:3" x14ac:dyDescent="0.35">
      <c r="C234" s="22"/>
    </row>
    <row r="235" spans="3:3" x14ac:dyDescent="0.35">
      <c r="C235" s="22"/>
    </row>
    <row r="236" spans="3:3" x14ac:dyDescent="0.35">
      <c r="C236" s="22"/>
    </row>
    <row r="237" spans="3:3" x14ac:dyDescent="0.35">
      <c r="C237" s="22"/>
    </row>
    <row r="238" spans="3:3" x14ac:dyDescent="0.35">
      <c r="C238" s="22"/>
    </row>
    <row r="239" spans="3:3" x14ac:dyDescent="0.35">
      <c r="C239" s="22"/>
    </row>
    <row r="240" spans="3:3" x14ac:dyDescent="0.35">
      <c r="C240" s="22"/>
    </row>
    <row r="241" spans="3:3" x14ac:dyDescent="0.35">
      <c r="C241" s="22"/>
    </row>
    <row r="242" spans="3:3" x14ac:dyDescent="0.35">
      <c r="C242" s="22"/>
    </row>
    <row r="243" spans="3:3" x14ac:dyDescent="0.35">
      <c r="C243" s="22"/>
    </row>
    <row r="244" spans="3:3" x14ac:dyDescent="0.35">
      <c r="C244" s="22"/>
    </row>
    <row r="245" spans="3:3" x14ac:dyDescent="0.35">
      <c r="C245" s="22"/>
    </row>
    <row r="246" spans="3:3" x14ac:dyDescent="0.35">
      <c r="C246" s="22"/>
    </row>
    <row r="247" spans="3:3" x14ac:dyDescent="0.35">
      <c r="C247" s="22"/>
    </row>
    <row r="248" spans="3:3" x14ac:dyDescent="0.35">
      <c r="C248" s="22"/>
    </row>
    <row r="249" spans="3:3" x14ac:dyDescent="0.35">
      <c r="C249" s="22"/>
    </row>
    <row r="250" spans="3:3" x14ac:dyDescent="0.35">
      <c r="C250" s="22"/>
    </row>
    <row r="251" spans="3:3" x14ac:dyDescent="0.35">
      <c r="C251" s="22"/>
    </row>
    <row r="252" spans="3:3" x14ac:dyDescent="0.35">
      <c r="C252" s="22"/>
    </row>
    <row r="253" spans="3:3" x14ac:dyDescent="0.35">
      <c r="C253" s="22"/>
    </row>
    <row r="254" spans="3:3" x14ac:dyDescent="0.35">
      <c r="C254" s="22"/>
    </row>
    <row r="255" spans="3:3" x14ac:dyDescent="0.35">
      <c r="C255" s="22"/>
    </row>
    <row r="256" spans="3:3" x14ac:dyDescent="0.35">
      <c r="C256" s="22"/>
    </row>
    <row r="257" spans="3:3" x14ac:dyDescent="0.35">
      <c r="C257" s="22"/>
    </row>
    <row r="258" spans="3:3" x14ac:dyDescent="0.35">
      <c r="C258" s="22"/>
    </row>
    <row r="259" spans="3:3" x14ac:dyDescent="0.35">
      <c r="C259" s="22"/>
    </row>
    <row r="260" spans="3:3" x14ac:dyDescent="0.35">
      <c r="C260" s="22"/>
    </row>
    <row r="261" spans="3:3" x14ac:dyDescent="0.35">
      <c r="C261" s="22"/>
    </row>
    <row r="262" spans="3:3" x14ac:dyDescent="0.35">
      <c r="C262" s="22"/>
    </row>
    <row r="263" spans="3:3" x14ac:dyDescent="0.35">
      <c r="C263" s="22"/>
    </row>
    <row r="264" spans="3:3" x14ac:dyDescent="0.35">
      <c r="C264" s="22"/>
    </row>
    <row r="265" spans="3:3" x14ac:dyDescent="0.35">
      <c r="C265" s="22"/>
    </row>
    <row r="266" spans="3:3" x14ac:dyDescent="0.35">
      <c r="C266" s="22"/>
    </row>
    <row r="267" spans="3:3" x14ac:dyDescent="0.35">
      <c r="C267" s="22"/>
    </row>
    <row r="268" spans="3:3" x14ac:dyDescent="0.35">
      <c r="C268" s="22"/>
    </row>
    <row r="269" spans="3:3" x14ac:dyDescent="0.35">
      <c r="C269" s="22"/>
    </row>
    <row r="270" spans="3:3" x14ac:dyDescent="0.35">
      <c r="C270" s="22"/>
    </row>
    <row r="271" spans="3:3" x14ac:dyDescent="0.35">
      <c r="C271" s="22"/>
    </row>
    <row r="272" spans="3:3" x14ac:dyDescent="0.35">
      <c r="C272" s="22"/>
    </row>
    <row r="273" spans="3:3" x14ac:dyDescent="0.35">
      <c r="C273" s="22"/>
    </row>
    <row r="274" spans="3:3" x14ac:dyDescent="0.35">
      <c r="C274" s="22"/>
    </row>
    <row r="275" spans="3:3" x14ac:dyDescent="0.35">
      <c r="C275" s="22"/>
    </row>
    <row r="276" spans="3:3" x14ac:dyDescent="0.35">
      <c r="C276" s="22"/>
    </row>
    <row r="277" spans="3:3" x14ac:dyDescent="0.35">
      <c r="C277" s="22"/>
    </row>
    <row r="278" spans="3:3" x14ac:dyDescent="0.35">
      <c r="C278" s="22"/>
    </row>
    <row r="279" spans="3:3" x14ac:dyDescent="0.35">
      <c r="C279" s="22"/>
    </row>
    <row r="280" spans="3:3" x14ac:dyDescent="0.35">
      <c r="C280" s="22"/>
    </row>
    <row r="281" spans="3:3" x14ac:dyDescent="0.35">
      <c r="C281" s="22"/>
    </row>
    <row r="282" spans="3:3" x14ac:dyDescent="0.35">
      <c r="C282" s="22"/>
    </row>
    <row r="283" spans="3:3" x14ac:dyDescent="0.35">
      <c r="C283" s="22"/>
    </row>
    <row r="284" spans="3:3" x14ac:dyDescent="0.35">
      <c r="C284" s="22"/>
    </row>
    <row r="285" spans="3:3" x14ac:dyDescent="0.35">
      <c r="C285" s="22"/>
    </row>
    <row r="286" spans="3:3" x14ac:dyDescent="0.35">
      <c r="C286" s="22"/>
    </row>
    <row r="287" spans="3:3" x14ac:dyDescent="0.35">
      <c r="C287" s="22"/>
    </row>
    <row r="288" spans="3:3" x14ac:dyDescent="0.35">
      <c r="C288" s="22"/>
    </row>
    <row r="289" spans="3:3" x14ac:dyDescent="0.35">
      <c r="C289" s="22"/>
    </row>
    <row r="290" spans="3:3" x14ac:dyDescent="0.35">
      <c r="C290" s="22"/>
    </row>
    <row r="291" spans="3:3" x14ac:dyDescent="0.35">
      <c r="C291" s="22"/>
    </row>
    <row r="292" spans="3:3" x14ac:dyDescent="0.35">
      <c r="C292" s="22"/>
    </row>
    <row r="293" spans="3:3" x14ac:dyDescent="0.35">
      <c r="C293" s="22"/>
    </row>
    <row r="294" spans="3:3" x14ac:dyDescent="0.35">
      <c r="C294" s="22"/>
    </row>
    <row r="295" spans="3:3" x14ac:dyDescent="0.35">
      <c r="C295" s="22"/>
    </row>
    <row r="296" spans="3:3" x14ac:dyDescent="0.35">
      <c r="C296" s="22"/>
    </row>
    <row r="297" spans="3:3" x14ac:dyDescent="0.35">
      <c r="C297" s="22"/>
    </row>
    <row r="298" spans="3:3" x14ac:dyDescent="0.35">
      <c r="C298" s="22"/>
    </row>
    <row r="299" spans="3:3" x14ac:dyDescent="0.35">
      <c r="C299" s="22"/>
    </row>
    <row r="300" spans="3:3" x14ac:dyDescent="0.35">
      <c r="C300" s="22"/>
    </row>
    <row r="301" spans="3:3" x14ac:dyDescent="0.35">
      <c r="C301" s="22"/>
    </row>
    <row r="302" spans="3:3" x14ac:dyDescent="0.35">
      <c r="C302" s="22"/>
    </row>
    <row r="303" spans="3:3" x14ac:dyDescent="0.35">
      <c r="C303" s="22"/>
    </row>
    <row r="304" spans="3:3" x14ac:dyDescent="0.35">
      <c r="C304" s="22"/>
    </row>
    <row r="305" spans="3:3" x14ac:dyDescent="0.35">
      <c r="C305" s="22"/>
    </row>
    <row r="306" spans="3:3" x14ac:dyDescent="0.35">
      <c r="C306" s="22"/>
    </row>
    <row r="307" spans="3:3" x14ac:dyDescent="0.35">
      <c r="C307" s="22"/>
    </row>
    <row r="308" spans="3:3" x14ac:dyDescent="0.35">
      <c r="C308" s="22"/>
    </row>
    <row r="309" spans="3:3" x14ac:dyDescent="0.35">
      <c r="C309" s="22"/>
    </row>
    <row r="310" spans="3:3" x14ac:dyDescent="0.35">
      <c r="C310" s="22"/>
    </row>
    <row r="311" spans="3:3" x14ac:dyDescent="0.35">
      <c r="C311" s="22"/>
    </row>
    <row r="312" spans="3:3" x14ac:dyDescent="0.35">
      <c r="C312" s="22"/>
    </row>
    <row r="313" spans="3:3" x14ac:dyDescent="0.35">
      <c r="C313" s="22"/>
    </row>
    <row r="314" spans="3:3" x14ac:dyDescent="0.35">
      <c r="C314" s="22"/>
    </row>
    <row r="315" spans="3:3" x14ac:dyDescent="0.35">
      <c r="C315" s="22"/>
    </row>
    <row r="316" spans="3:3" x14ac:dyDescent="0.35">
      <c r="C316" s="22"/>
    </row>
    <row r="317" spans="3:3" x14ac:dyDescent="0.35">
      <c r="C317" s="22"/>
    </row>
    <row r="318" spans="3:3" x14ac:dyDescent="0.35">
      <c r="C318" s="22"/>
    </row>
    <row r="319" spans="3:3" x14ac:dyDescent="0.35">
      <c r="C319" s="22"/>
    </row>
    <row r="320" spans="3:3" x14ac:dyDescent="0.35">
      <c r="C320" s="22"/>
    </row>
    <row r="321" spans="3:3" x14ac:dyDescent="0.35">
      <c r="C321" s="22"/>
    </row>
    <row r="322" spans="3:3" x14ac:dyDescent="0.35">
      <c r="C322" s="22"/>
    </row>
    <row r="323" spans="3:3" x14ac:dyDescent="0.35">
      <c r="C323" s="22"/>
    </row>
    <row r="324" spans="3:3" x14ac:dyDescent="0.35">
      <c r="C324" s="22"/>
    </row>
    <row r="325" spans="3:3" x14ac:dyDescent="0.35">
      <c r="C325" s="22"/>
    </row>
    <row r="326" spans="3:3" x14ac:dyDescent="0.35">
      <c r="C326" s="22"/>
    </row>
    <row r="327" spans="3:3" x14ac:dyDescent="0.35">
      <c r="C327" s="22"/>
    </row>
    <row r="328" spans="3:3" x14ac:dyDescent="0.35">
      <c r="C328" s="22"/>
    </row>
    <row r="329" spans="3:3" x14ac:dyDescent="0.35">
      <c r="C329" s="22"/>
    </row>
    <row r="330" spans="3:3" x14ac:dyDescent="0.35">
      <c r="C330" s="22"/>
    </row>
    <row r="331" spans="3:3" x14ac:dyDescent="0.35">
      <c r="C331" s="22"/>
    </row>
    <row r="332" spans="3:3" x14ac:dyDescent="0.35">
      <c r="C332" s="22"/>
    </row>
    <row r="333" spans="3:3" x14ac:dyDescent="0.35">
      <c r="C333" s="22"/>
    </row>
    <row r="334" spans="3:3" x14ac:dyDescent="0.35">
      <c r="C334" s="22"/>
    </row>
    <row r="335" spans="3:3" x14ac:dyDescent="0.35">
      <c r="C335" s="22"/>
    </row>
    <row r="336" spans="3:3" x14ac:dyDescent="0.35">
      <c r="C336" s="22"/>
    </row>
    <row r="337" spans="3:3" x14ac:dyDescent="0.35">
      <c r="C337" s="22"/>
    </row>
    <row r="338" spans="3:3" x14ac:dyDescent="0.35">
      <c r="C338" s="22"/>
    </row>
    <row r="339" spans="3:3" x14ac:dyDescent="0.35">
      <c r="C339" s="22"/>
    </row>
    <row r="340" spans="3:3" x14ac:dyDescent="0.35">
      <c r="C340" s="22"/>
    </row>
    <row r="341" spans="3:3" x14ac:dyDescent="0.35">
      <c r="C341" s="22"/>
    </row>
    <row r="342" spans="3:3" x14ac:dyDescent="0.35">
      <c r="C342" s="22"/>
    </row>
    <row r="343" spans="3:3" x14ac:dyDescent="0.35">
      <c r="C343" s="22"/>
    </row>
    <row r="344" spans="3:3" x14ac:dyDescent="0.35">
      <c r="C344" s="22"/>
    </row>
    <row r="345" spans="3:3" x14ac:dyDescent="0.35">
      <c r="C345" s="22"/>
    </row>
    <row r="346" spans="3:3" x14ac:dyDescent="0.35">
      <c r="C346" s="22"/>
    </row>
    <row r="347" spans="3:3" x14ac:dyDescent="0.35">
      <c r="C347" s="22"/>
    </row>
    <row r="348" spans="3:3" x14ac:dyDescent="0.35">
      <c r="C348" s="22"/>
    </row>
    <row r="349" spans="3:3" x14ac:dyDescent="0.35">
      <c r="C349" s="22"/>
    </row>
    <row r="350" spans="3:3" x14ac:dyDescent="0.35">
      <c r="C350" s="22"/>
    </row>
    <row r="351" spans="3:3" x14ac:dyDescent="0.35">
      <c r="C351" s="22"/>
    </row>
    <row r="352" spans="3:3" x14ac:dyDescent="0.35">
      <c r="C352" s="22"/>
    </row>
    <row r="353" spans="3:3" x14ac:dyDescent="0.35">
      <c r="C353" s="22"/>
    </row>
    <row r="354" spans="3:3" x14ac:dyDescent="0.35">
      <c r="C354" s="22"/>
    </row>
    <row r="355" spans="3:3" x14ac:dyDescent="0.35">
      <c r="C355" s="22"/>
    </row>
    <row r="356" spans="3:3" x14ac:dyDescent="0.35">
      <c r="C356" s="22"/>
    </row>
    <row r="357" spans="3:3" x14ac:dyDescent="0.35">
      <c r="C357" s="22"/>
    </row>
    <row r="358" spans="3:3" x14ac:dyDescent="0.35">
      <c r="C358" s="22"/>
    </row>
    <row r="359" spans="3:3" x14ac:dyDescent="0.35">
      <c r="C359" s="22"/>
    </row>
    <row r="360" spans="3:3" x14ac:dyDescent="0.35">
      <c r="C360" s="22"/>
    </row>
    <row r="361" spans="3:3" x14ac:dyDescent="0.35">
      <c r="C361" s="22"/>
    </row>
    <row r="362" spans="3:3" x14ac:dyDescent="0.35">
      <c r="C362" s="22"/>
    </row>
    <row r="363" spans="3:3" x14ac:dyDescent="0.35">
      <c r="C363" s="22"/>
    </row>
    <row r="364" spans="3:3" x14ac:dyDescent="0.35">
      <c r="C364" s="22"/>
    </row>
    <row r="365" spans="3:3" x14ac:dyDescent="0.35">
      <c r="C365" s="22"/>
    </row>
    <row r="366" spans="3:3" x14ac:dyDescent="0.35">
      <c r="C366" s="22"/>
    </row>
    <row r="367" spans="3:3" x14ac:dyDescent="0.35">
      <c r="C367" s="22"/>
    </row>
    <row r="368" spans="3:3" x14ac:dyDescent="0.35">
      <c r="C368" s="22"/>
    </row>
    <row r="369" spans="3:3" x14ac:dyDescent="0.35">
      <c r="C369" s="22"/>
    </row>
    <row r="370" spans="3:3" x14ac:dyDescent="0.35">
      <c r="C370" s="22"/>
    </row>
    <row r="371" spans="3:3" x14ac:dyDescent="0.35">
      <c r="C371" s="22"/>
    </row>
    <row r="372" spans="3:3" x14ac:dyDescent="0.35">
      <c r="C372" s="22"/>
    </row>
    <row r="373" spans="3:3" x14ac:dyDescent="0.35">
      <c r="C373" s="22"/>
    </row>
    <row r="374" spans="3:3" x14ac:dyDescent="0.35">
      <c r="C374" s="22"/>
    </row>
    <row r="375" spans="3:3" x14ac:dyDescent="0.35">
      <c r="C375" s="22"/>
    </row>
    <row r="376" spans="3:3" x14ac:dyDescent="0.35">
      <c r="C376" s="22"/>
    </row>
    <row r="377" spans="3:3" x14ac:dyDescent="0.35">
      <c r="C377" s="22"/>
    </row>
    <row r="378" spans="3:3" x14ac:dyDescent="0.35">
      <c r="C378" s="22"/>
    </row>
    <row r="379" spans="3:3" x14ac:dyDescent="0.35">
      <c r="C379" s="22"/>
    </row>
    <row r="380" spans="3:3" x14ac:dyDescent="0.35">
      <c r="C380" s="22"/>
    </row>
    <row r="381" spans="3:3" x14ac:dyDescent="0.35">
      <c r="C381" s="22"/>
    </row>
    <row r="382" spans="3:3" x14ac:dyDescent="0.35">
      <c r="C382" s="22"/>
    </row>
    <row r="383" spans="3:3" x14ac:dyDescent="0.35">
      <c r="C383" s="22"/>
    </row>
    <row r="384" spans="3:3" x14ac:dyDescent="0.35">
      <c r="C384" s="22"/>
    </row>
    <row r="385" spans="3:3" x14ac:dyDescent="0.35">
      <c r="C385" s="22"/>
    </row>
    <row r="386" spans="3:3" x14ac:dyDescent="0.35">
      <c r="C386" s="22"/>
    </row>
    <row r="387" spans="3:3" x14ac:dyDescent="0.35">
      <c r="C387" s="22"/>
    </row>
    <row r="388" spans="3:3" x14ac:dyDescent="0.35">
      <c r="C388" s="22"/>
    </row>
    <row r="389" spans="3:3" x14ac:dyDescent="0.35">
      <c r="C389" s="22"/>
    </row>
    <row r="390" spans="3:3" x14ac:dyDescent="0.35">
      <c r="C390" s="22"/>
    </row>
    <row r="391" spans="3:3" x14ac:dyDescent="0.35">
      <c r="C391" s="22"/>
    </row>
    <row r="392" spans="3:3" x14ac:dyDescent="0.35">
      <c r="C392" s="22"/>
    </row>
    <row r="393" spans="3:3" x14ac:dyDescent="0.35">
      <c r="C393" s="22"/>
    </row>
    <row r="394" spans="3:3" x14ac:dyDescent="0.35">
      <c r="C394" s="22"/>
    </row>
    <row r="395" spans="3:3" x14ac:dyDescent="0.35">
      <c r="C395" s="22"/>
    </row>
    <row r="396" spans="3:3" x14ac:dyDescent="0.35">
      <c r="C396" s="22"/>
    </row>
    <row r="397" spans="3:3" x14ac:dyDescent="0.35">
      <c r="C397" s="22"/>
    </row>
    <row r="398" spans="3:3" x14ac:dyDescent="0.35">
      <c r="C398" s="22"/>
    </row>
    <row r="399" spans="3:3" x14ac:dyDescent="0.35">
      <c r="C399" s="22"/>
    </row>
    <row r="400" spans="3:3" x14ac:dyDescent="0.35">
      <c r="C400" s="22"/>
    </row>
    <row r="401" spans="3:3" x14ac:dyDescent="0.35">
      <c r="C401" s="22"/>
    </row>
    <row r="402" spans="3:3" x14ac:dyDescent="0.35">
      <c r="C402" s="22"/>
    </row>
    <row r="403" spans="3:3" x14ac:dyDescent="0.35">
      <c r="C403" s="22"/>
    </row>
    <row r="404" spans="3:3" x14ac:dyDescent="0.35">
      <c r="C404" s="22"/>
    </row>
    <row r="405" spans="3:3" x14ac:dyDescent="0.35">
      <c r="C405" s="22"/>
    </row>
    <row r="406" spans="3:3" x14ac:dyDescent="0.35">
      <c r="C406" s="22"/>
    </row>
    <row r="407" spans="3:3" x14ac:dyDescent="0.35">
      <c r="C407" s="22"/>
    </row>
    <row r="408" spans="3:3" x14ac:dyDescent="0.35">
      <c r="C408" s="22"/>
    </row>
    <row r="409" spans="3:3" x14ac:dyDescent="0.35">
      <c r="C409" s="22"/>
    </row>
    <row r="410" spans="3:3" x14ac:dyDescent="0.35">
      <c r="C410" s="22"/>
    </row>
    <row r="411" spans="3:3" x14ac:dyDescent="0.35">
      <c r="C411" s="22"/>
    </row>
    <row r="412" spans="3:3" x14ac:dyDescent="0.35">
      <c r="C412" s="22"/>
    </row>
    <row r="413" spans="3:3" x14ac:dyDescent="0.35">
      <c r="C413" s="22"/>
    </row>
    <row r="414" spans="3:3" x14ac:dyDescent="0.35">
      <c r="C414" s="22"/>
    </row>
    <row r="415" spans="3:3" x14ac:dyDescent="0.35">
      <c r="C415" s="22"/>
    </row>
    <row r="416" spans="3:3" x14ac:dyDescent="0.35">
      <c r="C416" s="22"/>
    </row>
    <row r="417" spans="3:3" x14ac:dyDescent="0.35">
      <c r="C417" s="22"/>
    </row>
    <row r="418" spans="3:3" x14ac:dyDescent="0.35">
      <c r="C418" s="22"/>
    </row>
    <row r="419" spans="3:3" x14ac:dyDescent="0.35">
      <c r="C419" s="22"/>
    </row>
    <row r="420" spans="3:3" x14ac:dyDescent="0.35">
      <c r="C420" s="22"/>
    </row>
    <row r="421" spans="3:3" x14ac:dyDescent="0.35">
      <c r="C421" s="22"/>
    </row>
    <row r="422" spans="3:3" x14ac:dyDescent="0.35">
      <c r="C422" s="22"/>
    </row>
    <row r="423" spans="3:3" x14ac:dyDescent="0.35">
      <c r="C423" s="22"/>
    </row>
    <row r="424" spans="3:3" x14ac:dyDescent="0.35">
      <c r="C424" s="22"/>
    </row>
    <row r="425" spans="3:3" x14ac:dyDescent="0.35">
      <c r="C425" s="22"/>
    </row>
    <row r="426" spans="3:3" x14ac:dyDescent="0.35">
      <c r="C426" s="22"/>
    </row>
    <row r="427" spans="3:3" x14ac:dyDescent="0.35">
      <c r="C427" s="22"/>
    </row>
    <row r="428" spans="3:3" x14ac:dyDescent="0.35">
      <c r="C428" s="22"/>
    </row>
    <row r="429" spans="3:3" x14ac:dyDescent="0.35">
      <c r="C429" s="22"/>
    </row>
    <row r="430" spans="3:3" x14ac:dyDescent="0.35">
      <c r="C430" s="22"/>
    </row>
    <row r="431" spans="3:3" x14ac:dyDescent="0.35">
      <c r="C431" s="22"/>
    </row>
    <row r="432" spans="3:3" x14ac:dyDescent="0.35">
      <c r="C432" s="22"/>
    </row>
    <row r="433" spans="3:3" x14ac:dyDescent="0.35">
      <c r="C433" s="22"/>
    </row>
    <row r="434" spans="3:3" x14ac:dyDescent="0.35">
      <c r="C434" s="22"/>
    </row>
    <row r="435" spans="3:3" x14ac:dyDescent="0.35">
      <c r="C435" s="22"/>
    </row>
    <row r="436" spans="3:3" x14ac:dyDescent="0.35">
      <c r="C436" s="22"/>
    </row>
    <row r="437" spans="3:3" x14ac:dyDescent="0.35">
      <c r="C437" s="22"/>
    </row>
    <row r="438" spans="3:3" x14ac:dyDescent="0.35">
      <c r="C438" s="22"/>
    </row>
    <row r="439" spans="3:3" x14ac:dyDescent="0.35">
      <c r="C439" s="22"/>
    </row>
    <row r="440" spans="3:3" x14ac:dyDescent="0.35">
      <c r="C440" s="22"/>
    </row>
    <row r="441" spans="3:3" x14ac:dyDescent="0.35">
      <c r="C441" s="22"/>
    </row>
    <row r="442" spans="3:3" x14ac:dyDescent="0.35">
      <c r="C442" s="22"/>
    </row>
    <row r="443" spans="3:3" x14ac:dyDescent="0.35">
      <c r="C443" s="22"/>
    </row>
    <row r="444" spans="3:3" x14ac:dyDescent="0.35">
      <c r="C444" s="22"/>
    </row>
    <row r="445" spans="3:3" x14ac:dyDescent="0.35">
      <c r="C445" s="22"/>
    </row>
    <row r="446" spans="3:3" x14ac:dyDescent="0.35">
      <c r="C446" s="22"/>
    </row>
    <row r="447" spans="3:3" x14ac:dyDescent="0.35">
      <c r="C447" s="22"/>
    </row>
    <row r="448" spans="3:3" x14ac:dyDescent="0.35">
      <c r="C448" s="22"/>
    </row>
    <row r="449" spans="3:3" x14ac:dyDescent="0.35">
      <c r="C449" s="22"/>
    </row>
    <row r="450" spans="3:3" x14ac:dyDescent="0.35">
      <c r="C450" s="22"/>
    </row>
    <row r="451" spans="3:3" x14ac:dyDescent="0.35">
      <c r="C451" s="22"/>
    </row>
    <row r="452" spans="3:3" x14ac:dyDescent="0.35">
      <c r="C452" s="22"/>
    </row>
    <row r="453" spans="3:3" x14ac:dyDescent="0.35">
      <c r="C453" s="22"/>
    </row>
    <row r="454" spans="3:3" x14ac:dyDescent="0.35">
      <c r="C454" s="22"/>
    </row>
    <row r="455" spans="3:3" x14ac:dyDescent="0.35">
      <c r="C455" s="22"/>
    </row>
    <row r="456" spans="3:3" x14ac:dyDescent="0.35">
      <c r="C456" s="22"/>
    </row>
    <row r="457" spans="3:3" x14ac:dyDescent="0.35">
      <c r="C457" s="22"/>
    </row>
    <row r="458" spans="3:3" x14ac:dyDescent="0.35">
      <c r="C458" s="22"/>
    </row>
    <row r="459" spans="3:3" x14ac:dyDescent="0.35">
      <c r="C459" s="22"/>
    </row>
    <row r="460" spans="3:3" x14ac:dyDescent="0.35">
      <c r="C460" s="22"/>
    </row>
    <row r="461" spans="3:3" x14ac:dyDescent="0.35">
      <c r="C461" s="22"/>
    </row>
    <row r="462" spans="3:3" x14ac:dyDescent="0.35">
      <c r="C462" s="22"/>
    </row>
    <row r="463" spans="3:3" x14ac:dyDescent="0.35">
      <c r="C463" s="22"/>
    </row>
    <row r="464" spans="3:3" x14ac:dyDescent="0.35">
      <c r="C464" s="22"/>
    </row>
    <row r="465" spans="3:3" x14ac:dyDescent="0.35">
      <c r="C465" s="22"/>
    </row>
    <row r="466" spans="3:3" x14ac:dyDescent="0.35">
      <c r="C466" s="22"/>
    </row>
    <row r="467" spans="3:3" x14ac:dyDescent="0.35">
      <c r="C467" s="22"/>
    </row>
    <row r="468" spans="3:3" x14ac:dyDescent="0.35">
      <c r="C468" s="22"/>
    </row>
    <row r="469" spans="3:3" x14ac:dyDescent="0.35">
      <c r="C469" s="22"/>
    </row>
    <row r="470" spans="3:3" x14ac:dyDescent="0.35">
      <c r="C470" s="22"/>
    </row>
    <row r="471" spans="3:3" x14ac:dyDescent="0.35">
      <c r="C471" s="22"/>
    </row>
    <row r="472" spans="3:3" x14ac:dyDescent="0.35">
      <c r="C472" s="22"/>
    </row>
    <row r="473" spans="3:3" x14ac:dyDescent="0.35">
      <c r="C473" s="22"/>
    </row>
    <row r="474" spans="3:3" x14ac:dyDescent="0.35">
      <c r="C474" s="22"/>
    </row>
    <row r="475" spans="3:3" x14ac:dyDescent="0.35">
      <c r="C475" s="22"/>
    </row>
    <row r="476" spans="3:3" x14ac:dyDescent="0.35">
      <c r="C476" s="22"/>
    </row>
    <row r="477" spans="3:3" x14ac:dyDescent="0.35">
      <c r="C477" s="22"/>
    </row>
    <row r="478" spans="3:3" x14ac:dyDescent="0.35">
      <c r="C478" s="22"/>
    </row>
    <row r="479" spans="3:3" x14ac:dyDescent="0.35">
      <c r="C479" s="22"/>
    </row>
    <row r="480" spans="3:3" x14ac:dyDescent="0.35">
      <c r="C480" s="22"/>
    </row>
    <row r="481" spans="3:3" x14ac:dyDescent="0.35">
      <c r="C481" s="22"/>
    </row>
    <row r="482" spans="3:3" x14ac:dyDescent="0.35">
      <c r="C482" s="22"/>
    </row>
    <row r="483" spans="3:3" x14ac:dyDescent="0.35">
      <c r="C483" s="22"/>
    </row>
    <row r="484" spans="3:3" x14ac:dyDescent="0.35">
      <c r="C484" s="22"/>
    </row>
    <row r="485" spans="3:3" x14ac:dyDescent="0.35">
      <c r="C485" s="22"/>
    </row>
    <row r="486" spans="3:3" x14ac:dyDescent="0.35">
      <c r="C486" s="22"/>
    </row>
    <row r="487" spans="3:3" x14ac:dyDescent="0.35">
      <c r="C487" s="22"/>
    </row>
    <row r="488" spans="3:3" x14ac:dyDescent="0.35">
      <c r="C488" s="22"/>
    </row>
    <row r="489" spans="3:3" x14ac:dyDescent="0.35">
      <c r="C489" s="22"/>
    </row>
    <row r="490" spans="3:3" x14ac:dyDescent="0.35">
      <c r="C490" s="22"/>
    </row>
    <row r="491" spans="3:3" x14ac:dyDescent="0.35">
      <c r="C491" s="22"/>
    </row>
    <row r="492" spans="3:3" x14ac:dyDescent="0.35">
      <c r="C492" s="22"/>
    </row>
    <row r="493" spans="3:3" x14ac:dyDescent="0.35">
      <c r="C493" s="22"/>
    </row>
    <row r="494" spans="3:3" x14ac:dyDescent="0.35">
      <c r="C494" s="22"/>
    </row>
    <row r="495" spans="3:3" x14ac:dyDescent="0.35">
      <c r="C495" s="22"/>
    </row>
    <row r="496" spans="3:3" x14ac:dyDescent="0.35">
      <c r="C496" s="22"/>
    </row>
    <row r="497" spans="3:3" x14ac:dyDescent="0.35">
      <c r="C497" s="22"/>
    </row>
    <row r="498" spans="3:3" x14ac:dyDescent="0.35">
      <c r="C498" s="22"/>
    </row>
    <row r="499" spans="3:3" x14ac:dyDescent="0.35">
      <c r="C499" s="22"/>
    </row>
    <row r="500" spans="3:3" x14ac:dyDescent="0.35">
      <c r="C500" s="22"/>
    </row>
    <row r="501" spans="3:3" x14ac:dyDescent="0.35">
      <c r="C501" s="22"/>
    </row>
    <row r="502" spans="3:3" x14ac:dyDescent="0.35">
      <c r="C502" s="22"/>
    </row>
    <row r="503" spans="3:3" x14ac:dyDescent="0.35">
      <c r="C503" s="22"/>
    </row>
    <row r="504" spans="3:3" x14ac:dyDescent="0.35">
      <c r="C504" s="22"/>
    </row>
    <row r="505" spans="3:3" x14ac:dyDescent="0.35">
      <c r="C505" s="22"/>
    </row>
    <row r="506" spans="3:3" x14ac:dyDescent="0.35">
      <c r="C506" s="22"/>
    </row>
    <row r="507" spans="3:3" x14ac:dyDescent="0.35">
      <c r="C507" s="22"/>
    </row>
    <row r="508" spans="3:3" x14ac:dyDescent="0.35">
      <c r="C508" s="22"/>
    </row>
    <row r="509" spans="3:3" x14ac:dyDescent="0.35">
      <c r="C509" s="22"/>
    </row>
    <row r="510" spans="3:3" x14ac:dyDescent="0.35">
      <c r="C510" s="22"/>
    </row>
    <row r="511" spans="3:3" x14ac:dyDescent="0.35">
      <c r="C511" s="22"/>
    </row>
    <row r="512" spans="3:3" x14ac:dyDescent="0.35">
      <c r="C512" s="22"/>
    </row>
    <row r="513" spans="3:3" x14ac:dyDescent="0.35">
      <c r="C513" s="22"/>
    </row>
    <row r="514" spans="3:3" x14ac:dyDescent="0.35">
      <c r="C514" s="22"/>
    </row>
    <row r="515" spans="3:3" x14ac:dyDescent="0.35">
      <c r="C515" s="22"/>
    </row>
    <row r="516" spans="3:3" x14ac:dyDescent="0.35">
      <c r="C516" s="22"/>
    </row>
    <row r="517" spans="3:3" x14ac:dyDescent="0.35">
      <c r="C517" s="22"/>
    </row>
    <row r="518" spans="3:3" x14ac:dyDescent="0.35">
      <c r="C518" s="22"/>
    </row>
    <row r="519" spans="3:3" x14ac:dyDescent="0.35">
      <c r="C519" s="22"/>
    </row>
    <row r="520" spans="3:3" x14ac:dyDescent="0.35">
      <c r="C520" s="22"/>
    </row>
    <row r="521" spans="3:3" x14ac:dyDescent="0.35">
      <c r="C521" s="22"/>
    </row>
    <row r="522" spans="3:3" x14ac:dyDescent="0.35">
      <c r="C522" s="22"/>
    </row>
    <row r="523" spans="3:3" x14ac:dyDescent="0.35">
      <c r="C523" s="22"/>
    </row>
    <row r="524" spans="3:3" x14ac:dyDescent="0.35">
      <c r="C524" s="22"/>
    </row>
    <row r="525" spans="3:3" x14ac:dyDescent="0.35">
      <c r="C525" s="22"/>
    </row>
    <row r="526" spans="3:3" x14ac:dyDescent="0.35">
      <c r="C526" s="22"/>
    </row>
    <row r="527" spans="3:3" x14ac:dyDescent="0.35">
      <c r="C527" s="22"/>
    </row>
    <row r="528" spans="3:3" x14ac:dyDescent="0.35">
      <c r="C528" s="22"/>
    </row>
    <row r="529" spans="3:3" x14ac:dyDescent="0.35">
      <c r="C529" s="22"/>
    </row>
    <row r="530" spans="3:3" x14ac:dyDescent="0.35">
      <c r="C530" s="22"/>
    </row>
    <row r="531" spans="3:3" x14ac:dyDescent="0.35">
      <c r="C531" s="22"/>
    </row>
    <row r="532" spans="3:3" x14ac:dyDescent="0.35">
      <c r="C532" s="22"/>
    </row>
    <row r="533" spans="3:3" x14ac:dyDescent="0.35">
      <c r="C533" s="22"/>
    </row>
    <row r="534" spans="3:3" x14ac:dyDescent="0.35">
      <c r="C534" s="22"/>
    </row>
    <row r="535" spans="3:3" x14ac:dyDescent="0.35">
      <c r="C535" s="22"/>
    </row>
    <row r="536" spans="3:3" x14ac:dyDescent="0.35">
      <c r="C536" s="22"/>
    </row>
    <row r="537" spans="3:3" x14ac:dyDescent="0.35">
      <c r="C537" s="22"/>
    </row>
    <row r="538" spans="3:3" x14ac:dyDescent="0.35">
      <c r="C538" s="22"/>
    </row>
    <row r="539" spans="3:3" x14ac:dyDescent="0.35">
      <c r="C539" s="22"/>
    </row>
    <row r="540" spans="3:3" x14ac:dyDescent="0.35">
      <c r="C540" s="22"/>
    </row>
    <row r="541" spans="3:3" x14ac:dyDescent="0.35">
      <c r="C541" s="22"/>
    </row>
    <row r="542" spans="3:3" x14ac:dyDescent="0.35">
      <c r="C542" s="22"/>
    </row>
    <row r="543" spans="3:3" x14ac:dyDescent="0.35">
      <c r="C543" s="22"/>
    </row>
    <row r="544" spans="3:3" x14ac:dyDescent="0.35">
      <c r="C544" s="22"/>
    </row>
    <row r="545" spans="3:3" x14ac:dyDescent="0.35">
      <c r="C545" s="22"/>
    </row>
    <row r="546" spans="3:3" x14ac:dyDescent="0.35">
      <c r="C546" s="22"/>
    </row>
    <row r="547" spans="3:3" x14ac:dyDescent="0.35">
      <c r="C547" s="22"/>
    </row>
    <row r="548" spans="3:3" x14ac:dyDescent="0.35">
      <c r="C548" s="22"/>
    </row>
    <row r="549" spans="3:3" x14ac:dyDescent="0.35">
      <c r="C549" s="22"/>
    </row>
    <row r="550" spans="3:3" x14ac:dyDescent="0.35">
      <c r="C550" s="22"/>
    </row>
    <row r="551" spans="3:3" x14ac:dyDescent="0.35">
      <c r="C551" s="22"/>
    </row>
    <row r="552" spans="3:3" x14ac:dyDescent="0.35">
      <c r="C552" s="22"/>
    </row>
    <row r="553" spans="3:3" x14ac:dyDescent="0.35">
      <c r="C553" s="22"/>
    </row>
    <row r="554" spans="3:3" x14ac:dyDescent="0.35">
      <c r="C554" s="22"/>
    </row>
    <row r="555" spans="3:3" x14ac:dyDescent="0.35">
      <c r="C555" s="22"/>
    </row>
    <row r="556" spans="3:3" x14ac:dyDescent="0.35">
      <c r="C556" s="22"/>
    </row>
    <row r="557" spans="3:3" x14ac:dyDescent="0.35">
      <c r="C557" s="22"/>
    </row>
    <row r="558" spans="3:3" x14ac:dyDescent="0.35">
      <c r="C558" s="22"/>
    </row>
    <row r="559" spans="3:3" x14ac:dyDescent="0.35">
      <c r="C559" s="22"/>
    </row>
    <row r="560" spans="3:3" x14ac:dyDescent="0.35">
      <c r="C560" s="22"/>
    </row>
    <row r="561" spans="3:3" x14ac:dyDescent="0.35">
      <c r="C561" s="22"/>
    </row>
    <row r="562" spans="3:3" x14ac:dyDescent="0.35">
      <c r="C562" s="22"/>
    </row>
    <row r="563" spans="3:3" x14ac:dyDescent="0.35">
      <c r="C563" s="22"/>
    </row>
    <row r="564" spans="3:3" x14ac:dyDescent="0.35">
      <c r="C564" s="22"/>
    </row>
    <row r="565" spans="3:3" x14ac:dyDescent="0.35">
      <c r="C565" s="22"/>
    </row>
    <row r="566" spans="3:3" x14ac:dyDescent="0.35">
      <c r="C566" s="22"/>
    </row>
    <row r="567" spans="3:3" x14ac:dyDescent="0.35">
      <c r="C567" s="22"/>
    </row>
    <row r="568" spans="3:3" x14ac:dyDescent="0.35">
      <c r="C568" s="22"/>
    </row>
    <row r="569" spans="3:3" x14ac:dyDescent="0.35">
      <c r="C569" s="22"/>
    </row>
    <row r="570" spans="3:3" x14ac:dyDescent="0.35">
      <c r="C570" s="22"/>
    </row>
    <row r="571" spans="3:3" x14ac:dyDescent="0.35">
      <c r="C571" s="22"/>
    </row>
    <row r="572" spans="3:3" x14ac:dyDescent="0.35">
      <c r="C572" s="22"/>
    </row>
    <row r="573" spans="3:3" x14ac:dyDescent="0.35">
      <c r="C573" s="22"/>
    </row>
    <row r="574" spans="3:3" x14ac:dyDescent="0.35">
      <c r="C574" s="22"/>
    </row>
    <row r="575" spans="3:3" x14ac:dyDescent="0.35">
      <c r="C575" s="22"/>
    </row>
    <row r="576" spans="3:3" x14ac:dyDescent="0.35">
      <c r="C576" s="22"/>
    </row>
    <row r="577" spans="3:3" x14ac:dyDescent="0.35">
      <c r="C577" s="22"/>
    </row>
    <row r="578" spans="3:3" x14ac:dyDescent="0.35">
      <c r="C578" s="22"/>
    </row>
    <row r="579" spans="3:3" x14ac:dyDescent="0.35">
      <c r="C579" s="22"/>
    </row>
    <row r="580" spans="3:3" x14ac:dyDescent="0.35">
      <c r="C580" s="22"/>
    </row>
    <row r="581" spans="3:3" x14ac:dyDescent="0.35">
      <c r="C581" s="22"/>
    </row>
    <row r="582" spans="3:3" x14ac:dyDescent="0.35">
      <c r="C582" s="22"/>
    </row>
    <row r="583" spans="3:3" x14ac:dyDescent="0.35">
      <c r="C583" s="22"/>
    </row>
    <row r="584" spans="3:3" x14ac:dyDescent="0.35">
      <c r="C584" s="22"/>
    </row>
    <row r="585" spans="3:3" x14ac:dyDescent="0.35">
      <c r="C585" s="22"/>
    </row>
    <row r="586" spans="3:3" x14ac:dyDescent="0.35">
      <c r="C586" s="22"/>
    </row>
    <row r="587" spans="3:3" x14ac:dyDescent="0.35">
      <c r="C587" s="22"/>
    </row>
    <row r="588" spans="3:3" x14ac:dyDescent="0.35">
      <c r="C588" s="22"/>
    </row>
    <row r="589" spans="3:3" x14ac:dyDescent="0.35">
      <c r="C589" s="22"/>
    </row>
    <row r="590" spans="3:3" x14ac:dyDescent="0.35">
      <c r="C590" s="22"/>
    </row>
    <row r="591" spans="3:3" x14ac:dyDescent="0.35">
      <c r="C591" s="22"/>
    </row>
    <row r="592" spans="3:3" x14ac:dyDescent="0.35">
      <c r="C592" s="22"/>
    </row>
    <row r="593" spans="3:3" x14ac:dyDescent="0.35">
      <c r="C593" s="22"/>
    </row>
    <row r="594" spans="3:3" x14ac:dyDescent="0.35">
      <c r="C594" s="22"/>
    </row>
    <row r="595" spans="3:3" x14ac:dyDescent="0.35">
      <c r="C595" s="22"/>
    </row>
    <row r="596" spans="3:3" x14ac:dyDescent="0.35">
      <c r="C596" s="22"/>
    </row>
    <row r="597" spans="3:3" x14ac:dyDescent="0.35">
      <c r="C597" s="22"/>
    </row>
    <row r="598" spans="3:3" x14ac:dyDescent="0.35">
      <c r="C598" s="22"/>
    </row>
    <row r="599" spans="3:3" x14ac:dyDescent="0.35">
      <c r="C599" s="22"/>
    </row>
    <row r="600" spans="3:3" x14ac:dyDescent="0.35">
      <c r="C600" s="22"/>
    </row>
    <row r="601" spans="3:3" x14ac:dyDescent="0.35">
      <c r="C601" s="22"/>
    </row>
    <row r="602" spans="3:3" x14ac:dyDescent="0.35">
      <c r="C602" s="22"/>
    </row>
    <row r="603" spans="3:3" x14ac:dyDescent="0.35">
      <c r="C603" s="22"/>
    </row>
    <row r="604" spans="3:3" x14ac:dyDescent="0.35">
      <c r="C604" s="22"/>
    </row>
    <row r="605" spans="3:3" x14ac:dyDescent="0.35">
      <c r="C605" s="22"/>
    </row>
    <row r="606" spans="3:3" x14ac:dyDescent="0.35">
      <c r="C606" s="22"/>
    </row>
    <row r="607" spans="3:3" x14ac:dyDescent="0.35">
      <c r="C607" s="22"/>
    </row>
    <row r="608" spans="3:3" x14ac:dyDescent="0.35">
      <c r="C608" s="22"/>
    </row>
    <row r="609" spans="3:3" x14ac:dyDescent="0.35">
      <c r="C609" s="22"/>
    </row>
    <row r="610" spans="3:3" x14ac:dyDescent="0.35">
      <c r="C610" s="22"/>
    </row>
    <row r="611" spans="3:3" x14ac:dyDescent="0.35">
      <c r="C611" s="22"/>
    </row>
    <row r="612" spans="3:3" x14ac:dyDescent="0.35">
      <c r="C612" s="22"/>
    </row>
    <row r="613" spans="3:3" x14ac:dyDescent="0.35">
      <c r="C613" s="22"/>
    </row>
    <row r="614" spans="3:3" x14ac:dyDescent="0.35">
      <c r="C614" s="22"/>
    </row>
    <row r="615" spans="3:3" x14ac:dyDescent="0.35">
      <c r="C615" s="22"/>
    </row>
    <row r="616" spans="3:3" x14ac:dyDescent="0.35">
      <c r="C616" s="22"/>
    </row>
    <row r="617" spans="3:3" x14ac:dyDescent="0.35">
      <c r="C617" s="22"/>
    </row>
    <row r="618" spans="3:3" x14ac:dyDescent="0.35">
      <c r="C618" s="22"/>
    </row>
    <row r="619" spans="3:3" x14ac:dyDescent="0.35">
      <c r="C619" s="22"/>
    </row>
    <row r="620" spans="3:3" x14ac:dyDescent="0.35">
      <c r="C620" s="22"/>
    </row>
    <row r="621" spans="3:3" x14ac:dyDescent="0.35">
      <c r="C621" s="22"/>
    </row>
    <row r="622" spans="3:3" x14ac:dyDescent="0.35">
      <c r="C622" s="22"/>
    </row>
    <row r="623" spans="3:3" x14ac:dyDescent="0.35">
      <c r="C623" s="22"/>
    </row>
    <row r="624" spans="3:3" x14ac:dyDescent="0.35">
      <c r="C624" s="22"/>
    </row>
    <row r="625" spans="3:3" x14ac:dyDescent="0.35">
      <c r="C625" s="22"/>
    </row>
    <row r="626" spans="3:3" x14ac:dyDescent="0.35">
      <c r="C626" s="22"/>
    </row>
    <row r="627" spans="3:3" x14ac:dyDescent="0.35">
      <c r="C627" s="22"/>
    </row>
    <row r="628" spans="3:3" x14ac:dyDescent="0.35">
      <c r="C628" s="22"/>
    </row>
    <row r="629" spans="3:3" x14ac:dyDescent="0.35">
      <c r="C629" s="22"/>
    </row>
    <row r="630" spans="3:3" x14ac:dyDescent="0.35">
      <c r="C630" s="22"/>
    </row>
    <row r="631" spans="3:3" x14ac:dyDescent="0.35">
      <c r="C631" s="22"/>
    </row>
    <row r="632" spans="3:3" x14ac:dyDescent="0.35">
      <c r="C632" s="22"/>
    </row>
    <row r="633" spans="3:3" x14ac:dyDescent="0.35">
      <c r="C633" s="22"/>
    </row>
    <row r="634" spans="3:3" x14ac:dyDescent="0.35">
      <c r="C634" s="22"/>
    </row>
    <row r="635" spans="3:3" x14ac:dyDescent="0.35">
      <c r="C635" s="22"/>
    </row>
    <row r="636" spans="3:3" x14ac:dyDescent="0.35">
      <c r="C636" s="22"/>
    </row>
    <row r="637" spans="3:3" x14ac:dyDescent="0.35">
      <c r="C637" s="22"/>
    </row>
    <row r="638" spans="3:3" x14ac:dyDescent="0.35">
      <c r="C638" s="22"/>
    </row>
    <row r="639" spans="3:3" x14ac:dyDescent="0.35">
      <c r="C639" s="22"/>
    </row>
    <row r="640" spans="3:3" x14ac:dyDescent="0.35">
      <c r="C640" s="22"/>
    </row>
    <row r="641" spans="3:3" x14ac:dyDescent="0.35">
      <c r="C641" s="22"/>
    </row>
    <row r="642" spans="3:3" x14ac:dyDescent="0.35">
      <c r="C642" s="22"/>
    </row>
    <row r="643" spans="3:3" x14ac:dyDescent="0.35">
      <c r="C643" s="22"/>
    </row>
    <row r="644" spans="3:3" x14ac:dyDescent="0.35">
      <c r="C644" s="22"/>
    </row>
    <row r="645" spans="3:3" x14ac:dyDescent="0.35">
      <c r="C645" s="22"/>
    </row>
    <row r="646" spans="3:3" x14ac:dyDescent="0.35">
      <c r="C646" s="22"/>
    </row>
    <row r="647" spans="3:3" x14ac:dyDescent="0.35">
      <c r="C647" s="22"/>
    </row>
    <row r="648" spans="3:3" x14ac:dyDescent="0.35">
      <c r="C648" s="22"/>
    </row>
    <row r="649" spans="3:3" x14ac:dyDescent="0.35">
      <c r="C649" s="22"/>
    </row>
    <row r="650" spans="3:3" x14ac:dyDescent="0.35">
      <c r="C650" s="22"/>
    </row>
    <row r="651" spans="3:3" x14ac:dyDescent="0.35">
      <c r="C651" s="22"/>
    </row>
    <row r="652" spans="3:3" x14ac:dyDescent="0.35">
      <c r="C652" s="22"/>
    </row>
    <row r="653" spans="3:3" x14ac:dyDescent="0.35">
      <c r="C653" s="22"/>
    </row>
    <row r="654" spans="3:3" x14ac:dyDescent="0.35">
      <c r="C654" s="22"/>
    </row>
    <row r="655" spans="3:3" x14ac:dyDescent="0.35">
      <c r="C655" s="22"/>
    </row>
    <row r="656" spans="3:3" x14ac:dyDescent="0.35">
      <c r="C656" s="22"/>
    </row>
    <row r="657" spans="3:3" x14ac:dyDescent="0.35">
      <c r="C657" s="22"/>
    </row>
    <row r="658" spans="3:3" x14ac:dyDescent="0.35">
      <c r="C658" s="22"/>
    </row>
    <row r="659" spans="3:3" x14ac:dyDescent="0.35">
      <c r="C659" s="22"/>
    </row>
    <row r="660" spans="3:3" x14ac:dyDescent="0.35">
      <c r="C660" s="22"/>
    </row>
    <row r="661" spans="3:3" x14ac:dyDescent="0.35">
      <c r="C661" s="22"/>
    </row>
    <row r="662" spans="3:3" x14ac:dyDescent="0.35">
      <c r="C662" s="22"/>
    </row>
    <row r="663" spans="3:3" x14ac:dyDescent="0.35">
      <c r="C663" s="22"/>
    </row>
    <row r="664" spans="3:3" x14ac:dyDescent="0.35">
      <c r="C664" s="22"/>
    </row>
    <row r="665" spans="3:3" x14ac:dyDescent="0.35">
      <c r="C665" s="22"/>
    </row>
    <row r="666" spans="3:3" x14ac:dyDescent="0.35">
      <c r="C666" s="22"/>
    </row>
    <row r="667" spans="3:3" x14ac:dyDescent="0.35">
      <c r="C667" s="22"/>
    </row>
    <row r="668" spans="3:3" x14ac:dyDescent="0.35">
      <c r="C668" s="22"/>
    </row>
    <row r="669" spans="3:3" x14ac:dyDescent="0.35">
      <c r="C669" s="22"/>
    </row>
    <row r="670" spans="3:3" x14ac:dyDescent="0.35">
      <c r="C670" s="22"/>
    </row>
    <row r="671" spans="3:3" x14ac:dyDescent="0.35">
      <c r="C671" s="22"/>
    </row>
    <row r="672" spans="3:3" x14ac:dyDescent="0.35">
      <c r="C672" s="22"/>
    </row>
    <row r="673" spans="3:3" x14ac:dyDescent="0.35">
      <c r="C673" s="22"/>
    </row>
    <row r="674" spans="3:3" x14ac:dyDescent="0.35">
      <c r="C674" s="22"/>
    </row>
    <row r="675" spans="3:3" x14ac:dyDescent="0.35">
      <c r="C675" s="22"/>
    </row>
    <row r="676" spans="3:3" x14ac:dyDescent="0.35">
      <c r="C676" s="22"/>
    </row>
    <row r="677" spans="3:3" x14ac:dyDescent="0.35">
      <c r="C677" s="22"/>
    </row>
    <row r="678" spans="3:3" x14ac:dyDescent="0.35">
      <c r="C678" s="22"/>
    </row>
    <row r="679" spans="3:3" x14ac:dyDescent="0.35">
      <c r="C679" s="22"/>
    </row>
    <row r="680" spans="3:3" x14ac:dyDescent="0.35">
      <c r="C680" s="22"/>
    </row>
    <row r="681" spans="3:3" x14ac:dyDescent="0.35">
      <c r="C681" s="22"/>
    </row>
    <row r="682" spans="3:3" x14ac:dyDescent="0.35">
      <c r="C682" s="22"/>
    </row>
    <row r="683" spans="3:3" x14ac:dyDescent="0.35">
      <c r="C683" s="22"/>
    </row>
    <row r="684" spans="3:3" x14ac:dyDescent="0.35">
      <c r="C684" s="22"/>
    </row>
    <row r="685" spans="3:3" x14ac:dyDescent="0.35">
      <c r="C685" s="22"/>
    </row>
    <row r="686" spans="3:3" x14ac:dyDescent="0.35">
      <c r="C686" s="22"/>
    </row>
    <row r="687" spans="3:3" x14ac:dyDescent="0.35">
      <c r="C687" s="22"/>
    </row>
    <row r="688" spans="3:3" x14ac:dyDescent="0.35">
      <c r="C688" s="22"/>
    </row>
    <row r="689" spans="3:3" x14ac:dyDescent="0.35">
      <c r="C689" s="22"/>
    </row>
    <row r="690" spans="3:3" x14ac:dyDescent="0.35">
      <c r="C690" s="22"/>
    </row>
    <row r="691" spans="3:3" x14ac:dyDescent="0.35">
      <c r="C691" s="22"/>
    </row>
    <row r="692" spans="3:3" x14ac:dyDescent="0.35">
      <c r="C692" s="22"/>
    </row>
    <row r="693" spans="3:3" x14ac:dyDescent="0.35">
      <c r="C693" s="22"/>
    </row>
    <row r="694" spans="3:3" x14ac:dyDescent="0.35">
      <c r="C694" s="22"/>
    </row>
    <row r="695" spans="3:3" x14ac:dyDescent="0.35">
      <c r="C695" s="22"/>
    </row>
    <row r="696" spans="3:3" x14ac:dyDescent="0.35">
      <c r="C696" s="22"/>
    </row>
    <row r="697" spans="3:3" x14ac:dyDescent="0.35">
      <c r="C697" s="22"/>
    </row>
    <row r="698" spans="3:3" x14ac:dyDescent="0.35">
      <c r="C698" s="22"/>
    </row>
    <row r="699" spans="3:3" x14ac:dyDescent="0.35">
      <c r="C699" s="22"/>
    </row>
    <row r="700" spans="3:3" x14ac:dyDescent="0.35">
      <c r="C700" s="22"/>
    </row>
    <row r="701" spans="3:3" x14ac:dyDescent="0.35">
      <c r="C701" s="22"/>
    </row>
    <row r="702" spans="3:3" x14ac:dyDescent="0.35">
      <c r="C702" s="22"/>
    </row>
    <row r="703" spans="3:3" x14ac:dyDescent="0.35">
      <c r="C703" s="22"/>
    </row>
    <row r="704" spans="3:3" x14ac:dyDescent="0.35">
      <c r="C704" s="22"/>
    </row>
    <row r="705" spans="3:3" x14ac:dyDescent="0.35">
      <c r="C705" s="22"/>
    </row>
    <row r="706" spans="3:3" x14ac:dyDescent="0.35">
      <c r="C706" s="22"/>
    </row>
    <row r="707" spans="3:3" x14ac:dyDescent="0.35">
      <c r="C707" s="22"/>
    </row>
    <row r="708" spans="3:3" x14ac:dyDescent="0.35">
      <c r="C708" s="22"/>
    </row>
    <row r="709" spans="3:3" x14ac:dyDescent="0.35">
      <c r="C709" s="22"/>
    </row>
    <row r="710" spans="3:3" x14ac:dyDescent="0.35">
      <c r="C710" s="22"/>
    </row>
    <row r="711" spans="3:3" x14ac:dyDescent="0.35">
      <c r="C711" s="22"/>
    </row>
    <row r="712" spans="3:3" x14ac:dyDescent="0.35">
      <c r="C712" s="22"/>
    </row>
    <row r="713" spans="3:3" x14ac:dyDescent="0.35">
      <c r="C713" s="22"/>
    </row>
    <row r="714" spans="3:3" x14ac:dyDescent="0.35">
      <c r="C714" s="22"/>
    </row>
    <row r="715" spans="3:3" x14ac:dyDescent="0.35">
      <c r="C715" s="22"/>
    </row>
    <row r="716" spans="3:3" x14ac:dyDescent="0.35">
      <c r="C716" s="22"/>
    </row>
    <row r="717" spans="3:3" x14ac:dyDescent="0.35">
      <c r="C717" s="22"/>
    </row>
    <row r="718" spans="3:3" x14ac:dyDescent="0.35">
      <c r="C718" s="22"/>
    </row>
    <row r="719" spans="3:3" x14ac:dyDescent="0.35">
      <c r="C719" s="22"/>
    </row>
    <row r="720" spans="3:3" x14ac:dyDescent="0.35">
      <c r="C720" s="22"/>
    </row>
    <row r="721" spans="3:3" x14ac:dyDescent="0.35">
      <c r="C721" s="22"/>
    </row>
    <row r="722" spans="3:3" x14ac:dyDescent="0.35">
      <c r="C722" s="22"/>
    </row>
    <row r="723" spans="3:3" x14ac:dyDescent="0.35">
      <c r="C723" s="22"/>
    </row>
    <row r="724" spans="3:3" x14ac:dyDescent="0.35">
      <c r="C724" s="22"/>
    </row>
    <row r="725" spans="3:3" x14ac:dyDescent="0.35">
      <c r="C725" s="22"/>
    </row>
    <row r="726" spans="3:3" x14ac:dyDescent="0.35">
      <c r="C726" s="22"/>
    </row>
    <row r="727" spans="3:3" x14ac:dyDescent="0.35">
      <c r="C727" s="22"/>
    </row>
    <row r="728" spans="3:3" x14ac:dyDescent="0.35">
      <c r="C728" s="22"/>
    </row>
    <row r="729" spans="3:3" x14ac:dyDescent="0.35">
      <c r="C729" s="22"/>
    </row>
    <row r="730" spans="3:3" x14ac:dyDescent="0.35">
      <c r="C730" s="22"/>
    </row>
    <row r="731" spans="3:3" x14ac:dyDescent="0.35">
      <c r="C731" s="22"/>
    </row>
    <row r="732" spans="3:3" x14ac:dyDescent="0.35">
      <c r="C732" s="22"/>
    </row>
    <row r="733" spans="3:3" x14ac:dyDescent="0.35">
      <c r="C733" s="22"/>
    </row>
    <row r="734" spans="3:3" x14ac:dyDescent="0.35">
      <c r="C734" s="22"/>
    </row>
    <row r="735" spans="3:3" x14ac:dyDescent="0.35">
      <c r="C735" s="22"/>
    </row>
    <row r="736" spans="3:3" x14ac:dyDescent="0.35">
      <c r="C736" s="22"/>
    </row>
    <row r="737" spans="3:3" x14ac:dyDescent="0.35">
      <c r="C737" s="22"/>
    </row>
    <row r="738" spans="3:3" x14ac:dyDescent="0.35">
      <c r="C738" s="22"/>
    </row>
    <row r="739" spans="3:3" x14ac:dyDescent="0.35">
      <c r="C739" s="22"/>
    </row>
    <row r="740" spans="3:3" x14ac:dyDescent="0.35">
      <c r="C740" s="22"/>
    </row>
    <row r="741" spans="3:3" x14ac:dyDescent="0.35">
      <c r="C741" s="22"/>
    </row>
    <row r="742" spans="3:3" x14ac:dyDescent="0.35">
      <c r="C742" s="22"/>
    </row>
    <row r="743" spans="3:3" x14ac:dyDescent="0.35">
      <c r="C743" s="22"/>
    </row>
    <row r="744" spans="3:3" x14ac:dyDescent="0.35">
      <c r="C744" s="22"/>
    </row>
    <row r="745" spans="3:3" x14ac:dyDescent="0.35">
      <c r="C745" s="22"/>
    </row>
    <row r="746" spans="3:3" x14ac:dyDescent="0.35">
      <c r="C746" s="22"/>
    </row>
    <row r="747" spans="3:3" x14ac:dyDescent="0.35">
      <c r="C747" s="22"/>
    </row>
    <row r="748" spans="3:3" x14ac:dyDescent="0.35">
      <c r="C748" s="22"/>
    </row>
    <row r="749" spans="3:3" x14ac:dyDescent="0.35">
      <c r="C749" s="22"/>
    </row>
    <row r="750" spans="3:3" x14ac:dyDescent="0.35">
      <c r="C750" s="22"/>
    </row>
    <row r="751" spans="3:3" x14ac:dyDescent="0.35">
      <c r="C751" s="22"/>
    </row>
    <row r="752" spans="3:3" x14ac:dyDescent="0.35">
      <c r="C752" s="22"/>
    </row>
    <row r="753" spans="3:3" x14ac:dyDescent="0.35">
      <c r="C753" s="22"/>
    </row>
    <row r="754" spans="3:3" x14ac:dyDescent="0.35">
      <c r="C754" s="22"/>
    </row>
    <row r="755" spans="3:3" x14ac:dyDescent="0.35">
      <c r="C755" s="22"/>
    </row>
    <row r="756" spans="3:3" x14ac:dyDescent="0.35">
      <c r="C756" s="22"/>
    </row>
    <row r="757" spans="3:3" x14ac:dyDescent="0.35">
      <c r="C757" s="22"/>
    </row>
    <row r="758" spans="3:3" x14ac:dyDescent="0.35">
      <c r="C758" s="22"/>
    </row>
    <row r="759" spans="3:3" x14ac:dyDescent="0.35">
      <c r="C759" s="22"/>
    </row>
    <row r="760" spans="3:3" x14ac:dyDescent="0.35">
      <c r="C760" s="22"/>
    </row>
    <row r="761" spans="3:3" x14ac:dyDescent="0.35">
      <c r="C761" s="22"/>
    </row>
    <row r="762" spans="3:3" x14ac:dyDescent="0.35">
      <c r="C762" s="22"/>
    </row>
    <row r="763" spans="3:3" x14ac:dyDescent="0.35">
      <c r="C763" s="22"/>
    </row>
    <row r="764" spans="3:3" x14ac:dyDescent="0.35">
      <c r="C764" s="22"/>
    </row>
    <row r="765" spans="3:3" x14ac:dyDescent="0.35">
      <c r="C765" s="22"/>
    </row>
    <row r="766" spans="3:3" x14ac:dyDescent="0.35">
      <c r="C766" s="22"/>
    </row>
    <row r="767" spans="3:3" x14ac:dyDescent="0.35">
      <c r="C767" s="22"/>
    </row>
    <row r="768" spans="3:3" x14ac:dyDescent="0.35">
      <c r="C768" s="22"/>
    </row>
    <row r="769" spans="3:3" x14ac:dyDescent="0.35">
      <c r="C769" s="22"/>
    </row>
    <row r="770" spans="3:3" x14ac:dyDescent="0.35">
      <c r="C770" s="22"/>
    </row>
    <row r="771" spans="3:3" x14ac:dyDescent="0.35">
      <c r="C771" s="22"/>
    </row>
    <row r="772" spans="3:3" x14ac:dyDescent="0.35">
      <c r="C772" s="22"/>
    </row>
    <row r="773" spans="3:3" x14ac:dyDescent="0.35">
      <c r="C773" s="22"/>
    </row>
    <row r="774" spans="3:3" x14ac:dyDescent="0.35">
      <c r="C774" s="22"/>
    </row>
    <row r="775" spans="3:3" x14ac:dyDescent="0.35">
      <c r="C775" s="22"/>
    </row>
    <row r="776" spans="3:3" x14ac:dyDescent="0.35">
      <c r="C776" s="22"/>
    </row>
    <row r="777" spans="3:3" x14ac:dyDescent="0.35">
      <c r="C777" s="22"/>
    </row>
    <row r="778" spans="3:3" x14ac:dyDescent="0.35">
      <c r="C778" s="22"/>
    </row>
    <row r="779" spans="3:3" x14ac:dyDescent="0.35">
      <c r="C779" s="22"/>
    </row>
    <row r="780" spans="3:3" x14ac:dyDescent="0.35">
      <c r="C780" s="22"/>
    </row>
    <row r="781" spans="3:3" x14ac:dyDescent="0.35">
      <c r="C781" s="22"/>
    </row>
    <row r="782" spans="3:3" x14ac:dyDescent="0.35">
      <c r="C782" s="22"/>
    </row>
    <row r="783" spans="3:3" x14ac:dyDescent="0.35">
      <c r="C783" s="22"/>
    </row>
    <row r="784" spans="3:3" x14ac:dyDescent="0.35">
      <c r="C784" s="22"/>
    </row>
    <row r="785" spans="3:3" x14ac:dyDescent="0.35">
      <c r="C785" s="22"/>
    </row>
    <row r="786" spans="3:3" x14ac:dyDescent="0.35">
      <c r="C786" s="22"/>
    </row>
    <row r="787" spans="3:3" x14ac:dyDescent="0.35">
      <c r="C787" s="22"/>
    </row>
    <row r="788" spans="3:3" x14ac:dyDescent="0.35">
      <c r="C788" s="22"/>
    </row>
    <row r="789" spans="3:3" x14ac:dyDescent="0.35">
      <c r="C789" s="22"/>
    </row>
    <row r="790" spans="3:3" x14ac:dyDescent="0.35">
      <c r="C790" s="22"/>
    </row>
    <row r="791" spans="3:3" x14ac:dyDescent="0.35">
      <c r="C791" s="22"/>
    </row>
    <row r="792" spans="3:3" x14ac:dyDescent="0.35">
      <c r="C792" s="22"/>
    </row>
    <row r="793" spans="3:3" x14ac:dyDescent="0.35">
      <c r="C793" s="22"/>
    </row>
    <row r="794" spans="3:3" x14ac:dyDescent="0.35">
      <c r="C794" s="22"/>
    </row>
    <row r="795" spans="3:3" x14ac:dyDescent="0.35">
      <c r="C795" s="22"/>
    </row>
    <row r="796" spans="3:3" x14ac:dyDescent="0.35">
      <c r="C796" s="22"/>
    </row>
    <row r="797" spans="3:3" x14ac:dyDescent="0.35">
      <c r="C797" s="22"/>
    </row>
    <row r="798" spans="3:3" x14ac:dyDescent="0.35">
      <c r="C798" s="22"/>
    </row>
    <row r="799" spans="3:3" x14ac:dyDescent="0.35">
      <c r="C799" s="22"/>
    </row>
    <row r="800" spans="3:3" x14ac:dyDescent="0.35">
      <c r="C800" s="22"/>
    </row>
    <row r="801" spans="3:3" x14ac:dyDescent="0.35">
      <c r="C801" s="22"/>
    </row>
    <row r="802" spans="3:3" x14ac:dyDescent="0.35">
      <c r="C802" s="22"/>
    </row>
    <row r="803" spans="3:3" x14ac:dyDescent="0.35">
      <c r="C803" s="22"/>
    </row>
    <row r="804" spans="3:3" x14ac:dyDescent="0.35">
      <c r="C804" s="22"/>
    </row>
    <row r="805" spans="3:3" x14ac:dyDescent="0.35">
      <c r="C805" s="22"/>
    </row>
    <row r="806" spans="3:3" x14ac:dyDescent="0.35">
      <c r="C806" s="22"/>
    </row>
    <row r="807" spans="3:3" x14ac:dyDescent="0.35">
      <c r="C807" s="22"/>
    </row>
    <row r="808" spans="3:3" x14ac:dyDescent="0.35">
      <c r="C808" s="22"/>
    </row>
    <row r="809" spans="3:3" x14ac:dyDescent="0.35">
      <c r="C809" s="22"/>
    </row>
    <row r="810" spans="3:3" x14ac:dyDescent="0.35">
      <c r="C810" s="22"/>
    </row>
    <row r="811" spans="3:3" x14ac:dyDescent="0.35">
      <c r="C811" s="22"/>
    </row>
    <row r="812" spans="3:3" x14ac:dyDescent="0.35">
      <c r="C812" s="22"/>
    </row>
    <row r="813" spans="3:3" x14ac:dyDescent="0.35">
      <c r="C813" s="22"/>
    </row>
    <row r="814" spans="3:3" x14ac:dyDescent="0.35">
      <c r="C814" s="22"/>
    </row>
    <row r="815" spans="3:3" x14ac:dyDescent="0.35">
      <c r="C815" s="22"/>
    </row>
    <row r="816" spans="3:3" x14ac:dyDescent="0.35">
      <c r="C816" s="22"/>
    </row>
    <row r="817" spans="3:3" x14ac:dyDescent="0.35">
      <c r="C817" s="22"/>
    </row>
    <row r="818" spans="3:3" x14ac:dyDescent="0.35">
      <c r="C818" s="22"/>
    </row>
    <row r="819" spans="3:3" x14ac:dyDescent="0.35">
      <c r="C819" s="22"/>
    </row>
    <row r="820" spans="3:3" x14ac:dyDescent="0.35">
      <c r="C820" s="22"/>
    </row>
    <row r="821" spans="3:3" x14ac:dyDescent="0.35">
      <c r="C821" s="22"/>
    </row>
    <row r="822" spans="3:3" x14ac:dyDescent="0.35">
      <c r="C822" s="22"/>
    </row>
    <row r="823" spans="3:3" x14ac:dyDescent="0.35">
      <c r="C823" s="22"/>
    </row>
    <row r="824" spans="3:3" x14ac:dyDescent="0.35">
      <c r="C824" s="22"/>
    </row>
    <row r="825" spans="3:3" x14ac:dyDescent="0.35">
      <c r="C825" s="22"/>
    </row>
    <row r="826" spans="3:3" x14ac:dyDescent="0.35">
      <c r="C826" s="22"/>
    </row>
    <row r="827" spans="3:3" x14ac:dyDescent="0.35">
      <c r="C827" s="22"/>
    </row>
    <row r="828" spans="3:3" x14ac:dyDescent="0.35">
      <c r="C828" s="22"/>
    </row>
    <row r="829" spans="3:3" x14ac:dyDescent="0.35">
      <c r="C829" s="22"/>
    </row>
    <row r="830" spans="3:3" x14ac:dyDescent="0.35">
      <c r="C830" s="22"/>
    </row>
    <row r="831" spans="3:3" x14ac:dyDescent="0.35">
      <c r="C831" s="22"/>
    </row>
    <row r="832" spans="3:3" x14ac:dyDescent="0.35">
      <c r="C832" s="22"/>
    </row>
    <row r="833" spans="3:3" x14ac:dyDescent="0.35">
      <c r="C833" s="22"/>
    </row>
    <row r="834" spans="3:3" x14ac:dyDescent="0.35">
      <c r="C834" s="22"/>
    </row>
    <row r="835" spans="3:3" x14ac:dyDescent="0.35">
      <c r="C835" s="22"/>
    </row>
    <row r="836" spans="3:3" x14ac:dyDescent="0.35">
      <c r="C836" s="22"/>
    </row>
    <row r="837" spans="3:3" x14ac:dyDescent="0.35">
      <c r="C837" s="22"/>
    </row>
    <row r="838" spans="3:3" x14ac:dyDescent="0.35">
      <c r="C838" s="22"/>
    </row>
    <row r="839" spans="3:3" x14ac:dyDescent="0.35">
      <c r="C839" s="22"/>
    </row>
    <row r="840" spans="3:3" x14ac:dyDescent="0.35">
      <c r="C840" s="22"/>
    </row>
    <row r="841" spans="3:3" x14ac:dyDescent="0.35">
      <c r="C841" s="22"/>
    </row>
    <row r="842" spans="3:3" x14ac:dyDescent="0.35">
      <c r="C842" s="22"/>
    </row>
    <row r="843" spans="3:3" x14ac:dyDescent="0.35">
      <c r="C843" s="22"/>
    </row>
    <row r="844" spans="3:3" x14ac:dyDescent="0.35">
      <c r="C844" s="22"/>
    </row>
    <row r="845" spans="3:3" x14ac:dyDescent="0.35">
      <c r="C845" s="22"/>
    </row>
    <row r="846" spans="3:3" x14ac:dyDescent="0.35">
      <c r="C846" s="22"/>
    </row>
    <row r="847" spans="3:3" x14ac:dyDescent="0.35">
      <c r="C847" s="22"/>
    </row>
    <row r="848" spans="3:3" x14ac:dyDescent="0.35">
      <c r="C848" s="22"/>
    </row>
    <row r="849" spans="3:3" x14ac:dyDescent="0.35">
      <c r="C849" s="22"/>
    </row>
    <row r="850" spans="3:3" x14ac:dyDescent="0.35">
      <c r="C850" s="22"/>
    </row>
    <row r="851" spans="3:3" x14ac:dyDescent="0.35">
      <c r="C851" s="22"/>
    </row>
    <row r="852" spans="3:3" x14ac:dyDescent="0.35">
      <c r="C852" s="22"/>
    </row>
    <row r="853" spans="3:3" x14ac:dyDescent="0.35">
      <c r="C853" s="22"/>
    </row>
    <row r="854" spans="3:3" x14ac:dyDescent="0.35">
      <c r="C854" s="22"/>
    </row>
    <row r="855" spans="3:3" x14ac:dyDescent="0.35">
      <c r="C855" s="22"/>
    </row>
    <row r="856" spans="3:3" x14ac:dyDescent="0.35">
      <c r="C856" s="22"/>
    </row>
    <row r="857" spans="3:3" x14ac:dyDescent="0.35">
      <c r="C857" s="22"/>
    </row>
    <row r="858" spans="3:3" x14ac:dyDescent="0.35">
      <c r="C858" s="22"/>
    </row>
    <row r="859" spans="3:3" x14ac:dyDescent="0.35">
      <c r="C859" s="22"/>
    </row>
    <row r="860" spans="3:3" x14ac:dyDescent="0.35">
      <c r="C860" s="22"/>
    </row>
    <row r="861" spans="3:3" x14ac:dyDescent="0.35">
      <c r="C861" s="22"/>
    </row>
    <row r="862" spans="3:3" x14ac:dyDescent="0.35">
      <c r="C862" s="22"/>
    </row>
    <row r="863" spans="3:3" x14ac:dyDescent="0.35">
      <c r="C863" s="22"/>
    </row>
    <row r="864" spans="3:3" x14ac:dyDescent="0.35">
      <c r="C864" s="22"/>
    </row>
    <row r="865" spans="3:3" x14ac:dyDescent="0.35">
      <c r="C865" s="22"/>
    </row>
    <row r="866" spans="3:3" x14ac:dyDescent="0.35">
      <c r="C866" s="22"/>
    </row>
    <row r="867" spans="3:3" x14ac:dyDescent="0.35">
      <c r="C867" s="22"/>
    </row>
    <row r="868" spans="3:3" x14ac:dyDescent="0.35">
      <c r="C868" s="22"/>
    </row>
    <row r="869" spans="3:3" x14ac:dyDescent="0.35">
      <c r="C869" s="22"/>
    </row>
    <row r="870" spans="3:3" x14ac:dyDescent="0.35">
      <c r="C870" s="22"/>
    </row>
    <row r="871" spans="3:3" x14ac:dyDescent="0.35">
      <c r="C871" s="22"/>
    </row>
    <row r="872" spans="3:3" x14ac:dyDescent="0.35">
      <c r="C872" s="22"/>
    </row>
    <row r="873" spans="3:3" x14ac:dyDescent="0.35">
      <c r="C873" s="22"/>
    </row>
    <row r="874" spans="3:3" x14ac:dyDescent="0.35">
      <c r="C874" s="22"/>
    </row>
    <row r="875" spans="3:3" x14ac:dyDescent="0.35">
      <c r="C875" s="22"/>
    </row>
    <row r="876" spans="3:3" x14ac:dyDescent="0.35">
      <c r="C876" s="22"/>
    </row>
    <row r="877" spans="3:3" x14ac:dyDescent="0.35">
      <c r="C877" s="22"/>
    </row>
    <row r="878" spans="3:3" x14ac:dyDescent="0.35">
      <c r="C878" s="22"/>
    </row>
    <row r="879" spans="3:3" x14ac:dyDescent="0.35">
      <c r="C879" s="22"/>
    </row>
    <row r="880" spans="3:3" x14ac:dyDescent="0.35">
      <c r="C880" s="22"/>
    </row>
    <row r="881" spans="3:3" x14ac:dyDescent="0.35">
      <c r="C881" s="22"/>
    </row>
    <row r="882" spans="3:3" x14ac:dyDescent="0.35">
      <c r="C882" s="22"/>
    </row>
    <row r="883" spans="3:3" x14ac:dyDescent="0.35">
      <c r="C883" s="22"/>
    </row>
    <row r="884" spans="3:3" x14ac:dyDescent="0.35">
      <c r="C884" s="22"/>
    </row>
    <row r="885" spans="3:3" x14ac:dyDescent="0.35">
      <c r="C885" s="22"/>
    </row>
    <row r="886" spans="3:3" x14ac:dyDescent="0.35">
      <c r="C886" s="22"/>
    </row>
    <row r="887" spans="3:3" x14ac:dyDescent="0.35">
      <c r="C887" s="22"/>
    </row>
    <row r="888" spans="3:3" x14ac:dyDescent="0.35">
      <c r="C888" s="22"/>
    </row>
    <row r="889" spans="3:3" x14ac:dyDescent="0.35">
      <c r="C889" s="22"/>
    </row>
    <row r="890" spans="3:3" x14ac:dyDescent="0.35">
      <c r="C890" s="22"/>
    </row>
    <row r="891" spans="3:3" x14ac:dyDescent="0.35">
      <c r="C891" s="22"/>
    </row>
    <row r="892" spans="3:3" x14ac:dyDescent="0.35">
      <c r="C892" s="22"/>
    </row>
    <row r="893" spans="3:3" x14ac:dyDescent="0.35">
      <c r="C893" s="22"/>
    </row>
    <row r="894" spans="3:3" x14ac:dyDescent="0.35">
      <c r="C894" s="22"/>
    </row>
    <row r="895" spans="3:3" x14ac:dyDescent="0.35">
      <c r="C895" s="22"/>
    </row>
    <row r="896" spans="3:3" x14ac:dyDescent="0.35">
      <c r="C896" s="22"/>
    </row>
    <row r="897" spans="3:3" x14ac:dyDescent="0.35">
      <c r="C897" s="22"/>
    </row>
    <row r="898" spans="3:3" x14ac:dyDescent="0.35">
      <c r="C898" s="22"/>
    </row>
    <row r="899" spans="3:3" x14ac:dyDescent="0.35">
      <c r="C899" s="22"/>
    </row>
    <row r="900" spans="3:3" x14ac:dyDescent="0.35">
      <c r="C900" s="22"/>
    </row>
    <row r="901" spans="3:3" x14ac:dyDescent="0.35">
      <c r="C901" s="22"/>
    </row>
    <row r="902" spans="3:3" x14ac:dyDescent="0.35">
      <c r="C902" s="22"/>
    </row>
    <row r="903" spans="3:3" x14ac:dyDescent="0.35">
      <c r="C903" s="22"/>
    </row>
    <row r="904" spans="3:3" x14ac:dyDescent="0.35">
      <c r="C904" s="22"/>
    </row>
    <row r="905" spans="3:3" x14ac:dyDescent="0.35">
      <c r="C905" s="22"/>
    </row>
    <row r="906" spans="3:3" x14ac:dyDescent="0.35">
      <c r="C906" s="22"/>
    </row>
    <row r="907" spans="3:3" x14ac:dyDescent="0.35">
      <c r="C907" s="22"/>
    </row>
    <row r="908" spans="3:3" x14ac:dyDescent="0.35">
      <c r="C908" s="22"/>
    </row>
    <row r="909" spans="3:3" x14ac:dyDescent="0.35">
      <c r="C909" s="22"/>
    </row>
    <row r="910" spans="3:3" x14ac:dyDescent="0.35">
      <c r="C910" s="22"/>
    </row>
    <row r="911" spans="3:3" x14ac:dyDescent="0.35">
      <c r="C911" s="22"/>
    </row>
    <row r="912" spans="3:3" x14ac:dyDescent="0.35">
      <c r="C912" s="22"/>
    </row>
    <row r="913" spans="3:3" x14ac:dyDescent="0.35">
      <c r="C913" s="22"/>
    </row>
    <row r="914" spans="3:3" x14ac:dyDescent="0.35">
      <c r="C914" s="22"/>
    </row>
    <row r="915" spans="3:3" x14ac:dyDescent="0.35">
      <c r="C915" s="22"/>
    </row>
    <row r="916" spans="3:3" x14ac:dyDescent="0.35">
      <c r="C916" s="22"/>
    </row>
    <row r="917" spans="3:3" x14ac:dyDescent="0.35">
      <c r="C917" s="22"/>
    </row>
    <row r="918" spans="3:3" x14ac:dyDescent="0.35">
      <c r="C918" s="22"/>
    </row>
    <row r="919" spans="3:3" x14ac:dyDescent="0.35">
      <c r="C919" s="22"/>
    </row>
    <row r="920" spans="3:3" x14ac:dyDescent="0.35">
      <c r="C920" s="22"/>
    </row>
    <row r="921" spans="3:3" x14ac:dyDescent="0.35">
      <c r="C921" s="22"/>
    </row>
    <row r="922" spans="3:3" x14ac:dyDescent="0.35">
      <c r="C922" s="22"/>
    </row>
    <row r="923" spans="3:3" x14ac:dyDescent="0.35">
      <c r="C923" s="22"/>
    </row>
    <row r="924" spans="3:3" x14ac:dyDescent="0.35">
      <c r="C924" s="22"/>
    </row>
    <row r="925" spans="3:3" x14ac:dyDescent="0.35">
      <c r="C925" s="22"/>
    </row>
    <row r="926" spans="3:3" x14ac:dyDescent="0.35">
      <c r="C926" s="22"/>
    </row>
    <row r="927" spans="3:3" x14ac:dyDescent="0.35">
      <c r="C927" s="22"/>
    </row>
    <row r="928" spans="3:3" x14ac:dyDescent="0.35">
      <c r="C928" s="22"/>
    </row>
    <row r="929" spans="3:3" x14ac:dyDescent="0.35">
      <c r="C929" s="22"/>
    </row>
    <row r="930" spans="3:3" x14ac:dyDescent="0.35">
      <c r="C930" s="22"/>
    </row>
    <row r="931" spans="3:3" x14ac:dyDescent="0.35">
      <c r="C931" s="22"/>
    </row>
    <row r="932" spans="3:3" x14ac:dyDescent="0.35">
      <c r="C932" s="22"/>
    </row>
    <row r="933" spans="3:3" x14ac:dyDescent="0.35">
      <c r="C933" s="22"/>
    </row>
    <row r="934" spans="3:3" x14ac:dyDescent="0.35">
      <c r="C934" s="22"/>
    </row>
    <row r="935" spans="3:3" x14ac:dyDescent="0.35">
      <c r="C935" s="22"/>
    </row>
    <row r="936" spans="3:3" x14ac:dyDescent="0.35">
      <c r="C936" s="22"/>
    </row>
    <row r="937" spans="3:3" x14ac:dyDescent="0.35">
      <c r="C937" s="22"/>
    </row>
    <row r="938" spans="3:3" x14ac:dyDescent="0.35">
      <c r="C938" s="22"/>
    </row>
    <row r="939" spans="3:3" x14ac:dyDescent="0.35">
      <c r="C939" s="22"/>
    </row>
    <row r="940" spans="3:3" x14ac:dyDescent="0.35">
      <c r="C940" s="22"/>
    </row>
    <row r="941" spans="3:3" x14ac:dyDescent="0.35">
      <c r="C941" s="22"/>
    </row>
    <row r="942" spans="3:3" x14ac:dyDescent="0.35">
      <c r="C942" s="22"/>
    </row>
    <row r="943" spans="3:3" x14ac:dyDescent="0.35">
      <c r="C943" s="22"/>
    </row>
    <row r="944" spans="3:3" x14ac:dyDescent="0.35">
      <c r="C944" s="22"/>
    </row>
    <row r="945" spans="3:3" x14ac:dyDescent="0.35">
      <c r="C945" s="22"/>
    </row>
    <row r="946" spans="3:3" x14ac:dyDescent="0.35">
      <c r="C946" s="22"/>
    </row>
    <row r="947" spans="3:3" x14ac:dyDescent="0.35">
      <c r="C947" s="22"/>
    </row>
    <row r="948" spans="3:3" x14ac:dyDescent="0.35">
      <c r="C948" s="22"/>
    </row>
    <row r="949" spans="3:3" x14ac:dyDescent="0.35">
      <c r="C949" s="22"/>
    </row>
    <row r="950" spans="3:3" x14ac:dyDescent="0.35">
      <c r="C950" s="22"/>
    </row>
    <row r="951" spans="3:3" x14ac:dyDescent="0.35">
      <c r="C951" s="22"/>
    </row>
    <row r="952" spans="3:3" x14ac:dyDescent="0.35">
      <c r="C952" s="22"/>
    </row>
    <row r="953" spans="3:3" x14ac:dyDescent="0.35">
      <c r="C953" s="22"/>
    </row>
    <row r="954" spans="3:3" x14ac:dyDescent="0.35">
      <c r="C954" s="22"/>
    </row>
    <row r="955" spans="3:3" x14ac:dyDescent="0.35">
      <c r="C955" s="22"/>
    </row>
    <row r="956" spans="3:3" x14ac:dyDescent="0.35">
      <c r="C956" s="22"/>
    </row>
    <row r="957" spans="3:3" x14ac:dyDescent="0.35">
      <c r="C957" s="22"/>
    </row>
    <row r="958" spans="3:3" x14ac:dyDescent="0.35">
      <c r="C958" s="22"/>
    </row>
    <row r="959" spans="3:3" x14ac:dyDescent="0.35">
      <c r="C959" s="22"/>
    </row>
    <row r="960" spans="3:3" x14ac:dyDescent="0.35">
      <c r="C960" s="22"/>
    </row>
    <row r="961" spans="3:3" x14ac:dyDescent="0.35">
      <c r="C961" s="22"/>
    </row>
    <row r="962" spans="3:3" x14ac:dyDescent="0.35">
      <c r="C962" s="22"/>
    </row>
    <row r="963" spans="3:3" x14ac:dyDescent="0.35">
      <c r="C963" s="22"/>
    </row>
    <row r="964" spans="3:3" x14ac:dyDescent="0.35">
      <c r="C964" s="22"/>
    </row>
    <row r="965" spans="3:3" x14ac:dyDescent="0.35">
      <c r="C965" s="22"/>
    </row>
    <row r="966" spans="3:3" x14ac:dyDescent="0.35">
      <c r="C966" s="22"/>
    </row>
    <row r="967" spans="3:3" x14ac:dyDescent="0.35">
      <c r="C967" s="22"/>
    </row>
    <row r="968" spans="3:3" x14ac:dyDescent="0.35">
      <c r="C968" s="22"/>
    </row>
    <row r="969" spans="3:3" x14ac:dyDescent="0.35">
      <c r="C969" s="22"/>
    </row>
    <row r="970" spans="3:3" x14ac:dyDescent="0.35">
      <c r="C970" s="22"/>
    </row>
    <row r="971" spans="3:3" x14ac:dyDescent="0.35">
      <c r="C971" s="22"/>
    </row>
    <row r="972" spans="3:3" x14ac:dyDescent="0.35">
      <c r="C972" s="22"/>
    </row>
    <row r="973" spans="3:3" x14ac:dyDescent="0.35">
      <c r="C973" s="22"/>
    </row>
    <row r="974" spans="3:3" x14ac:dyDescent="0.35">
      <c r="C974" s="22"/>
    </row>
    <row r="975" spans="3:3" x14ac:dyDescent="0.35">
      <c r="C975" s="22"/>
    </row>
    <row r="976" spans="3:3" x14ac:dyDescent="0.35">
      <c r="C976" s="22"/>
    </row>
    <row r="977" spans="3:3" x14ac:dyDescent="0.35">
      <c r="C977" s="22"/>
    </row>
    <row r="978" spans="3:3" x14ac:dyDescent="0.35">
      <c r="C978" s="22"/>
    </row>
    <row r="979" spans="3:3" x14ac:dyDescent="0.35">
      <c r="C979" s="22"/>
    </row>
    <row r="980" spans="3:3" x14ac:dyDescent="0.35">
      <c r="C980" s="22"/>
    </row>
    <row r="981" spans="3:3" x14ac:dyDescent="0.35">
      <c r="C981" s="22"/>
    </row>
    <row r="982" spans="3:3" x14ac:dyDescent="0.35">
      <c r="C982" s="22"/>
    </row>
    <row r="983" spans="3:3" x14ac:dyDescent="0.35">
      <c r="C983" s="22"/>
    </row>
    <row r="984" spans="3:3" x14ac:dyDescent="0.35">
      <c r="C984" s="22"/>
    </row>
    <row r="985" spans="3:3" x14ac:dyDescent="0.35">
      <c r="C985" s="22"/>
    </row>
    <row r="986" spans="3:3" x14ac:dyDescent="0.35">
      <c r="C986" s="22"/>
    </row>
    <row r="987" spans="3:3" x14ac:dyDescent="0.35">
      <c r="C987" s="22"/>
    </row>
    <row r="988" spans="3:3" x14ac:dyDescent="0.35">
      <c r="C988" s="22"/>
    </row>
    <row r="989" spans="3:3" x14ac:dyDescent="0.35">
      <c r="C989" s="22"/>
    </row>
    <row r="990" spans="3:3" x14ac:dyDescent="0.35">
      <c r="C990" s="22"/>
    </row>
    <row r="991" spans="3:3" x14ac:dyDescent="0.35">
      <c r="C991" s="22"/>
    </row>
    <row r="992" spans="3:3" x14ac:dyDescent="0.35">
      <c r="C992" s="22"/>
    </row>
    <row r="993" spans="3:3" x14ac:dyDescent="0.35">
      <c r="C993" s="22"/>
    </row>
    <row r="994" spans="3:3" x14ac:dyDescent="0.35">
      <c r="C994" s="22"/>
    </row>
    <row r="995" spans="3:3" x14ac:dyDescent="0.35">
      <c r="C995" s="22"/>
    </row>
    <row r="996" spans="3:3" x14ac:dyDescent="0.35">
      <c r="C996" s="22"/>
    </row>
    <row r="997" spans="3:3" x14ac:dyDescent="0.35">
      <c r="C997" s="22"/>
    </row>
    <row r="998" spans="3:3" x14ac:dyDescent="0.35">
      <c r="C998" s="22"/>
    </row>
    <row r="999" spans="3:3" x14ac:dyDescent="0.35">
      <c r="C999" s="22"/>
    </row>
    <row r="1000" spans="3:3" x14ac:dyDescent="0.35">
      <c r="C1000" s="22"/>
    </row>
    <row r="1001" spans="3:3" x14ac:dyDescent="0.35">
      <c r="C1001" s="22"/>
    </row>
    <row r="1002" spans="3:3" x14ac:dyDescent="0.35">
      <c r="C1002" s="22"/>
    </row>
    <row r="1003" spans="3:3" x14ac:dyDescent="0.35">
      <c r="C1003" s="22"/>
    </row>
    <row r="1004" spans="3:3" x14ac:dyDescent="0.35">
      <c r="C1004" s="22"/>
    </row>
    <row r="1005" spans="3:3" x14ac:dyDescent="0.35">
      <c r="C1005" s="22"/>
    </row>
    <row r="1006" spans="3:3" x14ac:dyDescent="0.35">
      <c r="C1006" s="22"/>
    </row>
    <row r="1007" spans="3:3" x14ac:dyDescent="0.35">
      <c r="C1007" s="22"/>
    </row>
    <row r="1008" spans="3:3" x14ac:dyDescent="0.35">
      <c r="C1008" s="22"/>
    </row>
    <row r="1009" spans="3:3" x14ac:dyDescent="0.35">
      <c r="C1009" s="22"/>
    </row>
    <row r="1010" spans="3:3" x14ac:dyDescent="0.35">
      <c r="C1010" s="22"/>
    </row>
    <row r="1011" spans="3:3" x14ac:dyDescent="0.35">
      <c r="C1011" s="22"/>
    </row>
    <row r="1012" spans="3:3" x14ac:dyDescent="0.35">
      <c r="C1012" s="22"/>
    </row>
    <row r="1013" spans="3:3" x14ac:dyDescent="0.35">
      <c r="C1013" s="22"/>
    </row>
    <row r="1014" spans="3:3" x14ac:dyDescent="0.35">
      <c r="C1014" s="22"/>
    </row>
    <row r="1015" spans="3:3" x14ac:dyDescent="0.35">
      <c r="C1015" s="22"/>
    </row>
    <row r="1016" spans="3:3" x14ac:dyDescent="0.35">
      <c r="C1016" s="22"/>
    </row>
    <row r="1017" spans="3:3" x14ac:dyDescent="0.35">
      <c r="C1017" s="22"/>
    </row>
    <row r="1018" spans="3:3" x14ac:dyDescent="0.35">
      <c r="C1018" s="22"/>
    </row>
    <row r="1019" spans="3:3" x14ac:dyDescent="0.35">
      <c r="C1019" s="22"/>
    </row>
    <row r="1020" spans="3:3" x14ac:dyDescent="0.35">
      <c r="C1020" s="22"/>
    </row>
    <row r="1021" spans="3:3" x14ac:dyDescent="0.35">
      <c r="C1021" s="22"/>
    </row>
    <row r="1022" spans="3:3" x14ac:dyDescent="0.35">
      <c r="C1022" s="22"/>
    </row>
    <row r="1023" spans="3:3" x14ac:dyDescent="0.35">
      <c r="C1023" s="22"/>
    </row>
    <row r="1024" spans="3:3" x14ac:dyDescent="0.35">
      <c r="C1024" s="22"/>
    </row>
    <row r="1025" spans="3:3" x14ac:dyDescent="0.35">
      <c r="C1025" s="22"/>
    </row>
    <row r="1026" spans="3:3" x14ac:dyDescent="0.35">
      <c r="C1026" s="22"/>
    </row>
    <row r="1027" spans="3:3" x14ac:dyDescent="0.35">
      <c r="C1027" s="22"/>
    </row>
    <row r="1028" spans="3:3" x14ac:dyDescent="0.35">
      <c r="C1028" s="22"/>
    </row>
    <row r="1029" spans="3:3" x14ac:dyDescent="0.35">
      <c r="C1029" s="22"/>
    </row>
    <row r="1030" spans="3:3" x14ac:dyDescent="0.35">
      <c r="C1030" s="22"/>
    </row>
    <row r="1031" spans="3:3" x14ac:dyDescent="0.35">
      <c r="C1031" s="22"/>
    </row>
    <row r="1032" spans="3:3" x14ac:dyDescent="0.35">
      <c r="C1032" s="22"/>
    </row>
    <row r="1033" spans="3:3" x14ac:dyDescent="0.35">
      <c r="C1033" s="22"/>
    </row>
    <row r="1034" spans="3:3" x14ac:dyDescent="0.35">
      <c r="C1034" s="22"/>
    </row>
    <row r="1035" spans="3:3" x14ac:dyDescent="0.35">
      <c r="C1035" s="22"/>
    </row>
    <row r="1036" spans="3:3" x14ac:dyDescent="0.35">
      <c r="C1036" s="22"/>
    </row>
    <row r="1037" spans="3:3" x14ac:dyDescent="0.35">
      <c r="C1037" s="22"/>
    </row>
    <row r="1038" spans="3:3" x14ac:dyDescent="0.35">
      <c r="C1038" s="22"/>
    </row>
    <row r="1039" spans="3:3" x14ac:dyDescent="0.35">
      <c r="C1039" s="22"/>
    </row>
    <row r="1040" spans="3:3" x14ac:dyDescent="0.35">
      <c r="C1040" s="22"/>
    </row>
    <row r="1041" spans="3:3" x14ac:dyDescent="0.35">
      <c r="C1041" s="22"/>
    </row>
    <row r="1042" spans="3:3" x14ac:dyDescent="0.35">
      <c r="C1042" s="22"/>
    </row>
    <row r="1043" spans="3:3" x14ac:dyDescent="0.35">
      <c r="C1043" s="22"/>
    </row>
    <row r="1044" spans="3:3" x14ac:dyDescent="0.35">
      <c r="C1044" s="22"/>
    </row>
    <row r="1045" spans="3:3" x14ac:dyDescent="0.35">
      <c r="C1045" s="22"/>
    </row>
    <row r="1046" spans="3:3" x14ac:dyDescent="0.35">
      <c r="C1046" s="22"/>
    </row>
    <row r="1047" spans="3:3" x14ac:dyDescent="0.35">
      <c r="C1047" s="22"/>
    </row>
    <row r="1048" spans="3:3" x14ac:dyDescent="0.35">
      <c r="C1048" s="22"/>
    </row>
    <row r="1049" spans="3:3" x14ac:dyDescent="0.35">
      <c r="C1049" s="22"/>
    </row>
    <row r="1050" spans="3:3" x14ac:dyDescent="0.35">
      <c r="C1050" s="22"/>
    </row>
    <row r="1051" spans="3:3" x14ac:dyDescent="0.35">
      <c r="C1051" s="22"/>
    </row>
    <row r="1052" spans="3:3" x14ac:dyDescent="0.35">
      <c r="C1052" s="22"/>
    </row>
    <row r="1053" spans="3:3" x14ac:dyDescent="0.35">
      <c r="C1053" s="22"/>
    </row>
    <row r="1054" spans="3:3" x14ac:dyDescent="0.35">
      <c r="C1054" s="22"/>
    </row>
    <row r="1055" spans="3:3" x14ac:dyDescent="0.35">
      <c r="C1055" s="22"/>
    </row>
    <row r="1056" spans="3:3" x14ac:dyDescent="0.35">
      <c r="C1056" s="22"/>
    </row>
    <row r="1057" spans="3:3" x14ac:dyDescent="0.35">
      <c r="C1057" s="22"/>
    </row>
    <row r="1058" spans="3:3" x14ac:dyDescent="0.35">
      <c r="C1058" s="22"/>
    </row>
    <row r="1059" spans="3:3" x14ac:dyDescent="0.35">
      <c r="C1059" s="22"/>
    </row>
    <row r="1060" spans="3:3" x14ac:dyDescent="0.35">
      <c r="C1060" s="22"/>
    </row>
    <row r="1061" spans="3:3" x14ac:dyDescent="0.35">
      <c r="C1061" s="22"/>
    </row>
    <row r="1062" spans="3:3" x14ac:dyDescent="0.35">
      <c r="C1062" s="22"/>
    </row>
    <row r="1063" spans="3:3" x14ac:dyDescent="0.35">
      <c r="C1063" s="22"/>
    </row>
    <row r="1064" spans="3:3" x14ac:dyDescent="0.35">
      <c r="C1064" s="22"/>
    </row>
    <row r="1065" spans="3:3" x14ac:dyDescent="0.35">
      <c r="C1065" s="22"/>
    </row>
    <row r="1066" spans="3:3" x14ac:dyDescent="0.35">
      <c r="C1066" s="22"/>
    </row>
    <row r="1067" spans="3:3" x14ac:dyDescent="0.35">
      <c r="C1067" s="22"/>
    </row>
    <row r="1068" spans="3:3" x14ac:dyDescent="0.35">
      <c r="C1068" s="22"/>
    </row>
    <row r="1069" spans="3:3" x14ac:dyDescent="0.35">
      <c r="C1069" s="22"/>
    </row>
    <row r="1070" spans="3:3" x14ac:dyDescent="0.35">
      <c r="C1070" s="22"/>
    </row>
    <row r="1071" spans="3:3" x14ac:dyDescent="0.35">
      <c r="C1071" s="22"/>
    </row>
    <row r="1072" spans="3:3" x14ac:dyDescent="0.35">
      <c r="C1072" s="22"/>
    </row>
    <row r="1073" spans="3:3" x14ac:dyDescent="0.35">
      <c r="C1073" s="22"/>
    </row>
    <row r="1074" spans="3:3" x14ac:dyDescent="0.35">
      <c r="C1074" s="22"/>
    </row>
    <row r="1075" spans="3:3" x14ac:dyDescent="0.35">
      <c r="C1075" s="22"/>
    </row>
    <row r="1076" spans="3:3" x14ac:dyDescent="0.35">
      <c r="C1076" s="22"/>
    </row>
    <row r="1077" spans="3:3" x14ac:dyDescent="0.35">
      <c r="C1077" s="22"/>
    </row>
    <row r="1078" spans="3:3" x14ac:dyDescent="0.35">
      <c r="C1078" s="22"/>
    </row>
    <row r="1079" spans="3:3" x14ac:dyDescent="0.35">
      <c r="C1079" s="22"/>
    </row>
    <row r="1080" spans="3:3" x14ac:dyDescent="0.35">
      <c r="C1080" s="22"/>
    </row>
    <row r="1081" spans="3:3" x14ac:dyDescent="0.35">
      <c r="C1081" s="22"/>
    </row>
    <row r="1082" spans="3:3" x14ac:dyDescent="0.35">
      <c r="C1082" s="22"/>
    </row>
    <row r="1083" spans="3:3" x14ac:dyDescent="0.35">
      <c r="C1083" s="22"/>
    </row>
    <row r="1084" spans="3:3" x14ac:dyDescent="0.35">
      <c r="C1084" s="22"/>
    </row>
    <row r="1085" spans="3:3" x14ac:dyDescent="0.35">
      <c r="C1085" s="22"/>
    </row>
    <row r="1086" spans="3:3" x14ac:dyDescent="0.35">
      <c r="C1086" s="22"/>
    </row>
    <row r="1087" spans="3:3" x14ac:dyDescent="0.35">
      <c r="C1087" s="22"/>
    </row>
    <row r="1088" spans="3:3" x14ac:dyDescent="0.35">
      <c r="C1088" s="22"/>
    </row>
    <row r="1089" spans="3:3" x14ac:dyDescent="0.35">
      <c r="C1089" s="22"/>
    </row>
    <row r="1090" spans="3:3" x14ac:dyDescent="0.35">
      <c r="C1090" s="22"/>
    </row>
    <row r="1091" spans="3:3" x14ac:dyDescent="0.35">
      <c r="C1091" s="22"/>
    </row>
    <row r="1092" spans="3:3" x14ac:dyDescent="0.35">
      <c r="C1092" s="22"/>
    </row>
    <row r="1093" spans="3:3" x14ac:dyDescent="0.35">
      <c r="C1093" s="22"/>
    </row>
    <row r="1094" spans="3:3" x14ac:dyDescent="0.35">
      <c r="C1094" s="22"/>
    </row>
    <row r="1095" spans="3:3" x14ac:dyDescent="0.35">
      <c r="C1095" s="22"/>
    </row>
    <row r="1096" spans="3:3" x14ac:dyDescent="0.35">
      <c r="C1096" s="22"/>
    </row>
    <row r="1097" spans="3:3" x14ac:dyDescent="0.35">
      <c r="C1097" s="22"/>
    </row>
    <row r="1098" spans="3:3" x14ac:dyDescent="0.35">
      <c r="C1098" s="22"/>
    </row>
    <row r="1099" spans="3:3" x14ac:dyDescent="0.35">
      <c r="C1099" s="22"/>
    </row>
    <row r="1100" spans="3:3" x14ac:dyDescent="0.35">
      <c r="C1100" s="22"/>
    </row>
    <row r="1101" spans="3:3" x14ac:dyDescent="0.35">
      <c r="C1101" s="22"/>
    </row>
    <row r="1102" spans="3:3" x14ac:dyDescent="0.35">
      <c r="C1102" s="22"/>
    </row>
    <row r="1103" spans="3:3" x14ac:dyDescent="0.35">
      <c r="C1103" s="22"/>
    </row>
    <row r="1104" spans="3:3" x14ac:dyDescent="0.35">
      <c r="C1104" s="22"/>
    </row>
    <row r="1105" spans="3:3" x14ac:dyDescent="0.35">
      <c r="C1105" s="22"/>
    </row>
    <row r="1106" spans="3:3" x14ac:dyDescent="0.35">
      <c r="C1106" s="22"/>
    </row>
    <row r="1107" spans="3:3" x14ac:dyDescent="0.35">
      <c r="C1107" s="22"/>
    </row>
    <row r="1108" spans="3:3" x14ac:dyDescent="0.35">
      <c r="C1108" s="22"/>
    </row>
    <row r="1109" spans="3:3" x14ac:dyDescent="0.35">
      <c r="C1109" s="22"/>
    </row>
    <row r="1110" spans="3:3" x14ac:dyDescent="0.35">
      <c r="C1110" s="22"/>
    </row>
    <row r="1111" spans="3:3" x14ac:dyDescent="0.35">
      <c r="C1111" s="22"/>
    </row>
    <row r="1112" spans="3:3" x14ac:dyDescent="0.35">
      <c r="C1112" s="22"/>
    </row>
    <row r="1113" spans="3:3" x14ac:dyDescent="0.35">
      <c r="C1113" s="22"/>
    </row>
    <row r="1114" spans="3:3" x14ac:dyDescent="0.35">
      <c r="C1114" s="22"/>
    </row>
    <row r="1115" spans="3:3" x14ac:dyDescent="0.35">
      <c r="C1115" s="22"/>
    </row>
    <row r="1116" spans="3:3" x14ac:dyDescent="0.35">
      <c r="C1116" s="22"/>
    </row>
    <row r="1117" spans="3:3" x14ac:dyDescent="0.35">
      <c r="C1117" s="22"/>
    </row>
    <row r="1118" spans="3:3" x14ac:dyDescent="0.35">
      <c r="C1118" s="22"/>
    </row>
    <row r="1119" spans="3:3" x14ac:dyDescent="0.35">
      <c r="C1119" s="22"/>
    </row>
    <row r="1120" spans="3:3" x14ac:dyDescent="0.35">
      <c r="C1120" s="22"/>
    </row>
    <row r="1121" spans="3:3" x14ac:dyDescent="0.35">
      <c r="C1121" s="22"/>
    </row>
    <row r="1122" spans="3:3" x14ac:dyDescent="0.35">
      <c r="C1122" s="22"/>
    </row>
    <row r="1123" spans="3:3" x14ac:dyDescent="0.35">
      <c r="C1123" s="22"/>
    </row>
    <row r="1124" spans="3:3" x14ac:dyDescent="0.35">
      <c r="C1124" s="22"/>
    </row>
    <row r="1125" spans="3:3" x14ac:dyDescent="0.35">
      <c r="C1125" s="22"/>
    </row>
    <row r="1126" spans="3:3" x14ac:dyDescent="0.35">
      <c r="C1126" s="22"/>
    </row>
    <row r="1127" spans="3:3" x14ac:dyDescent="0.35">
      <c r="C1127" s="22"/>
    </row>
    <row r="1128" spans="3:3" x14ac:dyDescent="0.35">
      <c r="C1128" s="22"/>
    </row>
    <row r="1129" spans="3:3" x14ac:dyDescent="0.35">
      <c r="C1129" s="22"/>
    </row>
    <row r="1130" spans="3:3" x14ac:dyDescent="0.35">
      <c r="C1130" s="22"/>
    </row>
    <row r="1131" spans="3:3" x14ac:dyDescent="0.35">
      <c r="C1131" s="22"/>
    </row>
    <row r="1132" spans="3:3" x14ac:dyDescent="0.35">
      <c r="C1132" s="22"/>
    </row>
    <row r="1133" spans="3:3" x14ac:dyDescent="0.35">
      <c r="C1133" s="22"/>
    </row>
    <row r="1134" spans="3:3" x14ac:dyDescent="0.35">
      <c r="C1134" s="22"/>
    </row>
    <row r="1135" spans="3:3" x14ac:dyDescent="0.35">
      <c r="C1135" s="22"/>
    </row>
    <row r="1136" spans="3:3" x14ac:dyDescent="0.35">
      <c r="C1136" s="22"/>
    </row>
    <row r="1137" spans="3:3" x14ac:dyDescent="0.35">
      <c r="C1137" s="22"/>
    </row>
    <row r="1138" spans="3:3" x14ac:dyDescent="0.35">
      <c r="C1138" s="22"/>
    </row>
    <row r="1139" spans="3:3" x14ac:dyDescent="0.35">
      <c r="C1139" s="22"/>
    </row>
    <row r="1140" spans="3:3" x14ac:dyDescent="0.35">
      <c r="C1140" s="22"/>
    </row>
    <row r="1141" spans="3:3" x14ac:dyDescent="0.35">
      <c r="C1141" s="22"/>
    </row>
    <row r="1142" spans="3:3" x14ac:dyDescent="0.35">
      <c r="C1142" s="22"/>
    </row>
    <row r="1143" spans="3:3" x14ac:dyDescent="0.35">
      <c r="C1143" s="22"/>
    </row>
    <row r="1144" spans="3:3" x14ac:dyDescent="0.35">
      <c r="C1144" s="22"/>
    </row>
    <row r="1145" spans="3:3" x14ac:dyDescent="0.35">
      <c r="C1145" s="22"/>
    </row>
    <row r="1146" spans="3:3" x14ac:dyDescent="0.35">
      <c r="C1146" s="22"/>
    </row>
    <row r="1147" spans="3:3" x14ac:dyDescent="0.35">
      <c r="C1147" s="22"/>
    </row>
    <row r="1148" spans="3:3" x14ac:dyDescent="0.35">
      <c r="C1148" s="22"/>
    </row>
    <row r="1149" spans="3:3" x14ac:dyDescent="0.35">
      <c r="C1149" s="22"/>
    </row>
    <row r="1150" spans="3:3" x14ac:dyDescent="0.35">
      <c r="C1150" s="22"/>
    </row>
    <row r="1151" spans="3:3" x14ac:dyDescent="0.35">
      <c r="C1151" s="22"/>
    </row>
    <row r="1152" spans="3:3" x14ac:dyDescent="0.35">
      <c r="C1152" s="22"/>
    </row>
    <row r="1153" spans="3:3" x14ac:dyDescent="0.35">
      <c r="C1153" s="22"/>
    </row>
    <row r="1154" spans="3:3" x14ac:dyDescent="0.35">
      <c r="C1154" s="22"/>
    </row>
    <row r="1155" spans="3:3" x14ac:dyDescent="0.35">
      <c r="C1155" s="22"/>
    </row>
    <row r="1156" spans="3:3" x14ac:dyDescent="0.35">
      <c r="C1156" s="22"/>
    </row>
    <row r="1157" spans="3:3" x14ac:dyDescent="0.35">
      <c r="C1157" s="22"/>
    </row>
    <row r="1158" spans="3:3" x14ac:dyDescent="0.35">
      <c r="C1158" s="22"/>
    </row>
    <row r="1159" spans="3:3" x14ac:dyDescent="0.35">
      <c r="C1159" s="22"/>
    </row>
    <row r="1160" spans="3:3" x14ac:dyDescent="0.35">
      <c r="C1160" s="22"/>
    </row>
    <row r="1161" spans="3:3" x14ac:dyDescent="0.35">
      <c r="C1161" s="22"/>
    </row>
    <row r="1162" spans="3:3" x14ac:dyDescent="0.35">
      <c r="C1162" s="22"/>
    </row>
    <row r="1163" spans="3:3" x14ac:dyDescent="0.35">
      <c r="C1163" s="22"/>
    </row>
    <row r="1164" spans="3:3" x14ac:dyDescent="0.35">
      <c r="C1164" s="22"/>
    </row>
    <row r="1165" spans="3:3" x14ac:dyDescent="0.35">
      <c r="C1165" s="22"/>
    </row>
    <row r="1166" spans="3:3" x14ac:dyDescent="0.35">
      <c r="C1166" s="22"/>
    </row>
    <row r="1167" spans="3:3" x14ac:dyDescent="0.35">
      <c r="C1167" s="22"/>
    </row>
    <row r="1168" spans="3:3" x14ac:dyDescent="0.35">
      <c r="C1168" s="22"/>
    </row>
    <row r="1169" spans="3:3" x14ac:dyDescent="0.35">
      <c r="C1169" s="22"/>
    </row>
    <row r="1170" spans="3:3" x14ac:dyDescent="0.35">
      <c r="C1170" s="22"/>
    </row>
    <row r="1171" spans="3:3" x14ac:dyDescent="0.35">
      <c r="C1171" s="22"/>
    </row>
    <row r="1172" spans="3:3" x14ac:dyDescent="0.35">
      <c r="C1172" s="22"/>
    </row>
    <row r="1173" spans="3:3" x14ac:dyDescent="0.35">
      <c r="C1173" s="22"/>
    </row>
    <row r="1174" spans="3:3" x14ac:dyDescent="0.35">
      <c r="C1174" s="22"/>
    </row>
    <row r="1175" spans="3:3" x14ac:dyDescent="0.35">
      <c r="C1175" s="22"/>
    </row>
    <row r="1176" spans="3:3" x14ac:dyDescent="0.35">
      <c r="C1176" s="22"/>
    </row>
    <row r="1177" spans="3:3" x14ac:dyDescent="0.35">
      <c r="C1177" s="22"/>
    </row>
    <row r="1178" spans="3:3" x14ac:dyDescent="0.35">
      <c r="C1178" s="22"/>
    </row>
    <row r="1179" spans="3:3" x14ac:dyDescent="0.35">
      <c r="C1179" s="22"/>
    </row>
    <row r="1180" spans="3:3" x14ac:dyDescent="0.35">
      <c r="C1180" s="22"/>
    </row>
    <row r="1181" spans="3:3" x14ac:dyDescent="0.35">
      <c r="C1181" s="22"/>
    </row>
    <row r="1182" spans="3:3" x14ac:dyDescent="0.35">
      <c r="C1182" s="22"/>
    </row>
    <row r="1183" spans="3:3" x14ac:dyDescent="0.35">
      <c r="C1183" s="22"/>
    </row>
    <row r="1184" spans="3:3" x14ac:dyDescent="0.35">
      <c r="C1184" s="22"/>
    </row>
    <row r="1185" spans="3:3" x14ac:dyDescent="0.35">
      <c r="C1185" s="22"/>
    </row>
    <row r="1186" spans="3:3" x14ac:dyDescent="0.35">
      <c r="C1186" s="22"/>
    </row>
    <row r="1187" spans="3:3" x14ac:dyDescent="0.35">
      <c r="C1187" s="22"/>
    </row>
    <row r="1188" spans="3:3" x14ac:dyDescent="0.35">
      <c r="C1188" s="22"/>
    </row>
    <row r="1189" spans="3:3" x14ac:dyDescent="0.35">
      <c r="C1189" s="22"/>
    </row>
    <row r="1190" spans="3:3" x14ac:dyDescent="0.35">
      <c r="C1190" s="22"/>
    </row>
    <row r="1191" spans="3:3" x14ac:dyDescent="0.35">
      <c r="C1191" s="22"/>
    </row>
    <row r="1192" spans="3:3" x14ac:dyDescent="0.35">
      <c r="C1192" s="22"/>
    </row>
    <row r="1193" spans="3:3" x14ac:dyDescent="0.35">
      <c r="C1193" s="22"/>
    </row>
    <row r="1194" spans="3:3" x14ac:dyDescent="0.35">
      <c r="C1194" s="22"/>
    </row>
    <row r="1195" spans="3:3" x14ac:dyDescent="0.35">
      <c r="C1195" s="22"/>
    </row>
    <row r="1196" spans="3:3" x14ac:dyDescent="0.35">
      <c r="C1196" s="22"/>
    </row>
    <row r="1197" spans="3:3" x14ac:dyDescent="0.35">
      <c r="C1197" s="22"/>
    </row>
    <row r="1198" spans="3:3" x14ac:dyDescent="0.35">
      <c r="C1198" s="22"/>
    </row>
    <row r="1199" spans="3:3" x14ac:dyDescent="0.35">
      <c r="C1199" s="22"/>
    </row>
    <row r="1200" spans="3:3" x14ac:dyDescent="0.35">
      <c r="C1200" s="22"/>
    </row>
    <row r="1201" spans="3:3" x14ac:dyDescent="0.35">
      <c r="C1201" s="22"/>
    </row>
    <row r="1202" spans="3:3" x14ac:dyDescent="0.35">
      <c r="C1202" s="22"/>
    </row>
    <row r="1203" spans="3:3" x14ac:dyDescent="0.35">
      <c r="C1203" s="22"/>
    </row>
    <row r="1204" spans="3:3" x14ac:dyDescent="0.35">
      <c r="C1204" s="22"/>
    </row>
    <row r="1205" spans="3:3" x14ac:dyDescent="0.35">
      <c r="C1205" s="22"/>
    </row>
    <row r="1206" spans="3:3" x14ac:dyDescent="0.35">
      <c r="C1206" s="22"/>
    </row>
    <row r="1207" spans="3:3" x14ac:dyDescent="0.35">
      <c r="C1207" s="22"/>
    </row>
    <row r="1208" spans="3:3" x14ac:dyDescent="0.35">
      <c r="C1208" s="22"/>
    </row>
    <row r="1209" spans="3:3" x14ac:dyDescent="0.35">
      <c r="C1209" s="22"/>
    </row>
    <row r="1210" spans="3:3" x14ac:dyDescent="0.35">
      <c r="C1210" s="22"/>
    </row>
    <row r="1211" spans="3:3" x14ac:dyDescent="0.35">
      <c r="C1211" s="22"/>
    </row>
    <row r="1212" spans="3:3" x14ac:dyDescent="0.35">
      <c r="C1212" s="22"/>
    </row>
    <row r="1213" spans="3:3" x14ac:dyDescent="0.35">
      <c r="C1213" s="22"/>
    </row>
    <row r="1214" spans="3:3" x14ac:dyDescent="0.35">
      <c r="C1214" s="22"/>
    </row>
    <row r="1215" spans="3:3" x14ac:dyDescent="0.35">
      <c r="C1215" s="22"/>
    </row>
    <row r="1216" spans="3:3" x14ac:dyDescent="0.35">
      <c r="C1216" s="22"/>
    </row>
    <row r="1217" spans="3:3" x14ac:dyDescent="0.35">
      <c r="C1217" s="22"/>
    </row>
    <row r="1218" spans="3:3" x14ac:dyDescent="0.35">
      <c r="C1218" s="22"/>
    </row>
    <row r="1219" spans="3:3" x14ac:dyDescent="0.35">
      <c r="C1219" s="22"/>
    </row>
    <row r="1220" spans="3:3" x14ac:dyDescent="0.35">
      <c r="C1220" s="22"/>
    </row>
    <row r="1221" spans="3:3" x14ac:dyDescent="0.35">
      <c r="C1221" s="22"/>
    </row>
    <row r="1222" spans="3:3" x14ac:dyDescent="0.35">
      <c r="C1222" s="22"/>
    </row>
    <row r="1223" spans="3:3" x14ac:dyDescent="0.35">
      <c r="C1223" s="22"/>
    </row>
    <row r="1224" spans="3:3" x14ac:dyDescent="0.35">
      <c r="C1224" s="22"/>
    </row>
    <row r="1225" spans="3:3" x14ac:dyDescent="0.35">
      <c r="C1225" s="22"/>
    </row>
    <row r="1226" spans="3:3" x14ac:dyDescent="0.35">
      <c r="C1226" s="22"/>
    </row>
    <row r="1227" spans="3:3" x14ac:dyDescent="0.35">
      <c r="C1227" s="22"/>
    </row>
    <row r="1228" spans="3:3" x14ac:dyDescent="0.35">
      <c r="C1228" s="22"/>
    </row>
    <row r="1229" spans="3:3" x14ac:dyDescent="0.35">
      <c r="C1229" s="22"/>
    </row>
    <row r="1230" spans="3:3" x14ac:dyDescent="0.35">
      <c r="C1230" s="22"/>
    </row>
    <row r="1231" spans="3:3" x14ac:dyDescent="0.35">
      <c r="C1231" s="22"/>
    </row>
    <row r="1232" spans="3:3" x14ac:dyDescent="0.35">
      <c r="C1232" s="22"/>
    </row>
    <row r="1233" spans="3:3" x14ac:dyDescent="0.35">
      <c r="C1233" s="22"/>
    </row>
    <row r="1234" spans="3:3" x14ac:dyDescent="0.35">
      <c r="C1234" s="22"/>
    </row>
    <row r="1235" spans="3:3" x14ac:dyDescent="0.35">
      <c r="C1235" s="22"/>
    </row>
    <row r="1236" spans="3:3" x14ac:dyDescent="0.35">
      <c r="C1236" s="22"/>
    </row>
    <row r="1237" spans="3:3" x14ac:dyDescent="0.35">
      <c r="C1237" s="22"/>
    </row>
    <row r="1238" spans="3:3" x14ac:dyDescent="0.35">
      <c r="C1238" s="22"/>
    </row>
    <row r="1239" spans="3:3" x14ac:dyDescent="0.35">
      <c r="C1239" s="22"/>
    </row>
    <row r="1240" spans="3:3" x14ac:dyDescent="0.35">
      <c r="C1240" s="22"/>
    </row>
    <row r="1241" spans="3:3" x14ac:dyDescent="0.35">
      <c r="C1241" s="22"/>
    </row>
    <row r="1242" spans="3:3" x14ac:dyDescent="0.35">
      <c r="C1242" s="22"/>
    </row>
    <row r="1243" spans="3:3" x14ac:dyDescent="0.35">
      <c r="C1243" s="22"/>
    </row>
    <row r="1244" spans="3:3" x14ac:dyDescent="0.35">
      <c r="C1244" s="22"/>
    </row>
    <row r="1245" spans="3:3" x14ac:dyDescent="0.35">
      <c r="C1245" s="22"/>
    </row>
    <row r="1246" spans="3:3" x14ac:dyDescent="0.35">
      <c r="C1246" s="22"/>
    </row>
    <row r="1247" spans="3:3" x14ac:dyDescent="0.35">
      <c r="C1247" s="22"/>
    </row>
    <row r="1248" spans="3:3" x14ac:dyDescent="0.35">
      <c r="C1248" s="22"/>
    </row>
    <row r="1249" spans="3:3" x14ac:dyDescent="0.35">
      <c r="C1249" s="22"/>
    </row>
    <row r="1250" spans="3:3" x14ac:dyDescent="0.35">
      <c r="C1250" s="22"/>
    </row>
    <row r="1251" spans="3:3" x14ac:dyDescent="0.35">
      <c r="C1251" s="22"/>
    </row>
    <row r="1252" spans="3:3" x14ac:dyDescent="0.35">
      <c r="C1252" s="22"/>
    </row>
    <row r="1253" spans="3:3" x14ac:dyDescent="0.35">
      <c r="C1253" s="22"/>
    </row>
    <row r="1254" spans="3:3" x14ac:dyDescent="0.35">
      <c r="C1254" s="22"/>
    </row>
    <row r="1255" spans="3:3" x14ac:dyDescent="0.35">
      <c r="C1255" s="22"/>
    </row>
    <row r="1256" spans="3:3" x14ac:dyDescent="0.35">
      <c r="C1256" s="22"/>
    </row>
    <row r="1257" spans="3:3" x14ac:dyDescent="0.35">
      <c r="C1257" s="22"/>
    </row>
    <row r="1258" spans="3:3" x14ac:dyDescent="0.35">
      <c r="C1258" s="22"/>
    </row>
    <row r="1259" spans="3:3" x14ac:dyDescent="0.35">
      <c r="C1259" s="22"/>
    </row>
    <row r="1260" spans="3:3" x14ac:dyDescent="0.35">
      <c r="C1260" s="22"/>
    </row>
    <row r="1261" spans="3:3" x14ac:dyDescent="0.35">
      <c r="C1261" s="22"/>
    </row>
    <row r="1262" spans="3:3" x14ac:dyDescent="0.35">
      <c r="C1262" s="22"/>
    </row>
    <row r="1263" spans="3:3" x14ac:dyDescent="0.35">
      <c r="C1263" s="22"/>
    </row>
    <row r="1264" spans="3:3" x14ac:dyDescent="0.35">
      <c r="C1264" s="22"/>
    </row>
    <row r="1265" spans="3:3" x14ac:dyDescent="0.35">
      <c r="C1265" s="22"/>
    </row>
    <row r="1266" spans="3:3" x14ac:dyDescent="0.35">
      <c r="C1266" s="22"/>
    </row>
    <row r="1267" spans="3:3" x14ac:dyDescent="0.35">
      <c r="C1267" s="22"/>
    </row>
    <row r="1268" spans="3:3" x14ac:dyDescent="0.35">
      <c r="C1268" s="22"/>
    </row>
    <row r="1269" spans="3:3" x14ac:dyDescent="0.35">
      <c r="C1269" s="22"/>
    </row>
    <row r="1270" spans="3:3" x14ac:dyDescent="0.35">
      <c r="C1270" s="22"/>
    </row>
    <row r="1271" spans="3:3" x14ac:dyDescent="0.35">
      <c r="C1271" s="22"/>
    </row>
    <row r="1272" spans="3:3" x14ac:dyDescent="0.35">
      <c r="C1272" s="22"/>
    </row>
    <row r="1273" spans="3:3" x14ac:dyDescent="0.35">
      <c r="C1273" s="22"/>
    </row>
    <row r="1274" spans="3:3" x14ac:dyDescent="0.35">
      <c r="C1274" s="22"/>
    </row>
    <row r="1275" spans="3:3" x14ac:dyDescent="0.35">
      <c r="C1275" s="22"/>
    </row>
    <row r="1276" spans="3:3" x14ac:dyDescent="0.35">
      <c r="C1276" s="22"/>
    </row>
    <row r="1277" spans="3:3" x14ac:dyDescent="0.35">
      <c r="C1277" s="22"/>
    </row>
    <row r="1278" spans="3:3" x14ac:dyDescent="0.35">
      <c r="C1278" s="22"/>
    </row>
    <row r="1279" spans="3:3" x14ac:dyDescent="0.35">
      <c r="C1279" s="22"/>
    </row>
    <row r="1280" spans="3:3" x14ac:dyDescent="0.35">
      <c r="C1280" s="22"/>
    </row>
    <row r="1281" spans="3:3" x14ac:dyDescent="0.35">
      <c r="C1281" s="22"/>
    </row>
    <row r="1282" spans="3:3" x14ac:dyDescent="0.35">
      <c r="C1282" s="22"/>
    </row>
    <row r="1283" spans="3:3" x14ac:dyDescent="0.35">
      <c r="C1283" s="22"/>
    </row>
    <row r="1284" spans="3:3" x14ac:dyDescent="0.35">
      <c r="C1284" s="22"/>
    </row>
    <row r="1285" spans="3:3" x14ac:dyDescent="0.35">
      <c r="C1285" s="22"/>
    </row>
    <row r="1286" spans="3:3" x14ac:dyDescent="0.35">
      <c r="C1286" s="22"/>
    </row>
    <row r="1287" spans="3:3" x14ac:dyDescent="0.35">
      <c r="C1287" s="22"/>
    </row>
    <row r="1288" spans="3:3" x14ac:dyDescent="0.35">
      <c r="C1288" s="22"/>
    </row>
    <row r="1289" spans="3:3" x14ac:dyDescent="0.35">
      <c r="C1289" s="22"/>
    </row>
    <row r="1290" spans="3:3" x14ac:dyDescent="0.35">
      <c r="C1290" s="22"/>
    </row>
    <row r="1291" spans="3:3" x14ac:dyDescent="0.35">
      <c r="C1291" s="22"/>
    </row>
    <row r="1292" spans="3:3" x14ac:dyDescent="0.35">
      <c r="C1292" s="22"/>
    </row>
    <row r="1293" spans="3:3" x14ac:dyDescent="0.35">
      <c r="C1293" s="22"/>
    </row>
    <row r="1294" spans="3:3" x14ac:dyDescent="0.35">
      <c r="C1294" s="22"/>
    </row>
    <row r="1295" spans="3:3" x14ac:dyDescent="0.35">
      <c r="C1295" s="22"/>
    </row>
    <row r="1296" spans="3:3" x14ac:dyDescent="0.35">
      <c r="C1296" s="22"/>
    </row>
    <row r="1297" spans="3:3" x14ac:dyDescent="0.35">
      <c r="C1297" s="22"/>
    </row>
    <row r="1298" spans="3:3" x14ac:dyDescent="0.35">
      <c r="C1298" s="22"/>
    </row>
    <row r="1299" spans="3:3" x14ac:dyDescent="0.35">
      <c r="C1299" s="22"/>
    </row>
    <row r="1300" spans="3:3" x14ac:dyDescent="0.35">
      <c r="C1300" s="22"/>
    </row>
    <row r="1301" spans="3:3" x14ac:dyDescent="0.35">
      <c r="C1301" s="22"/>
    </row>
    <row r="1302" spans="3:3" x14ac:dyDescent="0.35">
      <c r="C1302" s="22"/>
    </row>
    <row r="1303" spans="3:3" x14ac:dyDescent="0.35">
      <c r="C1303" s="22"/>
    </row>
    <row r="1304" spans="3:3" x14ac:dyDescent="0.35">
      <c r="C1304" s="22"/>
    </row>
    <row r="1305" spans="3:3" x14ac:dyDescent="0.35">
      <c r="C1305" s="22"/>
    </row>
    <row r="1306" spans="3:3" x14ac:dyDescent="0.35">
      <c r="C1306" s="22"/>
    </row>
    <row r="1307" spans="3:3" x14ac:dyDescent="0.35">
      <c r="C1307" s="22"/>
    </row>
    <row r="1308" spans="3:3" x14ac:dyDescent="0.35">
      <c r="C1308" s="22"/>
    </row>
    <row r="1309" spans="3:3" x14ac:dyDescent="0.35">
      <c r="C1309" s="22"/>
    </row>
    <row r="1310" spans="3:3" x14ac:dyDescent="0.35">
      <c r="C1310" s="22"/>
    </row>
    <row r="1311" spans="3:3" x14ac:dyDescent="0.35">
      <c r="C1311" s="22"/>
    </row>
    <row r="1312" spans="3:3" x14ac:dyDescent="0.35">
      <c r="C1312" s="22"/>
    </row>
    <row r="1313" spans="3:3" x14ac:dyDescent="0.35">
      <c r="C1313" s="22"/>
    </row>
    <row r="1314" spans="3:3" x14ac:dyDescent="0.35">
      <c r="C1314" s="22"/>
    </row>
    <row r="1315" spans="3:3" x14ac:dyDescent="0.35">
      <c r="C1315" s="22"/>
    </row>
    <row r="1316" spans="3:3" x14ac:dyDescent="0.35">
      <c r="C1316" s="22"/>
    </row>
    <row r="1317" spans="3:3" x14ac:dyDescent="0.35">
      <c r="C1317" s="22"/>
    </row>
    <row r="1318" spans="3:3" x14ac:dyDescent="0.35">
      <c r="C1318" s="22"/>
    </row>
    <row r="1319" spans="3:3" x14ac:dyDescent="0.35">
      <c r="C1319" s="22"/>
    </row>
    <row r="1320" spans="3:3" x14ac:dyDescent="0.35">
      <c r="C1320" s="22"/>
    </row>
    <row r="1321" spans="3:3" x14ac:dyDescent="0.35">
      <c r="C1321" s="22"/>
    </row>
    <row r="1322" spans="3:3" x14ac:dyDescent="0.35">
      <c r="C1322" s="22"/>
    </row>
    <row r="1323" spans="3:3" x14ac:dyDescent="0.35">
      <c r="C1323" s="22"/>
    </row>
    <row r="1324" spans="3:3" x14ac:dyDescent="0.35">
      <c r="C1324" s="22"/>
    </row>
    <row r="1325" spans="3:3" x14ac:dyDescent="0.35">
      <c r="C1325" s="22"/>
    </row>
    <row r="1326" spans="3:3" x14ac:dyDescent="0.35">
      <c r="C1326" s="22"/>
    </row>
    <row r="1327" spans="3:3" x14ac:dyDescent="0.35">
      <c r="C1327" s="22"/>
    </row>
    <row r="1328" spans="3:3" x14ac:dyDescent="0.35">
      <c r="C1328" s="22"/>
    </row>
    <row r="1329" spans="3:3" x14ac:dyDescent="0.35">
      <c r="C1329" s="22"/>
    </row>
    <row r="1330" spans="3:3" x14ac:dyDescent="0.35">
      <c r="C1330" s="22"/>
    </row>
    <row r="1331" spans="3:3" x14ac:dyDescent="0.35">
      <c r="C1331" s="22"/>
    </row>
    <row r="1332" spans="3:3" x14ac:dyDescent="0.35">
      <c r="C1332" s="22"/>
    </row>
    <row r="1333" spans="3:3" x14ac:dyDescent="0.35">
      <c r="C1333" s="22"/>
    </row>
    <row r="1334" spans="3:3" x14ac:dyDescent="0.35">
      <c r="C1334" s="22"/>
    </row>
    <row r="1335" spans="3:3" x14ac:dyDescent="0.35">
      <c r="C1335" s="22"/>
    </row>
    <row r="1336" spans="3:3" x14ac:dyDescent="0.35">
      <c r="C1336" s="22"/>
    </row>
    <row r="1337" spans="3:3" x14ac:dyDescent="0.35">
      <c r="C1337" s="22"/>
    </row>
    <row r="1338" spans="3:3" x14ac:dyDescent="0.35">
      <c r="C1338" s="22"/>
    </row>
    <row r="1339" spans="3:3" x14ac:dyDescent="0.35">
      <c r="C1339" s="22"/>
    </row>
    <row r="1340" spans="3:3" x14ac:dyDescent="0.35">
      <c r="C1340" s="22"/>
    </row>
    <row r="1341" spans="3:3" x14ac:dyDescent="0.35">
      <c r="C1341" s="22"/>
    </row>
    <row r="1342" spans="3:3" x14ac:dyDescent="0.35">
      <c r="C1342" s="22"/>
    </row>
    <row r="1343" spans="3:3" x14ac:dyDescent="0.35">
      <c r="C1343" s="22"/>
    </row>
    <row r="1344" spans="3:3" x14ac:dyDescent="0.35">
      <c r="C1344" s="22"/>
    </row>
    <row r="1345" spans="3:3" x14ac:dyDescent="0.35">
      <c r="C1345" s="22"/>
    </row>
    <row r="1346" spans="3:3" x14ac:dyDescent="0.35">
      <c r="C1346" s="22"/>
    </row>
    <row r="1347" spans="3:3" x14ac:dyDescent="0.35">
      <c r="C1347" s="22"/>
    </row>
    <row r="1348" spans="3:3" x14ac:dyDescent="0.35">
      <c r="C1348" s="22"/>
    </row>
    <row r="1349" spans="3:3" x14ac:dyDescent="0.35">
      <c r="C1349" s="22"/>
    </row>
    <row r="1350" spans="3:3" x14ac:dyDescent="0.35">
      <c r="C1350" s="22"/>
    </row>
    <row r="1351" spans="3:3" x14ac:dyDescent="0.35">
      <c r="C1351" s="22"/>
    </row>
    <row r="1352" spans="3:3" x14ac:dyDescent="0.35">
      <c r="C1352" s="22"/>
    </row>
    <row r="1353" spans="3:3" x14ac:dyDescent="0.35">
      <c r="C1353" s="22"/>
    </row>
    <row r="1354" spans="3:3" x14ac:dyDescent="0.35">
      <c r="C1354" s="22"/>
    </row>
    <row r="1355" spans="3:3" x14ac:dyDescent="0.35">
      <c r="C1355" s="22"/>
    </row>
    <row r="1356" spans="3:3" x14ac:dyDescent="0.35">
      <c r="C1356" s="22"/>
    </row>
    <row r="1357" spans="3:3" x14ac:dyDescent="0.35">
      <c r="C1357" s="22"/>
    </row>
    <row r="1358" spans="3:3" x14ac:dyDescent="0.35">
      <c r="C1358" s="22"/>
    </row>
    <row r="1359" spans="3:3" x14ac:dyDescent="0.35">
      <c r="C1359" s="22"/>
    </row>
    <row r="1360" spans="3:3" x14ac:dyDescent="0.35">
      <c r="C1360" s="22"/>
    </row>
    <row r="1361" spans="3:3" x14ac:dyDescent="0.35">
      <c r="C1361" s="22"/>
    </row>
    <row r="1362" spans="3:3" x14ac:dyDescent="0.35">
      <c r="C1362" s="22"/>
    </row>
    <row r="1363" spans="3:3" x14ac:dyDescent="0.35">
      <c r="C1363" s="22"/>
    </row>
    <row r="1364" spans="3:3" x14ac:dyDescent="0.35">
      <c r="C1364" s="22"/>
    </row>
    <row r="1365" spans="3:3" x14ac:dyDescent="0.35">
      <c r="C1365" s="22"/>
    </row>
    <row r="1366" spans="3:3" x14ac:dyDescent="0.35">
      <c r="C1366" s="22"/>
    </row>
    <row r="1367" spans="3:3" x14ac:dyDescent="0.35">
      <c r="C1367" s="22"/>
    </row>
    <row r="1368" spans="3:3" x14ac:dyDescent="0.35">
      <c r="C1368" s="22"/>
    </row>
    <row r="1369" spans="3:3" x14ac:dyDescent="0.35">
      <c r="C1369" s="22"/>
    </row>
    <row r="1370" spans="3:3" x14ac:dyDescent="0.35">
      <c r="C1370" s="22"/>
    </row>
    <row r="1371" spans="3:3" x14ac:dyDescent="0.35">
      <c r="C1371" s="22"/>
    </row>
    <row r="1372" spans="3:3" x14ac:dyDescent="0.35">
      <c r="C1372" s="22"/>
    </row>
    <row r="1373" spans="3:3" x14ac:dyDescent="0.35">
      <c r="C1373" s="22"/>
    </row>
    <row r="1374" spans="3:3" x14ac:dyDescent="0.35">
      <c r="C1374" s="22"/>
    </row>
    <row r="1375" spans="3:3" x14ac:dyDescent="0.35">
      <c r="C1375" s="22"/>
    </row>
    <row r="1376" spans="3:3" x14ac:dyDescent="0.35">
      <c r="C1376" s="22"/>
    </row>
    <row r="1377" spans="3:3" x14ac:dyDescent="0.35">
      <c r="C1377" s="22"/>
    </row>
    <row r="1378" spans="3:3" x14ac:dyDescent="0.35">
      <c r="C1378" s="22"/>
    </row>
    <row r="1379" spans="3:3" x14ac:dyDescent="0.35">
      <c r="C1379" s="22"/>
    </row>
    <row r="1380" spans="3:3" x14ac:dyDescent="0.35">
      <c r="C1380" s="22"/>
    </row>
    <row r="1381" spans="3:3" x14ac:dyDescent="0.35">
      <c r="C1381" s="22"/>
    </row>
    <row r="1382" spans="3:3" x14ac:dyDescent="0.35">
      <c r="C1382" s="22"/>
    </row>
    <row r="1383" spans="3:3" x14ac:dyDescent="0.35">
      <c r="C1383" s="22"/>
    </row>
    <row r="1384" spans="3:3" x14ac:dyDescent="0.35">
      <c r="C1384" s="22"/>
    </row>
    <row r="1385" spans="3:3" x14ac:dyDescent="0.35">
      <c r="C1385" s="22"/>
    </row>
    <row r="1386" spans="3:3" x14ac:dyDescent="0.35">
      <c r="C1386" s="22"/>
    </row>
    <row r="1387" spans="3:3" x14ac:dyDescent="0.35">
      <c r="C1387" s="22"/>
    </row>
    <row r="1388" spans="3:3" x14ac:dyDescent="0.35">
      <c r="C1388" s="22"/>
    </row>
    <row r="1389" spans="3:3" x14ac:dyDescent="0.35">
      <c r="C1389" s="22"/>
    </row>
    <row r="1390" spans="3:3" x14ac:dyDescent="0.35">
      <c r="C1390" s="22"/>
    </row>
    <row r="1391" spans="3:3" x14ac:dyDescent="0.35">
      <c r="C1391" s="22"/>
    </row>
    <row r="1392" spans="3:3" x14ac:dyDescent="0.35">
      <c r="C1392" s="22"/>
    </row>
    <row r="1393" spans="3:3" x14ac:dyDescent="0.35">
      <c r="C1393" s="22"/>
    </row>
    <row r="1394" spans="3:3" x14ac:dyDescent="0.35">
      <c r="C1394" s="22"/>
    </row>
    <row r="1395" spans="3:3" x14ac:dyDescent="0.35">
      <c r="C1395" s="22"/>
    </row>
    <row r="1396" spans="3:3" x14ac:dyDescent="0.35">
      <c r="C1396" s="22"/>
    </row>
    <row r="1397" spans="3:3" x14ac:dyDescent="0.35">
      <c r="C1397" s="22"/>
    </row>
    <row r="1398" spans="3:3" x14ac:dyDescent="0.35">
      <c r="C1398" s="22"/>
    </row>
    <row r="1399" spans="3:3" x14ac:dyDescent="0.35">
      <c r="C1399" s="22"/>
    </row>
    <row r="1400" spans="3:3" x14ac:dyDescent="0.35">
      <c r="C1400" s="22"/>
    </row>
    <row r="1401" spans="3:3" x14ac:dyDescent="0.35">
      <c r="C1401" s="22"/>
    </row>
    <row r="1402" spans="3:3" x14ac:dyDescent="0.35">
      <c r="C1402" s="22"/>
    </row>
    <row r="1403" spans="3:3" x14ac:dyDescent="0.35">
      <c r="C1403" s="22"/>
    </row>
    <row r="1404" spans="3:3" x14ac:dyDescent="0.35">
      <c r="C1404" s="22"/>
    </row>
    <row r="1405" spans="3:3" x14ac:dyDescent="0.35">
      <c r="C1405" s="22"/>
    </row>
    <row r="1406" spans="3:3" x14ac:dyDescent="0.35">
      <c r="C1406" s="22"/>
    </row>
    <row r="1407" spans="3:3" x14ac:dyDescent="0.35">
      <c r="C1407" s="22"/>
    </row>
    <row r="1408" spans="3:3" x14ac:dyDescent="0.35">
      <c r="C1408" s="22"/>
    </row>
    <row r="1409" spans="3:3" x14ac:dyDescent="0.35">
      <c r="C1409" s="22"/>
    </row>
    <row r="1410" spans="3:3" x14ac:dyDescent="0.35">
      <c r="C1410" s="22"/>
    </row>
    <row r="1411" spans="3:3" x14ac:dyDescent="0.35">
      <c r="C1411" s="22"/>
    </row>
    <row r="1412" spans="3:3" x14ac:dyDescent="0.35">
      <c r="C1412" s="22"/>
    </row>
    <row r="1413" spans="3:3" x14ac:dyDescent="0.35">
      <c r="C1413" s="22"/>
    </row>
    <row r="1414" spans="3:3" x14ac:dyDescent="0.35">
      <c r="C1414" s="22"/>
    </row>
    <row r="1415" spans="3:3" x14ac:dyDescent="0.35">
      <c r="C1415" s="22"/>
    </row>
    <row r="1416" spans="3:3" x14ac:dyDescent="0.35">
      <c r="C1416" s="22"/>
    </row>
    <row r="1417" spans="3:3" x14ac:dyDescent="0.35">
      <c r="C1417" s="22"/>
    </row>
    <row r="1418" spans="3:3" x14ac:dyDescent="0.35">
      <c r="C1418" s="22"/>
    </row>
    <row r="1419" spans="3:3" x14ac:dyDescent="0.35">
      <c r="C1419" s="22"/>
    </row>
    <row r="1420" spans="3:3" x14ac:dyDescent="0.35">
      <c r="C1420" s="22"/>
    </row>
    <row r="1421" spans="3:3" x14ac:dyDescent="0.35">
      <c r="C1421" s="22"/>
    </row>
    <row r="1422" spans="3:3" x14ac:dyDescent="0.35">
      <c r="C1422" s="22"/>
    </row>
    <row r="1423" spans="3:3" x14ac:dyDescent="0.35">
      <c r="C1423" s="22"/>
    </row>
    <row r="1424" spans="3:3" x14ac:dyDescent="0.35">
      <c r="C1424" s="22"/>
    </row>
    <row r="1425" spans="3:3" x14ac:dyDescent="0.35">
      <c r="C1425" s="22"/>
    </row>
    <row r="1426" spans="3:3" x14ac:dyDescent="0.35">
      <c r="C1426" s="22"/>
    </row>
    <row r="1427" spans="3:3" x14ac:dyDescent="0.35">
      <c r="C1427" s="22"/>
    </row>
    <row r="1428" spans="3:3" x14ac:dyDescent="0.35">
      <c r="C1428" s="22"/>
    </row>
    <row r="1429" spans="3:3" x14ac:dyDescent="0.35">
      <c r="C1429" s="22"/>
    </row>
    <row r="1430" spans="3:3" x14ac:dyDescent="0.35">
      <c r="C1430" s="22"/>
    </row>
    <row r="1431" spans="3:3" x14ac:dyDescent="0.35">
      <c r="C1431" s="22"/>
    </row>
    <row r="1432" spans="3:3" x14ac:dyDescent="0.35">
      <c r="C1432" s="22"/>
    </row>
    <row r="1433" spans="3:3" x14ac:dyDescent="0.35">
      <c r="C1433" s="22"/>
    </row>
    <row r="1434" spans="3:3" x14ac:dyDescent="0.35">
      <c r="C1434" s="22"/>
    </row>
    <row r="1435" spans="3:3" x14ac:dyDescent="0.35">
      <c r="C1435" s="22"/>
    </row>
    <row r="1436" spans="3:3" x14ac:dyDescent="0.35">
      <c r="C1436" s="22"/>
    </row>
    <row r="1437" spans="3:3" x14ac:dyDescent="0.35">
      <c r="C1437" s="22"/>
    </row>
    <row r="1438" spans="3:3" x14ac:dyDescent="0.35">
      <c r="C1438" s="22"/>
    </row>
    <row r="1439" spans="3:3" x14ac:dyDescent="0.35">
      <c r="C1439" s="22"/>
    </row>
    <row r="1440" spans="3:3" x14ac:dyDescent="0.35">
      <c r="C1440" s="22"/>
    </row>
    <row r="1441" spans="3:3" x14ac:dyDescent="0.35">
      <c r="C1441" s="22"/>
    </row>
    <row r="1442" spans="3:3" x14ac:dyDescent="0.35">
      <c r="C1442" s="22"/>
    </row>
    <row r="1443" spans="3:3" x14ac:dyDescent="0.35">
      <c r="C1443" s="22"/>
    </row>
    <row r="1444" spans="3:3" x14ac:dyDescent="0.35">
      <c r="C1444" s="22"/>
    </row>
    <row r="1445" spans="3:3" x14ac:dyDescent="0.35">
      <c r="C1445" s="22"/>
    </row>
    <row r="1446" spans="3:3" x14ac:dyDescent="0.35">
      <c r="C1446" s="22"/>
    </row>
    <row r="1447" spans="3:3" x14ac:dyDescent="0.35">
      <c r="C1447" s="22"/>
    </row>
    <row r="1448" spans="3:3" x14ac:dyDescent="0.35">
      <c r="C1448" s="22"/>
    </row>
    <row r="1449" spans="3:3" x14ac:dyDescent="0.35">
      <c r="C1449" s="22"/>
    </row>
    <row r="1450" spans="3:3" x14ac:dyDescent="0.35">
      <c r="C1450" s="22"/>
    </row>
    <row r="1451" spans="3:3" x14ac:dyDescent="0.35">
      <c r="C1451" s="22"/>
    </row>
    <row r="1452" spans="3:3" x14ac:dyDescent="0.35">
      <c r="C1452" s="22"/>
    </row>
    <row r="1453" spans="3:3" x14ac:dyDescent="0.35">
      <c r="C1453" s="22"/>
    </row>
    <row r="1454" spans="3:3" x14ac:dyDescent="0.35">
      <c r="C1454" s="22"/>
    </row>
    <row r="1455" spans="3:3" x14ac:dyDescent="0.35">
      <c r="C1455" s="22"/>
    </row>
    <row r="1456" spans="3:3" x14ac:dyDescent="0.35">
      <c r="C1456" s="22"/>
    </row>
    <row r="1457" spans="3:3" x14ac:dyDescent="0.35">
      <c r="C1457" s="22"/>
    </row>
    <row r="1458" spans="3:3" x14ac:dyDescent="0.35">
      <c r="C1458" s="22"/>
    </row>
    <row r="1459" spans="3:3" x14ac:dyDescent="0.35">
      <c r="C1459" s="22"/>
    </row>
    <row r="1460" spans="3:3" x14ac:dyDescent="0.35">
      <c r="C1460" s="22"/>
    </row>
    <row r="1461" spans="3:3" x14ac:dyDescent="0.35">
      <c r="C1461" s="22"/>
    </row>
    <row r="1462" spans="3:3" x14ac:dyDescent="0.35">
      <c r="C1462" s="22"/>
    </row>
    <row r="1463" spans="3:3" x14ac:dyDescent="0.35">
      <c r="C1463" s="22"/>
    </row>
    <row r="1464" spans="3:3" x14ac:dyDescent="0.35">
      <c r="C1464" s="22"/>
    </row>
    <row r="1465" spans="3:3" x14ac:dyDescent="0.35">
      <c r="C1465" s="22"/>
    </row>
    <row r="1466" spans="3:3" x14ac:dyDescent="0.35">
      <c r="C1466" s="22"/>
    </row>
    <row r="1467" spans="3:3" x14ac:dyDescent="0.35">
      <c r="C1467" s="22"/>
    </row>
    <row r="1468" spans="3:3" x14ac:dyDescent="0.35">
      <c r="C1468" s="22"/>
    </row>
    <row r="1469" spans="3:3" x14ac:dyDescent="0.35">
      <c r="C1469" s="22"/>
    </row>
    <row r="1470" spans="3:3" x14ac:dyDescent="0.35">
      <c r="C1470" s="22"/>
    </row>
    <row r="1471" spans="3:3" x14ac:dyDescent="0.35">
      <c r="C1471" s="22"/>
    </row>
    <row r="1472" spans="3:3" x14ac:dyDescent="0.35">
      <c r="C1472" s="22"/>
    </row>
    <row r="1473" spans="3:3" x14ac:dyDescent="0.35">
      <c r="C1473" s="22"/>
    </row>
    <row r="1474" spans="3:3" x14ac:dyDescent="0.35">
      <c r="C1474" s="22"/>
    </row>
    <row r="1475" spans="3:3" x14ac:dyDescent="0.35">
      <c r="C1475" s="22"/>
    </row>
    <row r="1476" spans="3:3" x14ac:dyDescent="0.35">
      <c r="C1476" s="22"/>
    </row>
    <row r="1477" spans="3:3" x14ac:dyDescent="0.35">
      <c r="C1477" s="22"/>
    </row>
    <row r="1478" spans="3:3" x14ac:dyDescent="0.35">
      <c r="C1478" s="22"/>
    </row>
    <row r="1479" spans="3:3" x14ac:dyDescent="0.35">
      <c r="C1479" s="22"/>
    </row>
    <row r="1480" spans="3:3" x14ac:dyDescent="0.35">
      <c r="C1480" s="22"/>
    </row>
    <row r="1481" spans="3:3" x14ac:dyDescent="0.35">
      <c r="C1481" s="22"/>
    </row>
    <row r="1482" spans="3:3" x14ac:dyDescent="0.35">
      <c r="C1482" s="22"/>
    </row>
    <row r="1483" spans="3:3" x14ac:dyDescent="0.35">
      <c r="C1483" s="22"/>
    </row>
    <row r="1484" spans="3:3" x14ac:dyDescent="0.35">
      <c r="C1484" s="22"/>
    </row>
    <row r="1485" spans="3:3" x14ac:dyDescent="0.35">
      <c r="C1485" s="22"/>
    </row>
    <row r="1486" spans="3:3" x14ac:dyDescent="0.35">
      <c r="C1486" s="22"/>
    </row>
    <row r="1487" spans="3:3" x14ac:dyDescent="0.35">
      <c r="C1487" s="22"/>
    </row>
    <row r="1488" spans="3:3" x14ac:dyDescent="0.35">
      <c r="C1488" s="22"/>
    </row>
    <row r="1489" spans="3:3" x14ac:dyDescent="0.35">
      <c r="C1489" s="22"/>
    </row>
    <row r="1490" spans="3:3" x14ac:dyDescent="0.35">
      <c r="C1490" s="22"/>
    </row>
    <row r="1491" spans="3:3" x14ac:dyDescent="0.35">
      <c r="C1491" s="22"/>
    </row>
    <row r="1492" spans="3:3" x14ac:dyDescent="0.35">
      <c r="C1492" s="22"/>
    </row>
    <row r="1493" spans="3:3" x14ac:dyDescent="0.35">
      <c r="C1493" s="22"/>
    </row>
    <row r="1494" spans="3:3" x14ac:dyDescent="0.35">
      <c r="C1494" s="22"/>
    </row>
    <row r="1495" spans="3:3" x14ac:dyDescent="0.35">
      <c r="C1495" s="22"/>
    </row>
    <row r="1496" spans="3:3" x14ac:dyDescent="0.35">
      <c r="C1496" s="22"/>
    </row>
    <row r="1497" spans="3:3" x14ac:dyDescent="0.35">
      <c r="C1497" s="22"/>
    </row>
    <row r="1498" spans="3:3" x14ac:dyDescent="0.35">
      <c r="C1498" s="22"/>
    </row>
    <row r="1499" spans="3:3" x14ac:dyDescent="0.35">
      <c r="C1499" s="22"/>
    </row>
    <row r="1500" spans="3:3" x14ac:dyDescent="0.35">
      <c r="C1500" s="22"/>
    </row>
    <row r="1501" spans="3:3" x14ac:dyDescent="0.35">
      <c r="C1501" s="22"/>
    </row>
    <row r="1502" spans="3:3" x14ac:dyDescent="0.35">
      <c r="C1502" s="22"/>
    </row>
    <row r="1503" spans="3:3" x14ac:dyDescent="0.35">
      <c r="C1503" s="22"/>
    </row>
    <row r="1504" spans="3:3" x14ac:dyDescent="0.35">
      <c r="C1504" s="22"/>
    </row>
    <row r="1505" spans="3:3" x14ac:dyDescent="0.35">
      <c r="C1505" s="22"/>
    </row>
    <row r="1506" spans="3:3" x14ac:dyDescent="0.35">
      <c r="C1506" s="22"/>
    </row>
    <row r="1507" spans="3:3" x14ac:dyDescent="0.35">
      <c r="C1507" s="22"/>
    </row>
    <row r="1508" spans="3:3" x14ac:dyDescent="0.35">
      <c r="C1508" s="22"/>
    </row>
    <row r="1509" spans="3:3" x14ac:dyDescent="0.35">
      <c r="C1509" s="22"/>
    </row>
    <row r="1510" spans="3:3" x14ac:dyDescent="0.35">
      <c r="C1510" s="22"/>
    </row>
    <row r="1511" spans="3:3" x14ac:dyDescent="0.35">
      <c r="C1511" s="22"/>
    </row>
    <row r="1512" spans="3:3" x14ac:dyDescent="0.35">
      <c r="C1512" s="22"/>
    </row>
    <row r="1513" spans="3:3" x14ac:dyDescent="0.35">
      <c r="C1513" s="22"/>
    </row>
    <row r="1514" spans="3:3" x14ac:dyDescent="0.35">
      <c r="C1514" s="22"/>
    </row>
    <row r="1515" spans="3:3" x14ac:dyDescent="0.35">
      <c r="C1515" s="22"/>
    </row>
    <row r="1516" spans="3:3" x14ac:dyDescent="0.35">
      <c r="C1516" s="22"/>
    </row>
    <row r="1517" spans="3:3" x14ac:dyDescent="0.35">
      <c r="C1517" s="22"/>
    </row>
    <row r="1518" spans="3:3" x14ac:dyDescent="0.35">
      <c r="C1518" s="22"/>
    </row>
    <row r="1519" spans="3:3" x14ac:dyDescent="0.35">
      <c r="C1519" s="22"/>
    </row>
    <row r="1520" spans="3:3" x14ac:dyDescent="0.35">
      <c r="C1520" s="22"/>
    </row>
    <row r="1521" spans="3:3" x14ac:dyDescent="0.35">
      <c r="C1521" s="22"/>
    </row>
    <row r="1522" spans="3:3" x14ac:dyDescent="0.35">
      <c r="C1522" s="22"/>
    </row>
    <row r="1523" spans="3:3" x14ac:dyDescent="0.35">
      <c r="C1523" s="22"/>
    </row>
    <row r="1524" spans="3:3" x14ac:dyDescent="0.35">
      <c r="C1524" s="22"/>
    </row>
    <row r="1525" spans="3:3" x14ac:dyDescent="0.35">
      <c r="C1525" s="22"/>
    </row>
    <row r="1526" spans="3:3" x14ac:dyDescent="0.35">
      <c r="C1526" s="22"/>
    </row>
    <row r="1527" spans="3:3" x14ac:dyDescent="0.35">
      <c r="C1527" s="22"/>
    </row>
    <row r="1528" spans="3:3" x14ac:dyDescent="0.35">
      <c r="C1528" s="22"/>
    </row>
    <row r="1529" spans="3:3" x14ac:dyDescent="0.35">
      <c r="C1529" s="22"/>
    </row>
    <row r="1530" spans="3:3" x14ac:dyDescent="0.35">
      <c r="C1530" s="22"/>
    </row>
    <row r="1531" spans="3:3" x14ac:dyDescent="0.35">
      <c r="C1531" s="22"/>
    </row>
    <row r="1532" spans="3:3" x14ac:dyDescent="0.35">
      <c r="C1532" s="22"/>
    </row>
    <row r="1533" spans="3:3" x14ac:dyDescent="0.35">
      <c r="C1533" s="22"/>
    </row>
    <row r="1534" spans="3:3" x14ac:dyDescent="0.35">
      <c r="C1534" s="22"/>
    </row>
    <row r="1535" spans="3:3" x14ac:dyDescent="0.35">
      <c r="C1535" s="22"/>
    </row>
    <row r="1536" spans="3:3" x14ac:dyDescent="0.35">
      <c r="C1536" s="22"/>
    </row>
    <row r="1537" spans="3:3" x14ac:dyDescent="0.35">
      <c r="C1537" s="22"/>
    </row>
    <row r="1538" spans="3:3" x14ac:dyDescent="0.35">
      <c r="C1538" s="22"/>
    </row>
    <row r="1539" spans="3:3" x14ac:dyDescent="0.35">
      <c r="C1539" s="22"/>
    </row>
    <row r="1540" spans="3:3" x14ac:dyDescent="0.35">
      <c r="C1540" s="22"/>
    </row>
    <row r="1541" spans="3:3" x14ac:dyDescent="0.35">
      <c r="C1541" s="22"/>
    </row>
    <row r="1542" spans="3:3" x14ac:dyDescent="0.35">
      <c r="C1542" s="22"/>
    </row>
    <row r="1543" spans="3:3" x14ac:dyDescent="0.35">
      <c r="C1543" s="22"/>
    </row>
    <row r="1544" spans="3:3" x14ac:dyDescent="0.35">
      <c r="C1544" s="22"/>
    </row>
    <row r="1545" spans="3:3" x14ac:dyDescent="0.35">
      <c r="C1545" s="22"/>
    </row>
    <row r="1546" spans="3:3" x14ac:dyDescent="0.35">
      <c r="C1546" s="22"/>
    </row>
    <row r="1547" spans="3:3" x14ac:dyDescent="0.35">
      <c r="C1547" s="22"/>
    </row>
    <row r="1548" spans="3:3" x14ac:dyDescent="0.35">
      <c r="C1548" s="22"/>
    </row>
    <row r="1549" spans="3:3" x14ac:dyDescent="0.35">
      <c r="C1549" s="22"/>
    </row>
    <row r="1550" spans="3:3" x14ac:dyDescent="0.35">
      <c r="C1550" s="22"/>
    </row>
    <row r="1551" spans="3:3" x14ac:dyDescent="0.35">
      <c r="C1551" s="22"/>
    </row>
    <row r="1552" spans="3:3" x14ac:dyDescent="0.35">
      <c r="C1552" s="22"/>
    </row>
    <row r="1553" spans="3:3" x14ac:dyDescent="0.35">
      <c r="C1553" s="22"/>
    </row>
    <row r="1554" spans="3:3" x14ac:dyDescent="0.35">
      <c r="C1554" s="22"/>
    </row>
    <row r="1555" spans="3:3" x14ac:dyDescent="0.35">
      <c r="C1555" s="22"/>
    </row>
    <row r="1556" spans="3:3" x14ac:dyDescent="0.35">
      <c r="C1556" s="22"/>
    </row>
    <row r="1557" spans="3:3" x14ac:dyDescent="0.35">
      <c r="C1557" s="22"/>
    </row>
    <row r="1558" spans="3:3" x14ac:dyDescent="0.35">
      <c r="C1558" s="22"/>
    </row>
    <row r="1559" spans="3:3" x14ac:dyDescent="0.35">
      <c r="C1559" s="22"/>
    </row>
    <row r="1560" spans="3:3" x14ac:dyDescent="0.35">
      <c r="C1560" s="22"/>
    </row>
    <row r="1561" spans="3:3" x14ac:dyDescent="0.35">
      <c r="C1561" s="22"/>
    </row>
    <row r="1562" spans="3:3" x14ac:dyDescent="0.35">
      <c r="C1562" s="22"/>
    </row>
    <row r="1563" spans="3:3" x14ac:dyDescent="0.35">
      <c r="C1563" s="22"/>
    </row>
    <row r="1564" spans="3:3" x14ac:dyDescent="0.35">
      <c r="C1564" s="22"/>
    </row>
    <row r="1565" spans="3:3" x14ac:dyDescent="0.35">
      <c r="C1565" s="22"/>
    </row>
    <row r="1566" spans="3:3" x14ac:dyDescent="0.35">
      <c r="C1566" s="22"/>
    </row>
    <row r="1567" spans="3:3" x14ac:dyDescent="0.35">
      <c r="C1567" s="22"/>
    </row>
    <row r="1568" spans="3:3" x14ac:dyDescent="0.35">
      <c r="C1568" s="22"/>
    </row>
    <row r="1569" spans="3:3" x14ac:dyDescent="0.35">
      <c r="C1569" s="22"/>
    </row>
    <row r="1570" spans="3:3" x14ac:dyDescent="0.35">
      <c r="C1570" s="22"/>
    </row>
    <row r="1571" spans="3:3" x14ac:dyDescent="0.35">
      <c r="C1571" s="22"/>
    </row>
    <row r="1572" spans="3:3" x14ac:dyDescent="0.35">
      <c r="C1572" s="22"/>
    </row>
    <row r="1573" spans="3:3" x14ac:dyDescent="0.35">
      <c r="C1573" s="22"/>
    </row>
    <row r="1574" spans="3:3" x14ac:dyDescent="0.35">
      <c r="C1574" s="22"/>
    </row>
    <row r="1575" spans="3:3" x14ac:dyDescent="0.35">
      <c r="C1575" s="22"/>
    </row>
    <row r="1576" spans="3:3" x14ac:dyDescent="0.35">
      <c r="C1576" s="22"/>
    </row>
    <row r="1577" spans="3:3" x14ac:dyDescent="0.35">
      <c r="C1577" s="22"/>
    </row>
    <row r="1578" spans="3:3" x14ac:dyDescent="0.35">
      <c r="C1578" s="22"/>
    </row>
    <row r="1579" spans="3:3" x14ac:dyDescent="0.35">
      <c r="C1579" s="22"/>
    </row>
    <row r="1580" spans="3:3" x14ac:dyDescent="0.35">
      <c r="C1580" s="22"/>
    </row>
    <row r="1581" spans="3:3" x14ac:dyDescent="0.35">
      <c r="C1581" s="22"/>
    </row>
    <row r="1582" spans="3:3" x14ac:dyDescent="0.35">
      <c r="C1582" s="22"/>
    </row>
    <row r="1583" spans="3:3" x14ac:dyDescent="0.35">
      <c r="C1583" s="22"/>
    </row>
    <row r="1584" spans="3:3" x14ac:dyDescent="0.35">
      <c r="C1584" s="22"/>
    </row>
    <row r="1585" spans="3:3" x14ac:dyDescent="0.35">
      <c r="C1585" s="22"/>
    </row>
    <row r="1586" spans="3:3" x14ac:dyDescent="0.35">
      <c r="C1586" s="22"/>
    </row>
    <row r="1587" spans="3:3" x14ac:dyDescent="0.35">
      <c r="C1587" s="22"/>
    </row>
    <row r="1588" spans="3:3" x14ac:dyDescent="0.35">
      <c r="C1588" s="22"/>
    </row>
    <row r="1589" spans="3:3" x14ac:dyDescent="0.35">
      <c r="C1589" s="22"/>
    </row>
    <row r="1590" spans="3:3" x14ac:dyDescent="0.35">
      <c r="C1590" s="22"/>
    </row>
    <row r="1591" spans="3:3" x14ac:dyDescent="0.35">
      <c r="C1591" s="22"/>
    </row>
    <row r="1592" spans="3:3" x14ac:dyDescent="0.35">
      <c r="C1592" s="22"/>
    </row>
    <row r="1593" spans="3:3" x14ac:dyDescent="0.35">
      <c r="C1593" s="22"/>
    </row>
    <row r="1594" spans="3:3" x14ac:dyDescent="0.35">
      <c r="C1594" s="22"/>
    </row>
    <row r="1595" spans="3:3" x14ac:dyDescent="0.35">
      <c r="C1595" s="22"/>
    </row>
    <row r="1596" spans="3:3" x14ac:dyDescent="0.35">
      <c r="C1596" s="22"/>
    </row>
    <row r="1597" spans="3:3" x14ac:dyDescent="0.35">
      <c r="C1597" s="22"/>
    </row>
    <row r="1598" spans="3:3" x14ac:dyDescent="0.35">
      <c r="C1598" s="22"/>
    </row>
    <row r="1599" spans="3:3" x14ac:dyDescent="0.35">
      <c r="C1599" s="22"/>
    </row>
    <row r="1600" spans="3:3" x14ac:dyDescent="0.35">
      <c r="C1600" s="22"/>
    </row>
    <row r="1601" spans="3:3" x14ac:dyDescent="0.35">
      <c r="C1601" s="22"/>
    </row>
    <row r="1602" spans="3:3" x14ac:dyDescent="0.35">
      <c r="C1602" s="22"/>
    </row>
    <row r="1603" spans="3:3" x14ac:dyDescent="0.35">
      <c r="C1603" s="22"/>
    </row>
    <row r="1604" spans="3:3" x14ac:dyDescent="0.35">
      <c r="C1604" s="22"/>
    </row>
    <row r="1605" spans="3:3" x14ac:dyDescent="0.35">
      <c r="C1605" s="22"/>
    </row>
    <row r="1606" spans="3:3" x14ac:dyDescent="0.35">
      <c r="C1606" s="22"/>
    </row>
    <row r="1607" spans="3:3" x14ac:dyDescent="0.35">
      <c r="C1607" s="22"/>
    </row>
    <row r="1608" spans="3:3" x14ac:dyDescent="0.35">
      <c r="C1608" s="22"/>
    </row>
    <row r="1609" spans="3:3" x14ac:dyDescent="0.35">
      <c r="C1609" s="22"/>
    </row>
    <row r="1610" spans="3:3" x14ac:dyDescent="0.35">
      <c r="C1610" s="22"/>
    </row>
    <row r="1611" spans="3:3" x14ac:dyDescent="0.35">
      <c r="C1611" s="22"/>
    </row>
    <row r="1612" spans="3:3" x14ac:dyDescent="0.35">
      <c r="C1612" s="22"/>
    </row>
    <row r="1613" spans="3:3" x14ac:dyDescent="0.35">
      <c r="C1613" s="22"/>
    </row>
    <row r="1614" spans="3:3" x14ac:dyDescent="0.35">
      <c r="C1614" s="22"/>
    </row>
    <row r="1615" spans="3:3" x14ac:dyDescent="0.35">
      <c r="C1615" s="22"/>
    </row>
    <row r="1616" spans="3:3" x14ac:dyDescent="0.35">
      <c r="C1616" s="22"/>
    </row>
    <row r="1617" spans="3:3" x14ac:dyDescent="0.35">
      <c r="C1617" s="22"/>
    </row>
    <row r="1618" spans="3:3" x14ac:dyDescent="0.35">
      <c r="C1618" s="22"/>
    </row>
    <row r="1619" spans="3:3" x14ac:dyDescent="0.35">
      <c r="C1619" s="22"/>
    </row>
    <row r="1620" spans="3:3" x14ac:dyDescent="0.35">
      <c r="C1620" s="22"/>
    </row>
    <row r="1621" spans="3:3" x14ac:dyDescent="0.35">
      <c r="C1621" s="22"/>
    </row>
    <row r="1622" spans="3:3" x14ac:dyDescent="0.35">
      <c r="C1622" s="22"/>
    </row>
    <row r="1623" spans="3:3" x14ac:dyDescent="0.35">
      <c r="C1623" s="22"/>
    </row>
    <row r="1624" spans="3:3" x14ac:dyDescent="0.35">
      <c r="C1624" s="22"/>
    </row>
    <row r="1625" spans="3:3" x14ac:dyDescent="0.35">
      <c r="C1625" s="22"/>
    </row>
    <row r="1626" spans="3:3" x14ac:dyDescent="0.35">
      <c r="C1626" s="22"/>
    </row>
    <row r="1627" spans="3:3" x14ac:dyDescent="0.35">
      <c r="C1627" s="22"/>
    </row>
    <row r="1628" spans="3:3" x14ac:dyDescent="0.35">
      <c r="C1628" s="22"/>
    </row>
    <row r="1629" spans="3:3" x14ac:dyDescent="0.35">
      <c r="C1629" s="22"/>
    </row>
    <row r="1630" spans="3:3" x14ac:dyDescent="0.35">
      <c r="C1630" s="22"/>
    </row>
    <row r="1631" spans="3:3" x14ac:dyDescent="0.35">
      <c r="C1631" s="22"/>
    </row>
    <row r="1632" spans="3:3" x14ac:dyDescent="0.35">
      <c r="C1632" s="22"/>
    </row>
    <row r="1633" spans="3:3" x14ac:dyDescent="0.35">
      <c r="C1633" s="22"/>
    </row>
    <row r="1634" spans="3:3" x14ac:dyDescent="0.35">
      <c r="C1634" s="22"/>
    </row>
    <row r="1635" spans="3:3" x14ac:dyDescent="0.35">
      <c r="C1635" s="22"/>
    </row>
    <row r="1636" spans="3:3" x14ac:dyDescent="0.35">
      <c r="C1636" s="22"/>
    </row>
    <row r="1637" spans="3:3" x14ac:dyDescent="0.35">
      <c r="C1637" s="22"/>
    </row>
    <row r="1638" spans="3:3" x14ac:dyDescent="0.35">
      <c r="C1638" s="22"/>
    </row>
    <row r="1639" spans="3:3" x14ac:dyDescent="0.35">
      <c r="C1639" s="22"/>
    </row>
    <row r="1640" spans="3:3" x14ac:dyDescent="0.35">
      <c r="C1640" s="22"/>
    </row>
    <row r="1641" spans="3:3" x14ac:dyDescent="0.35">
      <c r="C1641" s="22"/>
    </row>
    <row r="1642" spans="3:3" x14ac:dyDescent="0.35">
      <c r="C1642" s="22"/>
    </row>
    <row r="1643" spans="3:3" x14ac:dyDescent="0.35">
      <c r="C1643" s="22"/>
    </row>
    <row r="1644" spans="3:3" x14ac:dyDescent="0.35">
      <c r="C1644" s="22"/>
    </row>
    <row r="1645" spans="3:3" x14ac:dyDescent="0.35">
      <c r="C1645" s="22"/>
    </row>
    <row r="1646" spans="3:3" x14ac:dyDescent="0.35">
      <c r="C1646" s="22"/>
    </row>
    <row r="1647" spans="3:3" x14ac:dyDescent="0.35">
      <c r="C1647" s="22"/>
    </row>
    <row r="1648" spans="3:3" x14ac:dyDescent="0.35">
      <c r="C1648" s="22"/>
    </row>
    <row r="1649" spans="3:3" x14ac:dyDescent="0.35">
      <c r="C1649" s="22"/>
    </row>
    <row r="1650" spans="3:3" x14ac:dyDescent="0.35">
      <c r="C1650" s="22"/>
    </row>
    <row r="1651" spans="3:3" x14ac:dyDescent="0.35">
      <c r="C1651" s="22"/>
    </row>
    <row r="1652" spans="3:3" x14ac:dyDescent="0.35">
      <c r="C1652" s="22"/>
    </row>
    <row r="1653" spans="3:3" x14ac:dyDescent="0.35">
      <c r="C1653" s="22"/>
    </row>
    <row r="1654" spans="3:3" x14ac:dyDescent="0.35">
      <c r="C1654" s="22"/>
    </row>
    <row r="1655" spans="3:3" x14ac:dyDescent="0.35">
      <c r="C1655" s="22"/>
    </row>
    <row r="1656" spans="3:3" x14ac:dyDescent="0.35">
      <c r="C1656" s="22"/>
    </row>
    <row r="1657" spans="3:3" x14ac:dyDescent="0.35">
      <c r="C1657" s="22"/>
    </row>
    <row r="1658" spans="3:3" x14ac:dyDescent="0.35">
      <c r="C1658" s="22"/>
    </row>
    <row r="1659" spans="3:3" x14ac:dyDescent="0.35">
      <c r="C1659" s="22"/>
    </row>
    <row r="1660" spans="3:3" x14ac:dyDescent="0.35">
      <c r="C1660" s="22"/>
    </row>
    <row r="1661" spans="3:3" x14ac:dyDescent="0.35">
      <c r="C1661" s="22"/>
    </row>
    <row r="1662" spans="3:3" x14ac:dyDescent="0.35">
      <c r="C1662" s="22"/>
    </row>
    <row r="1663" spans="3:3" x14ac:dyDescent="0.35">
      <c r="C1663" s="22"/>
    </row>
    <row r="1664" spans="3:3" x14ac:dyDescent="0.35">
      <c r="C1664" s="22"/>
    </row>
    <row r="1665" spans="3:3" x14ac:dyDescent="0.35">
      <c r="C1665" s="22"/>
    </row>
    <row r="1666" spans="3:3" x14ac:dyDescent="0.35">
      <c r="C1666" s="22"/>
    </row>
    <row r="1667" spans="3:3" x14ac:dyDescent="0.35">
      <c r="C1667" s="22"/>
    </row>
    <row r="1668" spans="3:3" x14ac:dyDescent="0.35">
      <c r="C1668" s="22"/>
    </row>
    <row r="1669" spans="3:3" x14ac:dyDescent="0.35">
      <c r="C1669" s="22"/>
    </row>
    <row r="1670" spans="3:3" x14ac:dyDescent="0.35">
      <c r="C1670" s="22"/>
    </row>
    <row r="1671" spans="3:3" x14ac:dyDescent="0.35">
      <c r="C1671" s="22"/>
    </row>
    <row r="1672" spans="3:3" x14ac:dyDescent="0.35">
      <c r="C1672" s="22"/>
    </row>
    <row r="1673" spans="3:3" x14ac:dyDescent="0.35">
      <c r="C1673" s="22"/>
    </row>
    <row r="1674" spans="3:3" x14ac:dyDescent="0.35">
      <c r="C1674" s="22"/>
    </row>
    <row r="1675" spans="3:3" x14ac:dyDescent="0.35">
      <c r="C1675" s="22"/>
    </row>
    <row r="1676" spans="3:3" x14ac:dyDescent="0.35">
      <c r="C1676" s="22"/>
    </row>
    <row r="1677" spans="3:3" x14ac:dyDescent="0.35">
      <c r="C1677" s="22"/>
    </row>
    <row r="1678" spans="3:3" x14ac:dyDescent="0.35">
      <c r="C1678" s="22"/>
    </row>
    <row r="1679" spans="3:3" x14ac:dyDescent="0.35">
      <c r="C1679" s="22"/>
    </row>
    <row r="1680" spans="3:3" x14ac:dyDescent="0.35">
      <c r="C1680" s="22"/>
    </row>
    <row r="1681" spans="3:3" x14ac:dyDescent="0.35">
      <c r="C1681" s="22"/>
    </row>
    <row r="1682" spans="3:3" x14ac:dyDescent="0.35">
      <c r="C1682" s="22"/>
    </row>
    <row r="1683" spans="3:3" x14ac:dyDescent="0.35">
      <c r="C1683" s="22"/>
    </row>
    <row r="1684" spans="3:3" x14ac:dyDescent="0.35">
      <c r="C1684" s="22"/>
    </row>
    <row r="1685" spans="3:3" x14ac:dyDescent="0.35">
      <c r="C1685" s="22"/>
    </row>
    <row r="1686" spans="3:3" x14ac:dyDescent="0.35">
      <c r="C1686" s="22"/>
    </row>
    <row r="1687" spans="3:3" x14ac:dyDescent="0.35">
      <c r="C1687" s="22"/>
    </row>
    <row r="1688" spans="3:3" x14ac:dyDescent="0.35">
      <c r="C1688" s="22"/>
    </row>
    <row r="1689" spans="3:3" x14ac:dyDescent="0.35">
      <c r="C1689" s="22"/>
    </row>
    <row r="1690" spans="3:3" x14ac:dyDescent="0.35">
      <c r="C1690" s="22"/>
    </row>
    <row r="1691" spans="3:3" x14ac:dyDescent="0.35">
      <c r="C1691" s="22"/>
    </row>
    <row r="1692" spans="3:3" x14ac:dyDescent="0.35">
      <c r="C1692" s="22"/>
    </row>
    <row r="1693" spans="3:3" x14ac:dyDescent="0.35">
      <c r="C1693" s="22"/>
    </row>
    <row r="1694" spans="3:3" x14ac:dyDescent="0.35">
      <c r="C1694" s="22"/>
    </row>
    <row r="1695" spans="3:3" x14ac:dyDescent="0.35">
      <c r="C1695" s="22"/>
    </row>
    <row r="1696" spans="3:3" x14ac:dyDescent="0.35">
      <c r="C1696" s="22"/>
    </row>
    <row r="1697" spans="3:3" x14ac:dyDescent="0.35">
      <c r="C1697" s="22"/>
    </row>
    <row r="1698" spans="3:3" x14ac:dyDescent="0.35">
      <c r="C1698" s="22"/>
    </row>
    <row r="1699" spans="3:3" x14ac:dyDescent="0.35">
      <c r="C1699" s="22"/>
    </row>
    <row r="1700" spans="3:3" x14ac:dyDescent="0.35">
      <c r="C1700" s="22"/>
    </row>
    <row r="1701" spans="3:3" x14ac:dyDescent="0.35">
      <c r="C1701" s="22"/>
    </row>
    <row r="1702" spans="3:3" x14ac:dyDescent="0.35">
      <c r="C1702" s="22"/>
    </row>
    <row r="1703" spans="3:3" x14ac:dyDescent="0.35">
      <c r="C1703" s="22"/>
    </row>
    <row r="1704" spans="3:3" x14ac:dyDescent="0.35">
      <c r="C1704" s="22"/>
    </row>
    <row r="1705" spans="3:3" x14ac:dyDescent="0.35">
      <c r="C1705" s="22"/>
    </row>
    <row r="1706" spans="3:3" x14ac:dyDescent="0.35">
      <c r="C1706" s="22"/>
    </row>
    <row r="1707" spans="3:3" x14ac:dyDescent="0.35">
      <c r="C1707" s="22"/>
    </row>
    <row r="1708" spans="3:3" x14ac:dyDescent="0.35">
      <c r="C1708" s="22"/>
    </row>
    <row r="1709" spans="3:3" x14ac:dyDescent="0.35">
      <c r="C1709" s="22"/>
    </row>
    <row r="1710" spans="3:3" x14ac:dyDescent="0.35">
      <c r="C1710" s="22"/>
    </row>
    <row r="1711" spans="3:3" x14ac:dyDescent="0.35">
      <c r="C1711" s="22"/>
    </row>
    <row r="1712" spans="3:3" x14ac:dyDescent="0.35">
      <c r="C1712" s="22"/>
    </row>
    <row r="1713" spans="3:3" x14ac:dyDescent="0.35">
      <c r="C1713" s="22"/>
    </row>
    <row r="1714" spans="3:3" x14ac:dyDescent="0.35">
      <c r="C1714" s="22"/>
    </row>
    <row r="1715" spans="3:3" x14ac:dyDescent="0.35">
      <c r="C1715" s="22"/>
    </row>
    <row r="1716" spans="3:3" x14ac:dyDescent="0.35">
      <c r="C1716" s="22"/>
    </row>
    <row r="1717" spans="3:3" x14ac:dyDescent="0.35">
      <c r="C1717" s="22"/>
    </row>
    <row r="1718" spans="3:3" x14ac:dyDescent="0.35">
      <c r="C1718" s="22"/>
    </row>
    <row r="1719" spans="3:3" x14ac:dyDescent="0.35">
      <c r="C1719" s="22"/>
    </row>
    <row r="1720" spans="3:3" x14ac:dyDescent="0.35">
      <c r="C1720" s="22"/>
    </row>
    <row r="1721" spans="3:3" x14ac:dyDescent="0.35">
      <c r="C1721" s="22"/>
    </row>
    <row r="1722" spans="3:3" x14ac:dyDescent="0.35">
      <c r="C1722" s="22"/>
    </row>
    <row r="1723" spans="3:3" x14ac:dyDescent="0.35">
      <c r="C1723" s="22"/>
    </row>
    <row r="1724" spans="3:3" x14ac:dyDescent="0.35">
      <c r="C1724" s="22"/>
    </row>
    <row r="1725" spans="3:3" x14ac:dyDescent="0.35">
      <c r="C1725" s="22"/>
    </row>
    <row r="1726" spans="3:3" x14ac:dyDescent="0.35">
      <c r="C1726" s="22"/>
    </row>
    <row r="1727" spans="3:3" x14ac:dyDescent="0.35">
      <c r="C1727" s="22"/>
    </row>
    <row r="1728" spans="3:3" x14ac:dyDescent="0.35">
      <c r="C1728" s="22"/>
    </row>
    <row r="1729" spans="3:3" x14ac:dyDescent="0.35">
      <c r="C1729" s="22"/>
    </row>
    <row r="1730" spans="3:3" x14ac:dyDescent="0.35">
      <c r="C1730" s="22"/>
    </row>
    <row r="1731" spans="3:3" x14ac:dyDescent="0.35">
      <c r="C1731" s="22"/>
    </row>
    <row r="1732" spans="3:3" x14ac:dyDescent="0.35">
      <c r="C1732" s="22"/>
    </row>
    <row r="1733" spans="3:3" x14ac:dyDescent="0.35">
      <c r="C1733" s="22"/>
    </row>
    <row r="1734" spans="3:3" x14ac:dyDescent="0.35">
      <c r="C1734" s="22"/>
    </row>
    <row r="1735" spans="3:3" x14ac:dyDescent="0.35">
      <c r="C1735" s="22"/>
    </row>
    <row r="1736" spans="3:3" x14ac:dyDescent="0.35">
      <c r="C1736" s="22"/>
    </row>
    <row r="1737" spans="3:3" x14ac:dyDescent="0.35">
      <c r="C1737" s="22"/>
    </row>
    <row r="1738" spans="3:3" x14ac:dyDescent="0.35">
      <c r="C1738" s="22"/>
    </row>
    <row r="1739" spans="3:3" x14ac:dyDescent="0.35">
      <c r="C1739" s="22"/>
    </row>
    <row r="1740" spans="3:3" x14ac:dyDescent="0.35">
      <c r="C1740" s="22"/>
    </row>
    <row r="1741" spans="3:3" x14ac:dyDescent="0.35">
      <c r="C1741" s="22"/>
    </row>
    <row r="1742" spans="3:3" x14ac:dyDescent="0.35">
      <c r="C1742" s="22"/>
    </row>
    <row r="1743" spans="3:3" x14ac:dyDescent="0.35">
      <c r="C1743" s="22"/>
    </row>
    <row r="1744" spans="3:3" x14ac:dyDescent="0.35">
      <c r="C1744" s="22"/>
    </row>
    <row r="1745" spans="3:3" x14ac:dyDescent="0.35">
      <c r="C1745" s="22"/>
    </row>
    <row r="1746" spans="3:3" x14ac:dyDescent="0.35">
      <c r="C1746" s="22"/>
    </row>
    <row r="1747" spans="3:3" x14ac:dyDescent="0.35">
      <c r="C1747" s="22"/>
    </row>
    <row r="1748" spans="3:3" x14ac:dyDescent="0.35">
      <c r="C1748" s="22"/>
    </row>
    <row r="1749" spans="3:3" x14ac:dyDescent="0.35">
      <c r="C1749" s="22"/>
    </row>
    <row r="1750" spans="3:3" x14ac:dyDescent="0.35">
      <c r="C1750" s="22"/>
    </row>
    <row r="1751" spans="3:3" x14ac:dyDescent="0.35">
      <c r="C1751" s="22"/>
    </row>
    <row r="1752" spans="3:3" x14ac:dyDescent="0.35">
      <c r="C1752" s="22"/>
    </row>
    <row r="1753" spans="3:3" x14ac:dyDescent="0.35">
      <c r="C1753" s="22"/>
    </row>
    <row r="1754" spans="3:3" x14ac:dyDescent="0.35">
      <c r="C1754" s="22"/>
    </row>
    <row r="1755" spans="3:3" x14ac:dyDescent="0.35">
      <c r="C1755" s="22"/>
    </row>
    <row r="1756" spans="3:3" x14ac:dyDescent="0.35">
      <c r="C1756" s="22"/>
    </row>
    <row r="1757" spans="3:3" x14ac:dyDescent="0.35">
      <c r="C1757" s="22"/>
    </row>
    <row r="1758" spans="3:3" x14ac:dyDescent="0.35">
      <c r="C1758" s="22"/>
    </row>
    <row r="1759" spans="3:3" x14ac:dyDescent="0.35">
      <c r="C1759" s="22"/>
    </row>
    <row r="1760" spans="3:3" x14ac:dyDescent="0.35">
      <c r="C1760" s="22"/>
    </row>
    <row r="1761" spans="3:3" x14ac:dyDescent="0.35">
      <c r="C1761" s="22"/>
    </row>
    <row r="1762" spans="3:3" x14ac:dyDescent="0.35">
      <c r="C1762" s="22"/>
    </row>
    <row r="1763" spans="3:3" x14ac:dyDescent="0.35">
      <c r="C1763" s="22"/>
    </row>
    <row r="1764" spans="3:3" x14ac:dyDescent="0.35">
      <c r="C1764" s="22"/>
    </row>
    <row r="1765" spans="3:3" x14ac:dyDescent="0.35">
      <c r="C1765" s="22"/>
    </row>
    <row r="1766" spans="3:3" x14ac:dyDescent="0.35">
      <c r="C1766" s="22"/>
    </row>
    <row r="1767" spans="3:3" x14ac:dyDescent="0.35">
      <c r="C1767" s="22"/>
    </row>
    <row r="1768" spans="3:3" x14ac:dyDescent="0.35">
      <c r="C1768" s="22"/>
    </row>
    <row r="1769" spans="3:3" x14ac:dyDescent="0.35">
      <c r="C1769" s="22"/>
    </row>
    <row r="1770" spans="3:3" x14ac:dyDescent="0.35">
      <c r="C1770" s="22"/>
    </row>
    <row r="1771" spans="3:3" x14ac:dyDescent="0.35">
      <c r="C1771" s="22"/>
    </row>
    <row r="1772" spans="3:3" x14ac:dyDescent="0.35">
      <c r="C1772" s="22"/>
    </row>
    <row r="1773" spans="3:3" x14ac:dyDescent="0.35">
      <c r="C1773" s="22"/>
    </row>
    <row r="1774" spans="3:3" x14ac:dyDescent="0.35">
      <c r="C1774" s="22"/>
    </row>
    <row r="1775" spans="3:3" x14ac:dyDescent="0.35">
      <c r="C1775" s="22"/>
    </row>
    <row r="1776" spans="3:3" x14ac:dyDescent="0.35">
      <c r="C1776" s="22"/>
    </row>
    <row r="1777" spans="3:3" x14ac:dyDescent="0.35">
      <c r="C1777" s="22"/>
    </row>
    <row r="1778" spans="3:3" x14ac:dyDescent="0.35">
      <c r="C1778" s="22"/>
    </row>
    <row r="1779" spans="3:3" x14ac:dyDescent="0.35">
      <c r="C1779" s="22"/>
    </row>
    <row r="1780" spans="3:3" x14ac:dyDescent="0.35">
      <c r="C1780" s="22"/>
    </row>
    <row r="1781" spans="3:3" x14ac:dyDescent="0.35">
      <c r="C1781" s="22"/>
    </row>
    <row r="1782" spans="3:3" x14ac:dyDescent="0.35">
      <c r="C1782" s="22"/>
    </row>
    <row r="1783" spans="3:3" x14ac:dyDescent="0.35">
      <c r="C1783" s="22"/>
    </row>
    <row r="1784" spans="3:3" x14ac:dyDescent="0.35">
      <c r="C1784" s="22"/>
    </row>
    <row r="1785" spans="3:3" x14ac:dyDescent="0.35">
      <c r="C1785" s="22"/>
    </row>
    <row r="1786" spans="3:3" x14ac:dyDescent="0.35">
      <c r="C1786" s="22"/>
    </row>
    <row r="1787" spans="3:3" x14ac:dyDescent="0.35">
      <c r="C1787" s="22"/>
    </row>
    <row r="1788" spans="3:3" x14ac:dyDescent="0.35">
      <c r="C1788" s="22"/>
    </row>
    <row r="1789" spans="3:3" x14ac:dyDescent="0.35">
      <c r="C1789" s="22"/>
    </row>
    <row r="1790" spans="3:3" x14ac:dyDescent="0.35">
      <c r="C1790" s="22"/>
    </row>
    <row r="1791" spans="3:3" x14ac:dyDescent="0.35">
      <c r="C1791" s="22"/>
    </row>
    <row r="1792" spans="3:3" x14ac:dyDescent="0.35">
      <c r="C1792" s="22"/>
    </row>
    <row r="1793" spans="3:3" x14ac:dyDescent="0.35">
      <c r="C1793" s="22"/>
    </row>
    <row r="1794" spans="3:3" x14ac:dyDescent="0.35">
      <c r="C1794" s="22"/>
    </row>
    <row r="1795" spans="3:3" x14ac:dyDescent="0.35">
      <c r="C1795" s="22"/>
    </row>
    <row r="1796" spans="3:3" x14ac:dyDescent="0.35">
      <c r="C1796" s="22"/>
    </row>
    <row r="1797" spans="3:3" x14ac:dyDescent="0.35">
      <c r="C1797" s="22"/>
    </row>
    <row r="1798" spans="3:3" x14ac:dyDescent="0.35">
      <c r="C1798" s="22"/>
    </row>
    <row r="1799" spans="3:3" x14ac:dyDescent="0.35">
      <c r="C1799" s="22"/>
    </row>
    <row r="1800" spans="3:3" x14ac:dyDescent="0.35">
      <c r="C1800" s="22"/>
    </row>
    <row r="1801" spans="3:3" x14ac:dyDescent="0.35">
      <c r="C1801" s="22"/>
    </row>
    <row r="1802" spans="3:3" x14ac:dyDescent="0.35">
      <c r="C1802" s="22"/>
    </row>
    <row r="1803" spans="3:3" x14ac:dyDescent="0.35">
      <c r="C1803" s="22"/>
    </row>
    <row r="1804" spans="3:3" x14ac:dyDescent="0.35">
      <c r="C1804" s="22"/>
    </row>
    <row r="1805" spans="3:3" x14ac:dyDescent="0.35">
      <c r="C1805" s="22"/>
    </row>
    <row r="1806" spans="3:3" x14ac:dyDescent="0.35">
      <c r="C1806" s="22"/>
    </row>
    <row r="1807" spans="3:3" x14ac:dyDescent="0.35">
      <c r="C1807" s="22"/>
    </row>
    <row r="1808" spans="3:3" x14ac:dyDescent="0.35">
      <c r="C1808" s="22"/>
    </row>
    <row r="1809" spans="3:3" x14ac:dyDescent="0.35">
      <c r="C1809" s="22"/>
    </row>
    <row r="1810" spans="3:3" x14ac:dyDescent="0.35">
      <c r="C1810" s="22"/>
    </row>
    <row r="1811" spans="3:3" x14ac:dyDescent="0.35">
      <c r="C1811" s="22"/>
    </row>
    <row r="1812" spans="3:3" x14ac:dyDescent="0.35">
      <c r="C1812" s="22"/>
    </row>
    <row r="1813" spans="3:3" x14ac:dyDescent="0.35">
      <c r="C1813" s="22"/>
    </row>
    <row r="1814" spans="3:3" x14ac:dyDescent="0.35">
      <c r="C1814" s="22"/>
    </row>
    <row r="1815" spans="3:3" x14ac:dyDescent="0.35">
      <c r="C1815" s="22"/>
    </row>
    <row r="1816" spans="3:3" x14ac:dyDescent="0.35">
      <c r="C1816" s="22"/>
    </row>
    <row r="1817" spans="3:3" x14ac:dyDescent="0.35">
      <c r="C1817" s="22"/>
    </row>
    <row r="1818" spans="3:3" x14ac:dyDescent="0.35">
      <c r="C1818" s="22"/>
    </row>
    <row r="1819" spans="3:3" x14ac:dyDescent="0.35">
      <c r="C1819" s="22"/>
    </row>
    <row r="1820" spans="3:3" x14ac:dyDescent="0.35">
      <c r="C1820" s="22"/>
    </row>
    <row r="1821" spans="3:3" x14ac:dyDescent="0.35">
      <c r="C1821" s="22"/>
    </row>
    <row r="1822" spans="3:3" x14ac:dyDescent="0.35">
      <c r="C1822" s="22"/>
    </row>
    <row r="1823" spans="3:3" x14ac:dyDescent="0.35">
      <c r="C1823" s="22"/>
    </row>
    <row r="1824" spans="3:3" x14ac:dyDescent="0.35">
      <c r="C1824" s="22"/>
    </row>
    <row r="1825" spans="3:3" x14ac:dyDescent="0.35">
      <c r="C1825" s="22"/>
    </row>
    <row r="1826" spans="3:3" x14ac:dyDescent="0.35">
      <c r="C1826" s="22"/>
    </row>
    <row r="1827" spans="3:3" x14ac:dyDescent="0.35">
      <c r="C1827" s="22"/>
    </row>
    <row r="1828" spans="3:3" x14ac:dyDescent="0.35">
      <c r="C1828" s="22"/>
    </row>
    <row r="1829" spans="3:3" x14ac:dyDescent="0.35">
      <c r="C1829" s="22"/>
    </row>
    <row r="1830" spans="3:3" x14ac:dyDescent="0.35">
      <c r="C1830" s="22"/>
    </row>
    <row r="1831" spans="3:3" x14ac:dyDescent="0.35">
      <c r="C1831" s="22"/>
    </row>
    <row r="1832" spans="3:3" x14ac:dyDescent="0.35">
      <c r="C1832" s="22"/>
    </row>
    <row r="1833" spans="3:3" x14ac:dyDescent="0.35">
      <c r="C1833" s="22"/>
    </row>
    <row r="1834" spans="3:3" x14ac:dyDescent="0.35">
      <c r="C1834" s="22"/>
    </row>
    <row r="1835" spans="3:3" x14ac:dyDescent="0.35">
      <c r="C1835" s="22"/>
    </row>
    <row r="1836" spans="3:3" x14ac:dyDescent="0.35">
      <c r="C1836" s="22"/>
    </row>
    <row r="1837" spans="3:3" x14ac:dyDescent="0.35">
      <c r="C1837" s="22"/>
    </row>
    <row r="1838" spans="3:3" x14ac:dyDescent="0.35">
      <c r="C1838" s="22"/>
    </row>
    <row r="1839" spans="3:3" x14ac:dyDescent="0.35">
      <c r="C1839" s="22"/>
    </row>
    <row r="1840" spans="3:3" x14ac:dyDescent="0.35">
      <c r="C1840" s="22"/>
    </row>
    <row r="1841" spans="3:3" x14ac:dyDescent="0.35">
      <c r="C1841" s="22"/>
    </row>
    <row r="1842" spans="3:3" x14ac:dyDescent="0.35">
      <c r="C1842" s="22"/>
    </row>
    <row r="1843" spans="3:3" x14ac:dyDescent="0.35">
      <c r="C1843" s="22"/>
    </row>
    <row r="1844" spans="3:3" x14ac:dyDescent="0.35">
      <c r="C1844" s="22"/>
    </row>
    <row r="1845" spans="3:3" x14ac:dyDescent="0.35">
      <c r="C1845" s="22"/>
    </row>
    <row r="1846" spans="3:3" x14ac:dyDescent="0.35">
      <c r="C1846" s="22"/>
    </row>
    <row r="1847" spans="3:3" x14ac:dyDescent="0.35">
      <c r="C1847" s="22"/>
    </row>
    <row r="1848" spans="3:3" x14ac:dyDescent="0.35">
      <c r="C1848" s="22"/>
    </row>
    <row r="1849" spans="3:3" x14ac:dyDescent="0.35">
      <c r="C1849" s="22"/>
    </row>
    <row r="1850" spans="3:3" x14ac:dyDescent="0.35">
      <c r="C1850" s="22"/>
    </row>
    <row r="1851" spans="3:3" x14ac:dyDescent="0.35">
      <c r="C1851" s="22"/>
    </row>
    <row r="1852" spans="3:3" x14ac:dyDescent="0.35">
      <c r="C1852" s="22"/>
    </row>
    <row r="1853" spans="3:3" x14ac:dyDescent="0.35">
      <c r="C1853" s="22"/>
    </row>
    <row r="1854" spans="3:3" x14ac:dyDescent="0.35">
      <c r="C1854" s="22"/>
    </row>
    <row r="1855" spans="3:3" x14ac:dyDescent="0.35">
      <c r="C1855" s="22"/>
    </row>
    <row r="1856" spans="3:3" x14ac:dyDescent="0.35">
      <c r="C1856" s="22"/>
    </row>
    <row r="1857" spans="3:3" x14ac:dyDescent="0.35">
      <c r="C1857" s="22"/>
    </row>
    <row r="1858" spans="3:3" x14ac:dyDescent="0.35">
      <c r="C1858" s="22"/>
    </row>
    <row r="1859" spans="3:3" x14ac:dyDescent="0.35">
      <c r="C1859" s="22"/>
    </row>
    <row r="1860" spans="3:3" x14ac:dyDescent="0.35">
      <c r="C1860" s="22"/>
    </row>
    <row r="1861" spans="3:3" x14ac:dyDescent="0.35">
      <c r="C1861" s="22"/>
    </row>
    <row r="1862" spans="3:3" x14ac:dyDescent="0.35">
      <c r="C1862" s="22"/>
    </row>
    <row r="1863" spans="3:3" x14ac:dyDescent="0.35">
      <c r="C1863" s="22"/>
    </row>
    <row r="1864" spans="3:3" x14ac:dyDescent="0.35">
      <c r="C1864" s="22"/>
    </row>
    <row r="1865" spans="3:3" x14ac:dyDescent="0.35">
      <c r="C1865" s="22"/>
    </row>
    <row r="1866" spans="3:3" x14ac:dyDescent="0.35">
      <c r="C1866" s="22"/>
    </row>
    <row r="1867" spans="3:3" x14ac:dyDescent="0.35">
      <c r="C1867" s="22"/>
    </row>
    <row r="1868" spans="3:3" x14ac:dyDescent="0.35">
      <c r="C1868" s="22"/>
    </row>
    <row r="1869" spans="3:3" x14ac:dyDescent="0.35">
      <c r="C1869" s="22"/>
    </row>
    <row r="1870" spans="3:3" x14ac:dyDescent="0.35">
      <c r="C1870" s="22"/>
    </row>
    <row r="1871" spans="3:3" x14ac:dyDescent="0.35">
      <c r="C1871" s="22"/>
    </row>
    <row r="1872" spans="3:3" x14ac:dyDescent="0.35">
      <c r="C1872" s="22"/>
    </row>
    <row r="1873" spans="3:3" x14ac:dyDescent="0.35">
      <c r="C1873" s="22"/>
    </row>
    <row r="1874" spans="3:3" x14ac:dyDescent="0.35">
      <c r="C1874" s="22"/>
    </row>
    <row r="1875" spans="3:3" x14ac:dyDescent="0.35">
      <c r="C1875" s="22"/>
    </row>
    <row r="1876" spans="3:3" x14ac:dyDescent="0.35">
      <c r="C1876" s="22"/>
    </row>
    <row r="1877" spans="3:3" x14ac:dyDescent="0.35">
      <c r="C1877" s="22"/>
    </row>
    <row r="1878" spans="3:3" x14ac:dyDescent="0.35">
      <c r="C1878" s="22"/>
    </row>
    <row r="1879" spans="3:3" x14ac:dyDescent="0.35">
      <c r="C1879" s="22"/>
    </row>
    <row r="1880" spans="3:3" x14ac:dyDescent="0.35">
      <c r="C1880" s="22"/>
    </row>
    <row r="1881" spans="3:3" x14ac:dyDescent="0.35">
      <c r="C1881" s="22"/>
    </row>
    <row r="1882" spans="3:3" x14ac:dyDescent="0.35">
      <c r="C1882" s="22"/>
    </row>
    <row r="1883" spans="3:3" x14ac:dyDescent="0.35">
      <c r="C1883" s="22"/>
    </row>
    <row r="1884" spans="3:3" x14ac:dyDescent="0.35">
      <c r="C1884" s="22"/>
    </row>
    <row r="1885" spans="3:3" x14ac:dyDescent="0.35">
      <c r="C1885" s="22"/>
    </row>
    <row r="1886" spans="3:3" x14ac:dyDescent="0.35">
      <c r="C1886" s="22"/>
    </row>
    <row r="1887" spans="3:3" x14ac:dyDescent="0.35">
      <c r="C1887" s="22"/>
    </row>
    <row r="1888" spans="3:3" x14ac:dyDescent="0.35">
      <c r="C1888" s="22"/>
    </row>
    <row r="1889" spans="3:3" x14ac:dyDescent="0.35">
      <c r="C1889" s="22"/>
    </row>
    <row r="1890" spans="3:3" x14ac:dyDescent="0.35">
      <c r="C1890" s="22"/>
    </row>
    <row r="1891" spans="3:3" x14ac:dyDescent="0.35">
      <c r="C1891" s="22"/>
    </row>
    <row r="1892" spans="3:3" x14ac:dyDescent="0.35">
      <c r="C1892" s="22"/>
    </row>
    <row r="1893" spans="3:3" x14ac:dyDescent="0.35">
      <c r="C1893" s="22"/>
    </row>
    <row r="1894" spans="3:3" x14ac:dyDescent="0.35">
      <c r="C1894" s="22"/>
    </row>
    <row r="1895" spans="3:3" x14ac:dyDescent="0.35">
      <c r="C1895" s="22"/>
    </row>
    <row r="1896" spans="3:3" x14ac:dyDescent="0.35">
      <c r="C1896" s="22"/>
    </row>
    <row r="1897" spans="3:3" x14ac:dyDescent="0.35">
      <c r="C1897" s="22"/>
    </row>
    <row r="1898" spans="3:3" x14ac:dyDescent="0.35">
      <c r="C1898" s="22"/>
    </row>
    <row r="1899" spans="3:3" x14ac:dyDescent="0.35">
      <c r="C1899" s="22"/>
    </row>
    <row r="1900" spans="3:3" x14ac:dyDescent="0.35">
      <c r="C1900" s="22"/>
    </row>
    <row r="1901" spans="3:3" x14ac:dyDescent="0.35">
      <c r="C1901" s="22"/>
    </row>
    <row r="1902" spans="3:3" x14ac:dyDescent="0.35">
      <c r="C1902" s="22"/>
    </row>
    <row r="1903" spans="3:3" x14ac:dyDescent="0.35">
      <c r="C1903" s="22"/>
    </row>
    <row r="1904" spans="3:3" x14ac:dyDescent="0.35">
      <c r="C1904" s="22"/>
    </row>
    <row r="1905" spans="3:3" x14ac:dyDescent="0.35">
      <c r="C1905" s="22"/>
    </row>
    <row r="1906" spans="3:3" x14ac:dyDescent="0.35">
      <c r="C1906" s="22"/>
    </row>
    <row r="1907" spans="3:3" x14ac:dyDescent="0.35">
      <c r="C1907" s="22"/>
    </row>
    <row r="1908" spans="3:3" x14ac:dyDescent="0.35">
      <c r="C1908" s="22"/>
    </row>
    <row r="1909" spans="3:3" x14ac:dyDescent="0.35">
      <c r="C1909" s="22"/>
    </row>
    <row r="1910" spans="3:3" x14ac:dyDescent="0.35">
      <c r="C1910" s="22"/>
    </row>
    <row r="1911" spans="3:3" x14ac:dyDescent="0.35">
      <c r="C1911" s="22"/>
    </row>
    <row r="1912" spans="3:3" x14ac:dyDescent="0.35">
      <c r="C1912" s="22"/>
    </row>
    <row r="1913" spans="3:3" x14ac:dyDescent="0.35">
      <c r="C1913" s="22"/>
    </row>
    <row r="1914" spans="3:3" x14ac:dyDescent="0.35">
      <c r="C1914" s="22"/>
    </row>
    <row r="1915" spans="3:3" x14ac:dyDescent="0.35">
      <c r="C1915" s="22"/>
    </row>
    <row r="1916" spans="3:3" x14ac:dyDescent="0.35">
      <c r="C1916" s="22"/>
    </row>
    <row r="1917" spans="3:3" x14ac:dyDescent="0.35">
      <c r="C1917" s="22"/>
    </row>
    <row r="1918" spans="3:3" x14ac:dyDescent="0.35">
      <c r="C1918" s="22"/>
    </row>
    <row r="1919" spans="3:3" x14ac:dyDescent="0.35">
      <c r="C1919" s="22"/>
    </row>
    <row r="1920" spans="3:3" x14ac:dyDescent="0.35">
      <c r="C1920" s="22"/>
    </row>
    <row r="1921" spans="3:3" x14ac:dyDescent="0.35">
      <c r="C1921" s="22"/>
    </row>
    <row r="1922" spans="3:3" x14ac:dyDescent="0.35">
      <c r="C1922" s="22"/>
    </row>
    <row r="1923" spans="3:3" x14ac:dyDescent="0.35">
      <c r="C1923" s="22"/>
    </row>
    <row r="1924" spans="3:3" x14ac:dyDescent="0.35">
      <c r="C1924" s="22"/>
    </row>
    <row r="1925" spans="3:3" x14ac:dyDescent="0.35">
      <c r="C1925" s="22"/>
    </row>
    <row r="1926" spans="3:3" x14ac:dyDescent="0.35">
      <c r="C1926" s="22"/>
    </row>
    <row r="1927" spans="3:3" x14ac:dyDescent="0.35">
      <c r="C1927" s="22"/>
    </row>
    <row r="1928" spans="3:3" x14ac:dyDescent="0.35">
      <c r="C1928" s="22"/>
    </row>
    <row r="1929" spans="3:3" x14ac:dyDescent="0.35">
      <c r="C1929" s="22"/>
    </row>
    <row r="1930" spans="3:3" x14ac:dyDescent="0.35">
      <c r="C1930" s="22"/>
    </row>
    <row r="1931" spans="3:3" x14ac:dyDescent="0.35">
      <c r="C1931" s="22"/>
    </row>
    <row r="1932" spans="3:3" x14ac:dyDescent="0.35">
      <c r="C1932" s="22"/>
    </row>
    <row r="1933" spans="3:3" x14ac:dyDescent="0.35">
      <c r="C1933" s="22"/>
    </row>
    <row r="1934" spans="3:3" x14ac:dyDescent="0.35">
      <c r="C1934" s="22"/>
    </row>
    <row r="1935" spans="3:3" x14ac:dyDescent="0.35">
      <c r="C1935" s="22"/>
    </row>
    <row r="1936" spans="3:3" x14ac:dyDescent="0.35">
      <c r="C1936" s="22"/>
    </row>
    <row r="1937" spans="3:3" x14ac:dyDescent="0.35">
      <c r="C1937" s="22"/>
    </row>
    <row r="1938" spans="3:3" x14ac:dyDescent="0.35">
      <c r="C1938" s="22"/>
    </row>
    <row r="1939" spans="3:3" x14ac:dyDescent="0.35">
      <c r="C1939" s="22"/>
    </row>
    <row r="1940" spans="3:3" x14ac:dyDescent="0.35">
      <c r="C1940" s="22"/>
    </row>
    <row r="1941" spans="3:3" x14ac:dyDescent="0.35">
      <c r="C1941" s="22"/>
    </row>
    <row r="1942" spans="3:3" x14ac:dyDescent="0.35">
      <c r="C1942" s="22"/>
    </row>
    <row r="1943" spans="3:3" x14ac:dyDescent="0.35">
      <c r="C1943" s="22"/>
    </row>
    <row r="1944" spans="3:3" x14ac:dyDescent="0.35">
      <c r="C1944" s="22"/>
    </row>
    <row r="1945" spans="3:3" x14ac:dyDescent="0.35">
      <c r="C1945" s="22"/>
    </row>
    <row r="1946" spans="3:3" x14ac:dyDescent="0.35">
      <c r="C1946" s="22"/>
    </row>
    <row r="1947" spans="3:3" x14ac:dyDescent="0.35">
      <c r="C1947" s="22"/>
    </row>
    <row r="1948" spans="3:3" x14ac:dyDescent="0.35">
      <c r="C1948" s="22"/>
    </row>
    <row r="1949" spans="3:3" x14ac:dyDescent="0.35">
      <c r="C1949" s="22"/>
    </row>
    <row r="1950" spans="3:3" x14ac:dyDescent="0.35">
      <c r="C1950" s="22"/>
    </row>
    <row r="1951" spans="3:3" x14ac:dyDescent="0.35">
      <c r="C1951" s="22"/>
    </row>
    <row r="1952" spans="3:3" x14ac:dyDescent="0.35">
      <c r="C1952" s="22"/>
    </row>
    <row r="1953" spans="3:3" x14ac:dyDescent="0.35">
      <c r="C1953" s="22"/>
    </row>
    <row r="1954" spans="3:3" x14ac:dyDescent="0.35">
      <c r="C1954" s="22"/>
    </row>
    <row r="1955" spans="3:3" x14ac:dyDescent="0.35">
      <c r="C1955" s="22"/>
    </row>
    <row r="1956" spans="3:3" x14ac:dyDescent="0.35">
      <c r="C1956" s="22"/>
    </row>
    <row r="1957" spans="3:3" x14ac:dyDescent="0.35">
      <c r="C1957" s="22"/>
    </row>
    <row r="1958" spans="3:3" x14ac:dyDescent="0.35">
      <c r="C1958" s="22"/>
    </row>
    <row r="1959" spans="3:3" x14ac:dyDescent="0.35">
      <c r="C1959" s="22"/>
    </row>
    <row r="1960" spans="3:3" x14ac:dyDescent="0.35">
      <c r="C1960" s="22"/>
    </row>
    <row r="1961" spans="3:3" x14ac:dyDescent="0.35">
      <c r="C1961" s="22"/>
    </row>
    <row r="1962" spans="3:3" x14ac:dyDescent="0.35">
      <c r="C1962" s="22"/>
    </row>
    <row r="1963" spans="3:3" x14ac:dyDescent="0.35">
      <c r="C1963" s="22"/>
    </row>
    <row r="1964" spans="3:3" x14ac:dyDescent="0.35">
      <c r="C1964" s="22"/>
    </row>
    <row r="1965" spans="3:3" x14ac:dyDescent="0.35">
      <c r="C1965" s="22"/>
    </row>
    <row r="1966" spans="3:3" x14ac:dyDescent="0.35">
      <c r="C1966" s="22"/>
    </row>
    <row r="1967" spans="3:3" x14ac:dyDescent="0.35">
      <c r="C1967" s="22"/>
    </row>
    <row r="1968" spans="3:3" x14ac:dyDescent="0.35">
      <c r="C1968" s="22"/>
    </row>
    <row r="1969" spans="3:3" x14ac:dyDescent="0.35">
      <c r="C1969" s="22"/>
    </row>
    <row r="1970" spans="3:3" x14ac:dyDescent="0.35">
      <c r="C1970" s="22"/>
    </row>
    <row r="1971" spans="3:3" x14ac:dyDescent="0.35">
      <c r="C1971" s="22"/>
    </row>
    <row r="1972" spans="3:3" x14ac:dyDescent="0.35">
      <c r="C1972" s="22"/>
    </row>
    <row r="1973" spans="3:3" x14ac:dyDescent="0.35">
      <c r="C1973" s="22"/>
    </row>
    <row r="1974" spans="3:3" x14ac:dyDescent="0.35">
      <c r="C1974" s="22"/>
    </row>
    <row r="1975" spans="3:3" x14ac:dyDescent="0.35">
      <c r="C1975" s="22"/>
    </row>
    <row r="1976" spans="3:3" x14ac:dyDescent="0.35">
      <c r="C1976" s="22"/>
    </row>
    <row r="1977" spans="3:3" x14ac:dyDescent="0.35">
      <c r="C1977" s="22"/>
    </row>
    <row r="1978" spans="3:3" x14ac:dyDescent="0.35">
      <c r="C1978" s="22"/>
    </row>
    <row r="1979" spans="3:3" x14ac:dyDescent="0.35">
      <c r="C1979" s="22"/>
    </row>
    <row r="1980" spans="3:3" x14ac:dyDescent="0.35">
      <c r="C1980" s="22"/>
    </row>
    <row r="1981" spans="3:3" x14ac:dyDescent="0.35">
      <c r="C1981" s="22"/>
    </row>
    <row r="1982" spans="3:3" x14ac:dyDescent="0.35">
      <c r="C1982" s="22"/>
    </row>
    <row r="1983" spans="3:3" x14ac:dyDescent="0.35">
      <c r="C1983" s="22"/>
    </row>
    <row r="1984" spans="3:3" x14ac:dyDescent="0.35">
      <c r="C1984" s="22"/>
    </row>
    <row r="1985" spans="3:3" x14ac:dyDescent="0.35">
      <c r="C1985" s="22"/>
    </row>
    <row r="1986" spans="3:3" x14ac:dyDescent="0.35">
      <c r="C1986" s="22"/>
    </row>
    <row r="1987" spans="3:3" x14ac:dyDescent="0.35">
      <c r="C1987" s="22"/>
    </row>
    <row r="1988" spans="3:3" x14ac:dyDescent="0.35">
      <c r="C1988" s="22"/>
    </row>
    <row r="1989" spans="3:3" x14ac:dyDescent="0.35">
      <c r="C1989" s="22"/>
    </row>
    <row r="1990" spans="3:3" x14ac:dyDescent="0.35">
      <c r="C1990" s="22"/>
    </row>
    <row r="1991" spans="3:3" x14ac:dyDescent="0.35">
      <c r="C1991" s="22"/>
    </row>
    <row r="1992" spans="3:3" x14ac:dyDescent="0.35">
      <c r="C1992" s="22"/>
    </row>
    <row r="1993" spans="3:3" x14ac:dyDescent="0.35">
      <c r="C1993" s="22"/>
    </row>
    <row r="1994" spans="3:3" x14ac:dyDescent="0.35">
      <c r="C1994" s="22"/>
    </row>
    <row r="1995" spans="3:3" x14ac:dyDescent="0.35">
      <c r="C1995" s="22"/>
    </row>
    <row r="1996" spans="3:3" x14ac:dyDescent="0.35">
      <c r="C1996" s="22"/>
    </row>
    <row r="1997" spans="3:3" x14ac:dyDescent="0.35">
      <c r="C1997" s="22"/>
    </row>
    <row r="1998" spans="3:3" x14ac:dyDescent="0.35">
      <c r="C1998" s="22"/>
    </row>
    <row r="1999" spans="3:3" x14ac:dyDescent="0.35">
      <c r="C1999" s="22"/>
    </row>
    <row r="2000" spans="3:3" x14ac:dyDescent="0.35">
      <c r="C2000" s="22"/>
    </row>
    <row r="2001" spans="3:3" x14ac:dyDescent="0.35">
      <c r="C2001" s="22"/>
    </row>
    <row r="2002" spans="3:3" x14ac:dyDescent="0.35">
      <c r="C2002" s="22"/>
    </row>
    <row r="2003" spans="3:3" x14ac:dyDescent="0.35">
      <c r="C2003" s="22"/>
    </row>
    <row r="2004" spans="3:3" x14ac:dyDescent="0.35">
      <c r="C2004" s="22"/>
    </row>
    <row r="2005" spans="3:3" x14ac:dyDescent="0.35">
      <c r="C2005" s="22"/>
    </row>
    <row r="2006" spans="3:3" x14ac:dyDescent="0.35">
      <c r="C2006" s="22"/>
    </row>
    <row r="2007" spans="3:3" x14ac:dyDescent="0.35">
      <c r="C2007" s="22"/>
    </row>
    <row r="2008" spans="3:3" x14ac:dyDescent="0.35">
      <c r="C2008" s="22"/>
    </row>
    <row r="2009" spans="3:3" x14ac:dyDescent="0.35">
      <c r="C2009" s="22"/>
    </row>
    <row r="2010" spans="3:3" x14ac:dyDescent="0.35">
      <c r="C2010" s="22"/>
    </row>
    <row r="2011" spans="3:3" x14ac:dyDescent="0.35">
      <c r="C2011" s="22"/>
    </row>
    <row r="2012" spans="3:3" x14ac:dyDescent="0.35">
      <c r="C2012" s="22"/>
    </row>
    <row r="2013" spans="3:3" x14ac:dyDescent="0.35">
      <c r="C2013" s="22"/>
    </row>
    <row r="2014" spans="3:3" x14ac:dyDescent="0.35">
      <c r="C2014" s="22"/>
    </row>
    <row r="2015" spans="3:3" x14ac:dyDescent="0.35">
      <c r="C2015" s="22"/>
    </row>
    <row r="2016" spans="3:3" x14ac:dyDescent="0.35">
      <c r="C2016" s="22"/>
    </row>
    <row r="2017" spans="3:3" x14ac:dyDescent="0.35">
      <c r="C2017" s="22"/>
    </row>
    <row r="2018" spans="3:3" x14ac:dyDescent="0.35">
      <c r="C2018" s="22"/>
    </row>
    <row r="2019" spans="3:3" x14ac:dyDescent="0.35">
      <c r="C2019" s="22"/>
    </row>
    <row r="2020" spans="3:3" x14ac:dyDescent="0.35">
      <c r="C2020" s="22"/>
    </row>
    <row r="2021" spans="3:3" x14ac:dyDescent="0.35">
      <c r="C2021" s="22"/>
    </row>
    <row r="2022" spans="3:3" x14ac:dyDescent="0.35">
      <c r="C2022" s="22"/>
    </row>
    <row r="2023" spans="3:3" x14ac:dyDescent="0.35">
      <c r="C2023" s="22"/>
    </row>
    <row r="2024" spans="3:3" x14ac:dyDescent="0.35">
      <c r="C2024" s="22"/>
    </row>
    <row r="2025" spans="3:3" x14ac:dyDescent="0.35">
      <c r="C2025" s="22"/>
    </row>
    <row r="2026" spans="3:3" x14ac:dyDescent="0.35">
      <c r="C2026" s="22"/>
    </row>
    <row r="2027" spans="3:3" x14ac:dyDescent="0.35">
      <c r="C2027" s="22"/>
    </row>
    <row r="2028" spans="3:3" x14ac:dyDescent="0.35">
      <c r="C2028" s="22"/>
    </row>
    <row r="2029" spans="3:3" x14ac:dyDescent="0.35">
      <c r="C2029" s="22"/>
    </row>
    <row r="2030" spans="3:3" x14ac:dyDescent="0.35">
      <c r="C2030" s="22"/>
    </row>
    <row r="2031" spans="3:3" x14ac:dyDescent="0.35">
      <c r="C2031" s="22"/>
    </row>
    <row r="2032" spans="3:3" x14ac:dyDescent="0.35">
      <c r="C2032" s="22"/>
    </row>
    <row r="2033" spans="3:3" x14ac:dyDescent="0.35">
      <c r="C2033" s="22"/>
    </row>
    <row r="2034" spans="3:3" x14ac:dyDescent="0.35">
      <c r="C2034" s="22"/>
    </row>
    <row r="2035" spans="3:3" x14ac:dyDescent="0.35">
      <c r="C2035" s="22"/>
    </row>
    <row r="2036" spans="3:3" x14ac:dyDescent="0.35">
      <c r="C2036" s="22"/>
    </row>
    <row r="2037" spans="3:3" x14ac:dyDescent="0.35">
      <c r="C2037" s="22"/>
    </row>
    <row r="2038" spans="3:3" x14ac:dyDescent="0.35">
      <c r="C2038" s="22"/>
    </row>
    <row r="2039" spans="3:3" x14ac:dyDescent="0.35">
      <c r="C2039" s="22"/>
    </row>
    <row r="2040" spans="3:3" x14ac:dyDescent="0.35">
      <c r="C2040" s="22"/>
    </row>
    <row r="2041" spans="3:3" x14ac:dyDescent="0.35">
      <c r="C2041" s="22"/>
    </row>
    <row r="2042" spans="3:3" x14ac:dyDescent="0.35">
      <c r="C2042" s="22"/>
    </row>
    <row r="2043" spans="3:3" x14ac:dyDescent="0.35">
      <c r="C2043" s="22"/>
    </row>
    <row r="2044" spans="3:3" x14ac:dyDescent="0.35">
      <c r="C2044" s="22"/>
    </row>
    <row r="2045" spans="3:3" x14ac:dyDescent="0.35">
      <c r="C2045" s="22"/>
    </row>
    <row r="2046" spans="3:3" x14ac:dyDescent="0.35">
      <c r="C2046" s="22"/>
    </row>
    <row r="2047" spans="3:3" x14ac:dyDescent="0.35">
      <c r="C2047" s="22"/>
    </row>
    <row r="2048" spans="3:3" x14ac:dyDescent="0.35">
      <c r="C2048" s="22"/>
    </row>
    <row r="2049" spans="3:3" x14ac:dyDescent="0.35">
      <c r="C2049" s="22"/>
    </row>
    <row r="2050" spans="3:3" x14ac:dyDescent="0.35">
      <c r="C2050" s="22"/>
    </row>
    <row r="2051" spans="3:3" x14ac:dyDescent="0.35">
      <c r="C2051" s="22"/>
    </row>
    <row r="2052" spans="3:3" x14ac:dyDescent="0.35">
      <c r="C2052" s="22"/>
    </row>
    <row r="2053" spans="3:3" x14ac:dyDescent="0.35">
      <c r="C2053" s="22"/>
    </row>
    <row r="2054" spans="3:3" x14ac:dyDescent="0.35">
      <c r="C2054" s="22"/>
    </row>
    <row r="2055" spans="3:3" x14ac:dyDescent="0.35">
      <c r="C2055" s="22"/>
    </row>
    <row r="2056" spans="3:3" x14ac:dyDescent="0.35">
      <c r="C2056" s="22"/>
    </row>
    <row r="2057" spans="3:3" x14ac:dyDescent="0.35">
      <c r="C2057" s="22"/>
    </row>
    <row r="2058" spans="3:3" x14ac:dyDescent="0.35">
      <c r="C2058" s="22"/>
    </row>
    <row r="2059" spans="3:3" x14ac:dyDescent="0.35">
      <c r="C2059" s="22"/>
    </row>
    <row r="2060" spans="3:3" x14ac:dyDescent="0.35">
      <c r="C2060" s="22"/>
    </row>
    <row r="2061" spans="3:3" x14ac:dyDescent="0.35">
      <c r="C2061" s="22"/>
    </row>
    <row r="2062" spans="3:3" x14ac:dyDescent="0.35">
      <c r="C2062" s="22"/>
    </row>
    <row r="2063" spans="3:3" x14ac:dyDescent="0.35">
      <c r="C2063" s="22"/>
    </row>
    <row r="2064" spans="3:3" x14ac:dyDescent="0.35">
      <c r="C2064" s="22"/>
    </row>
    <row r="2065" spans="3:3" x14ac:dyDescent="0.35">
      <c r="C2065" s="22"/>
    </row>
    <row r="2066" spans="3:3" x14ac:dyDescent="0.35">
      <c r="C2066" s="22"/>
    </row>
    <row r="2067" spans="3:3" x14ac:dyDescent="0.35">
      <c r="C2067" s="22"/>
    </row>
    <row r="2068" spans="3:3" x14ac:dyDescent="0.35">
      <c r="C2068" s="22"/>
    </row>
    <row r="2069" spans="3:3" x14ac:dyDescent="0.35">
      <c r="C2069" s="22"/>
    </row>
    <row r="2070" spans="3:3" x14ac:dyDescent="0.35">
      <c r="C2070" s="22"/>
    </row>
    <row r="2071" spans="3:3" x14ac:dyDescent="0.35">
      <c r="C2071" s="22"/>
    </row>
    <row r="2072" spans="3:3" x14ac:dyDescent="0.35">
      <c r="C2072" s="22"/>
    </row>
    <row r="2073" spans="3:3" x14ac:dyDescent="0.35">
      <c r="C2073" s="22"/>
    </row>
    <row r="2074" spans="3:3" x14ac:dyDescent="0.35">
      <c r="C2074" s="22"/>
    </row>
    <row r="2075" spans="3:3" x14ac:dyDescent="0.35">
      <c r="C2075" s="22"/>
    </row>
    <row r="2076" spans="3:3" x14ac:dyDescent="0.35">
      <c r="C2076" s="22"/>
    </row>
    <row r="2077" spans="3:3" x14ac:dyDescent="0.35">
      <c r="C2077" s="22"/>
    </row>
    <row r="2078" spans="3:3" x14ac:dyDescent="0.35">
      <c r="C2078" s="22"/>
    </row>
    <row r="2079" spans="3:3" x14ac:dyDescent="0.35">
      <c r="C2079" s="22"/>
    </row>
    <row r="2080" spans="3:3" x14ac:dyDescent="0.35">
      <c r="C2080" s="22"/>
    </row>
    <row r="2081" spans="3:3" x14ac:dyDescent="0.35">
      <c r="C2081" s="22"/>
    </row>
    <row r="2082" spans="3:3" x14ac:dyDescent="0.35">
      <c r="C2082" s="22"/>
    </row>
    <row r="2083" spans="3:3" x14ac:dyDescent="0.35">
      <c r="C2083" s="22"/>
    </row>
    <row r="2084" spans="3:3" x14ac:dyDescent="0.35">
      <c r="C2084" s="22"/>
    </row>
    <row r="2085" spans="3:3" x14ac:dyDescent="0.35">
      <c r="C2085" s="22"/>
    </row>
    <row r="2086" spans="3:3" x14ac:dyDescent="0.35">
      <c r="C2086" s="22"/>
    </row>
    <row r="2087" spans="3:3" x14ac:dyDescent="0.35">
      <c r="C2087" s="22"/>
    </row>
    <row r="2088" spans="3:3" x14ac:dyDescent="0.35">
      <c r="C2088" s="22"/>
    </row>
    <row r="2089" spans="3:3" x14ac:dyDescent="0.35">
      <c r="C2089" s="22"/>
    </row>
    <row r="2090" spans="3:3" x14ac:dyDescent="0.35">
      <c r="C2090" s="22"/>
    </row>
    <row r="2091" spans="3:3" x14ac:dyDescent="0.35">
      <c r="C2091" s="22"/>
    </row>
    <row r="2092" spans="3:3" x14ac:dyDescent="0.35">
      <c r="C2092" s="22"/>
    </row>
    <row r="2093" spans="3:3" x14ac:dyDescent="0.35">
      <c r="C2093" s="22"/>
    </row>
    <row r="2094" spans="3:3" x14ac:dyDescent="0.35">
      <c r="C2094" s="22"/>
    </row>
    <row r="2095" spans="3:3" x14ac:dyDescent="0.35">
      <c r="C2095" s="22"/>
    </row>
    <row r="2096" spans="3:3" x14ac:dyDescent="0.35">
      <c r="C2096" s="22"/>
    </row>
    <row r="2097" spans="3:3" x14ac:dyDescent="0.35">
      <c r="C2097" s="22"/>
    </row>
    <row r="2098" spans="3:3" x14ac:dyDescent="0.35">
      <c r="C2098" s="22"/>
    </row>
    <row r="2099" spans="3:3" x14ac:dyDescent="0.35">
      <c r="C2099" s="22"/>
    </row>
    <row r="2100" spans="3:3" x14ac:dyDescent="0.35">
      <c r="C2100" s="22"/>
    </row>
    <row r="2101" spans="3:3" x14ac:dyDescent="0.35">
      <c r="C2101" s="22"/>
    </row>
    <row r="2102" spans="3:3" x14ac:dyDescent="0.35">
      <c r="C2102" s="22"/>
    </row>
    <row r="2103" spans="3:3" x14ac:dyDescent="0.35">
      <c r="C2103" s="22"/>
    </row>
    <row r="2104" spans="3:3" x14ac:dyDescent="0.35">
      <c r="C2104" s="22"/>
    </row>
    <row r="2105" spans="3:3" x14ac:dyDescent="0.35">
      <c r="C2105" s="22"/>
    </row>
    <row r="2106" spans="3:3" x14ac:dyDescent="0.35">
      <c r="C2106" s="22"/>
    </row>
    <row r="2107" spans="3:3" x14ac:dyDescent="0.35">
      <c r="C2107" s="22"/>
    </row>
    <row r="2108" spans="3:3" x14ac:dyDescent="0.35">
      <c r="C2108" s="22"/>
    </row>
    <row r="2109" spans="3:3" x14ac:dyDescent="0.35">
      <c r="C2109" s="22"/>
    </row>
    <row r="2110" spans="3:3" x14ac:dyDescent="0.35">
      <c r="C2110" s="22"/>
    </row>
    <row r="2111" spans="3:3" x14ac:dyDescent="0.35">
      <c r="C2111" s="22"/>
    </row>
    <row r="2112" spans="3:3" x14ac:dyDescent="0.35">
      <c r="C2112" s="22"/>
    </row>
    <row r="2113" spans="3:3" x14ac:dyDescent="0.35">
      <c r="C2113" s="22"/>
    </row>
    <row r="2114" spans="3:3" x14ac:dyDescent="0.35">
      <c r="C2114" s="22"/>
    </row>
    <row r="2115" spans="3:3" x14ac:dyDescent="0.35">
      <c r="C2115" s="22"/>
    </row>
    <row r="2116" spans="3:3" x14ac:dyDescent="0.35">
      <c r="C2116" s="22"/>
    </row>
    <row r="2117" spans="3:3" x14ac:dyDescent="0.35">
      <c r="C2117" s="22"/>
    </row>
    <row r="2118" spans="3:3" x14ac:dyDescent="0.35">
      <c r="C2118" s="22"/>
    </row>
    <row r="2119" spans="3:3" x14ac:dyDescent="0.35">
      <c r="C2119" s="22"/>
    </row>
    <row r="2120" spans="3:3" x14ac:dyDescent="0.35">
      <c r="C2120" s="22"/>
    </row>
    <row r="2121" spans="3:3" x14ac:dyDescent="0.35">
      <c r="C2121" s="22"/>
    </row>
    <row r="2122" spans="3:3" x14ac:dyDescent="0.35">
      <c r="C2122" s="22"/>
    </row>
    <row r="2123" spans="3:3" x14ac:dyDescent="0.35">
      <c r="C2123" s="22"/>
    </row>
    <row r="2124" spans="3:3" x14ac:dyDescent="0.35">
      <c r="C2124" s="22"/>
    </row>
    <row r="2125" spans="3:3" x14ac:dyDescent="0.35">
      <c r="C2125" s="22"/>
    </row>
    <row r="2126" spans="3:3" x14ac:dyDescent="0.35">
      <c r="C2126" s="22"/>
    </row>
    <row r="2127" spans="3:3" x14ac:dyDescent="0.35">
      <c r="C2127" s="22"/>
    </row>
    <row r="2128" spans="3:3" x14ac:dyDescent="0.35">
      <c r="C2128" s="22"/>
    </row>
    <row r="2129" spans="3:3" x14ac:dyDescent="0.35">
      <c r="C2129" s="22"/>
    </row>
    <row r="2130" spans="3:3" x14ac:dyDescent="0.35">
      <c r="C2130" s="22"/>
    </row>
    <row r="2131" spans="3:3" x14ac:dyDescent="0.35">
      <c r="C2131" s="22"/>
    </row>
    <row r="2132" spans="3:3" x14ac:dyDescent="0.35">
      <c r="C2132" s="22"/>
    </row>
    <row r="2133" spans="3:3" x14ac:dyDescent="0.35">
      <c r="C2133" s="22"/>
    </row>
    <row r="2134" spans="3:3" x14ac:dyDescent="0.35">
      <c r="C2134" s="22"/>
    </row>
    <row r="2135" spans="3:3" x14ac:dyDescent="0.35">
      <c r="C2135" s="22"/>
    </row>
    <row r="2136" spans="3:3" x14ac:dyDescent="0.35">
      <c r="C2136" s="22"/>
    </row>
    <row r="2137" spans="3:3" x14ac:dyDescent="0.35">
      <c r="C2137" s="22"/>
    </row>
    <row r="2138" spans="3:3" x14ac:dyDescent="0.35">
      <c r="C2138" s="22"/>
    </row>
    <row r="2139" spans="3:3" x14ac:dyDescent="0.35">
      <c r="C2139" s="22"/>
    </row>
    <row r="2140" spans="3:3" x14ac:dyDescent="0.35">
      <c r="C2140" s="22"/>
    </row>
    <row r="2141" spans="3:3" x14ac:dyDescent="0.35">
      <c r="C2141" s="22"/>
    </row>
    <row r="2142" spans="3:3" x14ac:dyDescent="0.35">
      <c r="C2142" s="22"/>
    </row>
    <row r="2143" spans="3:3" x14ac:dyDescent="0.35">
      <c r="C2143" s="22"/>
    </row>
    <row r="2144" spans="3:3" x14ac:dyDescent="0.35">
      <c r="C2144" s="22"/>
    </row>
    <row r="2145" spans="3:3" x14ac:dyDescent="0.35">
      <c r="C2145" s="22"/>
    </row>
    <row r="2146" spans="3:3" x14ac:dyDescent="0.35">
      <c r="C2146" s="22"/>
    </row>
    <row r="2147" spans="3:3" x14ac:dyDescent="0.35">
      <c r="C2147" s="22"/>
    </row>
    <row r="2148" spans="3:3" x14ac:dyDescent="0.35">
      <c r="C2148" s="22"/>
    </row>
    <row r="2149" spans="3:3" x14ac:dyDescent="0.35">
      <c r="C2149" s="22"/>
    </row>
    <row r="2150" spans="3:3" x14ac:dyDescent="0.35">
      <c r="C2150" s="22"/>
    </row>
    <row r="2151" spans="3:3" x14ac:dyDescent="0.35">
      <c r="C2151" s="22"/>
    </row>
    <row r="2152" spans="3:3" x14ac:dyDescent="0.35">
      <c r="C2152" s="22"/>
    </row>
    <row r="2153" spans="3:3" x14ac:dyDescent="0.35">
      <c r="C2153" s="22"/>
    </row>
    <row r="2154" spans="3:3" x14ac:dyDescent="0.35">
      <c r="C2154" s="22"/>
    </row>
    <row r="2155" spans="3:3" x14ac:dyDescent="0.35">
      <c r="C2155" s="22"/>
    </row>
    <row r="2156" spans="3:3" x14ac:dyDescent="0.35">
      <c r="C2156" s="22"/>
    </row>
    <row r="2157" spans="3:3" x14ac:dyDescent="0.35">
      <c r="C2157" s="22"/>
    </row>
    <row r="2158" spans="3:3" x14ac:dyDescent="0.35">
      <c r="C2158" s="22"/>
    </row>
    <row r="2159" spans="3:3" x14ac:dyDescent="0.35">
      <c r="C2159" s="22"/>
    </row>
    <row r="2160" spans="3:3" x14ac:dyDescent="0.35">
      <c r="C2160" s="22"/>
    </row>
    <row r="2161" spans="3:3" x14ac:dyDescent="0.35">
      <c r="C2161" s="22"/>
    </row>
    <row r="2162" spans="3:3" x14ac:dyDescent="0.35">
      <c r="C2162" s="22"/>
    </row>
    <row r="2163" spans="3:3" x14ac:dyDescent="0.35">
      <c r="C2163" s="22"/>
    </row>
    <row r="2164" spans="3:3" x14ac:dyDescent="0.35">
      <c r="C2164" s="22"/>
    </row>
    <row r="2165" spans="3:3" x14ac:dyDescent="0.35">
      <c r="C2165" s="22"/>
    </row>
    <row r="2166" spans="3:3" x14ac:dyDescent="0.35">
      <c r="C2166" s="22"/>
    </row>
    <row r="2167" spans="3:3" x14ac:dyDescent="0.35">
      <c r="C2167" s="22"/>
    </row>
    <row r="2168" spans="3:3" x14ac:dyDescent="0.35">
      <c r="C2168" s="22"/>
    </row>
    <row r="2169" spans="3:3" x14ac:dyDescent="0.35">
      <c r="C2169" s="22"/>
    </row>
    <row r="2170" spans="3:3" x14ac:dyDescent="0.35">
      <c r="C2170" s="22"/>
    </row>
    <row r="2171" spans="3:3" x14ac:dyDescent="0.35">
      <c r="C2171" s="22"/>
    </row>
    <row r="2172" spans="3:3" x14ac:dyDescent="0.35">
      <c r="C2172" s="22"/>
    </row>
    <row r="2173" spans="3:3" x14ac:dyDescent="0.35">
      <c r="C2173" s="22"/>
    </row>
    <row r="2174" spans="3:3" x14ac:dyDescent="0.35">
      <c r="C2174" s="22"/>
    </row>
    <row r="2175" spans="3:3" x14ac:dyDescent="0.35">
      <c r="C2175" s="22"/>
    </row>
    <row r="2176" spans="3:3" x14ac:dyDescent="0.35">
      <c r="C2176" s="22"/>
    </row>
    <row r="2177" spans="3:3" x14ac:dyDescent="0.35">
      <c r="C2177" s="22"/>
    </row>
    <row r="2178" spans="3:3" x14ac:dyDescent="0.35">
      <c r="C2178" s="22"/>
    </row>
    <row r="2179" spans="3:3" x14ac:dyDescent="0.35">
      <c r="C2179" s="22"/>
    </row>
    <row r="2180" spans="3:3" x14ac:dyDescent="0.35">
      <c r="C2180" s="22"/>
    </row>
    <row r="2181" spans="3:3" x14ac:dyDescent="0.35">
      <c r="C2181" s="22"/>
    </row>
    <row r="2182" spans="3:3" x14ac:dyDescent="0.35">
      <c r="C2182" s="22"/>
    </row>
    <row r="2183" spans="3:3" x14ac:dyDescent="0.35">
      <c r="C2183" s="22"/>
    </row>
    <row r="2184" spans="3:3" x14ac:dyDescent="0.35">
      <c r="C2184" s="22"/>
    </row>
    <row r="2185" spans="3:3" x14ac:dyDescent="0.35">
      <c r="C2185" s="22"/>
    </row>
    <row r="2186" spans="3:3" x14ac:dyDescent="0.35">
      <c r="C2186" s="22"/>
    </row>
    <row r="2187" spans="3:3" x14ac:dyDescent="0.35">
      <c r="C2187" s="22"/>
    </row>
    <row r="2188" spans="3:3" x14ac:dyDescent="0.35">
      <c r="C2188" s="22"/>
    </row>
    <row r="2189" spans="3:3" x14ac:dyDescent="0.35">
      <c r="C2189" s="22"/>
    </row>
    <row r="2190" spans="3:3" x14ac:dyDescent="0.35">
      <c r="C2190" s="22"/>
    </row>
    <row r="2191" spans="3:3" x14ac:dyDescent="0.35">
      <c r="C2191" s="22"/>
    </row>
    <row r="2192" spans="3:3" x14ac:dyDescent="0.35">
      <c r="C2192" s="22"/>
    </row>
    <row r="2193" spans="3:3" x14ac:dyDescent="0.35">
      <c r="C2193" s="22"/>
    </row>
    <row r="2194" spans="3:3" x14ac:dyDescent="0.35">
      <c r="C2194" s="22"/>
    </row>
    <row r="2195" spans="3:3" x14ac:dyDescent="0.35">
      <c r="C2195" s="22"/>
    </row>
    <row r="2196" spans="3:3" x14ac:dyDescent="0.35">
      <c r="C2196" s="22"/>
    </row>
    <row r="2197" spans="3:3" x14ac:dyDescent="0.35">
      <c r="C2197" s="22"/>
    </row>
    <row r="2198" spans="3:3" x14ac:dyDescent="0.35">
      <c r="C2198" s="22"/>
    </row>
    <row r="2199" spans="3:3" x14ac:dyDescent="0.35">
      <c r="C2199" s="22"/>
    </row>
    <row r="2200" spans="3:3" x14ac:dyDescent="0.35">
      <c r="C2200" s="22"/>
    </row>
    <row r="2201" spans="3:3" x14ac:dyDescent="0.35">
      <c r="C2201" s="22"/>
    </row>
    <row r="2202" spans="3:3" x14ac:dyDescent="0.35">
      <c r="C2202" s="22"/>
    </row>
    <row r="2203" spans="3:3" x14ac:dyDescent="0.35">
      <c r="C2203" s="22"/>
    </row>
    <row r="2204" spans="3:3" x14ac:dyDescent="0.35">
      <c r="C2204" s="22"/>
    </row>
    <row r="2205" spans="3:3" x14ac:dyDescent="0.35">
      <c r="C2205" s="22"/>
    </row>
    <row r="2206" spans="3:3" x14ac:dyDescent="0.35">
      <c r="C2206" s="22"/>
    </row>
    <row r="2207" spans="3:3" x14ac:dyDescent="0.35">
      <c r="C2207" s="22"/>
    </row>
    <row r="2208" spans="3:3" x14ac:dyDescent="0.35">
      <c r="C2208" s="22"/>
    </row>
    <row r="2209" spans="3:3" x14ac:dyDescent="0.35">
      <c r="C2209" s="22"/>
    </row>
    <row r="2210" spans="3:3" x14ac:dyDescent="0.35">
      <c r="C2210" s="22"/>
    </row>
    <row r="2211" spans="3:3" x14ac:dyDescent="0.35">
      <c r="C2211" s="22"/>
    </row>
    <row r="2212" spans="3:3" x14ac:dyDescent="0.35">
      <c r="C2212" s="22"/>
    </row>
    <row r="2213" spans="3:3" x14ac:dyDescent="0.35">
      <c r="C2213" s="22"/>
    </row>
    <row r="2214" spans="3:3" x14ac:dyDescent="0.35">
      <c r="C2214" s="22"/>
    </row>
    <row r="2215" spans="3:3" x14ac:dyDescent="0.35">
      <c r="C2215" s="22"/>
    </row>
    <row r="2216" spans="3:3" x14ac:dyDescent="0.35">
      <c r="C2216" s="22"/>
    </row>
    <row r="2217" spans="3:3" x14ac:dyDescent="0.35">
      <c r="C2217" s="22"/>
    </row>
    <row r="2218" spans="3:3" x14ac:dyDescent="0.35">
      <c r="C2218" s="22"/>
    </row>
    <row r="2219" spans="3:3" x14ac:dyDescent="0.35">
      <c r="C2219" s="22"/>
    </row>
    <row r="2220" spans="3:3" x14ac:dyDescent="0.35">
      <c r="C2220" s="22"/>
    </row>
    <row r="2221" spans="3:3" x14ac:dyDescent="0.35">
      <c r="C2221" s="22"/>
    </row>
    <row r="2222" spans="3:3" x14ac:dyDescent="0.35">
      <c r="C2222" s="22"/>
    </row>
    <row r="2223" spans="3:3" x14ac:dyDescent="0.35">
      <c r="C2223" s="22"/>
    </row>
    <row r="2224" spans="3:3" x14ac:dyDescent="0.35">
      <c r="C2224" s="22"/>
    </row>
    <row r="2225" spans="3:3" x14ac:dyDescent="0.35">
      <c r="C2225" s="22"/>
    </row>
    <row r="2226" spans="3:3" x14ac:dyDescent="0.35">
      <c r="C2226" s="22"/>
    </row>
    <row r="2227" spans="3:3" x14ac:dyDescent="0.35">
      <c r="C2227" s="22"/>
    </row>
    <row r="2228" spans="3:3" x14ac:dyDescent="0.35">
      <c r="C2228" s="22"/>
    </row>
    <row r="2229" spans="3:3" x14ac:dyDescent="0.35">
      <c r="C2229" s="22"/>
    </row>
    <row r="2230" spans="3:3" x14ac:dyDescent="0.35">
      <c r="C2230" s="22"/>
    </row>
    <row r="2231" spans="3:3" x14ac:dyDescent="0.35">
      <c r="C2231" s="22"/>
    </row>
    <row r="2232" spans="3:3" x14ac:dyDescent="0.35">
      <c r="C2232" s="22"/>
    </row>
    <row r="2233" spans="3:3" x14ac:dyDescent="0.35">
      <c r="C2233" s="22"/>
    </row>
    <row r="2234" spans="3:3" x14ac:dyDescent="0.35">
      <c r="C2234" s="22"/>
    </row>
    <row r="2235" spans="3:3" x14ac:dyDescent="0.35">
      <c r="C2235" s="22"/>
    </row>
    <row r="2236" spans="3:3" x14ac:dyDescent="0.35">
      <c r="C2236" s="22"/>
    </row>
    <row r="2237" spans="3:3" x14ac:dyDescent="0.35">
      <c r="C2237" s="22"/>
    </row>
    <row r="2238" spans="3:3" x14ac:dyDescent="0.35">
      <c r="C2238" s="22"/>
    </row>
    <row r="2239" spans="3:3" x14ac:dyDescent="0.35">
      <c r="C2239" s="22"/>
    </row>
    <row r="2240" spans="3:3" x14ac:dyDescent="0.35">
      <c r="C2240" s="22"/>
    </row>
    <row r="2241" spans="3:3" x14ac:dyDescent="0.35">
      <c r="C2241" s="22"/>
    </row>
    <row r="2242" spans="3:3" x14ac:dyDescent="0.35">
      <c r="C2242" s="22"/>
    </row>
    <row r="2243" spans="3:3" x14ac:dyDescent="0.35">
      <c r="C2243" s="22"/>
    </row>
    <row r="2244" spans="3:3" x14ac:dyDescent="0.35">
      <c r="C2244" s="22"/>
    </row>
    <row r="2245" spans="3:3" x14ac:dyDescent="0.35">
      <c r="C2245" s="22"/>
    </row>
    <row r="2246" spans="3:3" x14ac:dyDescent="0.35">
      <c r="C2246" s="22"/>
    </row>
    <row r="2247" spans="3:3" x14ac:dyDescent="0.35">
      <c r="C2247" s="22"/>
    </row>
    <row r="2248" spans="3:3" x14ac:dyDescent="0.35">
      <c r="C2248" s="22"/>
    </row>
    <row r="2249" spans="3:3" x14ac:dyDescent="0.35">
      <c r="C2249" s="22"/>
    </row>
    <row r="2250" spans="3:3" x14ac:dyDescent="0.35">
      <c r="C2250" s="22"/>
    </row>
    <row r="2251" spans="3:3" x14ac:dyDescent="0.35">
      <c r="C2251" s="22"/>
    </row>
    <row r="2252" spans="3:3" x14ac:dyDescent="0.35">
      <c r="C2252" s="22"/>
    </row>
    <row r="2253" spans="3:3" x14ac:dyDescent="0.35">
      <c r="C2253" s="22"/>
    </row>
    <row r="2254" spans="3:3" x14ac:dyDescent="0.35">
      <c r="C2254" s="22"/>
    </row>
    <row r="2255" spans="3:3" x14ac:dyDescent="0.35">
      <c r="C2255" s="22"/>
    </row>
    <row r="2256" spans="3:3" x14ac:dyDescent="0.35">
      <c r="C2256" s="22"/>
    </row>
    <row r="2257" spans="3:3" x14ac:dyDescent="0.35">
      <c r="C2257" s="22"/>
    </row>
    <row r="2258" spans="3:3" x14ac:dyDescent="0.35">
      <c r="C2258" s="22"/>
    </row>
    <row r="2259" spans="3:3" x14ac:dyDescent="0.35">
      <c r="C2259" s="22"/>
    </row>
    <row r="2260" spans="3:3" x14ac:dyDescent="0.35">
      <c r="C2260" s="22"/>
    </row>
    <row r="2261" spans="3:3" x14ac:dyDescent="0.35">
      <c r="C2261" s="22"/>
    </row>
    <row r="2262" spans="3:3" x14ac:dyDescent="0.35">
      <c r="C2262" s="22"/>
    </row>
    <row r="2263" spans="3:3" x14ac:dyDescent="0.35">
      <c r="C2263" s="22"/>
    </row>
    <row r="2264" spans="3:3" x14ac:dyDescent="0.35">
      <c r="C2264" s="22"/>
    </row>
    <row r="2265" spans="3:3" x14ac:dyDescent="0.35">
      <c r="C2265" s="22"/>
    </row>
    <row r="2266" spans="3:3" x14ac:dyDescent="0.35">
      <c r="C2266" s="22"/>
    </row>
    <row r="2267" spans="3:3" x14ac:dyDescent="0.35">
      <c r="C2267" s="22"/>
    </row>
    <row r="2268" spans="3:3" x14ac:dyDescent="0.35">
      <c r="C2268" s="22"/>
    </row>
    <row r="2269" spans="3:3" x14ac:dyDescent="0.35">
      <c r="C2269" s="22"/>
    </row>
    <row r="2270" spans="3:3" x14ac:dyDescent="0.35">
      <c r="C2270" s="22"/>
    </row>
    <row r="2271" spans="3:3" x14ac:dyDescent="0.35">
      <c r="C2271" s="22"/>
    </row>
    <row r="2272" spans="3:3" x14ac:dyDescent="0.35">
      <c r="C2272" s="22"/>
    </row>
    <row r="2273" spans="3:3" x14ac:dyDescent="0.35">
      <c r="C2273" s="22"/>
    </row>
    <row r="2274" spans="3:3" x14ac:dyDescent="0.35">
      <c r="C2274" s="22"/>
    </row>
    <row r="2275" spans="3:3" x14ac:dyDescent="0.35">
      <c r="C2275" s="22"/>
    </row>
    <row r="2276" spans="3:3" x14ac:dyDescent="0.35">
      <c r="C2276" s="22"/>
    </row>
    <row r="2277" spans="3:3" x14ac:dyDescent="0.35">
      <c r="C2277" s="22"/>
    </row>
    <row r="2278" spans="3:3" x14ac:dyDescent="0.35">
      <c r="C2278" s="22"/>
    </row>
    <row r="2279" spans="3:3" x14ac:dyDescent="0.35">
      <c r="C2279" s="22"/>
    </row>
    <row r="2280" spans="3:3" x14ac:dyDescent="0.35">
      <c r="C2280" s="22"/>
    </row>
    <row r="2281" spans="3:3" x14ac:dyDescent="0.35">
      <c r="C2281" s="22"/>
    </row>
    <row r="2282" spans="3:3" x14ac:dyDescent="0.35">
      <c r="C2282" s="22"/>
    </row>
    <row r="2283" spans="3:3" x14ac:dyDescent="0.35">
      <c r="C2283" s="22"/>
    </row>
    <row r="2284" spans="3:3" x14ac:dyDescent="0.35">
      <c r="C2284" s="22"/>
    </row>
    <row r="2285" spans="3:3" x14ac:dyDescent="0.35">
      <c r="C2285" s="22"/>
    </row>
    <row r="2286" spans="3:3" x14ac:dyDescent="0.35">
      <c r="C2286" s="22"/>
    </row>
    <row r="2287" spans="3:3" x14ac:dyDescent="0.35">
      <c r="C2287" s="22"/>
    </row>
    <row r="2288" spans="3:3" x14ac:dyDescent="0.35">
      <c r="C2288" s="22"/>
    </row>
    <row r="2289" spans="3:3" x14ac:dyDescent="0.35">
      <c r="C2289" s="22"/>
    </row>
    <row r="2290" spans="3:3" x14ac:dyDescent="0.35">
      <c r="C2290" s="22"/>
    </row>
    <row r="2291" spans="3:3" x14ac:dyDescent="0.35">
      <c r="C2291" s="22"/>
    </row>
    <row r="2292" spans="3:3" x14ac:dyDescent="0.35">
      <c r="C2292" s="22"/>
    </row>
    <row r="2293" spans="3:3" x14ac:dyDescent="0.35">
      <c r="C2293" s="22"/>
    </row>
    <row r="2294" spans="3:3" x14ac:dyDescent="0.35">
      <c r="C2294" s="22"/>
    </row>
    <row r="2295" spans="3:3" x14ac:dyDescent="0.35">
      <c r="C2295" s="22"/>
    </row>
    <row r="2296" spans="3:3" x14ac:dyDescent="0.35">
      <c r="C2296" s="22"/>
    </row>
    <row r="2297" spans="3:3" x14ac:dyDescent="0.35">
      <c r="C2297" s="22"/>
    </row>
    <row r="2298" spans="3:3" x14ac:dyDescent="0.35">
      <c r="C2298" s="22"/>
    </row>
    <row r="2299" spans="3:3" x14ac:dyDescent="0.35">
      <c r="C2299" s="22"/>
    </row>
    <row r="2300" spans="3:3" x14ac:dyDescent="0.35">
      <c r="C2300" s="22"/>
    </row>
    <row r="2301" spans="3:3" x14ac:dyDescent="0.35">
      <c r="C2301" s="22"/>
    </row>
    <row r="2302" spans="3:3" x14ac:dyDescent="0.35">
      <c r="C2302" s="22"/>
    </row>
    <row r="2303" spans="3:3" x14ac:dyDescent="0.35">
      <c r="C2303" s="22"/>
    </row>
    <row r="2304" spans="3:3" x14ac:dyDescent="0.35">
      <c r="C2304" s="22"/>
    </row>
    <row r="2305" spans="3:3" x14ac:dyDescent="0.35">
      <c r="C2305" s="22"/>
    </row>
    <row r="2306" spans="3:3" x14ac:dyDescent="0.35">
      <c r="C2306" s="22"/>
    </row>
    <row r="2307" spans="3:3" x14ac:dyDescent="0.35">
      <c r="C2307" s="22"/>
    </row>
    <row r="2308" spans="3:3" x14ac:dyDescent="0.35">
      <c r="C2308" s="22"/>
    </row>
    <row r="2309" spans="3:3" x14ac:dyDescent="0.35">
      <c r="C2309" s="22"/>
    </row>
    <row r="2310" spans="3:3" x14ac:dyDescent="0.35">
      <c r="C2310" s="22"/>
    </row>
    <row r="2311" spans="3:3" x14ac:dyDescent="0.35">
      <c r="C2311" s="22"/>
    </row>
    <row r="2312" spans="3:3" x14ac:dyDescent="0.35">
      <c r="C2312" s="22"/>
    </row>
    <row r="2313" spans="3:3" x14ac:dyDescent="0.35">
      <c r="C2313" s="22"/>
    </row>
    <row r="2314" spans="3:3" x14ac:dyDescent="0.35">
      <c r="C2314" s="22"/>
    </row>
    <row r="2315" spans="3:3" x14ac:dyDescent="0.35">
      <c r="C2315" s="22"/>
    </row>
    <row r="2316" spans="3:3" x14ac:dyDescent="0.35">
      <c r="C2316" s="22"/>
    </row>
    <row r="2317" spans="3:3" x14ac:dyDescent="0.35">
      <c r="C2317" s="22"/>
    </row>
    <row r="2318" spans="3:3" x14ac:dyDescent="0.35">
      <c r="C2318" s="22"/>
    </row>
    <row r="2319" spans="3:3" x14ac:dyDescent="0.35">
      <c r="C2319" s="22"/>
    </row>
    <row r="2320" spans="3:3" x14ac:dyDescent="0.35">
      <c r="C2320" s="22"/>
    </row>
    <row r="2321" spans="3:3" x14ac:dyDescent="0.35">
      <c r="C2321" s="22"/>
    </row>
    <row r="2322" spans="3:3" x14ac:dyDescent="0.35">
      <c r="C2322" s="22"/>
    </row>
    <row r="2323" spans="3:3" x14ac:dyDescent="0.35">
      <c r="C2323" s="22"/>
    </row>
    <row r="2324" spans="3:3" x14ac:dyDescent="0.35">
      <c r="C2324" s="22"/>
    </row>
    <row r="2325" spans="3:3" x14ac:dyDescent="0.35">
      <c r="C2325" s="22"/>
    </row>
    <row r="2326" spans="3:3" x14ac:dyDescent="0.35">
      <c r="C2326" s="22"/>
    </row>
    <row r="2327" spans="3:3" x14ac:dyDescent="0.35">
      <c r="C2327" s="22"/>
    </row>
    <row r="2328" spans="3:3" x14ac:dyDescent="0.35">
      <c r="C2328" s="22"/>
    </row>
    <row r="2329" spans="3:3" x14ac:dyDescent="0.35">
      <c r="C2329" s="22"/>
    </row>
    <row r="2330" spans="3:3" x14ac:dyDescent="0.35">
      <c r="C2330" s="22"/>
    </row>
    <row r="2331" spans="3:3" x14ac:dyDescent="0.35">
      <c r="C2331" s="22"/>
    </row>
    <row r="2332" spans="3:3" x14ac:dyDescent="0.35">
      <c r="C2332" s="22"/>
    </row>
    <row r="2333" spans="3:3" x14ac:dyDescent="0.35">
      <c r="C2333" s="22"/>
    </row>
    <row r="2334" spans="3:3" x14ac:dyDescent="0.35">
      <c r="C2334" s="22"/>
    </row>
    <row r="2335" spans="3:3" x14ac:dyDescent="0.35">
      <c r="C2335" s="22"/>
    </row>
    <row r="2336" spans="3:3" x14ac:dyDescent="0.35">
      <c r="C2336" s="22"/>
    </row>
    <row r="2337" spans="3:3" x14ac:dyDescent="0.35">
      <c r="C2337" s="22"/>
    </row>
    <row r="2338" spans="3:3" x14ac:dyDescent="0.35">
      <c r="C2338" s="22"/>
    </row>
    <row r="2339" spans="3:3" x14ac:dyDescent="0.35">
      <c r="C2339" s="22"/>
    </row>
    <row r="2340" spans="3:3" x14ac:dyDescent="0.35">
      <c r="C2340" s="22"/>
    </row>
    <row r="2341" spans="3:3" x14ac:dyDescent="0.35">
      <c r="C2341" s="22"/>
    </row>
    <row r="2342" spans="3:3" x14ac:dyDescent="0.35">
      <c r="C2342" s="22"/>
    </row>
    <row r="2343" spans="3:3" x14ac:dyDescent="0.35">
      <c r="C2343" s="22"/>
    </row>
    <row r="2344" spans="3:3" x14ac:dyDescent="0.35">
      <c r="C2344" s="22"/>
    </row>
    <row r="2345" spans="3:3" x14ac:dyDescent="0.35">
      <c r="C2345" s="22"/>
    </row>
    <row r="2346" spans="3:3" x14ac:dyDescent="0.35">
      <c r="C2346" s="22"/>
    </row>
    <row r="2347" spans="3:3" x14ac:dyDescent="0.35">
      <c r="C2347" s="22"/>
    </row>
    <row r="2348" spans="3:3" x14ac:dyDescent="0.35">
      <c r="C2348" s="22"/>
    </row>
    <row r="2349" spans="3:3" x14ac:dyDescent="0.35">
      <c r="C2349" s="22"/>
    </row>
    <row r="2350" spans="3:3" x14ac:dyDescent="0.35">
      <c r="C2350" s="22"/>
    </row>
    <row r="2351" spans="3:3" x14ac:dyDescent="0.35">
      <c r="C2351" s="22"/>
    </row>
    <row r="2352" spans="3:3" x14ac:dyDescent="0.35">
      <c r="C2352" s="22"/>
    </row>
    <row r="2353" spans="3:3" x14ac:dyDescent="0.35">
      <c r="C2353" s="22"/>
    </row>
    <row r="2354" spans="3:3" x14ac:dyDescent="0.35">
      <c r="C2354" s="22"/>
    </row>
    <row r="2355" spans="3:3" x14ac:dyDescent="0.35">
      <c r="C2355" s="22"/>
    </row>
    <row r="2356" spans="3:3" x14ac:dyDescent="0.35">
      <c r="C2356" s="22"/>
    </row>
    <row r="2357" spans="3:3" x14ac:dyDescent="0.35">
      <c r="C2357" s="22"/>
    </row>
    <row r="2358" spans="3:3" x14ac:dyDescent="0.35">
      <c r="C2358" s="22"/>
    </row>
    <row r="2359" spans="3:3" x14ac:dyDescent="0.35">
      <c r="C2359" s="22"/>
    </row>
    <row r="2360" spans="3:3" x14ac:dyDescent="0.35">
      <c r="C2360" s="22"/>
    </row>
    <row r="2361" spans="3:3" x14ac:dyDescent="0.35">
      <c r="C2361" s="22"/>
    </row>
    <row r="2362" spans="3:3" x14ac:dyDescent="0.35">
      <c r="C2362" s="22"/>
    </row>
    <row r="2363" spans="3:3" x14ac:dyDescent="0.35">
      <c r="C2363" s="22"/>
    </row>
    <row r="2364" spans="3:3" x14ac:dyDescent="0.35">
      <c r="C2364" s="22"/>
    </row>
    <row r="2365" spans="3:3" x14ac:dyDescent="0.35">
      <c r="C2365" s="22"/>
    </row>
    <row r="2366" spans="3:3" x14ac:dyDescent="0.35">
      <c r="C2366" s="22"/>
    </row>
    <row r="2367" spans="3:3" x14ac:dyDescent="0.35">
      <c r="C2367" s="22"/>
    </row>
    <row r="2368" spans="3:3" x14ac:dyDescent="0.35">
      <c r="C2368" s="22"/>
    </row>
    <row r="2369" spans="3:3" x14ac:dyDescent="0.35">
      <c r="C2369" s="22"/>
    </row>
    <row r="2370" spans="3:3" x14ac:dyDescent="0.35">
      <c r="C2370" s="22"/>
    </row>
    <row r="2371" spans="3:3" x14ac:dyDescent="0.35">
      <c r="C2371" s="22"/>
    </row>
    <row r="2372" spans="3:3" x14ac:dyDescent="0.35">
      <c r="C2372" s="22"/>
    </row>
    <row r="2373" spans="3:3" x14ac:dyDescent="0.35">
      <c r="C2373" s="22"/>
    </row>
    <row r="2374" spans="3:3" x14ac:dyDescent="0.35">
      <c r="C2374" s="22"/>
    </row>
    <row r="2375" spans="3:3" x14ac:dyDescent="0.35">
      <c r="C2375" s="22"/>
    </row>
    <row r="2376" spans="3:3" x14ac:dyDescent="0.35">
      <c r="C2376" s="22"/>
    </row>
    <row r="2377" spans="3:3" x14ac:dyDescent="0.35">
      <c r="C2377" s="22"/>
    </row>
    <row r="2378" spans="3:3" x14ac:dyDescent="0.35">
      <c r="C2378" s="22"/>
    </row>
    <row r="2379" spans="3:3" x14ac:dyDescent="0.35">
      <c r="C2379" s="22"/>
    </row>
    <row r="2380" spans="3:3" x14ac:dyDescent="0.35">
      <c r="C2380" s="22"/>
    </row>
    <row r="2381" spans="3:3" x14ac:dyDescent="0.35">
      <c r="C2381" s="22"/>
    </row>
    <row r="2382" spans="3:3" x14ac:dyDescent="0.35">
      <c r="C2382" s="22"/>
    </row>
    <row r="2383" spans="3:3" x14ac:dyDescent="0.35">
      <c r="C2383" s="22"/>
    </row>
    <row r="2384" spans="3:3" x14ac:dyDescent="0.35">
      <c r="C2384" s="22"/>
    </row>
    <row r="2385" spans="3:3" x14ac:dyDescent="0.35">
      <c r="C2385" s="22"/>
    </row>
    <row r="2386" spans="3:3" x14ac:dyDescent="0.35">
      <c r="C2386" s="22"/>
    </row>
    <row r="2387" spans="3:3" x14ac:dyDescent="0.35">
      <c r="C2387" s="22"/>
    </row>
    <row r="2388" spans="3:3" x14ac:dyDescent="0.35">
      <c r="C2388" s="22"/>
    </row>
    <row r="2389" spans="3:3" x14ac:dyDescent="0.35">
      <c r="C2389" s="22"/>
    </row>
    <row r="2390" spans="3:3" x14ac:dyDescent="0.35">
      <c r="C2390" s="22"/>
    </row>
    <row r="2391" spans="3:3" x14ac:dyDescent="0.35">
      <c r="C2391" s="22"/>
    </row>
    <row r="2392" spans="3:3" x14ac:dyDescent="0.35">
      <c r="C2392" s="22"/>
    </row>
    <row r="2393" spans="3:3" x14ac:dyDescent="0.35">
      <c r="C2393" s="22"/>
    </row>
    <row r="2394" spans="3:3" x14ac:dyDescent="0.35">
      <c r="C2394" s="22"/>
    </row>
    <row r="2395" spans="3:3" x14ac:dyDescent="0.35">
      <c r="C2395" s="22"/>
    </row>
    <row r="2396" spans="3:3" x14ac:dyDescent="0.35">
      <c r="C2396" s="22"/>
    </row>
    <row r="2397" spans="3:3" x14ac:dyDescent="0.35">
      <c r="C2397" s="22"/>
    </row>
    <row r="2398" spans="3:3" x14ac:dyDescent="0.35">
      <c r="C2398" s="22"/>
    </row>
    <row r="2399" spans="3:3" x14ac:dyDescent="0.35">
      <c r="C2399" s="22"/>
    </row>
    <row r="2400" spans="3:3" x14ac:dyDescent="0.35">
      <c r="C2400" s="22"/>
    </row>
    <row r="2401" spans="3:3" x14ac:dyDescent="0.35">
      <c r="C2401" s="22"/>
    </row>
    <row r="2402" spans="3:3" x14ac:dyDescent="0.35">
      <c r="C2402" s="22"/>
    </row>
    <row r="2403" spans="3:3" x14ac:dyDescent="0.35">
      <c r="C2403" s="22"/>
    </row>
    <row r="2404" spans="3:3" x14ac:dyDescent="0.35">
      <c r="C2404" s="22"/>
    </row>
    <row r="2405" spans="3:3" x14ac:dyDescent="0.35">
      <c r="C2405" s="22"/>
    </row>
    <row r="2406" spans="3:3" x14ac:dyDescent="0.35">
      <c r="C2406" s="22"/>
    </row>
    <row r="2407" spans="3:3" x14ac:dyDescent="0.35">
      <c r="C2407" s="22"/>
    </row>
    <row r="2408" spans="3:3" x14ac:dyDescent="0.35">
      <c r="C2408" s="22"/>
    </row>
    <row r="2409" spans="3:3" x14ac:dyDescent="0.35">
      <c r="C2409" s="22"/>
    </row>
    <row r="2410" spans="3:3" x14ac:dyDescent="0.35">
      <c r="C2410" s="22"/>
    </row>
    <row r="2411" spans="3:3" x14ac:dyDescent="0.35">
      <c r="C2411" s="22"/>
    </row>
    <row r="2412" spans="3:3" x14ac:dyDescent="0.35">
      <c r="C2412" s="22"/>
    </row>
    <row r="2413" spans="3:3" x14ac:dyDescent="0.35">
      <c r="C2413" s="22"/>
    </row>
    <row r="2414" spans="3:3" x14ac:dyDescent="0.35">
      <c r="C2414" s="22"/>
    </row>
    <row r="2415" spans="3:3" x14ac:dyDescent="0.35">
      <c r="C2415" s="22"/>
    </row>
    <row r="2416" spans="3:3" x14ac:dyDescent="0.35">
      <c r="C2416" s="22"/>
    </row>
    <row r="2417" spans="3:3" x14ac:dyDescent="0.35">
      <c r="C2417" s="22"/>
    </row>
    <row r="2418" spans="3:3" x14ac:dyDescent="0.35">
      <c r="C2418" s="22"/>
    </row>
    <row r="2419" spans="3:3" x14ac:dyDescent="0.35">
      <c r="C2419" s="22"/>
    </row>
    <row r="2420" spans="3:3" x14ac:dyDescent="0.35">
      <c r="C2420" s="22"/>
    </row>
    <row r="2421" spans="3:3" x14ac:dyDescent="0.35">
      <c r="C2421" s="22"/>
    </row>
    <row r="2422" spans="3:3" x14ac:dyDescent="0.35">
      <c r="C2422" s="22"/>
    </row>
    <row r="2423" spans="3:3" x14ac:dyDescent="0.35">
      <c r="C2423" s="22"/>
    </row>
    <row r="2424" spans="3:3" x14ac:dyDescent="0.35">
      <c r="C2424" s="22"/>
    </row>
    <row r="2425" spans="3:3" x14ac:dyDescent="0.35">
      <c r="C2425" s="22"/>
    </row>
    <row r="2426" spans="3:3" x14ac:dyDescent="0.35">
      <c r="C2426" s="22"/>
    </row>
    <row r="2427" spans="3:3" x14ac:dyDescent="0.35">
      <c r="C2427" s="22"/>
    </row>
    <row r="2428" spans="3:3" x14ac:dyDescent="0.35">
      <c r="C2428" s="22"/>
    </row>
    <row r="2429" spans="3:3" x14ac:dyDescent="0.35">
      <c r="C2429" s="22"/>
    </row>
    <row r="2430" spans="3:3" x14ac:dyDescent="0.35">
      <c r="C2430" s="22"/>
    </row>
    <row r="2431" spans="3:3" x14ac:dyDescent="0.35">
      <c r="C2431" s="22"/>
    </row>
    <row r="2432" spans="3:3" x14ac:dyDescent="0.35">
      <c r="C2432" s="22"/>
    </row>
    <row r="2433" spans="3:3" x14ac:dyDescent="0.35">
      <c r="C2433" s="22"/>
    </row>
    <row r="2434" spans="3:3" x14ac:dyDescent="0.35">
      <c r="C2434" s="22"/>
    </row>
    <row r="2435" spans="3:3" x14ac:dyDescent="0.35">
      <c r="C2435" s="22"/>
    </row>
    <row r="2436" spans="3:3" x14ac:dyDescent="0.35">
      <c r="C2436" s="22"/>
    </row>
    <row r="2437" spans="3:3" x14ac:dyDescent="0.35">
      <c r="C2437" s="22"/>
    </row>
    <row r="2438" spans="3:3" x14ac:dyDescent="0.35">
      <c r="C2438" s="22"/>
    </row>
    <row r="2439" spans="3:3" x14ac:dyDescent="0.35">
      <c r="C2439" s="22"/>
    </row>
    <row r="2440" spans="3:3" x14ac:dyDescent="0.35">
      <c r="C2440" s="22"/>
    </row>
    <row r="2441" spans="3:3" x14ac:dyDescent="0.35">
      <c r="C2441" s="22"/>
    </row>
    <row r="2442" spans="3:3" x14ac:dyDescent="0.35">
      <c r="C2442" s="22"/>
    </row>
    <row r="2443" spans="3:3" x14ac:dyDescent="0.35">
      <c r="C2443" s="22"/>
    </row>
    <row r="2444" spans="3:3" x14ac:dyDescent="0.35">
      <c r="C2444" s="22"/>
    </row>
    <row r="2445" spans="3:3" x14ac:dyDescent="0.35">
      <c r="C2445" s="22"/>
    </row>
    <row r="2446" spans="3:3" x14ac:dyDescent="0.35">
      <c r="C2446" s="22"/>
    </row>
    <row r="2447" spans="3:3" x14ac:dyDescent="0.35">
      <c r="C2447" s="22"/>
    </row>
    <row r="2448" spans="3:3" x14ac:dyDescent="0.35">
      <c r="C2448" s="22"/>
    </row>
    <row r="2449" spans="3:3" x14ac:dyDescent="0.35">
      <c r="C2449" s="22"/>
    </row>
    <row r="2450" spans="3:3" x14ac:dyDescent="0.35">
      <c r="C2450" s="22"/>
    </row>
    <row r="2451" spans="3:3" x14ac:dyDescent="0.35">
      <c r="C2451" s="22"/>
    </row>
    <row r="2452" spans="3:3" x14ac:dyDescent="0.35">
      <c r="C2452" s="22"/>
    </row>
    <row r="2453" spans="3:3" x14ac:dyDescent="0.35">
      <c r="C2453" s="22"/>
    </row>
    <row r="2454" spans="3:3" x14ac:dyDescent="0.35">
      <c r="C2454" s="22"/>
    </row>
    <row r="2455" spans="3:3" x14ac:dyDescent="0.35">
      <c r="C2455" s="22"/>
    </row>
    <row r="2456" spans="3:3" x14ac:dyDescent="0.35">
      <c r="C2456" s="22"/>
    </row>
    <row r="2457" spans="3:3" x14ac:dyDescent="0.35">
      <c r="C2457" s="22"/>
    </row>
    <row r="2458" spans="3:3" x14ac:dyDescent="0.35">
      <c r="C2458" s="22"/>
    </row>
    <row r="2459" spans="3:3" x14ac:dyDescent="0.35">
      <c r="C2459" s="22"/>
    </row>
    <row r="2460" spans="3:3" x14ac:dyDescent="0.35">
      <c r="C2460" s="22"/>
    </row>
    <row r="2461" spans="3:3" x14ac:dyDescent="0.35">
      <c r="C2461" s="22"/>
    </row>
    <row r="2462" spans="3:3" x14ac:dyDescent="0.35">
      <c r="C2462" s="22"/>
    </row>
    <row r="2463" spans="3:3" x14ac:dyDescent="0.35">
      <c r="C2463" s="22"/>
    </row>
    <row r="2464" spans="3:3" x14ac:dyDescent="0.35">
      <c r="C2464" s="22"/>
    </row>
    <row r="2465" spans="3:3" x14ac:dyDescent="0.35">
      <c r="C2465" s="22"/>
    </row>
    <row r="2466" spans="3:3" x14ac:dyDescent="0.35">
      <c r="C2466" s="22"/>
    </row>
    <row r="2467" spans="3:3" x14ac:dyDescent="0.35">
      <c r="C2467" s="22"/>
    </row>
    <row r="2468" spans="3:3" x14ac:dyDescent="0.35">
      <c r="C2468" s="22"/>
    </row>
    <row r="2469" spans="3:3" x14ac:dyDescent="0.35">
      <c r="C2469" s="22"/>
    </row>
    <row r="2470" spans="3:3" x14ac:dyDescent="0.35">
      <c r="C2470" s="22"/>
    </row>
    <row r="2471" spans="3:3" x14ac:dyDescent="0.35">
      <c r="C2471" s="22"/>
    </row>
    <row r="2472" spans="3:3" x14ac:dyDescent="0.35">
      <c r="C2472" s="22"/>
    </row>
    <row r="2473" spans="3:3" x14ac:dyDescent="0.35">
      <c r="C2473" s="22"/>
    </row>
    <row r="2474" spans="3:3" x14ac:dyDescent="0.35">
      <c r="C2474" s="22"/>
    </row>
    <row r="2475" spans="3:3" x14ac:dyDescent="0.35">
      <c r="C2475" s="22"/>
    </row>
    <row r="2476" spans="3:3" x14ac:dyDescent="0.35">
      <c r="C2476" s="22"/>
    </row>
    <row r="2477" spans="3:3" x14ac:dyDescent="0.35">
      <c r="C2477" s="22"/>
    </row>
    <row r="2478" spans="3:3" x14ac:dyDescent="0.35">
      <c r="C2478" s="22"/>
    </row>
    <row r="2479" spans="3:3" x14ac:dyDescent="0.35">
      <c r="C2479" s="22"/>
    </row>
    <row r="2480" spans="3:3" x14ac:dyDescent="0.35">
      <c r="C2480" s="22"/>
    </row>
    <row r="2481" spans="3:3" x14ac:dyDescent="0.35">
      <c r="C2481" s="22"/>
    </row>
    <row r="2482" spans="3:3" x14ac:dyDescent="0.35">
      <c r="C2482" s="22"/>
    </row>
    <row r="2483" spans="3:3" x14ac:dyDescent="0.35">
      <c r="C2483" s="22"/>
    </row>
    <row r="2484" spans="3:3" x14ac:dyDescent="0.35">
      <c r="C2484" s="22"/>
    </row>
    <row r="2485" spans="3:3" x14ac:dyDescent="0.35">
      <c r="C2485" s="22"/>
    </row>
    <row r="2486" spans="3:3" x14ac:dyDescent="0.35">
      <c r="C2486" s="22"/>
    </row>
    <row r="2487" spans="3:3" x14ac:dyDescent="0.35">
      <c r="C2487" s="22"/>
    </row>
    <row r="2488" spans="3:3" x14ac:dyDescent="0.35">
      <c r="C2488" s="22"/>
    </row>
    <row r="2489" spans="3:3" x14ac:dyDescent="0.35">
      <c r="C2489" s="22"/>
    </row>
    <row r="2490" spans="3:3" x14ac:dyDescent="0.35">
      <c r="C2490" s="22"/>
    </row>
    <row r="2491" spans="3:3" x14ac:dyDescent="0.35">
      <c r="C2491" s="22"/>
    </row>
    <row r="2492" spans="3:3" x14ac:dyDescent="0.35">
      <c r="C2492" s="22"/>
    </row>
    <row r="2493" spans="3:3" x14ac:dyDescent="0.35">
      <c r="C2493" s="22"/>
    </row>
    <row r="2494" spans="3:3" x14ac:dyDescent="0.35">
      <c r="C2494" s="22"/>
    </row>
    <row r="2495" spans="3:3" x14ac:dyDescent="0.35">
      <c r="C2495" s="22"/>
    </row>
    <row r="2496" spans="3:3" x14ac:dyDescent="0.35">
      <c r="C2496" s="22"/>
    </row>
    <row r="2497" spans="3:3" x14ac:dyDescent="0.35">
      <c r="C2497" s="22"/>
    </row>
    <row r="2498" spans="3:3" x14ac:dyDescent="0.35">
      <c r="C2498" s="22"/>
    </row>
    <row r="2499" spans="3:3" x14ac:dyDescent="0.35">
      <c r="C2499" s="22"/>
    </row>
    <row r="2500" spans="3:3" x14ac:dyDescent="0.35">
      <c r="C2500" s="22"/>
    </row>
    <row r="2501" spans="3:3" x14ac:dyDescent="0.35">
      <c r="C2501" s="22"/>
    </row>
    <row r="2502" spans="3:3" x14ac:dyDescent="0.35">
      <c r="C2502" s="22"/>
    </row>
    <row r="2503" spans="3:3" x14ac:dyDescent="0.35">
      <c r="C2503" s="22"/>
    </row>
    <row r="2504" spans="3:3" x14ac:dyDescent="0.35">
      <c r="C2504" s="22"/>
    </row>
    <row r="2505" spans="3:3" x14ac:dyDescent="0.35">
      <c r="C2505" s="22"/>
    </row>
    <row r="2506" spans="3:3" x14ac:dyDescent="0.35">
      <c r="C2506" s="22"/>
    </row>
    <row r="2507" spans="3:3" x14ac:dyDescent="0.35">
      <c r="C2507" s="22"/>
    </row>
    <row r="2508" spans="3:3" x14ac:dyDescent="0.35">
      <c r="C2508" s="22"/>
    </row>
    <row r="2509" spans="3:3" x14ac:dyDescent="0.35">
      <c r="C2509" s="22"/>
    </row>
    <row r="2510" spans="3:3" x14ac:dyDescent="0.35">
      <c r="C2510" s="22"/>
    </row>
    <row r="2511" spans="3:3" x14ac:dyDescent="0.35">
      <c r="C2511" s="22"/>
    </row>
    <row r="2512" spans="3:3" x14ac:dyDescent="0.35">
      <c r="C2512" s="22"/>
    </row>
    <row r="2513" spans="3:3" x14ac:dyDescent="0.35">
      <c r="C2513" s="22"/>
    </row>
    <row r="2514" spans="3:3" x14ac:dyDescent="0.35">
      <c r="C2514" s="22"/>
    </row>
    <row r="2515" spans="3:3" x14ac:dyDescent="0.35">
      <c r="C2515" s="22"/>
    </row>
    <row r="2516" spans="3:3" x14ac:dyDescent="0.35">
      <c r="C2516" s="22"/>
    </row>
    <row r="2517" spans="3:3" x14ac:dyDescent="0.35">
      <c r="C2517" s="22"/>
    </row>
    <row r="2518" spans="3:3" x14ac:dyDescent="0.35">
      <c r="C2518" s="22"/>
    </row>
    <row r="2519" spans="3:3" x14ac:dyDescent="0.35">
      <c r="C2519" s="22"/>
    </row>
    <row r="2520" spans="3:3" x14ac:dyDescent="0.35">
      <c r="C2520" s="22"/>
    </row>
    <row r="2521" spans="3:3" x14ac:dyDescent="0.35">
      <c r="C2521" s="22"/>
    </row>
    <row r="2522" spans="3:3" x14ac:dyDescent="0.35">
      <c r="C2522" s="22"/>
    </row>
    <row r="2523" spans="3:3" x14ac:dyDescent="0.35">
      <c r="C2523" s="22"/>
    </row>
    <row r="2524" spans="3:3" x14ac:dyDescent="0.35">
      <c r="C2524" s="22"/>
    </row>
    <row r="2525" spans="3:3" x14ac:dyDescent="0.35">
      <c r="C2525" s="22"/>
    </row>
    <row r="2526" spans="3:3" x14ac:dyDescent="0.35">
      <c r="C2526" s="22"/>
    </row>
    <row r="2527" spans="3:3" x14ac:dyDescent="0.35">
      <c r="C2527" s="22"/>
    </row>
    <row r="2528" spans="3:3" x14ac:dyDescent="0.35">
      <c r="C2528" s="22"/>
    </row>
    <row r="2529" spans="3:3" x14ac:dyDescent="0.35">
      <c r="C2529" s="22"/>
    </row>
    <row r="2530" spans="3:3" x14ac:dyDescent="0.35">
      <c r="C2530" s="22"/>
    </row>
    <row r="2531" spans="3:3" x14ac:dyDescent="0.35">
      <c r="C2531" s="22"/>
    </row>
    <row r="2532" spans="3:3" x14ac:dyDescent="0.35">
      <c r="C2532" s="22"/>
    </row>
    <row r="2533" spans="3:3" x14ac:dyDescent="0.35">
      <c r="C2533" s="22"/>
    </row>
    <row r="2534" spans="3:3" x14ac:dyDescent="0.35">
      <c r="C2534" s="22"/>
    </row>
    <row r="2535" spans="3:3" x14ac:dyDescent="0.35">
      <c r="C2535" s="22"/>
    </row>
    <row r="2536" spans="3:3" x14ac:dyDescent="0.35">
      <c r="C2536" s="22"/>
    </row>
    <row r="2537" spans="3:3" x14ac:dyDescent="0.35">
      <c r="C2537" s="22"/>
    </row>
    <row r="2538" spans="3:3" x14ac:dyDescent="0.35">
      <c r="C2538" s="22"/>
    </row>
    <row r="2539" spans="3:3" x14ac:dyDescent="0.35">
      <c r="C2539" s="22"/>
    </row>
    <row r="2540" spans="3:3" x14ac:dyDescent="0.35">
      <c r="C2540" s="22"/>
    </row>
    <row r="2541" spans="3:3" x14ac:dyDescent="0.35">
      <c r="C2541" s="22"/>
    </row>
    <row r="2542" spans="3:3" x14ac:dyDescent="0.35">
      <c r="C2542" s="22"/>
    </row>
    <row r="2543" spans="3:3" x14ac:dyDescent="0.35">
      <c r="C2543" s="22"/>
    </row>
    <row r="2544" spans="3:3" x14ac:dyDescent="0.35">
      <c r="C2544" s="22"/>
    </row>
    <row r="2545" spans="3:3" x14ac:dyDescent="0.35">
      <c r="C2545" s="22"/>
    </row>
    <row r="2546" spans="3:3" x14ac:dyDescent="0.35">
      <c r="C2546" s="22"/>
    </row>
    <row r="2547" spans="3:3" x14ac:dyDescent="0.35">
      <c r="C2547" s="22"/>
    </row>
    <row r="2548" spans="3:3" x14ac:dyDescent="0.35">
      <c r="C2548" s="22"/>
    </row>
    <row r="2549" spans="3:3" x14ac:dyDescent="0.35">
      <c r="C2549" s="22"/>
    </row>
    <row r="2550" spans="3:3" x14ac:dyDescent="0.35">
      <c r="C2550" s="22"/>
    </row>
    <row r="2551" spans="3:3" x14ac:dyDescent="0.35">
      <c r="C2551" s="22"/>
    </row>
    <row r="2552" spans="3:3" x14ac:dyDescent="0.35">
      <c r="C2552" s="22"/>
    </row>
    <row r="2553" spans="3:3" x14ac:dyDescent="0.35">
      <c r="C2553" s="22"/>
    </row>
    <row r="2554" spans="3:3" x14ac:dyDescent="0.35">
      <c r="C2554" s="22"/>
    </row>
    <row r="2555" spans="3:3" x14ac:dyDescent="0.35">
      <c r="C2555" s="22"/>
    </row>
    <row r="2556" spans="3:3" x14ac:dyDescent="0.35">
      <c r="C2556" s="22"/>
    </row>
    <row r="2557" spans="3:3" x14ac:dyDescent="0.35">
      <c r="C2557" s="22"/>
    </row>
    <row r="2558" spans="3:3" x14ac:dyDescent="0.35">
      <c r="C2558" s="22"/>
    </row>
    <row r="2559" spans="3:3" x14ac:dyDescent="0.35">
      <c r="C2559" s="22"/>
    </row>
    <row r="2560" spans="3:3" x14ac:dyDescent="0.35">
      <c r="C2560" s="22"/>
    </row>
    <row r="2561" spans="3:3" x14ac:dyDescent="0.35">
      <c r="C2561" s="22"/>
    </row>
    <row r="2562" spans="3:3" x14ac:dyDescent="0.35">
      <c r="C2562" s="22"/>
    </row>
    <row r="2563" spans="3:3" x14ac:dyDescent="0.35">
      <c r="C2563" s="22"/>
    </row>
    <row r="2564" spans="3:3" x14ac:dyDescent="0.35">
      <c r="C2564" s="22"/>
    </row>
    <row r="2565" spans="3:3" x14ac:dyDescent="0.35">
      <c r="C2565" s="22"/>
    </row>
    <row r="2566" spans="3:3" x14ac:dyDescent="0.35">
      <c r="C2566" s="22"/>
    </row>
    <row r="2567" spans="3:3" x14ac:dyDescent="0.35">
      <c r="C2567" s="22"/>
    </row>
    <row r="2568" spans="3:3" x14ac:dyDescent="0.35">
      <c r="C2568" s="22"/>
    </row>
    <row r="2569" spans="3:3" x14ac:dyDescent="0.35">
      <c r="C2569" s="22"/>
    </row>
    <row r="2570" spans="3:3" x14ac:dyDescent="0.35">
      <c r="C2570" s="22"/>
    </row>
    <row r="2571" spans="3:3" x14ac:dyDescent="0.35">
      <c r="C2571" s="22"/>
    </row>
    <row r="2572" spans="3:3" x14ac:dyDescent="0.35">
      <c r="C2572" s="22"/>
    </row>
    <row r="2573" spans="3:3" x14ac:dyDescent="0.35">
      <c r="C2573" s="22"/>
    </row>
    <row r="2574" spans="3:3" x14ac:dyDescent="0.35">
      <c r="C2574" s="22"/>
    </row>
    <row r="2575" spans="3:3" x14ac:dyDescent="0.35">
      <c r="C2575" s="22"/>
    </row>
    <row r="2576" spans="3:3" x14ac:dyDescent="0.35">
      <c r="C2576" s="22"/>
    </row>
    <row r="2577" spans="3:3" x14ac:dyDescent="0.35">
      <c r="C2577" s="22"/>
    </row>
    <row r="2578" spans="3:3" x14ac:dyDescent="0.35">
      <c r="C2578" s="22"/>
    </row>
    <row r="2579" spans="3:3" x14ac:dyDescent="0.35">
      <c r="C2579" s="22"/>
    </row>
    <row r="2580" spans="3:3" x14ac:dyDescent="0.35">
      <c r="C2580" s="22"/>
    </row>
    <row r="2581" spans="3:3" x14ac:dyDescent="0.35">
      <c r="C2581" s="22"/>
    </row>
    <row r="2582" spans="3:3" x14ac:dyDescent="0.35">
      <c r="C2582" s="22"/>
    </row>
    <row r="2583" spans="3:3" x14ac:dyDescent="0.35">
      <c r="C2583" s="22"/>
    </row>
    <row r="2584" spans="3:3" x14ac:dyDescent="0.35">
      <c r="C2584" s="22"/>
    </row>
    <row r="2585" spans="3:3" x14ac:dyDescent="0.35">
      <c r="C2585" s="22"/>
    </row>
    <row r="2586" spans="3:3" x14ac:dyDescent="0.35">
      <c r="C2586" s="22"/>
    </row>
    <row r="2587" spans="3:3" x14ac:dyDescent="0.35">
      <c r="C2587" s="22"/>
    </row>
    <row r="2588" spans="3:3" x14ac:dyDescent="0.35">
      <c r="C2588" s="22"/>
    </row>
    <row r="2589" spans="3:3" x14ac:dyDescent="0.35">
      <c r="C2589" s="22"/>
    </row>
    <row r="2590" spans="3:3" x14ac:dyDescent="0.35">
      <c r="C2590" s="22"/>
    </row>
    <row r="2591" spans="3:3" x14ac:dyDescent="0.35">
      <c r="C2591" s="22"/>
    </row>
    <row r="2592" spans="3:3" x14ac:dyDescent="0.35">
      <c r="C2592" s="22"/>
    </row>
    <row r="2593" spans="3:3" x14ac:dyDescent="0.35">
      <c r="C2593" s="22"/>
    </row>
    <row r="2594" spans="3:3" x14ac:dyDescent="0.35">
      <c r="C2594" s="22"/>
    </row>
    <row r="2595" spans="3:3" x14ac:dyDescent="0.35">
      <c r="C2595" s="22"/>
    </row>
    <row r="2596" spans="3:3" x14ac:dyDescent="0.35">
      <c r="C2596" s="22"/>
    </row>
    <row r="2597" spans="3:3" x14ac:dyDescent="0.35">
      <c r="C2597" s="22"/>
    </row>
    <row r="2598" spans="3:3" x14ac:dyDescent="0.35">
      <c r="C2598" s="22"/>
    </row>
    <row r="2599" spans="3:3" x14ac:dyDescent="0.35">
      <c r="C2599" s="22"/>
    </row>
    <row r="2600" spans="3:3" x14ac:dyDescent="0.35">
      <c r="C2600" s="22"/>
    </row>
    <row r="2601" spans="3:3" x14ac:dyDescent="0.35">
      <c r="C2601" s="22"/>
    </row>
    <row r="2602" spans="3:3" x14ac:dyDescent="0.35">
      <c r="C2602" s="22"/>
    </row>
    <row r="2603" spans="3:3" x14ac:dyDescent="0.35">
      <c r="C2603" s="22"/>
    </row>
    <row r="2604" spans="3:3" x14ac:dyDescent="0.35">
      <c r="C2604" s="22"/>
    </row>
    <row r="2605" spans="3:3" x14ac:dyDescent="0.35">
      <c r="C2605" s="22"/>
    </row>
    <row r="2606" spans="3:3" x14ac:dyDescent="0.35">
      <c r="C2606" s="22"/>
    </row>
    <row r="2607" spans="3:3" x14ac:dyDescent="0.35">
      <c r="C2607" s="22"/>
    </row>
    <row r="2608" spans="3:3" x14ac:dyDescent="0.35">
      <c r="C2608" s="22"/>
    </row>
    <row r="2609" spans="3:3" x14ac:dyDescent="0.35">
      <c r="C2609" s="22"/>
    </row>
    <row r="2610" spans="3:3" x14ac:dyDescent="0.35">
      <c r="C2610" s="22"/>
    </row>
    <row r="2611" spans="3:3" x14ac:dyDescent="0.35">
      <c r="C2611" s="22"/>
    </row>
    <row r="2612" spans="3:3" x14ac:dyDescent="0.35">
      <c r="C2612" s="22"/>
    </row>
    <row r="2613" spans="3:3" x14ac:dyDescent="0.35">
      <c r="C2613" s="22"/>
    </row>
    <row r="2614" spans="3:3" x14ac:dyDescent="0.35">
      <c r="C2614" s="22"/>
    </row>
    <row r="2615" spans="3:3" x14ac:dyDescent="0.35">
      <c r="C2615" s="22"/>
    </row>
    <row r="2616" spans="3:3" x14ac:dyDescent="0.35">
      <c r="C2616" s="22"/>
    </row>
    <row r="2617" spans="3:3" x14ac:dyDescent="0.35">
      <c r="C2617" s="22"/>
    </row>
    <row r="2618" spans="3:3" x14ac:dyDescent="0.35">
      <c r="C2618" s="22"/>
    </row>
    <row r="2619" spans="3:3" x14ac:dyDescent="0.35">
      <c r="C2619" s="22"/>
    </row>
    <row r="2620" spans="3:3" x14ac:dyDescent="0.35">
      <c r="C2620" s="22"/>
    </row>
    <row r="2621" spans="3:3" x14ac:dyDescent="0.35">
      <c r="C2621" s="22"/>
    </row>
    <row r="2622" spans="3:3" x14ac:dyDescent="0.35">
      <c r="C2622" s="22"/>
    </row>
    <row r="2623" spans="3:3" x14ac:dyDescent="0.35">
      <c r="C2623" s="22"/>
    </row>
    <row r="2624" spans="3:3" x14ac:dyDescent="0.35">
      <c r="C2624" s="22"/>
    </row>
    <row r="2625" spans="3:3" x14ac:dyDescent="0.35">
      <c r="C2625" s="22"/>
    </row>
    <row r="2626" spans="3:3" x14ac:dyDescent="0.35">
      <c r="C2626" s="22"/>
    </row>
    <row r="2627" spans="3:3" x14ac:dyDescent="0.35">
      <c r="C2627" s="22"/>
    </row>
    <row r="2628" spans="3:3" x14ac:dyDescent="0.35">
      <c r="C2628" s="22"/>
    </row>
    <row r="2629" spans="3:3" x14ac:dyDescent="0.35">
      <c r="C2629" s="22"/>
    </row>
    <row r="2630" spans="3:3" x14ac:dyDescent="0.35">
      <c r="C2630" s="22"/>
    </row>
    <row r="2631" spans="3:3" x14ac:dyDescent="0.35">
      <c r="C2631" s="22"/>
    </row>
    <row r="2632" spans="3:3" x14ac:dyDescent="0.35">
      <c r="C2632" s="22"/>
    </row>
    <row r="2633" spans="3:3" x14ac:dyDescent="0.35">
      <c r="C2633" s="22"/>
    </row>
    <row r="2634" spans="3:3" x14ac:dyDescent="0.35">
      <c r="C2634" s="22"/>
    </row>
    <row r="2635" spans="3:3" x14ac:dyDescent="0.35">
      <c r="C2635" s="22"/>
    </row>
    <row r="2636" spans="3:3" x14ac:dyDescent="0.35">
      <c r="C2636" s="22"/>
    </row>
    <row r="2637" spans="3:3" x14ac:dyDescent="0.35">
      <c r="C2637" s="22"/>
    </row>
    <row r="2638" spans="3:3" x14ac:dyDescent="0.35">
      <c r="C2638" s="22"/>
    </row>
    <row r="2639" spans="3:3" x14ac:dyDescent="0.35">
      <c r="C2639" s="22"/>
    </row>
    <row r="2640" spans="3:3" x14ac:dyDescent="0.35">
      <c r="C2640" s="22"/>
    </row>
    <row r="2641" spans="3:3" x14ac:dyDescent="0.35">
      <c r="C2641" s="22"/>
    </row>
    <row r="2642" spans="3:3" x14ac:dyDescent="0.35">
      <c r="C2642" s="22"/>
    </row>
    <row r="2643" spans="3:3" x14ac:dyDescent="0.35">
      <c r="C2643" s="22"/>
    </row>
    <row r="2644" spans="3:3" x14ac:dyDescent="0.35">
      <c r="C2644" s="22"/>
    </row>
    <row r="2645" spans="3:3" x14ac:dyDescent="0.35">
      <c r="C2645" s="22"/>
    </row>
    <row r="2646" spans="3:3" x14ac:dyDescent="0.35">
      <c r="C2646" s="22"/>
    </row>
    <row r="2647" spans="3:3" x14ac:dyDescent="0.35">
      <c r="C2647" s="22"/>
    </row>
    <row r="2648" spans="3:3" x14ac:dyDescent="0.35">
      <c r="C2648" s="22"/>
    </row>
    <row r="2649" spans="3:3" x14ac:dyDescent="0.35">
      <c r="C2649" s="22"/>
    </row>
    <row r="2650" spans="3:3" x14ac:dyDescent="0.35">
      <c r="C2650" s="22"/>
    </row>
    <row r="2651" spans="3:3" x14ac:dyDescent="0.35">
      <c r="C2651" s="22"/>
    </row>
    <row r="2652" spans="3:3" x14ac:dyDescent="0.35">
      <c r="C2652" s="22"/>
    </row>
    <row r="2653" spans="3:3" x14ac:dyDescent="0.35">
      <c r="C2653" s="22"/>
    </row>
    <row r="2654" spans="3:3" x14ac:dyDescent="0.35">
      <c r="C2654" s="22"/>
    </row>
    <row r="2655" spans="3:3" x14ac:dyDescent="0.35">
      <c r="C2655" s="22"/>
    </row>
    <row r="2656" spans="3:3" x14ac:dyDescent="0.35">
      <c r="C2656" s="22"/>
    </row>
    <row r="2657" spans="3:3" x14ac:dyDescent="0.35">
      <c r="C2657" s="22"/>
    </row>
    <row r="2658" spans="3:3" x14ac:dyDescent="0.35">
      <c r="C2658" s="22"/>
    </row>
    <row r="2659" spans="3:3" x14ac:dyDescent="0.35">
      <c r="C2659" s="22"/>
    </row>
    <row r="2660" spans="3:3" x14ac:dyDescent="0.35">
      <c r="C2660" s="22"/>
    </row>
    <row r="2661" spans="3:3" x14ac:dyDescent="0.35">
      <c r="C2661" s="22"/>
    </row>
    <row r="2662" spans="3:3" x14ac:dyDescent="0.35">
      <c r="C2662" s="22"/>
    </row>
    <row r="2663" spans="3:3" x14ac:dyDescent="0.35">
      <c r="C2663" s="22"/>
    </row>
    <row r="2664" spans="3:3" x14ac:dyDescent="0.35">
      <c r="C2664" s="22"/>
    </row>
    <row r="2665" spans="3:3" x14ac:dyDescent="0.35">
      <c r="C2665" s="22"/>
    </row>
    <row r="2666" spans="3:3" x14ac:dyDescent="0.35">
      <c r="C2666" s="22"/>
    </row>
    <row r="2667" spans="3:3" x14ac:dyDescent="0.35">
      <c r="C2667" s="22"/>
    </row>
    <row r="2668" spans="3:3" x14ac:dyDescent="0.35">
      <c r="C2668" s="22"/>
    </row>
    <row r="2669" spans="3:3" x14ac:dyDescent="0.35">
      <c r="C2669" s="22"/>
    </row>
    <row r="2670" spans="3:3" x14ac:dyDescent="0.35">
      <c r="C2670" s="22"/>
    </row>
    <row r="2671" spans="3:3" x14ac:dyDescent="0.35">
      <c r="C2671" s="22"/>
    </row>
    <row r="2672" spans="3:3" x14ac:dyDescent="0.35">
      <c r="C2672" s="22"/>
    </row>
    <row r="2673" spans="3:3" x14ac:dyDescent="0.35">
      <c r="C2673" s="22"/>
    </row>
    <row r="2674" spans="3:3" x14ac:dyDescent="0.35">
      <c r="C2674" s="22"/>
    </row>
    <row r="2675" spans="3:3" x14ac:dyDescent="0.35">
      <c r="C2675" s="22"/>
    </row>
    <row r="2676" spans="3:3" x14ac:dyDescent="0.35">
      <c r="C2676" s="22"/>
    </row>
    <row r="2677" spans="3:3" x14ac:dyDescent="0.35">
      <c r="C2677" s="22"/>
    </row>
    <row r="2678" spans="3:3" x14ac:dyDescent="0.35">
      <c r="C2678" s="22"/>
    </row>
    <row r="2679" spans="3:3" x14ac:dyDescent="0.35">
      <c r="C2679" s="22"/>
    </row>
    <row r="2680" spans="3:3" x14ac:dyDescent="0.35">
      <c r="C2680" s="22"/>
    </row>
    <row r="2681" spans="3:3" x14ac:dyDescent="0.35">
      <c r="C2681" s="22"/>
    </row>
    <row r="2682" spans="3:3" x14ac:dyDescent="0.35">
      <c r="C2682" s="22"/>
    </row>
    <row r="2683" spans="3:3" x14ac:dyDescent="0.35">
      <c r="C2683" s="22"/>
    </row>
    <row r="2684" spans="3:3" x14ac:dyDescent="0.35">
      <c r="C2684" s="22"/>
    </row>
    <row r="2685" spans="3:3" x14ac:dyDescent="0.35">
      <c r="C2685" s="22"/>
    </row>
    <row r="2686" spans="3:3" x14ac:dyDescent="0.35">
      <c r="C2686" s="22"/>
    </row>
    <row r="2687" spans="3:3" x14ac:dyDescent="0.35">
      <c r="C2687" s="22"/>
    </row>
    <row r="2688" spans="3:3" x14ac:dyDescent="0.35">
      <c r="C2688" s="22"/>
    </row>
    <row r="2689" spans="3:3" x14ac:dyDescent="0.35">
      <c r="C2689" s="22"/>
    </row>
    <row r="2690" spans="3:3" x14ac:dyDescent="0.35">
      <c r="C2690" s="22"/>
    </row>
    <row r="2691" spans="3:3" x14ac:dyDescent="0.35">
      <c r="C2691" s="22"/>
    </row>
    <row r="2692" spans="3:3" x14ac:dyDescent="0.35">
      <c r="C2692" s="22"/>
    </row>
    <row r="2693" spans="3:3" x14ac:dyDescent="0.35">
      <c r="C2693" s="22"/>
    </row>
    <row r="2694" spans="3:3" x14ac:dyDescent="0.35">
      <c r="C2694" s="22"/>
    </row>
    <row r="2695" spans="3:3" x14ac:dyDescent="0.35">
      <c r="C2695" s="22"/>
    </row>
    <row r="2696" spans="3:3" x14ac:dyDescent="0.35">
      <c r="C2696" s="22"/>
    </row>
    <row r="2697" spans="3:3" x14ac:dyDescent="0.35">
      <c r="C2697" s="22"/>
    </row>
    <row r="2698" spans="3:3" x14ac:dyDescent="0.35">
      <c r="C2698" s="22"/>
    </row>
    <row r="2699" spans="3:3" x14ac:dyDescent="0.35">
      <c r="C2699" s="22"/>
    </row>
    <row r="2700" spans="3:3" x14ac:dyDescent="0.35">
      <c r="C2700" s="22"/>
    </row>
    <row r="2701" spans="3:3" x14ac:dyDescent="0.35">
      <c r="C2701" s="22"/>
    </row>
    <row r="2702" spans="3:3" x14ac:dyDescent="0.35">
      <c r="C2702" s="22"/>
    </row>
    <row r="2703" spans="3:3" x14ac:dyDescent="0.35">
      <c r="C2703" s="22"/>
    </row>
    <row r="2704" spans="3:3" x14ac:dyDescent="0.35">
      <c r="C2704" s="22"/>
    </row>
    <row r="2705" spans="3:3" x14ac:dyDescent="0.35">
      <c r="C2705" s="22"/>
    </row>
    <row r="2706" spans="3:3" x14ac:dyDescent="0.35">
      <c r="C2706" s="22"/>
    </row>
    <row r="2707" spans="3:3" x14ac:dyDescent="0.35">
      <c r="C2707" s="22"/>
    </row>
    <row r="2708" spans="3:3" x14ac:dyDescent="0.35">
      <c r="C2708" s="22"/>
    </row>
    <row r="2709" spans="3:3" x14ac:dyDescent="0.35">
      <c r="C2709" s="22"/>
    </row>
    <row r="2710" spans="3:3" x14ac:dyDescent="0.35">
      <c r="C2710" s="22"/>
    </row>
    <row r="2711" spans="3:3" x14ac:dyDescent="0.35">
      <c r="C2711" s="22"/>
    </row>
    <row r="2712" spans="3:3" x14ac:dyDescent="0.35">
      <c r="C2712" s="22"/>
    </row>
    <row r="2713" spans="3:3" x14ac:dyDescent="0.35">
      <c r="C2713" s="22"/>
    </row>
    <row r="2714" spans="3:3" x14ac:dyDescent="0.35">
      <c r="C2714" s="22"/>
    </row>
    <row r="2715" spans="3:3" x14ac:dyDescent="0.35">
      <c r="C2715" s="22"/>
    </row>
    <row r="2716" spans="3:3" x14ac:dyDescent="0.35">
      <c r="C2716" s="22"/>
    </row>
    <row r="2717" spans="3:3" x14ac:dyDescent="0.35">
      <c r="C2717" s="22"/>
    </row>
    <row r="2718" spans="3:3" x14ac:dyDescent="0.35">
      <c r="C2718" s="22"/>
    </row>
    <row r="2719" spans="3:3" x14ac:dyDescent="0.35">
      <c r="C2719" s="22"/>
    </row>
    <row r="2720" spans="3:3" x14ac:dyDescent="0.35">
      <c r="C2720" s="22"/>
    </row>
    <row r="2721" spans="3:3" x14ac:dyDescent="0.35">
      <c r="C2721" s="22"/>
    </row>
    <row r="2722" spans="3:3" x14ac:dyDescent="0.35">
      <c r="C2722" s="22"/>
    </row>
    <row r="2723" spans="3:3" x14ac:dyDescent="0.35">
      <c r="C2723" s="22"/>
    </row>
    <row r="2724" spans="3:3" x14ac:dyDescent="0.35">
      <c r="C2724" s="22"/>
    </row>
    <row r="2725" spans="3:3" x14ac:dyDescent="0.35">
      <c r="C2725" s="22"/>
    </row>
    <row r="2726" spans="3:3" x14ac:dyDescent="0.35">
      <c r="C2726" s="22"/>
    </row>
    <row r="2727" spans="3:3" x14ac:dyDescent="0.35">
      <c r="C2727" s="22"/>
    </row>
    <row r="2728" spans="3:3" x14ac:dyDescent="0.35">
      <c r="C2728" s="22"/>
    </row>
    <row r="2729" spans="3:3" x14ac:dyDescent="0.35">
      <c r="C2729" s="22"/>
    </row>
    <row r="2730" spans="3:3" x14ac:dyDescent="0.35">
      <c r="C2730" s="22"/>
    </row>
    <row r="2731" spans="3:3" x14ac:dyDescent="0.35">
      <c r="C2731" s="22"/>
    </row>
    <row r="2732" spans="3:3" x14ac:dyDescent="0.35">
      <c r="C2732" s="22"/>
    </row>
    <row r="2733" spans="3:3" x14ac:dyDescent="0.35">
      <c r="C2733" s="22"/>
    </row>
    <row r="2734" spans="3:3" x14ac:dyDescent="0.35">
      <c r="C2734" s="22"/>
    </row>
    <row r="2735" spans="3:3" x14ac:dyDescent="0.35">
      <c r="C2735" s="22"/>
    </row>
    <row r="2736" spans="3:3" x14ac:dyDescent="0.35">
      <c r="C2736" s="22"/>
    </row>
    <row r="2737" spans="3:3" x14ac:dyDescent="0.35">
      <c r="C2737" s="22"/>
    </row>
    <row r="2738" spans="3:3" x14ac:dyDescent="0.35">
      <c r="C2738" s="22"/>
    </row>
    <row r="2739" spans="3:3" x14ac:dyDescent="0.35">
      <c r="C2739" s="22"/>
    </row>
    <row r="2740" spans="3:3" x14ac:dyDescent="0.35">
      <c r="C2740" s="22"/>
    </row>
    <row r="2741" spans="3:3" x14ac:dyDescent="0.35">
      <c r="C2741" s="22"/>
    </row>
    <row r="2742" spans="3:3" x14ac:dyDescent="0.35">
      <c r="C2742" s="22"/>
    </row>
    <row r="2743" spans="3:3" x14ac:dyDescent="0.35">
      <c r="C2743" s="22"/>
    </row>
    <row r="2744" spans="3:3" x14ac:dyDescent="0.35">
      <c r="C2744" s="22"/>
    </row>
    <row r="2745" spans="3:3" x14ac:dyDescent="0.35">
      <c r="C2745" s="22"/>
    </row>
    <row r="2746" spans="3:3" x14ac:dyDescent="0.35">
      <c r="C2746" s="22"/>
    </row>
    <row r="2747" spans="3:3" x14ac:dyDescent="0.35">
      <c r="C2747" s="22"/>
    </row>
    <row r="2748" spans="3:3" x14ac:dyDescent="0.35">
      <c r="C2748" s="22"/>
    </row>
    <row r="2749" spans="3:3" x14ac:dyDescent="0.35">
      <c r="C2749" s="22"/>
    </row>
    <row r="2750" spans="3:3" x14ac:dyDescent="0.35">
      <c r="C2750" s="22"/>
    </row>
    <row r="2751" spans="3:3" x14ac:dyDescent="0.35">
      <c r="C2751" s="22"/>
    </row>
    <row r="2752" spans="3:3" x14ac:dyDescent="0.35">
      <c r="C2752" s="22"/>
    </row>
    <row r="2753" spans="3:3" x14ac:dyDescent="0.35">
      <c r="C2753" s="22"/>
    </row>
    <row r="2754" spans="3:3" x14ac:dyDescent="0.35">
      <c r="C2754" s="22"/>
    </row>
    <row r="2755" spans="3:3" x14ac:dyDescent="0.35">
      <c r="C2755" s="22"/>
    </row>
    <row r="2756" spans="3:3" x14ac:dyDescent="0.35">
      <c r="C2756" s="22"/>
    </row>
    <row r="2757" spans="3:3" x14ac:dyDescent="0.35">
      <c r="C2757" s="22"/>
    </row>
    <row r="2758" spans="3:3" x14ac:dyDescent="0.35">
      <c r="C2758" s="22"/>
    </row>
    <row r="2759" spans="3:3" x14ac:dyDescent="0.35">
      <c r="C2759" s="22"/>
    </row>
    <row r="2760" spans="3:3" x14ac:dyDescent="0.35">
      <c r="C2760" s="22"/>
    </row>
    <row r="2761" spans="3:3" x14ac:dyDescent="0.35">
      <c r="C2761" s="22"/>
    </row>
    <row r="2762" spans="3:3" x14ac:dyDescent="0.35">
      <c r="C2762" s="22"/>
    </row>
    <row r="2763" spans="3:3" x14ac:dyDescent="0.35">
      <c r="C2763" s="22"/>
    </row>
    <row r="2764" spans="3:3" x14ac:dyDescent="0.35">
      <c r="C2764" s="22"/>
    </row>
    <row r="2765" spans="3:3" x14ac:dyDescent="0.35">
      <c r="C2765" s="22"/>
    </row>
    <row r="2766" spans="3:3" x14ac:dyDescent="0.35">
      <c r="C2766" s="22"/>
    </row>
    <row r="2767" spans="3:3" x14ac:dyDescent="0.35">
      <c r="C2767" s="22"/>
    </row>
    <row r="2768" spans="3:3" x14ac:dyDescent="0.35">
      <c r="C2768" s="22"/>
    </row>
    <row r="2769" spans="3:3" x14ac:dyDescent="0.35">
      <c r="C2769" s="22"/>
    </row>
    <row r="2770" spans="3:3" x14ac:dyDescent="0.35">
      <c r="C2770" s="22"/>
    </row>
    <row r="2771" spans="3:3" x14ac:dyDescent="0.35">
      <c r="C2771" s="22"/>
    </row>
    <row r="2772" spans="3:3" x14ac:dyDescent="0.35">
      <c r="C2772" s="22"/>
    </row>
    <row r="2773" spans="3:3" x14ac:dyDescent="0.35">
      <c r="C2773" s="22"/>
    </row>
    <row r="2774" spans="3:3" x14ac:dyDescent="0.35">
      <c r="C2774" s="22"/>
    </row>
    <row r="2775" spans="3:3" x14ac:dyDescent="0.35">
      <c r="C2775" s="22"/>
    </row>
    <row r="2776" spans="3:3" x14ac:dyDescent="0.35">
      <c r="C2776" s="22"/>
    </row>
    <row r="2777" spans="3:3" x14ac:dyDescent="0.35">
      <c r="C2777" s="22"/>
    </row>
    <row r="2778" spans="3:3" x14ac:dyDescent="0.35">
      <c r="C2778" s="22"/>
    </row>
    <row r="2779" spans="3:3" x14ac:dyDescent="0.35">
      <c r="C2779" s="22"/>
    </row>
    <row r="2780" spans="3:3" x14ac:dyDescent="0.35">
      <c r="C2780" s="22"/>
    </row>
    <row r="2781" spans="3:3" x14ac:dyDescent="0.35">
      <c r="C2781" s="22"/>
    </row>
    <row r="2782" spans="3:3" x14ac:dyDescent="0.35">
      <c r="C2782" s="22"/>
    </row>
    <row r="2783" spans="3:3" x14ac:dyDescent="0.35">
      <c r="C2783" s="22"/>
    </row>
    <row r="2784" spans="3:3" x14ac:dyDescent="0.35">
      <c r="C2784" s="22"/>
    </row>
    <row r="2785" spans="3:3" x14ac:dyDescent="0.35">
      <c r="C2785" s="22"/>
    </row>
    <row r="2786" spans="3:3" x14ac:dyDescent="0.35">
      <c r="C2786" s="22"/>
    </row>
    <row r="2787" spans="3:3" x14ac:dyDescent="0.35">
      <c r="C2787" s="22"/>
    </row>
    <row r="2788" spans="3:3" x14ac:dyDescent="0.35">
      <c r="C2788" s="22"/>
    </row>
    <row r="2789" spans="3:3" x14ac:dyDescent="0.35">
      <c r="C2789" s="22"/>
    </row>
    <row r="2790" spans="3:3" x14ac:dyDescent="0.35">
      <c r="C2790" s="22"/>
    </row>
    <row r="2791" spans="3:3" x14ac:dyDescent="0.35">
      <c r="C2791" s="22"/>
    </row>
    <row r="2792" spans="3:3" x14ac:dyDescent="0.35">
      <c r="C2792" s="22"/>
    </row>
    <row r="2793" spans="3:3" x14ac:dyDescent="0.35">
      <c r="C2793" s="22"/>
    </row>
    <row r="2794" spans="3:3" x14ac:dyDescent="0.35">
      <c r="C2794" s="22"/>
    </row>
    <row r="2795" spans="3:3" x14ac:dyDescent="0.35">
      <c r="C2795" s="22"/>
    </row>
    <row r="2796" spans="3:3" x14ac:dyDescent="0.35">
      <c r="C2796" s="22"/>
    </row>
    <row r="2797" spans="3:3" x14ac:dyDescent="0.35">
      <c r="C2797" s="22"/>
    </row>
    <row r="2798" spans="3:3" x14ac:dyDescent="0.35">
      <c r="C2798" s="22"/>
    </row>
    <row r="2799" spans="3:3" x14ac:dyDescent="0.35">
      <c r="C2799" s="22"/>
    </row>
    <row r="2800" spans="3:3" x14ac:dyDescent="0.35">
      <c r="C2800" s="22"/>
    </row>
    <row r="2801" spans="3:3" x14ac:dyDescent="0.35">
      <c r="C2801" s="22"/>
    </row>
    <row r="2802" spans="3:3" x14ac:dyDescent="0.35">
      <c r="C2802" s="22"/>
    </row>
    <row r="2803" spans="3:3" x14ac:dyDescent="0.35">
      <c r="C2803" s="22"/>
    </row>
    <row r="2804" spans="3:3" x14ac:dyDescent="0.35">
      <c r="C2804" s="22"/>
    </row>
    <row r="2805" spans="3:3" x14ac:dyDescent="0.35">
      <c r="C2805" s="22"/>
    </row>
    <row r="2806" spans="3:3" x14ac:dyDescent="0.35">
      <c r="C2806" s="22"/>
    </row>
    <row r="2807" spans="3:3" x14ac:dyDescent="0.35">
      <c r="C2807" s="22"/>
    </row>
    <row r="2808" spans="3:3" x14ac:dyDescent="0.35">
      <c r="C2808" s="22"/>
    </row>
    <row r="2809" spans="3:3" x14ac:dyDescent="0.35">
      <c r="C2809" s="22"/>
    </row>
    <row r="2810" spans="3:3" x14ac:dyDescent="0.35">
      <c r="C2810" s="22"/>
    </row>
    <row r="2811" spans="3:3" x14ac:dyDescent="0.35">
      <c r="C2811" s="22"/>
    </row>
    <row r="2812" spans="3:3" x14ac:dyDescent="0.35">
      <c r="C2812" s="22"/>
    </row>
    <row r="2813" spans="3:3" x14ac:dyDescent="0.35">
      <c r="C2813" s="22"/>
    </row>
    <row r="2814" spans="3:3" x14ac:dyDescent="0.35">
      <c r="C2814" s="22"/>
    </row>
    <row r="2815" spans="3:3" x14ac:dyDescent="0.35">
      <c r="C2815" s="22"/>
    </row>
    <row r="2816" spans="3:3" x14ac:dyDescent="0.35">
      <c r="C2816" s="22"/>
    </row>
    <row r="2817" spans="3:3" x14ac:dyDescent="0.35">
      <c r="C2817" s="22"/>
    </row>
    <row r="2818" spans="3:3" x14ac:dyDescent="0.35">
      <c r="C2818" s="22"/>
    </row>
    <row r="2819" spans="3:3" x14ac:dyDescent="0.35">
      <c r="C2819" s="22"/>
    </row>
    <row r="2820" spans="3:3" x14ac:dyDescent="0.35">
      <c r="C2820" s="22"/>
    </row>
    <row r="2821" spans="3:3" x14ac:dyDescent="0.35">
      <c r="C2821" s="22"/>
    </row>
    <row r="2822" spans="3:3" x14ac:dyDescent="0.35">
      <c r="C2822" s="22"/>
    </row>
    <row r="2823" spans="3:3" x14ac:dyDescent="0.35">
      <c r="C2823" s="22"/>
    </row>
    <row r="2824" spans="3:3" x14ac:dyDescent="0.35">
      <c r="C2824" s="22"/>
    </row>
    <row r="2825" spans="3:3" x14ac:dyDescent="0.35">
      <c r="C2825" s="22"/>
    </row>
    <row r="2826" spans="3:3" x14ac:dyDescent="0.35">
      <c r="C2826" s="22"/>
    </row>
    <row r="2827" spans="3:3" x14ac:dyDescent="0.35">
      <c r="C2827" s="22"/>
    </row>
    <row r="2828" spans="3:3" x14ac:dyDescent="0.35">
      <c r="C2828" s="22"/>
    </row>
    <row r="2829" spans="3:3" x14ac:dyDescent="0.35">
      <c r="C2829" s="22"/>
    </row>
    <row r="2830" spans="3:3" x14ac:dyDescent="0.35">
      <c r="C2830" s="22"/>
    </row>
    <row r="2831" spans="3:3" x14ac:dyDescent="0.35">
      <c r="C2831" s="22"/>
    </row>
    <row r="2832" spans="3:3" x14ac:dyDescent="0.35">
      <c r="C2832" s="22"/>
    </row>
    <row r="2833" spans="3:3" x14ac:dyDescent="0.35">
      <c r="C2833" s="22"/>
    </row>
    <row r="2834" spans="3:3" x14ac:dyDescent="0.35">
      <c r="C2834" s="22"/>
    </row>
    <row r="2835" spans="3:3" x14ac:dyDescent="0.35">
      <c r="C2835" s="22"/>
    </row>
    <row r="2836" spans="3:3" x14ac:dyDescent="0.35">
      <c r="C2836" s="22"/>
    </row>
    <row r="2837" spans="3:3" x14ac:dyDescent="0.35">
      <c r="C2837" s="22"/>
    </row>
    <row r="2838" spans="3:3" x14ac:dyDescent="0.35">
      <c r="C2838" s="22"/>
    </row>
    <row r="2839" spans="3:3" x14ac:dyDescent="0.35">
      <c r="C2839" s="22"/>
    </row>
    <row r="2840" spans="3:3" x14ac:dyDescent="0.35">
      <c r="C2840" s="22"/>
    </row>
    <row r="2841" spans="3:3" x14ac:dyDescent="0.35">
      <c r="C2841" s="22"/>
    </row>
    <row r="2842" spans="3:3" x14ac:dyDescent="0.35">
      <c r="C2842" s="22"/>
    </row>
    <row r="2843" spans="3:3" x14ac:dyDescent="0.35">
      <c r="C2843" s="22"/>
    </row>
    <row r="2844" spans="3:3" x14ac:dyDescent="0.35">
      <c r="C2844" s="22"/>
    </row>
    <row r="2845" spans="3:3" x14ac:dyDescent="0.35">
      <c r="C2845" s="22"/>
    </row>
    <row r="2846" spans="3:3" x14ac:dyDescent="0.35">
      <c r="C2846" s="22"/>
    </row>
    <row r="2847" spans="3:3" x14ac:dyDescent="0.35">
      <c r="C2847" s="22"/>
    </row>
    <row r="2848" spans="3:3" x14ac:dyDescent="0.35">
      <c r="C2848" s="22"/>
    </row>
    <row r="2849" spans="3:3" x14ac:dyDescent="0.35">
      <c r="C2849" s="22"/>
    </row>
    <row r="2850" spans="3:3" x14ac:dyDescent="0.35">
      <c r="C2850" s="22"/>
    </row>
    <row r="2851" spans="3:3" x14ac:dyDescent="0.35">
      <c r="C2851" s="22"/>
    </row>
    <row r="2852" spans="3:3" x14ac:dyDescent="0.35">
      <c r="C2852" s="22"/>
    </row>
    <row r="2853" spans="3:3" x14ac:dyDescent="0.35">
      <c r="C2853" s="22"/>
    </row>
    <row r="2854" spans="3:3" x14ac:dyDescent="0.35">
      <c r="C2854" s="22"/>
    </row>
    <row r="2855" spans="3:3" x14ac:dyDescent="0.35">
      <c r="C2855" s="22"/>
    </row>
    <row r="2856" spans="3:3" x14ac:dyDescent="0.35">
      <c r="C2856" s="22"/>
    </row>
    <row r="2857" spans="3:3" x14ac:dyDescent="0.35">
      <c r="C2857" s="22"/>
    </row>
    <row r="2858" spans="3:3" x14ac:dyDescent="0.35">
      <c r="C2858" s="22"/>
    </row>
    <row r="2859" spans="3:3" x14ac:dyDescent="0.35">
      <c r="C2859" s="22"/>
    </row>
    <row r="2860" spans="3:3" x14ac:dyDescent="0.35">
      <c r="C2860" s="22"/>
    </row>
    <row r="2861" spans="3:3" x14ac:dyDescent="0.35">
      <c r="C2861" s="22"/>
    </row>
    <row r="2862" spans="3:3" x14ac:dyDescent="0.35">
      <c r="C2862" s="22"/>
    </row>
    <row r="2863" spans="3:3" x14ac:dyDescent="0.35">
      <c r="C2863" s="22"/>
    </row>
    <row r="2864" spans="3:3" x14ac:dyDescent="0.35">
      <c r="C2864" s="22"/>
    </row>
    <row r="2865" spans="3:3" x14ac:dyDescent="0.35">
      <c r="C2865" s="22"/>
    </row>
    <row r="2866" spans="3:3" x14ac:dyDescent="0.35">
      <c r="C2866" s="22"/>
    </row>
    <row r="2867" spans="3:3" x14ac:dyDescent="0.35">
      <c r="C2867" s="22"/>
    </row>
    <row r="2868" spans="3:3" x14ac:dyDescent="0.35">
      <c r="C2868" s="22"/>
    </row>
    <row r="2869" spans="3:3" x14ac:dyDescent="0.35">
      <c r="C2869" s="22"/>
    </row>
    <row r="2870" spans="3:3" x14ac:dyDescent="0.35">
      <c r="C2870" s="22"/>
    </row>
    <row r="2871" spans="3:3" x14ac:dyDescent="0.35">
      <c r="C2871" s="22"/>
    </row>
    <row r="2872" spans="3:3" x14ac:dyDescent="0.35">
      <c r="C2872" s="22"/>
    </row>
    <row r="2873" spans="3:3" x14ac:dyDescent="0.35">
      <c r="C2873" s="22"/>
    </row>
    <row r="2874" spans="3:3" x14ac:dyDescent="0.35">
      <c r="C2874" s="22"/>
    </row>
    <row r="2875" spans="3:3" x14ac:dyDescent="0.35">
      <c r="C2875" s="22"/>
    </row>
    <row r="2876" spans="3:3" x14ac:dyDescent="0.35">
      <c r="C2876" s="22"/>
    </row>
    <row r="2877" spans="3:3" x14ac:dyDescent="0.35">
      <c r="C2877" s="22"/>
    </row>
    <row r="2878" spans="3:3" x14ac:dyDescent="0.35">
      <c r="C2878" s="22"/>
    </row>
    <row r="2879" spans="3:3" x14ac:dyDescent="0.35">
      <c r="C2879" s="22"/>
    </row>
    <row r="2880" spans="3:3" x14ac:dyDescent="0.35">
      <c r="C2880" s="22"/>
    </row>
    <row r="2881" spans="3:3" x14ac:dyDescent="0.35">
      <c r="C2881" s="22"/>
    </row>
    <row r="2882" spans="3:3" x14ac:dyDescent="0.35">
      <c r="C2882" s="22"/>
    </row>
    <row r="2883" spans="3:3" x14ac:dyDescent="0.35">
      <c r="C2883" s="22"/>
    </row>
    <row r="2884" spans="3:3" x14ac:dyDescent="0.35">
      <c r="C2884" s="22"/>
    </row>
    <row r="2885" spans="3:3" x14ac:dyDescent="0.35">
      <c r="C2885" s="22"/>
    </row>
    <row r="2886" spans="3:3" x14ac:dyDescent="0.35">
      <c r="C2886" s="22"/>
    </row>
    <row r="2887" spans="3:3" x14ac:dyDescent="0.35">
      <c r="C2887" s="22"/>
    </row>
    <row r="2888" spans="3:3" x14ac:dyDescent="0.35">
      <c r="C2888" s="22"/>
    </row>
    <row r="2889" spans="3:3" x14ac:dyDescent="0.35">
      <c r="C2889" s="22"/>
    </row>
    <row r="2890" spans="3:3" x14ac:dyDescent="0.35">
      <c r="C2890" s="22"/>
    </row>
    <row r="2891" spans="3:3" x14ac:dyDescent="0.35">
      <c r="C2891" s="22"/>
    </row>
    <row r="2892" spans="3:3" x14ac:dyDescent="0.35">
      <c r="C2892" s="22"/>
    </row>
    <row r="2893" spans="3:3" x14ac:dyDescent="0.35">
      <c r="C2893" s="22"/>
    </row>
    <row r="2894" spans="3:3" x14ac:dyDescent="0.35">
      <c r="C2894" s="22"/>
    </row>
    <row r="2895" spans="3:3" x14ac:dyDescent="0.35">
      <c r="C2895" s="22"/>
    </row>
    <row r="2896" spans="3:3" x14ac:dyDescent="0.35">
      <c r="C2896" s="22"/>
    </row>
    <row r="2897" spans="3:3" x14ac:dyDescent="0.35">
      <c r="C2897" s="22"/>
    </row>
    <row r="2898" spans="3:3" x14ac:dyDescent="0.35">
      <c r="C2898" s="22"/>
    </row>
    <row r="2899" spans="3:3" x14ac:dyDescent="0.35">
      <c r="C2899" s="22"/>
    </row>
    <row r="2900" spans="3:3" x14ac:dyDescent="0.35">
      <c r="C2900" s="22"/>
    </row>
    <row r="2901" spans="3:3" x14ac:dyDescent="0.35">
      <c r="C2901" s="22"/>
    </row>
    <row r="2902" spans="3:3" x14ac:dyDescent="0.35">
      <c r="C2902" s="22"/>
    </row>
    <row r="2903" spans="3:3" x14ac:dyDescent="0.35">
      <c r="C2903" s="22"/>
    </row>
    <row r="2904" spans="3:3" x14ac:dyDescent="0.35">
      <c r="C2904" s="22"/>
    </row>
    <row r="2905" spans="3:3" x14ac:dyDescent="0.35">
      <c r="C2905" s="22"/>
    </row>
    <row r="2906" spans="3:3" x14ac:dyDescent="0.35">
      <c r="C2906" s="22"/>
    </row>
    <row r="2907" spans="3:3" x14ac:dyDescent="0.35">
      <c r="C2907" s="22"/>
    </row>
    <row r="2908" spans="3:3" x14ac:dyDescent="0.35">
      <c r="C2908" s="22"/>
    </row>
    <row r="2909" spans="3:3" x14ac:dyDescent="0.35">
      <c r="C2909" s="22"/>
    </row>
    <row r="2910" spans="3:3" x14ac:dyDescent="0.35">
      <c r="C2910" s="22"/>
    </row>
    <row r="2911" spans="3:3" x14ac:dyDescent="0.35">
      <c r="C2911" s="22"/>
    </row>
    <row r="2912" spans="3:3" x14ac:dyDescent="0.35">
      <c r="C2912" s="22"/>
    </row>
    <row r="2913" spans="3:3" x14ac:dyDescent="0.35">
      <c r="C2913" s="22"/>
    </row>
    <row r="2914" spans="3:3" x14ac:dyDescent="0.35">
      <c r="C2914" s="22"/>
    </row>
    <row r="2915" spans="3:3" x14ac:dyDescent="0.35">
      <c r="C2915" s="22"/>
    </row>
    <row r="2916" spans="3:3" x14ac:dyDescent="0.35">
      <c r="C2916" s="22"/>
    </row>
    <row r="2917" spans="3:3" x14ac:dyDescent="0.35">
      <c r="C2917" s="22"/>
    </row>
    <row r="2918" spans="3:3" x14ac:dyDescent="0.35">
      <c r="C2918" s="22"/>
    </row>
    <row r="2919" spans="3:3" x14ac:dyDescent="0.35">
      <c r="C2919" s="22"/>
    </row>
    <row r="2920" spans="3:3" x14ac:dyDescent="0.35">
      <c r="C2920" s="22"/>
    </row>
    <row r="2921" spans="3:3" x14ac:dyDescent="0.35">
      <c r="C2921" s="22"/>
    </row>
    <row r="2922" spans="3:3" x14ac:dyDescent="0.35">
      <c r="C2922" s="22"/>
    </row>
    <row r="2923" spans="3:3" x14ac:dyDescent="0.35">
      <c r="C2923" s="22"/>
    </row>
    <row r="2924" spans="3:3" x14ac:dyDescent="0.35">
      <c r="C2924" s="22"/>
    </row>
    <row r="2925" spans="3:3" x14ac:dyDescent="0.35">
      <c r="C2925" s="22"/>
    </row>
    <row r="2926" spans="3:3" x14ac:dyDescent="0.35">
      <c r="C2926" s="22"/>
    </row>
    <row r="2927" spans="3:3" x14ac:dyDescent="0.35">
      <c r="C2927" s="22"/>
    </row>
    <row r="2928" spans="3:3" x14ac:dyDescent="0.35">
      <c r="C2928" s="22"/>
    </row>
    <row r="2929" spans="3:3" x14ac:dyDescent="0.35">
      <c r="C2929" s="22"/>
    </row>
    <row r="2930" spans="3:3" x14ac:dyDescent="0.35">
      <c r="C2930" s="22"/>
    </row>
    <row r="2931" spans="3:3" x14ac:dyDescent="0.35">
      <c r="C2931" s="22"/>
    </row>
    <row r="2932" spans="3:3" x14ac:dyDescent="0.35">
      <c r="C2932" s="22"/>
    </row>
    <row r="2933" spans="3:3" x14ac:dyDescent="0.35">
      <c r="C2933" s="22"/>
    </row>
    <row r="2934" spans="3:3" x14ac:dyDescent="0.35">
      <c r="C2934" s="22"/>
    </row>
    <row r="2935" spans="3:3" x14ac:dyDescent="0.35">
      <c r="C2935" s="22"/>
    </row>
    <row r="2936" spans="3:3" x14ac:dyDescent="0.35">
      <c r="C2936" s="22"/>
    </row>
    <row r="2937" spans="3:3" x14ac:dyDescent="0.35">
      <c r="C2937" s="22"/>
    </row>
    <row r="2938" spans="3:3" x14ac:dyDescent="0.35">
      <c r="C2938" s="22"/>
    </row>
    <row r="2939" spans="3:3" x14ac:dyDescent="0.35">
      <c r="C2939" s="22"/>
    </row>
    <row r="2940" spans="3:3" x14ac:dyDescent="0.35">
      <c r="C2940" s="22"/>
    </row>
    <row r="2941" spans="3:3" x14ac:dyDescent="0.35">
      <c r="C2941" s="22"/>
    </row>
    <row r="2942" spans="3:3" x14ac:dyDescent="0.35">
      <c r="C2942" s="22"/>
    </row>
    <row r="2943" spans="3:3" x14ac:dyDescent="0.35">
      <c r="C2943" s="22"/>
    </row>
    <row r="2944" spans="3:3" x14ac:dyDescent="0.35">
      <c r="C2944" s="22"/>
    </row>
    <row r="2945" spans="3:3" x14ac:dyDescent="0.35">
      <c r="C2945" s="22"/>
    </row>
    <row r="2946" spans="3:3" x14ac:dyDescent="0.35">
      <c r="C2946" s="22"/>
    </row>
    <row r="2947" spans="3:3" x14ac:dyDescent="0.35">
      <c r="C2947" s="22"/>
    </row>
    <row r="2948" spans="3:3" x14ac:dyDescent="0.35">
      <c r="C2948" s="22"/>
    </row>
    <row r="2949" spans="3:3" x14ac:dyDescent="0.35">
      <c r="C2949" s="22"/>
    </row>
    <row r="2950" spans="3:3" x14ac:dyDescent="0.35">
      <c r="C2950" s="22"/>
    </row>
    <row r="2951" spans="3:3" x14ac:dyDescent="0.35">
      <c r="C2951" s="22"/>
    </row>
    <row r="2952" spans="3:3" x14ac:dyDescent="0.35">
      <c r="C2952" s="22"/>
    </row>
    <row r="2953" spans="3:3" x14ac:dyDescent="0.35">
      <c r="C2953" s="22"/>
    </row>
    <row r="2954" spans="3:3" x14ac:dyDescent="0.35">
      <c r="C2954" s="22"/>
    </row>
    <row r="2955" spans="3:3" x14ac:dyDescent="0.35">
      <c r="C2955" s="22"/>
    </row>
    <row r="2956" spans="3:3" x14ac:dyDescent="0.35">
      <c r="C2956" s="22"/>
    </row>
    <row r="2957" spans="3:3" x14ac:dyDescent="0.35">
      <c r="C2957" s="22"/>
    </row>
    <row r="2958" spans="3:3" x14ac:dyDescent="0.35">
      <c r="C2958" s="22"/>
    </row>
    <row r="2959" spans="3:3" x14ac:dyDescent="0.35">
      <c r="C2959" s="22"/>
    </row>
    <row r="2960" spans="3:3" x14ac:dyDescent="0.35">
      <c r="C2960" s="22"/>
    </row>
    <row r="2961" spans="3:3" x14ac:dyDescent="0.35">
      <c r="C2961" s="22"/>
    </row>
    <row r="2962" spans="3:3" x14ac:dyDescent="0.35">
      <c r="C2962" s="22"/>
    </row>
    <row r="2963" spans="3:3" x14ac:dyDescent="0.35">
      <c r="C2963" s="22"/>
    </row>
    <row r="2964" spans="3:3" x14ac:dyDescent="0.35">
      <c r="C2964" s="22"/>
    </row>
    <row r="2965" spans="3:3" x14ac:dyDescent="0.35">
      <c r="C2965" s="22"/>
    </row>
    <row r="2966" spans="3:3" x14ac:dyDescent="0.35">
      <c r="C2966" s="22"/>
    </row>
    <row r="2967" spans="3:3" x14ac:dyDescent="0.35">
      <c r="C2967" s="22"/>
    </row>
    <row r="2968" spans="3:3" x14ac:dyDescent="0.35">
      <c r="C2968" s="22"/>
    </row>
    <row r="2969" spans="3:3" x14ac:dyDescent="0.35">
      <c r="C2969" s="22"/>
    </row>
    <row r="2970" spans="3:3" x14ac:dyDescent="0.35">
      <c r="C2970" s="22"/>
    </row>
    <row r="2971" spans="3:3" x14ac:dyDescent="0.35">
      <c r="C2971" s="22"/>
    </row>
    <row r="2972" spans="3:3" x14ac:dyDescent="0.35">
      <c r="C2972" s="22"/>
    </row>
    <row r="2973" spans="3:3" x14ac:dyDescent="0.35">
      <c r="C2973" s="22"/>
    </row>
    <row r="2974" spans="3:3" x14ac:dyDescent="0.35">
      <c r="C2974" s="22"/>
    </row>
    <row r="2975" spans="3:3" x14ac:dyDescent="0.35">
      <c r="C2975" s="22"/>
    </row>
    <row r="2976" spans="3:3" x14ac:dyDescent="0.35">
      <c r="C2976" s="22"/>
    </row>
    <row r="2977" spans="3:3" x14ac:dyDescent="0.35">
      <c r="C2977" s="22"/>
    </row>
    <row r="2978" spans="3:3" x14ac:dyDescent="0.35">
      <c r="C2978" s="22"/>
    </row>
    <row r="2979" spans="3:3" x14ac:dyDescent="0.35">
      <c r="C2979" s="22"/>
    </row>
    <row r="2980" spans="3:3" x14ac:dyDescent="0.35">
      <c r="C2980" s="22"/>
    </row>
    <row r="2981" spans="3:3" x14ac:dyDescent="0.35">
      <c r="C2981" s="22"/>
    </row>
    <row r="2982" spans="3:3" x14ac:dyDescent="0.35">
      <c r="C2982" s="22"/>
    </row>
    <row r="2983" spans="3:3" x14ac:dyDescent="0.35">
      <c r="C2983" s="22"/>
    </row>
    <row r="2984" spans="3:3" x14ac:dyDescent="0.35">
      <c r="C2984" s="22"/>
    </row>
    <row r="2985" spans="3:3" x14ac:dyDescent="0.35">
      <c r="C2985" s="22"/>
    </row>
    <row r="2986" spans="3:3" x14ac:dyDescent="0.35">
      <c r="C2986" s="22"/>
    </row>
    <row r="2987" spans="3:3" x14ac:dyDescent="0.35">
      <c r="C2987" s="22"/>
    </row>
    <row r="2988" spans="3:3" x14ac:dyDescent="0.35">
      <c r="C2988" s="22"/>
    </row>
    <row r="2989" spans="3:3" x14ac:dyDescent="0.35">
      <c r="C2989" s="22"/>
    </row>
    <row r="2990" spans="3:3" x14ac:dyDescent="0.35">
      <c r="C2990" s="22"/>
    </row>
    <row r="2991" spans="3:3" x14ac:dyDescent="0.35">
      <c r="C2991" s="22"/>
    </row>
    <row r="2992" spans="3:3" x14ac:dyDescent="0.35">
      <c r="C2992" s="22"/>
    </row>
    <row r="2993" spans="3:3" x14ac:dyDescent="0.35">
      <c r="C2993" s="22"/>
    </row>
    <row r="2994" spans="3:3" x14ac:dyDescent="0.35">
      <c r="C2994" s="22"/>
    </row>
    <row r="2995" spans="3:3" x14ac:dyDescent="0.35">
      <c r="C2995" s="22"/>
    </row>
    <row r="2996" spans="3:3" x14ac:dyDescent="0.35">
      <c r="C2996" s="22"/>
    </row>
    <row r="2997" spans="3:3" x14ac:dyDescent="0.35">
      <c r="C2997" s="22"/>
    </row>
    <row r="2998" spans="3:3" x14ac:dyDescent="0.35">
      <c r="C2998" s="22"/>
    </row>
    <row r="2999" spans="3:3" x14ac:dyDescent="0.35">
      <c r="C2999" s="22"/>
    </row>
    <row r="3000" spans="3:3" x14ac:dyDescent="0.35">
      <c r="C3000" s="22"/>
    </row>
    <row r="3001" spans="3:3" x14ac:dyDescent="0.35">
      <c r="C3001" s="22"/>
    </row>
    <row r="3002" spans="3:3" x14ac:dyDescent="0.35">
      <c r="C3002" s="22"/>
    </row>
    <row r="3003" spans="3:3" x14ac:dyDescent="0.35">
      <c r="C3003" s="22"/>
    </row>
    <row r="3004" spans="3:3" x14ac:dyDescent="0.35">
      <c r="C3004" s="22"/>
    </row>
    <row r="3005" spans="3:3" x14ac:dyDescent="0.35">
      <c r="C3005" s="22"/>
    </row>
    <row r="3006" spans="3:3" x14ac:dyDescent="0.35">
      <c r="C3006" s="22"/>
    </row>
    <row r="3007" spans="3:3" x14ac:dyDescent="0.35">
      <c r="C3007" s="22"/>
    </row>
    <row r="3008" spans="3:3" x14ac:dyDescent="0.35">
      <c r="C3008" s="22"/>
    </row>
    <row r="3009" spans="3:3" x14ac:dyDescent="0.35">
      <c r="C3009" s="22"/>
    </row>
    <row r="3010" spans="3:3" x14ac:dyDescent="0.35">
      <c r="C3010" s="22"/>
    </row>
    <row r="3011" spans="3:3" x14ac:dyDescent="0.35">
      <c r="C3011" s="22"/>
    </row>
    <row r="3012" spans="3:3" x14ac:dyDescent="0.35">
      <c r="C3012" s="22"/>
    </row>
    <row r="3013" spans="3:3" x14ac:dyDescent="0.35">
      <c r="C3013" s="22"/>
    </row>
    <row r="3014" spans="3:3" x14ac:dyDescent="0.35">
      <c r="C3014" s="22"/>
    </row>
    <row r="3015" spans="3:3" x14ac:dyDescent="0.35">
      <c r="C3015" s="22"/>
    </row>
    <row r="3016" spans="3:3" x14ac:dyDescent="0.35">
      <c r="C3016" s="22"/>
    </row>
    <row r="3017" spans="3:3" x14ac:dyDescent="0.35">
      <c r="C3017" s="22"/>
    </row>
    <row r="3018" spans="3:3" x14ac:dyDescent="0.35">
      <c r="C3018" s="22"/>
    </row>
    <row r="3019" spans="3:3" x14ac:dyDescent="0.35">
      <c r="C3019" s="22"/>
    </row>
    <row r="3020" spans="3:3" x14ac:dyDescent="0.35">
      <c r="C3020" s="22"/>
    </row>
    <row r="3021" spans="3:3" x14ac:dyDescent="0.35">
      <c r="C3021" s="22"/>
    </row>
    <row r="3022" spans="3:3" x14ac:dyDescent="0.35">
      <c r="C3022" s="22"/>
    </row>
    <row r="3023" spans="3:3" x14ac:dyDescent="0.35">
      <c r="C3023" s="22"/>
    </row>
    <row r="3024" spans="3:3" x14ac:dyDescent="0.35">
      <c r="C3024" s="22"/>
    </row>
    <row r="3025" spans="3:3" x14ac:dyDescent="0.35">
      <c r="C3025" s="22"/>
    </row>
    <row r="3026" spans="3:3" x14ac:dyDescent="0.35">
      <c r="C3026" s="22"/>
    </row>
    <row r="3027" spans="3:3" x14ac:dyDescent="0.35">
      <c r="C3027" s="22"/>
    </row>
    <row r="3028" spans="3:3" x14ac:dyDescent="0.35">
      <c r="C3028" s="22"/>
    </row>
    <row r="3029" spans="3:3" x14ac:dyDescent="0.35">
      <c r="C3029" s="22"/>
    </row>
    <row r="3030" spans="3:3" x14ac:dyDescent="0.35">
      <c r="C3030" s="22"/>
    </row>
    <row r="3031" spans="3:3" x14ac:dyDescent="0.35">
      <c r="C3031" s="22"/>
    </row>
    <row r="3032" spans="3:3" x14ac:dyDescent="0.35">
      <c r="C3032" s="22"/>
    </row>
    <row r="3033" spans="3:3" x14ac:dyDescent="0.35">
      <c r="C3033" s="22"/>
    </row>
    <row r="3034" spans="3:3" x14ac:dyDescent="0.35">
      <c r="C3034" s="22"/>
    </row>
    <row r="3035" spans="3:3" x14ac:dyDescent="0.35">
      <c r="C3035" s="22"/>
    </row>
    <row r="3036" spans="3:3" x14ac:dyDescent="0.35">
      <c r="C3036" s="22"/>
    </row>
    <row r="3037" spans="3:3" x14ac:dyDescent="0.35">
      <c r="C3037" s="22"/>
    </row>
    <row r="3038" spans="3:3" x14ac:dyDescent="0.35">
      <c r="C3038" s="22"/>
    </row>
    <row r="3039" spans="3:3" x14ac:dyDescent="0.35">
      <c r="C3039" s="22"/>
    </row>
    <row r="3040" spans="3:3" x14ac:dyDescent="0.35">
      <c r="C3040" s="22"/>
    </row>
    <row r="3041" spans="3:3" x14ac:dyDescent="0.35">
      <c r="C3041" s="22"/>
    </row>
    <row r="3042" spans="3:3" x14ac:dyDescent="0.35">
      <c r="C3042" s="22"/>
    </row>
    <row r="3043" spans="3:3" x14ac:dyDescent="0.35">
      <c r="C3043" s="22"/>
    </row>
    <row r="3044" spans="3:3" x14ac:dyDescent="0.35">
      <c r="C3044" s="22"/>
    </row>
    <row r="3045" spans="3:3" x14ac:dyDescent="0.35">
      <c r="C3045" s="22"/>
    </row>
    <row r="3046" spans="3:3" x14ac:dyDescent="0.35">
      <c r="C3046" s="22"/>
    </row>
    <row r="3047" spans="3:3" x14ac:dyDescent="0.35">
      <c r="C3047" s="22"/>
    </row>
    <row r="3048" spans="3:3" x14ac:dyDescent="0.35">
      <c r="C3048" s="22"/>
    </row>
    <row r="3049" spans="3:3" x14ac:dyDescent="0.35">
      <c r="C3049" s="22"/>
    </row>
    <row r="3050" spans="3:3" x14ac:dyDescent="0.35">
      <c r="C3050" s="22"/>
    </row>
    <row r="3051" spans="3:3" x14ac:dyDescent="0.35">
      <c r="C3051" s="22"/>
    </row>
    <row r="3052" spans="3:3" x14ac:dyDescent="0.35">
      <c r="C3052" s="22"/>
    </row>
    <row r="3053" spans="3:3" x14ac:dyDescent="0.35">
      <c r="C3053" s="22"/>
    </row>
    <row r="3054" spans="3:3" x14ac:dyDescent="0.35">
      <c r="C3054" s="22"/>
    </row>
    <row r="3055" spans="3:3" x14ac:dyDescent="0.35">
      <c r="C3055" s="22"/>
    </row>
    <row r="3056" spans="3:3" x14ac:dyDescent="0.35">
      <c r="C3056" s="22"/>
    </row>
    <row r="3057" spans="3:3" x14ac:dyDescent="0.35">
      <c r="C3057" s="22"/>
    </row>
    <row r="3058" spans="3:3" x14ac:dyDescent="0.35">
      <c r="C3058" s="22"/>
    </row>
    <row r="3059" spans="3:3" x14ac:dyDescent="0.35">
      <c r="C3059" s="22"/>
    </row>
    <row r="3060" spans="3:3" x14ac:dyDescent="0.35">
      <c r="C3060" s="22"/>
    </row>
    <row r="3061" spans="3:3" x14ac:dyDescent="0.35">
      <c r="C3061" s="22"/>
    </row>
    <row r="3062" spans="3:3" x14ac:dyDescent="0.35">
      <c r="C3062" s="22"/>
    </row>
    <row r="3063" spans="3:3" x14ac:dyDescent="0.35">
      <c r="C3063" s="22"/>
    </row>
    <row r="3064" spans="3:3" x14ac:dyDescent="0.35">
      <c r="C3064" s="22"/>
    </row>
    <row r="3065" spans="3:3" x14ac:dyDescent="0.35">
      <c r="C3065" s="22"/>
    </row>
    <row r="3066" spans="3:3" x14ac:dyDescent="0.35">
      <c r="C3066" s="22"/>
    </row>
    <row r="3067" spans="3:3" x14ac:dyDescent="0.35">
      <c r="C3067" s="22"/>
    </row>
    <row r="3068" spans="3:3" x14ac:dyDescent="0.35">
      <c r="C3068" s="22"/>
    </row>
    <row r="3069" spans="3:3" x14ac:dyDescent="0.35">
      <c r="C3069" s="22"/>
    </row>
    <row r="3070" spans="3:3" x14ac:dyDescent="0.35">
      <c r="C3070" s="22"/>
    </row>
    <row r="3071" spans="3:3" x14ac:dyDescent="0.35">
      <c r="C3071" s="22"/>
    </row>
    <row r="3072" spans="3:3" x14ac:dyDescent="0.35">
      <c r="C3072" s="22"/>
    </row>
    <row r="3073" spans="3:3" x14ac:dyDescent="0.35">
      <c r="C3073" s="22"/>
    </row>
    <row r="3074" spans="3:3" x14ac:dyDescent="0.35">
      <c r="C3074" s="22"/>
    </row>
    <row r="3075" spans="3:3" x14ac:dyDescent="0.35">
      <c r="C3075" s="22"/>
    </row>
    <row r="3076" spans="3:3" x14ac:dyDescent="0.35">
      <c r="C3076" s="22"/>
    </row>
    <row r="3077" spans="3:3" x14ac:dyDescent="0.35">
      <c r="C3077" s="22"/>
    </row>
    <row r="3078" spans="3:3" x14ac:dyDescent="0.35">
      <c r="C3078" s="22"/>
    </row>
    <row r="3079" spans="3:3" x14ac:dyDescent="0.35">
      <c r="C3079" s="22"/>
    </row>
    <row r="3080" spans="3:3" x14ac:dyDescent="0.35">
      <c r="C3080" s="22"/>
    </row>
    <row r="3081" spans="3:3" x14ac:dyDescent="0.35">
      <c r="C3081" s="22"/>
    </row>
    <row r="3082" spans="3:3" x14ac:dyDescent="0.35">
      <c r="C3082" s="22"/>
    </row>
    <row r="3083" spans="3:3" x14ac:dyDescent="0.35">
      <c r="C3083" s="22"/>
    </row>
    <row r="3084" spans="3:3" x14ac:dyDescent="0.35">
      <c r="C3084" s="22"/>
    </row>
    <row r="3085" spans="3:3" x14ac:dyDescent="0.35">
      <c r="C3085" s="22"/>
    </row>
    <row r="3086" spans="3:3" x14ac:dyDescent="0.35">
      <c r="C3086" s="22"/>
    </row>
    <row r="3087" spans="3:3" x14ac:dyDescent="0.35">
      <c r="C3087" s="22"/>
    </row>
    <row r="3088" spans="3:3" x14ac:dyDescent="0.35">
      <c r="C3088" s="22"/>
    </row>
    <row r="3089" spans="3:3" x14ac:dyDescent="0.35">
      <c r="C3089" s="22"/>
    </row>
    <row r="3090" spans="3:3" x14ac:dyDescent="0.35">
      <c r="C3090" s="22"/>
    </row>
    <row r="3091" spans="3:3" x14ac:dyDescent="0.35">
      <c r="C3091" s="22"/>
    </row>
    <row r="3092" spans="3:3" x14ac:dyDescent="0.35">
      <c r="C3092" s="22"/>
    </row>
    <row r="3093" spans="3:3" x14ac:dyDescent="0.35">
      <c r="C3093" s="22"/>
    </row>
    <row r="3094" spans="3:3" x14ac:dyDescent="0.35">
      <c r="C3094" s="22"/>
    </row>
    <row r="3095" spans="3:3" x14ac:dyDescent="0.35">
      <c r="C3095" s="22"/>
    </row>
    <row r="3096" spans="3:3" x14ac:dyDescent="0.35">
      <c r="C3096" s="22"/>
    </row>
    <row r="3097" spans="3:3" x14ac:dyDescent="0.35">
      <c r="C3097" s="22"/>
    </row>
    <row r="3098" spans="3:3" x14ac:dyDescent="0.35">
      <c r="C3098" s="22"/>
    </row>
    <row r="3099" spans="3:3" x14ac:dyDescent="0.35">
      <c r="C3099" s="22"/>
    </row>
    <row r="3100" spans="3:3" x14ac:dyDescent="0.35">
      <c r="C3100" s="22"/>
    </row>
    <row r="3101" spans="3:3" x14ac:dyDescent="0.35">
      <c r="C3101" s="22"/>
    </row>
    <row r="3102" spans="3:3" x14ac:dyDescent="0.35">
      <c r="C3102" s="22"/>
    </row>
    <row r="3103" spans="3:3" x14ac:dyDescent="0.35">
      <c r="C3103" s="22"/>
    </row>
    <row r="3104" spans="3:3" x14ac:dyDescent="0.35">
      <c r="C3104" s="22"/>
    </row>
    <row r="3105" spans="3:3" x14ac:dyDescent="0.35">
      <c r="C3105" s="22"/>
    </row>
    <row r="3106" spans="3:3" x14ac:dyDescent="0.35">
      <c r="C3106" s="22"/>
    </row>
    <row r="3107" spans="3:3" x14ac:dyDescent="0.35">
      <c r="C3107" s="22"/>
    </row>
    <row r="3108" spans="3:3" x14ac:dyDescent="0.35">
      <c r="C3108" s="22"/>
    </row>
    <row r="3109" spans="3:3" x14ac:dyDescent="0.35">
      <c r="C3109" s="22"/>
    </row>
    <row r="3110" spans="3:3" x14ac:dyDescent="0.35">
      <c r="C3110" s="22"/>
    </row>
    <row r="3111" spans="3:3" x14ac:dyDescent="0.35">
      <c r="C3111" s="22"/>
    </row>
    <row r="3112" spans="3:3" x14ac:dyDescent="0.35">
      <c r="C3112" s="22"/>
    </row>
    <row r="3113" spans="3:3" x14ac:dyDescent="0.35">
      <c r="C3113" s="22"/>
    </row>
    <row r="3114" spans="3:3" x14ac:dyDescent="0.35">
      <c r="C3114" s="22"/>
    </row>
    <row r="3115" spans="3:3" x14ac:dyDescent="0.35">
      <c r="C3115" s="22"/>
    </row>
    <row r="3116" spans="3:3" x14ac:dyDescent="0.35">
      <c r="C3116" s="22"/>
    </row>
    <row r="3117" spans="3:3" x14ac:dyDescent="0.35">
      <c r="C3117" s="22"/>
    </row>
    <row r="3118" spans="3:3" x14ac:dyDescent="0.35">
      <c r="C3118" s="22"/>
    </row>
    <row r="3119" spans="3:3" x14ac:dyDescent="0.35">
      <c r="C3119" s="22"/>
    </row>
    <row r="3120" spans="3:3" x14ac:dyDescent="0.35">
      <c r="C3120" s="22"/>
    </row>
    <row r="3121" spans="3:3" x14ac:dyDescent="0.35">
      <c r="C3121" s="22"/>
    </row>
    <row r="3122" spans="3:3" x14ac:dyDescent="0.35">
      <c r="C3122" s="22"/>
    </row>
    <row r="3123" spans="3:3" x14ac:dyDescent="0.35">
      <c r="C3123" s="22"/>
    </row>
    <row r="3124" spans="3:3" x14ac:dyDescent="0.35">
      <c r="C3124" s="22"/>
    </row>
    <row r="3125" spans="3:3" x14ac:dyDescent="0.35">
      <c r="C3125" s="22"/>
    </row>
    <row r="3126" spans="3:3" x14ac:dyDescent="0.35">
      <c r="C3126" s="22"/>
    </row>
    <row r="3127" spans="3:3" x14ac:dyDescent="0.35">
      <c r="C3127" s="22"/>
    </row>
    <row r="3128" spans="3:3" x14ac:dyDescent="0.35">
      <c r="C3128" s="22"/>
    </row>
    <row r="3129" spans="3:3" x14ac:dyDescent="0.35">
      <c r="C3129" s="22"/>
    </row>
    <row r="3130" spans="3:3" x14ac:dyDescent="0.35">
      <c r="C3130" s="22"/>
    </row>
    <row r="3131" spans="3:3" x14ac:dyDescent="0.35">
      <c r="C3131" s="22"/>
    </row>
    <row r="3132" spans="3:3" x14ac:dyDescent="0.35">
      <c r="C3132" s="22"/>
    </row>
    <row r="3133" spans="3:3" x14ac:dyDescent="0.35">
      <c r="C3133" s="22"/>
    </row>
    <row r="3134" spans="3:3" x14ac:dyDescent="0.35">
      <c r="C3134" s="22"/>
    </row>
    <row r="3135" spans="3:3" x14ac:dyDescent="0.35">
      <c r="C3135" s="22"/>
    </row>
    <row r="3136" spans="3:3" x14ac:dyDescent="0.35">
      <c r="C3136" s="22"/>
    </row>
    <row r="3137" spans="3:3" x14ac:dyDescent="0.35">
      <c r="C3137" s="22"/>
    </row>
    <row r="3138" spans="3:3" x14ac:dyDescent="0.35">
      <c r="C3138" s="22"/>
    </row>
    <row r="3139" spans="3:3" x14ac:dyDescent="0.35">
      <c r="C3139" s="22"/>
    </row>
    <row r="3140" spans="3:3" x14ac:dyDescent="0.35">
      <c r="C3140" s="22"/>
    </row>
    <row r="3141" spans="3:3" x14ac:dyDescent="0.35">
      <c r="C3141" s="22"/>
    </row>
    <row r="3142" spans="3:3" x14ac:dyDescent="0.35">
      <c r="C3142" s="22"/>
    </row>
    <row r="3143" spans="3:3" x14ac:dyDescent="0.35">
      <c r="C3143" s="22"/>
    </row>
    <row r="3144" spans="3:3" x14ac:dyDescent="0.35">
      <c r="C3144" s="22"/>
    </row>
    <row r="3145" spans="3:3" x14ac:dyDescent="0.35">
      <c r="C3145" s="22"/>
    </row>
    <row r="3146" spans="3:3" x14ac:dyDescent="0.35">
      <c r="C3146" s="22"/>
    </row>
    <row r="3147" spans="3:3" x14ac:dyDescent="0.35">
      <c r="C3147" s="22"/>
    </row>
    <row r="3148" spans="3:3" x14ac:dyDescent="0.35">
      <c r="C3148" s="22"/>
    </row>
    <row r="3149" spans="3:3" x14ac:dyDescent="0.35">
      <c r="C3149" s="22"/>
    </row>
    <row r="3150" spans="3:3" x14ac:dyDescent="0.35">
      <c r="C3150" s="22"/>
    </row>
    <row r="3151" spans="3:3" x14ac:dyDescent="0.35">
      <c r="C3151" s="22"/>
    </row>
    <row r="3152" spans="3:3" x14ac:dyDescent="0.35">
      <c r="C3152" s="22"/>
    </row>
    <row r="3153" spans="3:3" x14ac:dyDescent="0.35">
      <c r="C3153" s="22"/>
    </row>
    <row r="3154" spans="3:3" x14ac:dyDescent="0.35">
      <c r="C3154" s="22"/>
    </row>
    <row r="3155" spans="3:3" x14ac:dyDescent="0.35">
      <c r="C3155" s="22"/>
    </row>
    <row r="3156" spans="3:3" x14ac:dyDescent="0.35">
      <c r="C3156" s="22"/>
    </row>
    <row r="3157" spans="3:3" x14ac:dyDescent="0.35">
      <c r="C3157" s="22"/>
    </row>
    <row r="3158" spans="3:3" x14ac:dyDescent="0.35">
      <c r="C3158" s="22"/>
    </row>
    <row r="3159" spans="3:3" x14ac:dyDescent="0.35">
      <c r="C3159" s="22"/>
    </row>
    <row r="3160" spans="3:3" x14ac:dyDescent="0.35">
      <c r="C3160" s="22"/>
    </row>
    <row r="3161" spans="3:3" x14ac:dyDescent="0.35">
      <c r="C3161" s="22"/>
    </row>
    <row r="3162" spans="3:3" x14ac:dyDescent="0.35">
      <c r="C3162" s="22"/>
    </row>
    <row r="3163" spans="3:3" x14ac:dyDescent="0.35">
      <c r="C3163" s="22"/>
    </row>
    <row r="3164" spans="3:3" x14ac:dyDescent="0.35">
      <c r="C3164" s="22"/>
    </row>
    <row r="3165" spans="3:3" x14ac:dyDescent="0.35">
      <c r="C3165" s="22"/>
    </row>
    <row r="3166" spans="3:3" x14ac:dyDescent="0.35">
      <c r="C3166" s="22"/>
    </row>
    <row r="3167" spans="3:3" x14ac:dyDescent="0.35">
      <c r="C3167" s="22"/>
    </row>
    <row r="3168" spans="3:3" x14ac:dyDescent="0.35">
      <c r="C3168" s="22"/>
    </row>
    <row r="3169" spans="3:3" x14ac:dyDescent="0.35">
      <c r="C3169" s="22"/>
    </row>
    <row r="3170" spans="3:3" x14ac:dyDescent="0.35">
      <c r="C3170" s="22"/>
    </row>
    <row r="3171" spans="3:3" x14ac:dyDescent="0.35">
      <c r="C3171" s="22"/>
    </row>
    <row r="3172" spans="3:3" x14ac:dyDescent="0.35">
      <c r="C3172" s="22"/>
    </row>
    <row r="3173" spans="3:3" x14ac:dyDescent="0.35">
      <c r="C3173" s="22"/>
    </row>
    <row r="3174" spans="3:3" x14ac:dyDescent="0.35">
      <c r="C3174" s="22"/>
    </row>
    <row r="3175" spans="3:3" x14ac:dyDescent="0.35">
      <c r="C3175" s="22"/>
    </row>
    <row r="3176" spans="3:3" x14ac:dyDescent="0.35">
      <c r="C3176" s="22"/>
    </row>
    <row r="3177" spans="3:3" x14ac:dyDescent="0.35">
      <c r="C3177" s="22"/>
    </row>
    <row r="3178" spans="3:3" x14ac:dyDescent="0.35">
      <c r="C3178" s="22"/>
    </row>
    <row r="3179" spans="3:3" x14ac:dyDescent="0.35">
      <c r="C3179" s="22"/>
    </row>
    <row r="3180" spans="3:3" x14ac:dyDescent="0.35">
      <c r="C3180" s="22"/>
    </row>
    <row r="3181" spans="3:3" x14ac:dyDescent="0.35">
      <c r="C3181" s="22"/>
    </row>
    <row r="3182" spans="3:3" x14ac:dyDescent="0.35">
      <c r="C3182" s="22"/>
    </row>
    <row r="3183" spans="3:3" x14ac:dyDescent="0.35">
      <c r="C3183" s="22"/>
    </row>
    <row r="3184" spans="3:3" x14ac:dyDescent="0.35">
      <c r="C3184" s="22"/>
    </row>
    <row r="3185" spans="3:3" x14ac:dyDescent="0.35">
      <c r="C3185" s="22"/>
    </row>
    <row r="3186" spans="3:3" x14ac:dyDescent="0.35">
      <c r="C3186" s="22"/>
    </row>
    <row r="3187" spans="3:3" x14ac:dyDescent="0.35">
      <c r="C3187" s="22"/>
    </row>
    <row r="3188" spans="3:3" x14ac:dyDescent="0.35">
      <c r="C3188" s="22"/>
    </row>
    <row r="3189" spans="3:3" x14ac:dyDescent="0.35">
      <c r="C3189" s="22"/>
    </row>
    <row r="3190" spans="3:3" x14ac:dyDescent="0.35">
      <c r="C3190" s="22"/>
    </row>
    <row r="3191" spans="3:3" x14ac:dyDescent="0.35">
      <c r="C3191" s="22"/>
    </row>
    <row r="3192" spans="3:3" x14ac:dyDescent="0.35">
      <c r="C3192" s="22"/>
    </row>
    <row r="3193" spans="3:3" x14ac:dyDescent="0.35">
      <c r="C3193" s="22"/>
    </row>
    <row r="3194" spans="3:3" x14ac:dyDescent="0.35">
      <c r="C3194" s="22"/>
    </row>
    <row r="3195" spans="3:3" x14ac:dyDescent="0.35">
      <c r="C3195" s="22"/>
    </row>
    <row r="3196" spans="3:3" x14ac:dyDescent="0.35">
      <c r="C3196" s="22"/>
    </row>
    <row r="3197" spans="3:3" x14ac:dyDescent="0.35">
      <c r="C3197" s="22"/>
    </row>
    <row r="3198" spans="3:3" x14ac:dyDescent="0.35">
      <c r="C3198" s="22"/>
    </row>
    <row r="3199" spans="3:3" x14ac:dyDescent="0.35">
      <c r="C3199" s="22"/>
    </row>
    <row r="3200" spans="3:3" x14ac:dyDescent="0.35">
      <c r="C3200" s="22"/>
    </row>
    <row r="3201" spans="3:3" x14ac:dyDescent="0.35">
      <c r="C3201" s="22"/>
    </row>
    <row r="3202" spans="3:3" x14ac:dyDescent="0.35">
      <c r="C3202" s="22"/>
    </row>
    <row r="3203" spans="3:3" x14ac:dyDescent="0.35">
      <c r="C3203" s="22"/>
    </row>
    <row r="3204" spans="3:3" x14ac:dyDescent="0.35">
      <c r="C3204" s="22"/>
    </row>
    <row r="3205" spans="3:3" x14ac:dyDescent="0.35">
      <c r="C3205" s="22"/>
    </row>
    <row r="3206" spans="3:3" x14ac:dyDescent="0.35">
      <c r="C3206" s="22"/>
    </row>
    <row r="3207" spans="3:3" x14ac:dyDescent="0.35">
      <c r="C3207" s="22"/>
    </row>
    <row r="3208" spans="3:3" x14ac:dyDescent="0.35">
      <c r="C3208" s="22"/>
    </row>
    <row r="3209" spans="3:3" x14ac:dyDescent="0.35">
      <c r="C3209" s="22"/>
    </row>
    <row r="3210" spans="3:3" x14ac:dyDescent="0.35">
      <c r="C3210" s="22"/>
    </row>
    <row r="3211" spans="3:3" x14ac:dyDescent="0.35">
      <c r="C3211" s="22"/>
    </row>
    <row r="3212" spans="3:3" x14ac:dyDescent="0.35">
      <c r="C3212" s="22"/>
    </row>
    <row r="3213" spans="3:3" x14ac:dyDescent="0.35">
      <c r="C3213" s="22"/>
    </row>
    <row r="3214" spans="3:3" x14ac:dyDescent="0.35">
      <c r="C3214" s="22"/>
    </row>
    <row r="3215" spans="3:3" x14ac:dyDescent="0.35">
      <c r="C3215" s="22"/>
    </row>
    <row r="3216" spans="3:3" x14ac:dyDescent="0.35">
      <c r="C3216" s="22"/>
    </row>
    <row r="3217" spans="3:3" x14ac:dyDescent="0.35">
      <c r="C3217" s="22"/>
    </row>
    <row r="3218" spans="3:3" x14ac:dyDescent="0.35">
      <c r="C3218" s="22"/>
    </row>
    <row r="3219" spans="3:3" x14ac:dyDescent="0.35">
      <c r="C3219" s="22"/>
    </row>
    <row r="3220" spans="3:3" x14ac:dyDescent="0.35">
      <c r="C3220" s="22"/>
    </row>
    <row r="3221" spans="3:3" x14ac:dyDescent="0.35">
      <c r="C3221" s="22"/>
    </row>
    <row r="3222" spans="3:3" x14ac:dyDescent="0.35">
      <c r="C3222" s="22"/>
    </row>
    <row r="3223" spans="3:3" x14ac:dyDescent="0.35">
      <c r="C3223" s="22"/>
    </row>
    <row r="3224" spans="3:3" x14ac:dyDescent="0.35">
      <c r="C3224" s="22"/>
    </row>
    <row r="3225" spans="3:3" x14ac:dyDescent="0.35">
      <c r="C3225" s="22"/>
    </row>
    <row r="3226" spans="3:3" x14ac:dyDescent="0.35">
      <c r="C3226" s="22"/>
    </row>
    <row r="3227" spans="3:3" x14ac:dyDescent="0.35">
      <c r="C3227" s="22"/>
    </row>
    <row r="3228" spans="3:3" x14ac:dyDescent="0.35">
      <c r="C3228" s="22"/>
    </row>
    <row r="3229" spans="3:3" x14ac:dyDescent="0.35">
      <c r="C3229" s="22"/>
    </row>
    <row r="3230" spans="3:3" x14ac:dyDescent="0.35">
      <c r="C3230" s="22"/>
    </row>
    <row r="3231" spans="3:3" x14ac:dyDescent="0.35">
      <c r="C3231" s="22"/>
    </row>
    <row r="3232" spans="3:3" x14ac:dyDescent="0.35">
      <c r="C3232" s="22"/>
    </row>
    <row r="3233" spans="3:3" x14ac:dyDescent="0.35">
      <c r="C3233" s="22"/>
    </row>
    <row r="3234" spans="3:3" x14ac:dyDescent="0.35">
      <c r="C3234" s="22"/>
    </row>
    <row r="3235" spans="3:3" x14ac:dyDescent="0.35">
      <c r="C3235" s="22"/>
    </row>
    <row r="3236" spans="3:3" x14ac:dyDescent="0.35">
      <c r="C3236" s="22"/>
    </row>
    <row r="3237" spans="3:3" x14ac:dyDescent="0.35">
      <c r="C3237" s="22"/>
    </row>
    <row r="3238" spans="3:3" x14ac:dyDescent="0.35">
      <c r="C3238" s="22"/>
    </row>
    <row r="3239" spans="3:3" x14ac:dyDescent="0.35">
      <c r="C3239" s="22"/>
    </row>
    <row r="3240" spans="3:3" x14ac:dyDescent="0.35">
      <c r="C3240" s="22"/>
    </row>
    <row r="3241" spans="3:3" x14ac:dyDescent="0.35">
      <c r="C3241" s="22"/>
    </row>
    <row r="3242" spans="3:3" x14ac:dyDescent="0.35">
      <c r="C3242" s="22"/>
    </row>
    <row r="3243" spans="3:3" x14ac:dyDescent="0.35">
      <c r="C3243" s="22"/>
    </row>
    <row r="3244" spans="3:3" x14ac:dyDescent="0.35">
      <c r="C3244" s="22"/>
    </row>
    <row r="3245" spans="3:3" x14ac:dyDescent="0.35">
      <c r="C3245" s="22"/>
    </row>
    <row r="3246" spans="3:3" x14ac:dyDescent="0.35">
      <c r="C3246" s="22"/>
    </row>
    <row r="3247" spans="3:3" x14ac:dyDescent="0.35">
      <c r="C3247" s="22"/>
    </row>
    <row r="3248" spans="3:3" x14ac:dyDescent="0.35">
      <c r="C3248" s="22"/>
    </row>
    <row r="3249" spans="3:3" x14ac:dyDescent="0.35">
      <c r="C3249" s="22"/>
    </row>
    <row r="3250" spans="3:3" x14ac:dyDescent="0.35">
      <c r="C3250" s="22"/>
    </row>
    <row r="3251" spans="3:3" x14ac:dyDescent="0.35">
      <c r="C3251" s="22"/>
    </row>
    <row r="3252" spans="3:3" x14ac:dyDescent="0.35">
      <c r="C3252" s="22"/>
    </row>
    <row r="3253" spans="3:3" x14ac:dyDescent="0.35">
      <c r="C3253" s="22"/>
    </row>
    <row r="3254" spans="3:3" x14ac:dyDescent="0.35">
      <c r="C3254" s="22"/>
    </row>
    <row r="3255" spans="3:3" x14ac:dyDescent="0.35">
      <c r="C3255" s="22"/>
    </row>
    <row r="3256" spans="3:3" x14ac:dyDescent="0.35">
      <c r="C3256" s="22"/>
    </row>
    <row r="3257" spans="3:3" x14ac:dyDescent="0.35">
      <c r="C3257" s="22"/>
    </row>
    <row r="3258" spans="3:3" x14ac:dyDescent="0.35">
      <c r="C3258" s="22"/>
    </row>
    <row r="3259" spans="3:3" x14ac:dyDescent="0.35">
      <c r="C3259" s="22"/>
    </row>
    <row r="3260" spans="3:3" x14ac:dyDescent="0.35">
      <c r="C3260" s="22"/>
    </row>
    <row r="3261" spans="3:3" x14ac:dyDescent="0.35">
      <c r="C3261" s="22"/>
    </row>
    <row r="3262" spans="3:3" x14ac:dyDescent="0.35">
      <c r="C3262" s="22"/>
    </row>
    <row r="3263" spans="3:3" x14ac:dyDescent="0.35">
      <c r="C3263" s="22"/>
    </row>
    <row r="3264" spans="3:3" x14ac:dyDescent="0.35">
      <c r="C3264" s="22"/>
    </row>
    <row r="3265" spans="3:3" x14ac:dyDescent="0.35">
      <c r="C3265" s="22"/>
    </row>
    <row r="3266" spans="3:3" x14ac:dyDescent="0.35">
      <c r="C3266" s="22"/>
    </row>
    <row r="3267" spans="3:3" x14ac:dyDescent="0.35">
      <c r="C3267" s="22"/>
    </row>
    <row r="3268" spans="3:3" x14ac:dyDescent="0.35">
      <c r="C3268" s="22"/>
    </row>
    <row r="3269" spans="3:3" x14ac:dyDescent="0.35">
      <c r="C3269" s="22"/>
    </row>
    <row r="3270" spans="3:3" x14ac:dyDescent="0.35">
      <c r="C3270" s="22"/>
    </row>
    <row r="3271" spans="3:3" x14ac:dyDescent="0.35">
      <c r="C3271" s="22"/>
    </row>
    <row r="3272" spans="3:3" x14ac:dyDescent="0.35">
      <c r="C3272" s="22"/>
    </row>
    <row r="3273" spans="3:3" x14ac:dyDescent="0.35">
      <c r="C3273" s="22"/>
    </row>
    <row r="3274" spans="3:3" x14ac:dyDescent="0.35">
      <c r="C3274" s="22"/>
    </row>
    <row r="3275" spans="3:3" x14ac:dyDescent="0.35">
      <c r="C3275" s="22"/>
    </row>
    <row r="3276" spans="3:3" x14ac:dyDescent="0.35">
      <c r="C3276" s="22"/>
    </row>
    <row r="3277" spans="3:3" x14ac:dyDescent="0.35">
      <c r="C3277" s="22"/>
    </row>
    <row r="3278" spans="3:3" x14ac:dyDescent="0.35">
      <c r="C3278" s="22"/>
    </row>
    <row r="3279" spans="3:3" x14ac:dyDescent="0.35">
      <c r="C3279" s="22"/>
    </row>
    <row r="3280" spans="3:3" x14ac:dyDescent="0.35">
      <c r="C3280" s="22"/>
    </row>
    <row r="3281" spans="3:3" x14ac:dyDescent="0.35">
      <c r="C3281" s="22"/>
    </row>
    <row r="3282" spans="3:3" x14ac:dyDescent="0.35">
      <c r="C3282" s="22"/>
    </row>
    <row r="3283" spans="3:3" x14ac:dyDescent="0.35">
      <c r="C3283" s="22"/>
    </row>
    <row r="3284" spans="3:3" x14ac:dyDescent="0.35">
      <c r="C3284" s="22"/>
    </row>
    <row r="3285" spans="3:3" x14ac:dyDescent="0.35">
      <c r="C3285" s="22"/>
    </row>
    <row r="3286" spans="3:3" x14ac:dyDescent="0.35">
      <c r="C3286" s="22"/>
    </row>
    <row r="3287" spans="3:3" x14ac:dyDescent="0.35">
      <c r="C3287" s="22"/>
    </row>
    <row r="3288" spans="3:3" x14ac:dyDescent="0.35">
      <c r="C3288" s="22"/>
    </row>
    <row r="3289" spans="3:3" x14ac:dyDescent="0.35">
      <c r="C3289" s="22"/>
    </row>
    <row r="3290" spans="3:3" x14ac:dyDescent="0.35">
      <c r="C3290" s="22"/>
    </row>
    <row r="3291" spans="3:3" x14ac:dyDescent="0.35">
      <c r="C3291" s="22"/>
    </row>
    <row r="3292" spans="3:3" x14ac:dyDescent="0.35">
      <c r="C3292" s="22"/>
    </row>
    <row r="3293" spans="3:3" x14ac:dyDescent="0.35">
      <c r="C3293" s="22"/>
    </row>
    <row r="3294" spans="3:3" x14ac:dyDescent="0.35">
      <c r="C3294" s="22"/>
    </row>
    <row r="3295" spans="3:3" x14ac:dyDescent="0.35">
      <c r="C3295" s="22"/>
    </row>
    <row r="3296" spans="3:3" x14ac:dyDescent="0.35">
      <c r="C3296" s="22"/>
    </row>
    <row r="3297" spans="3:3" x14ac:dyDescent="0.35">
      <c r="C3297" s="22"/>
    </row>
    <row r="3298" spans="3:3" x14ac:dyDescent="0.35">
      <c r="C3298" s="22"/>
    </row>
    <row r="3299" spans="3:3" x14ac:dyDescent="0.35">
      <c r="C3299" s="22"/>
    </row>
    <row r="3300" spans="3:3" x14ac:dyDescent="0.35">
      <c r="C3300" s="22"/>
    </row>
    <row r="3301" spans="3:3" x14ac:dyDescent="0.35">
      <c r="C3301" s="22"/>
    </row>
    <row r="3302" spans="3:3" x14ac:dyDescent="0.35">
      <c r="C3302" s="22"/>
    </row>
    <row r="3303" spans="3:3" x14ac:dyDescent="0.35">
      <c r="C3303" s="22"/>
    </row>
    <row r="3304" spans="3:3" x14ac:dyDescent="0.35">
      <c r="C3304" s="22"/>
    </row>
    <row r="3305" spans="3:3" x14ac:dyDescent="0.35">
      <c r="C3305" s="22"/>
    </row>
    <row r="3306" spans="3:3" x14ac:dyDescent="0.35">
      <c r="C3306" s="22"/>
    </row>
    <row r="3307" spans="3:3" x14ac:dyDescent="0.35">
      <c r="C3307" s="22"/>
    </row>
    <row r="3308" spans="3:3" x14ac:dyDescent="0.35">
      <c r="C3308" s="22"/>
    </row>
    <row r="3309" spans="3:3" x14ac:dyDescent="0.35">
      <c r="C3309" s="22"/>
    </row>
    <row r="3310" spans="3:3" x14ac:dyDescent="0.35">
      <c r="C3310" s="22"/>
    </row>
    <row r="3311" spans="3:3" x14ac:dyDescent="0.35">
      <c r="C3311" s="22"/>
    </row>
    <row r="3312" spans="3:3" x14ac:dyDescent="0.35">
      <c r="C3312" s="22"/>
    </row>
    <row r="3313" spans="3:3" x14ac:dyDescent="0.35">
      <c r="C3313" s="22"/>
    </row>
    <row r="3314" spans="3:3" x14ac:dyDescent="0.35">
      <c r="C3314" s="22"/>
    </row>
    <row r="3315" spans="3:3" x14ac:dyDescent="0.35">
      <c r="C3315" s="22"/>
    </row>
    <row r="3316" spans="3:3" x14ac:dyDescent="0.35">
      <c r="C3316" s="22"/>
    </row>
    <row r="3317" spans="3:3" x14ac:dyDescent="0.35">
      <c r="C3317" s="22"/>
    </row>
    <row r="3318" spans="3:3" x14ac:dyDescent="0.35">
      <c r="C3318" s="22"/>
    </row>
    <row r="3319" spans="3:3" x14ac:dyDescent="0.35">
      <c r="C3319" s="22"/>
    </row>
    <row r="3320" spans="3:3" x14ac:dyDescent="0.35">
      <c r="C3320" s="22"/>
    </row>
    <row r="3321" spans="3:3" x14ac:dyDescent="0.35">
      <c r="C3321" s="22"/>
    </row>
    <row r="3322" spans="3:3" x14ac:dyDescent="0.35">
      <c r="C3322" s="22"/>
    </row>
    <row r="3323" spans="3:3" x14ac:dyDescent="0.35">
      <c r="C3323" s="22"/>
    </row>
    <row r="3324" spans="3:3" x14ac:dyDescent="0.35">
      <c r="C3324" s="22"/>
    </row>
    <row r="3325" spans="3:3" x14ac:dyDescent="0.35">
      <c r="C3325" s="22"/>
    </row>
    <row r="3326" spans="3:3" x14ac:dyDescent="0.35">
      <c r="C3326" s="22"/>
    </row>
    <row r="3327" spans="3:3" x14ac:dyDescent="0.35">
      <c r="C3327" s="22"/>
    </row>
    <row r="3328" spans="3:3" x14ac:dyDescent="0.35">
      <c r="C3328" s="22"/>
    </row>
    <row r="3329" spans="3:3" x14ac:dyDescent="0.35">
      <c r="C3329" s="22"/>
    </row>
    <row r="3330" spans="3:3" x14ac:dyDescent="0.35">
      <c r="C3330" s="22"/>
    </row>
    <row r="3331" spans="3:3" x14ac:dyDescent="0.35">
      <c r="C3331" s="22"/>
    </row>
    <row r="3332" spans="3:3" x14ac:dyDescent="0.35">
      <c r="C3332" s="22"/>
    </row>
    <row r="3333" spans="3:3" x14ac:dyDescent="0.35">
      <c r="C3333" s="22"/>
    </row>
    <row r="3334" spans="3:3" x14ac:dyDescent="0.35">
      <c r="C3334" s="22"/>
    </row>
    <row r="3335" spans="3:3" x14ac:dyDescent="0.35">
      <c r="C3335" s="22"/>
    </row>
    <row r="3336" spans="3:3" x14ac:dyDescent="0.35">
      <c r="C3336" s="22"/>
    </row>
    <row r="3337" spans="3:3" x14ac:dyDescent="0.35">
      <c r="C3337" s="22"/>
    </row>
    <row r="3338" spans="3:3" x14ac:dyDescent="0.35">
      <c r="C3338" s="22"/>
    </row>
    <row r="3339" spans="3:3" x14ac:dyDescent="0.35">
      <c r="C3339" s="22"/>
    </row>
    <row r="3340" spans="3:3" x14ac:dyDescent="0.35">
      <c r="C3340" s="22"/>
    </row>
    <row r="3341" spans="3:3" x14ac:dyDescent="0.35">
      <c r="C3341" s="22"/>
    </row>
    <row r="3342" spans="3:3" x14ac:dyDescent="0.35">
      <c r="C3342" s="22"/>
    </row>
    <row r="3343" spans="3:3" x14ac:dyDescent="0.35">
      <c r="C3343" s="22"/>
    </row>
    <row r="3344" spans="3:3" x14ac:dyDescent="0.35">
      <c r="C3344" s="22"/>
    </row>
    <row r="3345" spans="3:3" x14ac:dyDescent="0.35">
      <c r="C3345" s="22"/>
    </row>
    <row r="3346" spans="3:3" x14ac:dyDescent="0.35">
      <c r="C3346" s="22"/>
    </row>
    <row r="3347" spans="3:3" x14ac:dyDescent="0.35">
      <c r="C3347" s="22"/>
    </row>
    <row r="3348" spans="3:3" x14ac:dyDescent="0.35">
      <c r="C3348" s="22"/>
    </row>
    <row r="3349" spans="3:3" x14ac:dyDescent="0.35">
      <c r="C3349" s="22"/>
    </row>
    <row r="3350" spans="3:3" x14ac:dyDescent="0.35">
      <c r="C3350" s="22"/>
    </row>
    <row r="3351" spans="3:3" x14ac:dyDescent="0.35">
      <c r="C3351" s="22"/>
    </row>
    <row r="3352" spans="3:3" x14ac:dyDescent="0.35">
      <c r="C3352" s="22"/>
    </row>
    <row r="3353" spans="3:3" x14ac:dyDescent="0.35">
      <c r="C3353" s="22"/>
    </row>
    <row r="3354" spans="3:3" x14ac:dyDescent="0.35">
      <c r="C3354" s="22"/>
    </row>
    <row r="3355" spans="3:3" x14ac:dyDescent="0.35">
      <c r="C3355" s="22"/>
    </row>
    <row r="3356" spans="3:3" x14ac:dyDescent="0.35">
      <c r="C3356" s="22"/>
    </row>
    <row r="3357" spans="3:3" x14ac:dyDescent="0.35">
      <c r="C3357" s="22"/>
    </row>
    <row r="3358" spans="3:3" x14ac:dyDescent="0.35">
      <c r="C3358" s="22"/>
    </row>
    <row r="3359" spans="3:3" x14ac:dyDescent="0.35">
      <c r="C3359" s="22"/>
    </row>
    <row r="3360" spans="3:3" x14ac:dyDescent="0.35">
      <c r="C3360" s="22"/>
    </row>
    <row r="3361" spans="3:3" x14ac:dyDescent="0.35">
      <c r="C3361" s="22"/>
    </row>
    <row r="3362" spans="3:3" x14ac:dyDescent="0.35">
      <c r="C3362" s="22"/>
    </row>
    <row r="3363" spans="3:3" x14ac:dyDescent="0.35">
      <c r="C3363" s="22"/>
    </row>
    <row r="3364" spans="3:3" x14ac:dyDescent="0.35">
      <c r="C3364" s="22"/>
    </row>
    <row r="3365" spans="3:3" x14ac:dyDescent="0.35">
      <c r="C3365" s="22"/>
    </row>
    <row r="3366" spans="3:3" x14ac:dyDescent="0.35">
      <c r="C3366" s="22"/>
    </row>
    <row r="3367" spans="3:3" x14ac:dyDescent="0.35">
      <c r="C3367" s="22"/>
    </row>
    <row r="3368" spans="3:3" x14ac:dyDescent="0.35">
      <c r="C3368" s="22"/>
    </row>
    <row r="3369" spans="3:3" x14ac:dyDescent="0.35">
      <c r="C3369" s="22"/>
    </row>
    <row r="3370" spans="3:3" x14ac:dyDescent="0.35">
      <c r="C3370" s="22"/>
    </row>
    <row r="3371" spans="3:3" x14ac:dyDescent="0.35">
      <c r="C3371" s="22"/>
    </row>
    <row r="3372" spans="3:3" x14ac:dyDescent="0.35">
      <c r="C3372" s="22"/>
    </row>
    <row r="3373" spans="3:3" x14ac:dyDescent="0.35">
      <c r="C3373" s="22"/>
    </row>
    <row r="3374" spans="3:3" x14ac:dyDescent="0.35">
      <c r="C3374" s="22"/>
    </row>
    <row r="3375" spans="3:3" x14ac:dyDescent="0.35">
      <c r="C3375" s="22"/>
    </row>
    <row r="3376" spans="3:3" x14ac:dyDescent="0.35">
      <c r="C3376" s="22"/>
    </row>
    <row r="3377" spans="3:3" x14ac:dyDescent="0.35">
      <c r="C3377" s="22"/>
    </row>
    <row r="3378" spans="3:3" x14ac:dyDescent="0.35">
      <c r="C3378" s="22"/>
    </row>
    <row r="3379" spans="3:3" x14ac:dyDescent="0.35">
      <c r="C3379" s="22"/>
    </row>
    <row r="3380" spans="3:3" x14ac:dyDescent="0.35">
      <c r="C3380" s="22"/>
    </row>
    <row r="3381" spans="3:3" x14ac:dyDescent="0.35">
      <c r="C3381" s="22"/>
    </row>
    <row r="3382" spans="3:3" x14ac:dyDescent="0.35">
      <c r="C3382" s="22"/>
    </row>
    <row r="3383" spans="3:3" x14ac:dyDescent="0.35">
      <c r="C3383" s="22"/>
    </row>
    <row r="3384" spans="3:3" x14ac:dyDescent="0.35">
      <c r="C3384" s="22"/>
    </row>
    <row r="3385" spans="3:3" x14ac:dyDescent="0.35">
      <c r="C3385" s="22"/>
    </row>
    <row r="3386" spans="3:3" x14ac:dyDescent="0.35">
      <c r="C3386" s="22"/>
    </row>
    <row r="3387" spans="3:3" x14ac:dyDescent="0.35">
      <c r="C3387" s="22"/>
    </row>
    <row r="3388" spans="3:3" x14ac:dyDescent="0.35">
      <c r="C3388" s="22"/>
    </row>
    <row r="3389" spans="3:3" x14ac:dyDescent="0.35">
      <c r="C3389" s="22"/>
    </row>
    <row r="3390" spans="3:3" x14ac:dyDescent="0.35">
      <c r="C3390" s="22"/>
    </row>
    <row r="3391" spans="3:3" x14ac:dyDescent="0.35">
      <c r="C3391" s="22"/>
    </row>
    <row r="3392" spans="3:3" x14ac:dyDescent="0.35">
      <c r="C3392" s="22"/>
    </row>
    <row r="3393" spans="3:3" x14ac:dyDescent="0.35">
      <c r="C3393" s="22"/>
    </row>
    <row r="3394" spans="3:3" x14ac:dyDescent="0.35">
      <c r="C3394" s="22"/>
    </row>
    <row r="3395" spans="3:3" x14ac:dyDescent="0.35">
      <c r="C3395" s="22"/>
    </row>
    <row r="3396" spans="3:3" x14ac:dyDescent="0.35">
      <c r="C3396" s="22"/>
    </row>
    <row r="3397" spans="3:3" x14ac:dyDescent="0.35">
      <c r="C3397" s="22"/>
    </row>
    <row r="3398" spans="3:3" x14ac:dyDescent="0.35">
      <c r="C3398" s="22"/>
    </row>
    <row r="3399" spans="3:3" x14ac:dyDescent="0.35">
      <c r="C3399" s="22"/>
    </row>
    <row r="3400" spans="3:3" x14ac:dyDescent="0.35">
      <c r="C3400" s="22"/>
    </row>
    <row r="3401" spans="3:3" x14ac:dyDescent="0.35">
      <c r="C3401" s="22"/>
    </row>
    <row r="3402" spans="3:3" x14ac:dyDescent="0.35">
      <c r="C3402" s="22"/>
    </row>
    <row r="3403" spans="3:3" x14ac:dyDescent="0.35">
      <c r="C3403" s="22"/>
    </row>
    <row r="3404" spans="3:3" x14ac:dyDescent="0.35">
      <c r="C3404" s="22"/>
    </row>
    <row r="3405" spans="3:3" x14ac:dyDescent="0.35">
      <c r="C3405" s="22"/>
    </row>
    <row r="3406" spans="3:3" x14ac:dyDescent="0.35">
      <c r="C3406" s="22"/>
    </row>
    <row r="3407" spans="3:3" x14ac:dyDescent="0.35">
      <c r="C3407" s="22"/>
    </row>
    <row r="3408" spans="3:3" x14ac:dyDescent="0.35">
      <c r="C3408" s="22"/>
    </row>
    <row r="3409" spans="3:3" x14ac:dyDescent="0.35">
      <c r="C3409" s="22"/>
    </row>
    <row r="3410" spans="3:3" x14ac:dyDescent="0.35">
      <c r="C3410" s="22"/>
    </row>
    <row r="3411" spans="3:3" x14ac:dyDescent="0.35">
      <c r="C3411" s="22"/>
    </row>
    <row r="3412" spans="3:3" x14ac:dyDescent="0.35">
      <c r="C3412" s="22"/>
    </row>
    <row r="3413" spans="3:3" x14ac:dyDescent="0.35">
      <c r="C3413" s="22"/>
    </row>
    <row r="3414" spans="3:3" x14ac:dyDescent="0.35">
      <c r="C3414" s="22"/>
    </row>
    <row r="3415" spans="3:3" x14ac:dyDescent="0.35">
      <c r="C3415" s="22"/>
    </row>
    <row r="3416" spans="3:3" x14ac:dyDescent="0.35">
      <c r="C3416" s="22"/>
    </row>
    <row r="3417" spans="3:3" x14ac:dyDescent="0.35">
      <c r="C3417" s="22"/>
    </row>
    <row r="3418" spans="3:3" x14ac:dyDescent="0.35">
      <c r="C3418" s="22"/>
    </row>
    <row r="3419" spans="3:3" x14ac:dyDescent="0.35">
      <c r="C3419" s="22"/>
    </row>
    <row r="3420" spans="3:3" x14ac:dyDescent="0.35">
      <c r="C3420" s="22"/>
    </row>
    <row r="3421" spans="3:3" x14ac:dyDescent="0.35">
      <c r="C3421" s="22"/>
    </row>
    <row r="3422" spans="3:3" x14ac:dyDescent="0.35">
      <c r="C3422" s="22"/>
    </row>
    <row r="3423" spans="3:3" x14ac:dyDescent="0.35">
      <c r="C3423" s="22"/>
    </row>
    <row r="3424" spans="3:3" x14ac:dyDescent="0.35">
      <c r="C3424" s="22"/>
    </row>
    <row r="3425" spans="3:3" x14ac:dyDescent="0.35">
      <c r="C3425" s="22"/>
    </row>
    <row r="3426" spans="3:3" x14ac:dyDescent="0.35">
      <c r="C3426" s="22"/>
    </row>
    <row r="3427" spans="3:3" x14ac:dyDescent="0.35">
      <c r="C3427" s="22"/>
    </row>
    <row r="3428" spans="3:3" x14ac:dyDescent="0.35">
      <c r="C3428" s="22"/>
    </row>
    <row r="3429" spans="3:3" x14ac:dyDescent="0.35">
      <c r="C3429" s="22"/>
    </row>
    <row r="3430" spans="3:3" x14ac:dyDescent="0.35">
      <c r="C3430" s="22"/>
    </row>
    <row r="3431" spans="3:3" x14ac:dyDescent="0.35">
      <c r="C3431" s="22"/>
    </row>
    <row r="3432" spans="3:3" x14ac:dyDescent="0.35">
      <c r="C3432" s="22"/>
    </row>
    <row r="3433" spans="3:3" x14ac:dyDescent="0.35">
      <c r="C3433" s="22"/>
    </row>
    <row r="3434" spans="3:3" x14ac:dyDescent="0.35">
      <c r="C3434" s="22"/>
    </row>
    <row r="3435" spans="3:3" x14ac:dyDescent="0.35">
      <c r="C3435" s="22"/>
    </row>
    <row r="3436" spans="3:3" x14ac:dyDescent="0.35">
      <c r="C3436" s="22"/>
    </row>
    <row r="3437" spans="3:3" x14ac:dyDescent="0.35">
      <c r="C3437" s="22"/>
    </row>
    <row r="3438" spans="3:3" x14ac:dyDescent="0.35">
      <c r="C3438" s="22"/>
    </row>
    <row r="3439" spans="3:3" x14ac:dyDescent="0.35">
      <c r="C3439" s="22"/>
    </row>
    <row r="3440" spans="3:3" x14ac:dyDescent="0.35">
      <c r="C3440" s="22"/>
    </row>
    <row r="3441" spans="3:3" x14ac:dyDescent="0.35">
      <c r="C3441" s="22"/>
    </row>
    <row r="3442" spans="3:3" x14ac:dyDescent="0.35">
      <c r="C3442" s="22"/>
    </row>
    <row r="3443" spans="3:3" x14ac:dyDescent="0.35">
      <c r="C3443" s="22"/>
    </row>
    <row r="3444" spans="3:3" x14ac:dyDescent="0.35">
      <c r="C3444" s="22"/>
    </row>
    <row r="3445" spans="3:3" x14ac:dyDescent="0.35">
      <c r="C3445" s="22"/>
    </row>
    <row r="3446" spans="3:3" x14ac:dyDescent="0.35">
      <c r="C3446" s="22"/>
    </row>
    <row r="3447" spans="3:3" x14ac:dyDescent="0.35">
      <c r="C3447" s="22"/>
    </row>
    <row r="3448" spans="3:3" x14ac:dyDescent="0.35">
      <c r="C3448" s="22"/>
    </row>
    <row r="3449" spans="3:3" x14ac:dyDescent="0.35">
      <c r="C3449" s="22"/>
    </row>
    <row r="3450" spans="3:3" x14ac:dyDescent="0.35">
      <c r="C3450" s="22"/>
    </row>
    <row r="3451" spans="3:3" x14ac:dyDescent="0.35">
      <c r="C3451" s="22"/>
    </row>
    <row r="3452" spans="3:3" x14ac:dyDescent="0.35">
      <c r="C3452" s="22"/>
    </row>
    <row r="3453" spans="3:3" x14ac:dyDescent="0.35">
      <c r="C3453" s="22"/>
    </row>
    <row r="3454" spans="3:3" x14ac:dyDescent="0.35">
      <c r="C3454" s="22"/>
    </row>
    <row r="3455" spans="3:3" x14ac:dyDescent="0.35">
      <c r="C3455" s="22"/>
    </row>
    <row r="3456" spans="3:3" x14ac:dyDescent="0.35">
      <c r="C3456" s="22"/>
    </row>
    <row r="3457" spans="3:3" x14ac:dyDescent="0.35">
      <c r="C3457" s="22"/>
    </row>
    <row r="3458" spans="3:3" x14ac:dyDescent="0.35">
      <c r="C3458" s="22"/>
    </row>
    <row r="3459" spans="3:3" x14ac:dyDescent="0.35">
      <c r="C3459" s="22"/>
    </row>
    <row r="3460" spans="3:3" x14ac:dyDescent="0.35">
      <c r="C3460" s="22"/>
    </row>
    <row r="3461" spans="3:3" x14ac:dyDescent="0.35">
      <c r="C3461" s="22"/>
    </row>
    <row r="3462" spans="3:3" x14ac:dyDescent="0.35">
      <c r="C3462" s="22"/>
    </row>
    <row r="3463" spans="3:3" x14ac:dyDescent="0.35">
      <c r="C3463" s="22"/>
    </row>
    <row r="3464" spans="3:3" x14ac:dyDescent="0.35">
      <c r="C3464" s="22"/>
    </row>
    <row r="3465" spans="3:3" x14ac:dyDescent="0.35">
      <c r="C3465" s="22"/>
    </row>
    <row r="3466" spans="3:3" x14ac:dyDescent="0.35">
      <c r="C3466" s="22"/>
    </row>
    <row r="3467" spans="3:3" x14ac:dyDescent="0.35">
      <c r="C3467" s="22"/>
    </row>
    <row r="3468" spans="3:3" x14ac:dyDescent="0.35">
      <c r="C3468" s="22"/>
    </row>
    <row r="3469" spans="3:3" x14ac:dyDescent="0.35">
      <c r="C3469" s="22"/>
    </row>
    <row r="3470" spans="3:3" x14ac:dyDescent="0.35">
      <c r="C3470" s="22"/>
    </row>
    <row r="3471" spans="3:3" x14ac:dyDescent="0.35">
      <c r="C3471" s="22"/>
    </row>
    <row r="3472" spans="3:3" x14ac:dyDescent="0.35">
      <c r="C3472" s="22"/>
    </row>
    <row r="3473" spans="3:3" x14ac:dyDescent="0.35">
      <c r="C3473" s="22"/>
    </row>
    <row r="3474" spans="3:3" x14ac:dyDescent="0.35">
      <c r="C3474" s="22"/>
    </row>
    <row r="3475" spans="3:3" x14ac:dyDescent="0.35">
      <c r="C3475" s="22"/>
    </row>
    <row r="3476" spans="3:3" x14ac:dyDescent="0.35">
      <c r="C3476" s="22"/>
    </row>
    <row r="3477" spans="3:3" x14ac:dyDescent="0.35">
      <c r="C3477" s="22"/>
    </row>
    <row r="3478" spans="3:3" x14ac:dyDescent="0.35">
      <c r="C3478" s="22"/>
    </row>
    <row r="3479" spans="3:3" x14ac:dyDescent="0.35">
      <c r="C3479" s="22"/>
    </row>
    <row r="3480" spans="3:3" x14ac:dyDescent="0.35">
      <c r="C3480" s="22"/>
    </row>
    <row r="3481" spans="3:3" x14ac:dyDescent="0.35">
      <c r="C3481" s="22"/>
    </row>
    <row r="3482" spans="3:3" x14ac:dyDescent="0.35">
      <c r="C3482" s="22"/>
    </row>
    <row r="3483" spans="3:3" x14ac:dyDescent="0.35">
      <c r="C3483" s="22"/>
    </row>
    <row r="3484" spans="3:3" x14ac:dyDescent="0.35">
      <c r="C3484" s="22"/>
    </row>
    <row r="3485" spans="3:3" x14ac:dyDescent="0.35">
      <c r="C3485" s="22"/>
    </row>
    <row r="3486" spans="3:3" x14ac:dyDescent="0.35">
      <c r="C3486" s="22"/>
    </row>
    <row r="3487" spans="3:3" x14ac:dyDescent="0.35">
      <c r="C3487" s="22"/>
    </row>
    <row r="3488" spans="3:3" x14ac:dyDescent="0.35">
      <c r="C3488" s="22"/>
    </row>
    <row r="3489" spans="3:3" x14ac:dyDescent="0.35">
      <c r="C3489" s="22"/>
    </row>
    <row r="3490" spans="3:3" x14ac:dyDescent="0.35">
      <c r="C3490" s="22"/>
    </row>
    <row r="3491" spans="3:3" x14ac:dyDescent="0.35">
      <c r="C3491" s="22"/>
    </row>
    <row r="3492" spans="3:3" x14ac:dyDescent="0.35">
      <c r="C3492" s="22"/>
    </row>
    <row r="3493" spans="3:3" x14ac:dyDescent="0.35">
      <c r="C3493" s="22"/>
    </row>
    <row r="3494" spans="3:3" x14ac:dyDescent="0.35">
      <c r="C3494" s="22"/>
    </row>
    <row r="3495" spans="3:3" x14ac:dyDescent="0.35">
      <c r="C3495" s="22"/>
    </row>
    <row r="3496" spans="3:3" x14ac:dyDescent="0.35">
      <c r="C3496" s="22"/>
    </row>
    <row r="3497" spans="3:3" x14ac:dyDescent="0.35">
      <c r="C3497" s="22"/>
    </row>
    <row r="3498" spans="3:3" x14ac:dyDescent="0.35">
      <c r="C3498" s="22"/>
    </row>
    <row r="3499" spans="3:3" x14ac:dyDescent="0.35">
      <c r="C3499" s="22"/>
    </row>
    <row r="3500" spans="3:3" x14ac:dyDescent="0.35">
      <c r="C3500" s="22"/>
    </row>
    <row r="3501" spans="3:3" x14ac:dyDescent="0.35">
      <c r="C3501" s="22"/>
    </row>
    <row r="3502" spans="3:3" x14ac:dyDescent="0.35">
      <c r="C3502" s="22"/>
    </row>
    <row r="3503" spans="3:3" x14ac:dyDescent="0.35">
      <c r="C3503" s="22"/>
    </row>
    <row r="3504" spans="3:3" x14ac:dyDescent="0.35">
      <c r="C3504" s="22"/>
    </row>
    <row r="3505" spans="3:3" x14ac:dyDescent="0.35">
      <c r="C3505" s="22"/>
    </row>
    <row r="3506" spans="3:3" x14ac:dyDescent="0.35">
      <c r="C3506" s="22"/>
    </row>
    <row r="3507" spans="3:3" x14ac:dyDescent="0.35">
      <c r="C3507" s="22"/>
    </row>
    <row r="3508" spans="3:3" x14ac:dyDescent="0.35">
      <c r="C3508" s="22"/>
    </row>
    <row r="3509" spans="3:3" x14ac:dyDescent="0.35">
      <c r="C3509" s="22"/>
    </row>
    <row r="3510" spans="3:3" x14ac:dyDescent="0.35">
      <c r="C3510" s="22"/>
    </row>
    <row r="3511" spans="3:3" x14ac:dyDescent="0.35">
      <c r="C3511" s="22"/>
    </row>
    <row r="3512" spans="3:3" x14ac:dyDescent="0.35">
      <c r="C3512" s="22"/>
    </row>
    <row r="3513" spans="3:3" x14ac:dyDescent="0.35">
      <c r="C3513" s="22"/>
    </row>
    <row r="3514" spans="3:3" x14ac:dyDescent="0.35">
      <c r="C3514" s="22"/>
    </row>
    <row r="3515" spans="3:3" x14ac:dyDescent="0.35">
      <c r="C3515" s="22"/>
    </row>
    <row r="3516" spans="3:3" x14ac:dyDescent="0.35">
      <c r="C3516" s="22"/>
    </row>
    <row r="3517" spans="3:3" x14ac:dyDescent="0.35">
      <c r="C3517" s="22"/>
    </row>
    <row r="3518" spans="3:3" x14ac:dyDescent="0.35">
      <c r="C3518" s="22"/>
    </row>
    <row r="3519" spans="3:3" x14ac:dyDescent="0.35">
      <c r="C3519" s="22"/>
    </row>
    <row r="3520" spans="3:3" x14ac:dyDescent="0.35">
      <c r="C3520" s="22"/>
    </row>
    <row r="3521" spans="3:3" x14ac:dyDescent="0.35">
      <c r="C3521" s="22"/>
    </row>
    <row r="3522" spans="3:3" x14ac:dyDescent="0.35">
      <c r="C3522" s="22"/>
    </row>
    <row r="3523" spans="3:3" x14ac:dyDescent="0.35">
      <c r="C3523" s="22"/>
    </row>
    <row r="3524" spans="3:3" x14ac:dyDescent="0.35">
      <c r="C3524" s="22"/>
    </row>
    <row r="3525" spans="3:3" x14ac:dyDescent="0.35">
      <c r="C3525" s="22"/>
    </row>
    <row r="3526" spans="3:3" x14ac:dyDescent="0.35">
      <c r="C3526" s="22"/>
    </row>
    <row r="3527" spans="3:3" x14ac:dyDescent="0.35">
      <c r="C3527" s="22"/>
    </row>
    <row r="3528" spans="3:3" x14ac:dyDescent="0.35">
      <c r="C3528" s="22"/>
    </row>
    <row r="3529" spans="3:3" x14ac:dyDescent="0.35">
      <c r="C3529" s="22"/>
    </row>
    <row r="3530" spans="3:3" x14ac:dyDescent="0.35">
      <c r="C3530" s="22"/>
    </row>
    <row r="3531" spans="3:3" x14ac:dyDescent="0.35">
      <c r="C3531" s="22"/>
    </row>
    <row r="3532" spans="3:3" x14ac:dyDescent="0.35">
      <c r="C3532" s="22"/>
    </row>
    <row r="3533" spans="3:3" x14ac:dyDescent="0.35">
      <c r="C3533" s="22"/>
    </row>
    <row r="3534" spans="3:3" x14ac:dyDescent="0.35">
      <c r="C3534" s="22"/>
    </row>
    <row r="3535" spans="3:3" x14ac:dyDescent="0.35">
      <c r="C3535" s="22"/>
    </row>
    <row r="3536" spans="3:3" x14ac:dyDescent="0.35">
      <c r="C3536" s="22"/>
    </row>
    <row r="3537" spans="3:3" x14ac:dyDescent="0.35">
      <c r="C3537" s="22"/>
    </row>
    <row r="3538" spans="3:3" x14ac:dyDescent="0.35">
      <c r="C3538" s="22"/>
    </row>
    <row r="3539" spans="3:3" x14ac:dyDescent="0.35">
      <c r="C3539" s="22"/>
    </row>
    <row r="3540" spans="3:3" x14ac:dyDescent="0.35">
      <c r="C3540" s="22"/>
    </row>
    <row r="3541" spans="3:3" x14ac:dyDescent="0.35">
      <c r="C3541" s="22"/>
    </row>
    <row r="3542" spans="3:3" x14ac:dyDescent="0.35">
      <c r="C3542" s="22"/>
    </row>
    <row r="3543" spans="3:3" x14ac:dyDescent="0.35">
      <c r="C3543" s="22"/>
    </row>
    <row r="3544" spans="3:3" x14ac:dyDescent="0.35">
      <c r="C3544" s="22"/>
    </row>
    <row r="3545" spans="3:3" x14ac:dyDescent="0.35">
      <c r="C3545" s="22"/>
    </row>
    <row r="3546" spans="3:3" x14ac:dyDescent="0.35">
      <c r="C3546" s="22"/>
    </row>
    <row r="3547" spans="3:3" x14ac:dyDescent="0.35">
      <c r="C3547" s="22"/>
    </row>
    <row r="3548" spans="3:3" x14ac:dyDescent="0.35">
      <c r="C3548" s="22"/>
    </row>
    <row r="3549" spans="3:3" x14ac:dyDescent="0.35">
      <c r="C3549" s="22"/>
    </row>
    <row r="3550" spans="3:3" x14ac:dyDescent="0.35">
      <c r="C3550" s="22"/>
    </row>
    <row r="3551" spans="3:3" x14ac:dyDescent="0.35">
      <c r="C3551" s="22"/>
    </row>
    <row r="3552" spans="3:3" x14ac:dyDescent="0.35">
      <c r="C3552" s="22"/>
    </row>
    <row r="3553" spans="3:3" x14ac:dyDescent="0.35">
      <c r="C3553" s="22"/>
    </row>
    <row r="3554" spans="3:3" x14ac:dyDescent="0.35">
      <c r="C3554" s="22"/>
    </row>
    <row r="3555" spans="3:3" x14ac:dyDescent="0.35">
      <c r="C3555" s="22"/>
    </row>
    <row r="3556" spans="3:3" x14ac:dyDescent="0.35">
      <c r="C3556" s="22"/>
    </row>
    <row r="3557" spans="3:3" x14ac:dyDescent="0.35">
      <c r="C3557" s="22"/>
    </row>
    <row r="3558" spans="3:3" x14ac:dyDescent="0.35">
      <c r="C3558" s="22"/>
    </row>
    <row r="3559" spans="3:3" x14ac:dyDescent="0.35">
      <c r="C3559" s="22"/>
    </row>
    <row r="3560" spans="3:3" x14ac:dyDescent="0.35">
      <c r="C3560" s="22"/>
    </row>
    <row r="3561" spans="3:3" x14ac:dyDescent="0.35">
      <c r="C3561" s="22"/>
    </row>
    <row r="3562" spans="3:3" x14ac:dyDescent="0.35">
      <c r="C3562" s="22"/>
    </row>
    <row r="3563" spans="3:3" x14ac:dyDescent="0.35">
      <c r="C3563" s="22"/>
    </row>
    <row r="3564" spans="3:3" x14ac:dyDescent="0.35">
      <c r="C3564" s="22"/>
    </row>
    <row r="3565" spans="3:3" x14ac:dyDescent="0.35">
      <c r="C3565" s="22"/>
    </row>
    <row r="3566" spans="3:3" x14ac:dyDescent="0.35">
      <c r="C3566" s="22"/>
    </row>
    <row r="3567" spans="3:3" x14ac:dyDescent="0.35">
      <c r="C3567" s="22"/>
    </row>
    <row r="3568" spans="3:3" x14ac:dyDescent="0.35">
      <c r="C3568" s="22"/>
    </row>
    <row r="3569" spans="3:3" x14ac:dyDescent="0.35">
      <c r="C3569" s="22"/>
    </row>
    <row r="3570" spans="3:3" x14ac:dyDescent="0.35">
      <c r="C3570" s="22"/>
    </row>
    <row r="3571" spans="3:3" x14ac:dyDescent="0.35">
      <c r="C3571" s="22"/>
    </row>
    <row r="3572" spans="3:3" x14ac:dyDescent="0.35">
      <c r="C3572" s="22"/>
    </row>
    <row r="3573" spans="3:3" x14ac:dyDescent="0.35">
      <c r="C3573" s="22"/>
    </row>
    <row r="3574" spans="3:3" x14ac:dyDescent="0.35">
      <c r="C3574" s="22"/>
    </row>
    <row r="3575" spans="3:3" x14ac:dyDescent="0.35">
      <c r="C3575" s="22"/>
    </row>
    <row r="3576" spans="3:3" x14ac:dyDescent="0.35">
      <c r="C3576" s="22"/>
    </row>
    <row r="3577" spans="3:3" x14ac:dyDescent="0.35">
      <c r="C3577" s="22"/>
    </row>
    <row r="3578" spans="3:3" x14ac:dyDescent="0.35">
      <c r="C3578" s="22"/>
    </row>
    <row r="3579" spans="3:3" x14ac:dyDescent="0.35">
      <c r="C3579" s="22"/>
    </row>
    <row r="3580" spans="3:3" x14ac:dyDescent="0.35">
      <c r="C3580" s="22"/>
    </row>
    <row r="3581" spans="3:3" x14ac:dyDescent="0.35">
      <c r="C3581" s="22"/>
    </row>
    <row r="3582" spans="3:3" x14ac:dyDescent="0.35">
      <c r="C3582" s="22"/>
    </row>
    <row r="3583" spans="3:3" x14ac:dyDescent="0.35">
      <c r="C3583" s="22"/>
    </row>
    <row r="3584" spans="3:3" x14ac:dyDescent="0.35">
      <c r="C3584" s="22"/>
    </row>
    <row r="3585" spans="3:3" x14ac:dyDescent="0.35">
      <c r="C3585" s="22"/>
    </row>
    <row r="3586" spans="3:3" x14ac:dyDescent="0.35">
      <c r="C3586" s="22"/>
    </row>
    <row r="3587" spans="3:3" x14ac:dyDescent="0.35">
      <c r="C3587" s="22"/>
    </row>
    <row r="3588" spans="3:3" x14ac:dyDescent="0.35">
      <c r="C3588" s="22"/>
    </row>
    <row r="3589" spans="3:3" x14ac:dyDescent="0.35">
      <c r="C3589" s="22"/>
    </row>
    <row r="3590" spans="3:3" x14ac:dyDescent="0.35">
      <c r="C3590" s="22"/>
    </row>
    <row r="3591" spans="3:3" x14ac:dyDescent="0.35">
      <c r="C3591" s="22"/>
    </row>
    <row r="3592" spans="3:3" x14ac:dyDescent="0.35">
      <c r="C3592" s="22"/>
    </row>
    <row r="3593" spans="3:3" x14ac:dyDescent="0.35">
      <c r="C3593" s="22"/>
    </row>
    <row r="3594" spans="3:3" x14ac:dyDescent="0.35">
      <c r="C3594" s="22"/>
    </row>
    <row r="3595" spans="3:3" x14ac:dyDescent="0.35">
      <c r="C3595" s="22"/>
    </row>
    <row r="3596" spans="3:3" x14ac:dyDescent="0.35">
      <c r="C3596" s="22"/>
    </row>
    <row r="3597" spans="3:3" x14ac:dyDescent="0.35">
      <c r="C3597" s="22"/>
    </row>
    <row r="3598" spans="3:3" x14ac:dyDescent="0.35">
      <c r="C3598" s="22"/>
    </row>
    <row r="3599" spans="3:3" x14ac:dyDescent="0.35">
      <c r="C3599" s="22"/>
    </row>
    <row r="3600" spans="3:3" x14ac:dyDescent="0.35">
      <c r="C3600" s="22"/>
    </row>
    <row r="3601" spans="3:3" x14ac:dyDescent="0.35">
      <c r="C3601" s="22"/>
    </row>
    <row r="3602" spans="3:3" x14ac:dyDescent="0.35">
      <c r="C3602" s="22"/>
    </row>
    <row r="3603" spans="3:3" x14ac:dyDescent="0.35">
      <c r="C3603" s="22"/>
    </row>
    <row r="3604" spans="3:3" x14ac:dyDescent="0.35">
      <c r="C3604" s="22"/>
    </row>
    <row r="3605" spans="3:3" x14ac:dyDescent="0.35">
      <c r="C3605" s="22"/>
    </row>
    <row r="3606" spans="3:3" x14ac:dyDescent="0.35">
      <c r="C3606" s="22"/>
    </row>
    <row r="3607" spans="3:3" x14ac:dyDescent="0.35">
      <c r="C3607" s="22"/>
    </row>
    <row r="3608" spans="3:3" x14ac:dyDescent="0.35">
      <c r="C3608" s="22"/>
    </row>
    <row r="3609" spans="3:3" x14ac:dyDescent="0.35">
      <c r="C3609" s="22"/>
    </row>
    <row r="3610" spans="3:3" x14ac:dyDescent="0.35">
      <c r="C3610" s="22"/>
    </row>
    <row r="3611" spans="3:3" x14ac:dyDescent="0.35">
      <c r="C3611" s="22"/>
    </row>
    <row r="3612" spans="3:3" x14ac:dyDescent="0.35">
      <c r="C3612" s="22"/>
    </row>
    <row r="3613" spans="3:3" x14ac:dyDescent="0.35">
      <c r="C3613" s="22"/>
    </row>
    <row r="3614" spans="3:3" x14ac:dyDescent="0.35">
      <c r="C3614" s="22"/>
    </row>
    <row r="3615" spans="3:3" x14ac:dyDescent="0.35">
      <c r="C3615" s="22"/>
    </row>
    <row r="3616" spans="3:3" x14ac:dyDescent="0.35">
      <c r="C3616" s="22"/>
    </row>
    <row r="3617" spans="3:3" x14ac:dyDescent="0.35">
      <c r="C3617" s="22"/>
    </row>
    <row r="3618" spans="3:3" x14ac:dyDescent="0.35">
      <c r="C3618" s="22"/>
    </row>
    <row r="3619" spans="3:3" x14ac:dyDescent="0.35">
      <c r="C3619" s="22"/>
    </row>
    <row r="3620" spans="3:3" x14ac:dyDescent="0.35">
      <c r="C3620" s="22"/>
    </row>
    <row r="3621" spans="3:3" x14ac:dyDescent="0.35">
      <c r="C3621" s="22"/>
    </row>
    <row r="3622" spans="3:3" x14ac:dyDescent="0.35">
      <c r="C3622" s="22"/>
    </row>
    <row r="3623" spans="3:3" x14ac:dyDescent="0.35">
      <c r="C3623" s="22"/>
    </row>
    <row r="3624" spans="3:3" x14ac:dyDescent="0.35">
      <c r="C3624" s="22"/>
    </row>
    <row r="3625" spans="3:3" x14ac:dyDescent="0.35">
      <c r="C3625" s="22"/>
    </row>
    <row r="3626" spans="3:3" x14ac:dyDescent="0.35">
      <c r="C3626" s="22"/>
    </row>
    <row r="3627" spans="3:3" x14ac:dyDescent="0.35">
      <c r="C3627" s="22"/>
    </row>
    <row r="3628" spans="3:3" x14ac:dyDescent="0.35">
      <c r="C3628" s="22"/>
    </row>
    <row r="3629" spans="3:3" x14ac:dyDescent="0.35">
      <c r="C3629" s="22"/>
    </row>
    <row r="3630" spans="3:3" x14ac:dyDescent="0.35">
      <c r="C3630" s="22"/>
    </row>
    <row r="3631" spans="3:3" x14ac:dyDescent="0.35">
      <c r="C3631" s="22"/>
    </row>
    <row r="3632" spans="3:3" x14ac:dyDescent="0.35">
      <c r="C3632" s="22"/>
    </row>
    <row r="3633" spans="3:3" x14ac:dyDescent="0.35">
      <c r="C3633" s="22"/>
    </row>
    <row r="3634" spans="3:3" x14ac:dyDescent="0.35">
      <c r="C3634" s="22"/>
    </row>
    <row r="3635" spans="3:3" x14ac:dyDescent="0.35">
      <c r="C3635" s="22"/>
    </row>
    <row r="3636" spans="3:3" x14ac:dyDescent="0.35">
      <c r="C3636" s="22"/>
    </row>
    <row r="3637" spans="3:3" x14ac:dyDescent="0.35">
      <c r="C3637" s="22"/>
    </row>
    <row r="3638" spans="3:3" x14ac:dyDescent="0.35">
      <c r="C3638" s="22"/>
    </row>
    <row r="3639" spans="3:3" x14ac:dyDescent="0.35">
      <c r="C3639" s="22"/>
    </row>
    <row r="3640" spans="3:3" x14ac:dyDescent="0.35">
      <c r="C3640" s="22"/>
    </row>
    <row r="3641" spans="3:3" x14ac:dyDescent="0.35">
      <c r="C3641" s="22"/>
    </row>
    <row r="3642" spans="3:3" x14ac:dyDescent="0.35">
      <c r="C3642" s="22"/>
    </row>
    <row r="3643" spans="3:3" x14ac:dyDescent="0.35">
      <c r="C3643" s="22"/>
    </row>
    <row r="3644" spans="3:3" x14ac:dyDescent="0.35">
      <c r="C3644" s="22"/>
    </row>
    <row r="3645" spans="3:3" x14ac:dyDescent="0.35">
      <c r="C3645" s="22"/>
    </row>
    <row r="3646" spans="3:3" x14ac:dyDescent="0.35">
      <c r="C3646" s="22"/>
    </row>
    <row r="3647" spans="3:3" x14ac:dyDescent="0.35">
      <c r="C3647" s="22"/>
    </row>
    <row r="3648" spans="3:3" x14ac:dyDescent="0.35">
      <c r="C3648" s="22"/>
    </row>
    <row r="3649" spans="3:3" x14ac:dyDescent="0.35">
      <c r="C3649" s="22"/>
    </row>
    <row r="3650" spans="3:3" x14ac:dyDescent="0.35">
      <c r="C3650" s="22"/>
    </row>
    <row r="3651" spans="3:3" x14ac:dyDescent="0.35">
      <c r="C3651" s="22"/>
    </row>
    <row r="3652" spans="3:3" x14ac:dyDescent="0.35">
      <c r="C3652" s="22"/>
    </row>
    <row r="3653" spans="3:3" x14ac:dyDescent="0.35">
      <c r="C3653" s="22"/>
    </row>
    <row r="3654" spans="3:3" x14ac:dyDescent="0.35">
      <c r="C3654" s="22"/>
    </row>
    <row r="3655" spans="3:3" x14ac:dyDescent="0.35">
      <c r="C3655" s="22"/>
    </row>
    <row r="3656" spans="3:3" x14ac:dyDescent="0.35">
      <c r="C3656" s="22"/>
    </row>
    <row r="3657" spans="3:3" x14ac:dyDescent="0.35">
      <c r="C3657" s="22"/>
    </row>
    <row r="3658" spans="3:3" x14ac:dyDescent="0.35">
      <c r="C3658" s="22"/>
    </row>
    <row r="3659" spans="3:3" x14ac:dyDescent="0.35">
      <c r="C3659" s="22"/>
    </row>
    <row r="3660" spans="3:3" x14ac:dyDescent="0.35">
      <c r="C3660" s="22"/>
    </row>
    <row r="3661" spans="3:3" x14ac:dyDescent="0.35">
      <c r="C3661" s="22"/>
    </row>
    <row r="3662" spans="3:3" x14ac:dyDescent="0.35">
      <c r="C3662" s="22"/>
    </row>
    <row r="3663" spans="3:3" x14ac:dyDescent="0.35">
      <c r="C3663" s="22"/>
    </row>
    <row r="3664" spans="3:3" x14ac:dyDescent="0.35">
      <c r="C3664" s="22"/>
    </row>
    <row r="3665" spans="3:3" x14ac:dyDescent="0.35">
      <c r="C3665" s="22"/>
    </row>
    <row r="3666" spans="3:3" x14ac:dyDescent="0.35">
      <c r="C3666" s="22"/>
    </row>
    <row r="3667" spans="3:3" x14ac:dyDescent="0.35">
      <c r="C3667" s="22"/>
    </row>
    <row r="3668" spans="3:3" x14ac:dyDescent="0.35">
      <c r="C3668" s="22"/>
    </row>
    <row r="3669" spans="3:3" x14ac:dyDescent="0.35">
      <c r="C3669" s="22"/>
    </row>
    <row r="3670" spans="3:3" x14ac:dyDescent="0.35">
      <c r="C3670" s="22"/>
    </row>
    <row r="3671" spans="3:3" x14ac:dyDescent="0.35">
      <c r="C3671" s="22"/>
    </row>
    <row r="3672" spans="3:3" x14ac:dyDescent="0.35">
      <c r="C3672" s="22"/>
    </row>
    <row r="3673" spans="3:3" x14ac:dyDescent="0.35">
      <c r="C3673" s="22"/>
    </row>
    <row r="3674" spans="3:3" x14ac:dyDescent="0.35">
      <c r="C3674" s="22"/>
    </row>
    <row r="3675" spans="3:3" x14ac:dyDescent="0.35">
      <c r="C3675" s="22"/>
    </row>
    <row r="3676" spans="3:3" x14ac:dyDescent="0.35">
      <c r="C3676" s="22"/>
    </row>
    <row r="3677" spans="3:3" x14ac:dyDescent="0.35">
      <c r="C3677" s="22"/>
    </row>
    <row r="3678" spans="3:3" x14ac:dyDescent="0.35">
      <c r="C3678" s="22"/>
    </row>
    <row r="3679" spans="3:3" x14ac:dyDescent="0.35">
      <c r="C3679" s="22"/>
    </row>
    <row r="3680" spans="3:3" x14ac:dyDescent="0.35">
      <c r="C3680" s="22"/>
    </row>
    <row r="3681" spans="3:3" x14ac:dyDescent="0.35">
      <c r="C3681" s="22"/>
    </row>
    <row r="3682" spans="3:3" x14ac:dyDescent="0.35">
      <c r="C3682" s="22"/>
    </row>
    <row r="3683" spans="3:3" x14ac:dyDescent="0.35">
      <c r="C3683" s="22"/>
    </row>
    <row r="3684" spans="3:3" x14ac:dyDescent="0.35">
      <c r="C3684" s="22"/>
    </row>
    <row r="3685" spans="3:3" x14ac:dyDescent="0.35">
      <c r="C3685" s="22"/>
    </row>
    <row r="3686" spans="3:3" x14ac:dyDescent="0.35">
      <c r="C3686" s="22"/>
    </row>
    <row r="3687" spans="3:3" x14ac:dyDescent="0.35">
      <c r="C3687" s="22"/>
    </row>
    <row r="3688" spans="3:3" x14ac:dyDescent="0.35">
      <c r="C3688" s="22"/>
    </row>
    <row r="3689" spans="3:3" x14ac:dyDescent="0.35">
      <c r="C3689" s="22"/>
    </row>
    <row r="3690" spans="3:3" x14ac:dyDescent="0.35">
      <c r="C3690" s="22"/>
    </row>
    <row r="3691" spans="3:3" x14ac:dyDescent="0.35">
      <c r="C3691" s="22"/>
    </row>
    <row r="3692" spans="3:3" x14ac:dyDescent="0.35">
      <c r="C3692" s="22"/>
    </row>
    <row r="3693" spans="3:3" x14ac:dyDescent="0.35">
      <c r="C3693" s="22"/>
    </row>
    <row r="3694" spans="3:3" x14ac:dyDescent="0.35">
      <c r="C3694" s="22"/>
    </row>
    <row r="3695" spans="3:3" x14ac:dyDescent="0.35">
      <c r="C3695" s="22"/>
    </row>
    <row r="3696" spans="3:3" x14ac:dyDescent="0.35">
      <c r="C3696" s="22"/>
    </row>
    <row r="3697" spans="3:3" x14ac:dyDescent="0.35">
      <c r="C3697" s="22"/>
    </row>
    <row r="3698" spans="3:3" x14ac:dyDescent="0.35">
      <c r="C3698" s="22"/>
    </row>
    <row r="3699" spans="3:3" x14ac:dyDescent="0.35">
      <c r="C3699" s="22"/>
    </row>
    <row r="3700" spans="3:3" x14ac:dyDescent="0.35">
      <c r="C3700" s="22"/>
    </row>
    <row r="3701" spans="3:3" x14ac:dyDescent="0.35">
      <c r="C3701" s="22"/>
    </row>
    <row r="3702" spans="3:3" x14ac:dyDescent="0.35">
      <c r="C3702" s="22"/>
    </row>
    <row r="3703" spans="3:3" x14ac:dyDescent="0.35">
      <c r="C3703" s="22"/>
    </row>
    <row r="3704" spans="3:3" x14ac:dyDescent="0.35">
      <c r="C3704" s="22"/>
    </row>
    <row r="3705" spans="3:3" x14ac:dyDescent="0.35">
      <c r="C3705" s="22"/>
    </row>
    <row r="3706" spans="3:3" x14ac:dyDescent="0.35">
      <c r="C3706" s="22"/>
    </row>
    <row r="3707" spans="3:3" x14ac:dyDescent="0.35">
      <c r="C3707" s="22"/>
    </row>
    <row r="3708" spans="3:3" x14ac:dyDescent="0.35">
      <c r="C3708" s="22"/>
    </row>
    <row r="3709" spans="3:3" x14ac:dyDescent="0.35">
      <c r="C3709" s="22"/>
    </row>
    <row r="3710" spans="3:3" x14ac:dyDescent="0.35">
      <c r="C3710" s="22"/>
    </row>
    <row r="3711" spans="3:3" x14ac:dyDescent="0.35">
      <c r="C3711" s="22"/>
    </row>
    <row r="3712" spans="3:3" x14ac:dyDescent="0.35">
      <c r="C3712" s="22"/>
    </row>
    <row r="3713" spans="3:3" x14ac:dyDescent="0.35">
      <c r="C3713" s="22"/>
    </row>
    <row r="3714" spans="3:3" x14ac:dyDescent="0.35">
      <c r="C3714" s="22"/>
    </row>
    <row r="3715" spans="3:3" x14ac:dyDescent="0.35">
      <c r="C3715" s="22"/>
    </row>
    <row r="3716" spans="3:3" x14ac:dyDescent="0.35">
      <c r="C3716" s="22"/>
    </row>
    <row r="3717" spans="3:3" x14ac:dyDescent="0.35">
      <c r="C3717" s="22"/>
    </row>
    <row r="3718" spans="3:3" x14ac:dyDescent="0.35">
      <c r="C3718" s="22"/>
    </row>
    <row r="3719" spans="3:3" x14ac:dyDescent="0.35">
      <c r="C3719" s="22"/>
    </row>
    <row r="3720" spans="3:3" x14ac:dyDescent="0.35">
      <c r="C3720" s="22"/>
    </row>
    <row r="3721" spans="3:3" x14ac:dyDescent="0.35">
      <c r="C3721" s="22"/>
    </row>
    <row r="3722" spans="3:3" x14ac:dyDescent="0.35">
      <c r="C3722" s="22"/>
    </row>
    <row r="3723" spans="3:3" x14ac:dyDescent="0.35">
      <c r="C3723" s="22"/>
    </row>
    <row r="3724" spans="3:3" x14ac:dyDescent="0.35">
      <c r="C3724" s="22"/>
    </row>
    <row r="3725" spans="3:3" x14ac:dyDescent="0.35">
      <c r="C3725" s="22"/>
    </row>
    <row r="3726" spans="3:3" x14ac:dyDescent="0.35">
      <c r="C3726" s="22"/>
    </row>
    <row r="3727" spans="3:3" x14ac:dyDescent="0.35">
      <c r="C3727" s="22"/>
    </row>
    <row r="3728" spans="3:3" x14ac:dyDescent="0.35">
      <c r="C3728" s="22"/>
    </row>
    <row r="3729" spans="3:3" x14ac:dyDescent="0.35">
      <c r="C3729" s="22"/>
    </row>
    <row r="3730" spans="3:3" x14ac:dyDescent="0.35">
      <c r="C3730" s="22"/>
    </row>
    <row r="3731" spans="3:3" x14ac:dyDescent="0.35">
      <c r="C3731" s="22"/>
    </row>
    <row r="3732" spans="3:3" x14ac:dyDescent="0.35">
      <c r="C3732" s="22"/>
    </row>
    <row r="3733" spans="3:3" x14ac:dyDescent="0.35">
      <c r="C3733" s="22"/>
    </row>
    <row r="3734" spans="3:3" x14ac:dyDescent="0.35">
      <c r="C3734" s="22"/>
    </row>
    <row r="3735" spans="3:3" x14ac:dyDescent="0.35">
      <c r="C3735" s="22"/>
    </row>
    <row r="3736" spans="3:3" x14ac:dyDescent="0.35">
      <c r="C3736" s="22"/>
    </row>
    <row r="3737" spans="3:3" x14ac:dyDescent="0.35">
      <c r="C3737" s="22"/>
    </row>
    <row r="3738" spans="3:3" x14ac:dyDescent="0.35">
      <c r="C3738" s="22"/>
    </row>
    <row r="3739" spans="3:3" x14ac:dyDescent="0.35">
      <c r="C3739" s="22"/>
    </row>
    <row r="3740" spans="3:3" x14ac:dyDescent="0.35">
      <c r="C3740" s="22"/>
    </row>
    <row r="3741" spans="3:3" x14ac:dyDescent="0.35">
      <c r="C3741" s="22"/>
    </row>
    <row r="3742" spans="3:3" x14ac:dyDescent="0.35">
      <c r="C3742" s="22"/>
    </row>
    <row r="3743" spans="3:3" x14ac:dyDescent="0.35">
      <c r="C3743" s="22"/>
    </row>
    <row r="3744" spans="3:3" x14ac:dyDescent="0.35">
      <c r="C3744" s="22"/>
    </row>
    <row r="3745" spans="3:3" x14ac:dyDescent="0.35">
      <c r="C3745" s="22"/>
    </row>
    <row r="3746" spans="3:3" x14ac:dyDescent="0.35">
      <c r="C3746" s="22"/>
    </row>
    <row r="3747" spans="3:3" x14ac:dyDescent="0.35">
      <c r="C3747" s="22"/>
    </row>
    <row r="3748" spans="3:3" x14ac:dyDescent="0.35">
      <c r="C3748" s="22"/>
    </row>
    <row r="3749" spans="3:3" x14ac:dyDescent="0.35">
      <c r="C3749" s="22"/>
    </row>
    <row r="3750" spans="3:3" x14ac:dyDescent="0.35">
      <c r="C3750" s="22"/>
    </row>
    <row r="3751" spans="3:3" x14ac:dyDescent="0.35">
      <c r="C3751" s="22"/>
    </row>
    <row r="3752" spans="3:3" x14ac:dyDescent="0.35">
      <c r="C3752" s="22"/>
    </row>
    <row r="3753" spans="3:3" x14ac:dyDescent="0.35">
      <c r="C3753" s="22"/>
    </row>
    <row r="3754" spans="3:3" x14ac:dyDescent="0.35">
      <c r="C3754" s="22"/>
    </row>
    <row r="3755" spans="3:3" x14ac:dyDescent="0.35">
      <c r="C3755" s="22"/>
    </row>
    <row r="3756" spans="3:3" x14ac:dyDescent="0.35">
      <c r="C3756" s="22"/>
    </row>
    <row r="3757" spans="3:3" x14ac:dyDescent="0.35">
      <c r="C3757" s="22"/>
    </row>
    <row r="3758" spans="3:3" x14ac:dyDescent="0.35">
      <c r="C3758" s="22"/>
    </row>
    <row r="3759" spans="3:3" x14ac:dyDescent="0.35">
      <c r="C3759" s="22"/>
    </row>
    <row r="3760" spans="3:3" x14ac:dyDescent="0.35">
      <c r="C3760" s="22"/>
    </row>
    <row r="3761" spans="3:3" x14ac:dyDescent="0.35">
      <c r="C3761" s="22"/>
    </row>
    <row r="3762" spans="3:3" x14ac:dyDescent="0.35">
      <c r="C3762" s="22"/>
    </row>
    <row r="3763" spans="3:3" x14ac:dyDescent="0.35">
      <c r="C3763" s="22"/>
    </row>
    <row r="3764" spans="3:3" x14ac:dyDescent="0.35">
      <c r="C3764" s="22"/>
    </row>
    <row r="3765" spans="3:3" x14ac:dyDescent="0.35">
      <c r="C3765" s="22"/>
    </row>
    <row r="3766" spans="3:3" x14ac:dyDescent="0.35">
      <c r="C3766" s="22"/>
    </row>
    <row r="3767" spans="3:3" x14ac:dyDescent="0.35">
      <c r="C3767" s="22"/>
    </row>
    <row r="3768" spans="3:3" x14ac:dyDescent="0.35">
      <c r="C3768" s="22"/>
    </row>
    <row r="3769" spans="3:3" x14ac:dyDescent="0.35">
      <c r="C3769" s="22"/>
    </row>
    <row r="3770" spans="3:3" x14ac:dyDescent="0.35">
      <c r="C3770" s="22"/>
    </row>
    <row r="3771" spans="3:3" x14ac:dyDescent="0.35">
      <c r="C3771" s="22"/>
    </row>
    <row r="3772" spans="3:3" x14ac:dyDescent="0.35">
      <c r="C3772" s="22"/>
    </row>
    <row r="3773" spans="3:3" x14ac:dyDescent="0.35">
      <c r="C3773" s="22"/>
    </row>
    <row r="3774" spans="3:3" x14ac:dyDescent="0.35">
      <c r="C3774" s="22"/>
    </row>
    <row r="3775" spans="3:3" x14ac:dyDescent="0.35">
      <c r="C3775" s="22"/>
    </row>
    <row r="3776" spans="3:3" x14ac:dyDescent="0.35">
      <c r="C3776" s="22"/>
    </row>
    <row r="3777" spans="3:3" x14ac:dyDescent="0.35">
      <c r="C3777" s="22"/>
    </row>
    <row r="3778" spans="3:3" x14ac:dyDescent="0.35">
      <c r="C3778" s="22"/>
    </row>
    <row r="3779" spans="3:3" x14ac:dyDescent="0.35">
      <c r="C3779" s="22"/>
    </row>
    <row r="3780" spans="3:3" x14ac:dyDescent="0.35">
      <c r="C3780" s="22"/>
    </row>
    <row r="3781" spans="3:3" x14ac:dyDescent="0.35">
      <c r="C3781" s="22"/>
    </row>
    <row r="3782" spans="3:3" x14ac:dyDescent="0.35">
      <c r="C3782" s="22"/>
    </row>
    <row r="3783" spans="3:3" x14ac:dyDescent="0.35">
      <c r="C3783" s="22"/>
    </row>
    <row r="3784" spans="3:3" x14ac:dyDescent="0.35">
      <c r="C3784" s="22"/>
    </row>
    <row r="3785" spans="3:3" x14ac:dyDescent="0.35">
      <c r="C3785" s="22"/>
    </row>
    <row r="3786" spans="3:3" x14ac:dyDescent="0.35">
      <c r="C3786" s="22"/>
    </row>
    <row r="3787" spans="3:3" x14ac:dyDescent="0.35">
      <c r="C3787" s="22"/>
    </row>
    <row r="3788" spans="3:3" x14ac:dyDescent="0.35">
      <c r="C3788" s="22"/>
    </row>
    <row r="3789" spans="3:3" x14ac:dyDescent="0.35">
      <c r="C3789" s="22"/>
    </row>
    <row r="3790" spans="3:3" x14ac:dyDescent="0.35">
      <c r="C3790" s="22"/>
    </row>
    <row r="3791" spans="3:3" x14ac:dyDescent="0.35">
      <c r="C3791" s="22"/>
    </row>
    <row r="3792" spans="3:3" x14ac:dyDescent="0.35">
      <c r="C3792" s="22"/>
    </row>
    <row r="3793" spans="3:3" x14ac:dyDescent="0.35">
      <c r="C3793" s="22"/>
    </row>
    <row r="3794" spans="3:3" x14ac:dyDescent="0.35">
      <c r="C3794" s="22"/>
    </row>
    <row r="3795" spans="3:3" x14ac:dyDescent="0.35">
      <c r="C3795" s="22"/>
    </row>
    <row r="3796" spans="3:3" x14ac:dyDescent="0.35">
      <c r="C3796" s="22"/>
    </row>
    <row r="3797" spans="3:3" x14ac:dyDescent="0.35">
      <c r="C3797" s="22"/>
    </row>
    <row r="3798" spans="3:3" x14ac:dyDescent="0.35">
      <c r="C3798" s="22"/>
    </row>
    <row r="3799" spans="3:3" x14ac:dyDescent="0.35">
      <c r="C3799" s="22"/>
    </row>
    <row r="3800" spans="3:3" x14ac:dyDescent="0.35">
      <c r="C3800" s="22"/>
    </row>
    <row r="3801" spans="3:3" x14ac:dyDescent="0.35">
      <c r="C3801" s="22"/>
    </row>
    <row r="3802" spans="3:3" x14ac:dyDescent="0.35">
      <c r="C3802" s="22"/>
    </row>
    <row r="3803" spans="3:3" x14ac:dyDescent="0.35">
      <c r="C3803" s="22"/>
    </row>
    <row r="3804" spans="3:3" x14ac:dyDescent="0.35">
      <c r="C3804" s="22"/>
    </row>
    <row r="3805" spans="3:3" x14ac:dyDescent="0.35">
      <c r="C3805" s="22"/>
    </row>
    <row r="3806" spans="3:3" x14ac:dyDescent="0.35">
      <c r="C3806" s="22"/>
    </row>
    <row r="3807" spans="3:3" x14ac:dyDescent="0.35">
      <c r="C3807" s="22"/>
    </row>
    <row r="3808" spans="3:3" x14ac:dyDescent="0.35">
      <c r="C3808" s="22"/>
    </row>
    <row r="3809" spans="3:3" x14ac:dyDescent="0.35">
      <c r="C3809" s="22"/>
    </row>
    <row r="3810" spans="3:3" x14ac:dyDescent="0.35">
      <c r="C3810" s="22"/>
    </row>
    <row r="3811" spans="3:3" x14ac:dyDescent="0.35">
      <c r="C3811" s="22"/>
    </row>
    <row r="3812" spans="3:3" x14ac:dyDescent="0.35">
      <c r="C3812" s="22"/>
    </row>
    <row r="3813" spans="3:3" x14ac:dyDescent="0.35">
      <c r="C3813" s="22"/>
    </row>
    <row r="3814" spans="3:3" x14ac:dyDescent="0.35">
      <c r="C3814" s="22"/>
    </row>
    <row r="3815" spans="3:3" x14ac:dyDescent="0.35">
      <c r="C3815" s="22"/>
    </row>
    <row r="3816" spans="3:3" x14ac:dyDescent="0.35">
      <c r="C3816" s="22"/>
    </row>
    <row r="3817" spans="3:3" x14ac:dyDescent="0.35">
      <c r="C3817" s="22"/>
    </row>
    <row r="3818" spans="3:3" x14ac:dyDescent="0.35">
      <c r="C3818" s="22"/>
    </row>
    <row r="3819" spans="3:3" x14ac:dyDescent="0.35">
      <c r="C3819" s="22"/>
    </row>
    <row r="3820" spans="3:3" x14ac:dyDescent="0.35">
      <c r="C3820" s="22"/>
    </row>
    <row r="3821" spans="3:3" x14ac:dyDescent="0.35">
      <c r="C3821" s="22"/>
    </row>
    <row r="3822" spans="3:3" x14ac:dyDescent="0.35">
      <c r="C3822" s="22"/>
    </row>
    <row r="3823" spans="3:3" x14ac:dyDescent="0.35">
      <c r="C3823" s="22"/>
    </row>
    <row r="3824" spans="3:3" x14ac:dyDescent="0.35">
      <c r="C3824" s="22"/>
    </row>
    <row r="3825" spans="3:3" x14ac:dyDescent="0.35">
      <c r="C3825" s="22"/>
    </row>
    <row r="3826" spans="3:3" x14ac:dyDescent="0.35">
      <c r="C3826" s="22"/>
    </row>
    <row r="3827" spans="3:3" x14ac:dyDescent="0.35">
      <c r="C3827" s="22"/>
    </row>
    <row r="3828" spans="3:3" x14ac:dyDescent="0.35">
      <c r="C3828" s="22"/>
    </row>
    <row r="3829" spans="3:3" x14ac:dyDescent="0.35">
      <c r="C3829" s="22"/>
    </row>
    <row r="3830" spans="3:3" x14ac:dyDescent="0.35">
      <c r="C3830" s="22"/>
    </row>
    <row r="3831" spans="3:3" x14ac:dyDescent="0.35">
      <c r="C3831" s="22"/>
    </row>
    <row r="3832" spans="3:3" x14ac:dyDescent="0.35">
      <c r="C3832" s="22"/>
    </row>
    <row r="3833" spans="3:3" x14ac:dyDescent="0.35">
      <c r="C3833" s="22"/>
    </row>
    <row r="3834" spans="3:3" x14ac:dyDescent="0.35">
      <c r="C3834" s="22"/>
    </row>
    <row r="3835" spans="3:3" x14ac:dyDescent="0.35">
      <c r="C3835" s="22"/>
    </row>
    <row r="3836" spans="3:3" x14ac:dyDescent="0.35">
      <c r="C3836" s="22"/>
    </row>
    <row r="3837" spans="3:3" x14ac:dyDescent="0.35">
      <c r="C3837" s="22"/>
    </row>
    <row r="3838" spans="3:3" x14ac:dyDescent="0.35">
      <c r="C3838" s="22"/>
    </row>
    <row r="3839" spans="3:3" x14ac:dyDescent="0.35">
      <c r="C3839" s="22"/>
    </row>
    <row r="3840" spans="3:3" x14ac:dyDescent="0.35">
      <c r="C3840" s="22"/>
    </row>
    <row r="3841" spans="3:3" x14ac:dyDescent="0.35">
      <c r="C3841" s="22"/>
    </row>
    <row r="3842" spans="3:3" x14ac:dyDescent="0.35">
      <c r="C3842" s="22"/>
    </row>
    <row r="3843" spans="3:3" x14ac:dyDescent="0.35">
      <c r="C3843" s="22"/>
    </row>
    <row r="3844" spans="3:3" x14ac:dyDescent="0.35">
      <c r="C3844" s="22"/>
    </row>
    <row r="3845" spans="3:3" x14ac:dyDescent="0.35">
      <c r="C3845" s="22"/>
    </row>
    <row r="3846" spans="3:3" x14ac:dyDescent="0.35">
      <c r="C3846" s="22"/>
    </row>
    <row r="3847" spans="3:3" x14ac:dyDescent="0.35">
      <c r="C3847" s="22"/>
    </row>
    <row r="3848" spans="3:3" x14ac:dyDescent="0.35">
      <c r="C3848" s="22"/>
    </row>
    <row r="3849" spans="3:3" x14ac:dyDescent="0.35">
      <c r="C3849" s="22"/>
    </row>
    <row r="3850" spans="3:3" x14ac:dyDescent="0.35">
      <c r="C3850" s="22"/>
    </row>
    <row r="3851" spans="3:3" x14ac:dyDescent="0.35">
      <c r="C3851" s="22"/>
    </row>
    <row r="3852" spans="3:3" x14ac:dyDescent="0.35">
      <c r="C3852" s="22"/>
    </row>
    <row r="3853" spans="3:3" x14ac:dyDescent="0.35">
      <c r="C3853" s="22"/>
    </row>
    <row r="3854" spans="3:3" x14ac:dyDescent="0.35">
      <c r="C3854" s="22"/>
    </row>
    <row r="3855" spans="3:3" x14ac:dyDescent="0.35">
      <c r="C3855" s="22"/>
    </row>
    <row r="3856" spans="3:3" x14ac:dyDescent="0.35">
      <c r="C3856" s="22"/>
    </row>
    <row r="3857" spans="3:3" x14ac:dyDescent="0.35">
      <c r="C3857" s="22"/>
    </row>
    <row r="3858" spans="3:3" x14ac:dyDescent="0.35">
      <c r="C3858" s="22"/>
    </row>
    <row r="3859" spans="3:3" x14ac:dyDescent="0.35">
      <c r="C3859" s="22"/>
    </row>
    <row r="3860" spans="3:3" x14ac:dyDescent="0.35">
      <c r="C3860" s="22"/>
    </row>
    <row r="3861" spans="3:3" x14ac:dyDescent="0.35">
      <c r="C3861" s="22"/>
    </row>
    <row r="3862" spans="3:3" x14ac:dyDescent="0.35">
      <c r="C3862" s="22"/>
    </row>
    <row r="3863" spans="3:3" x14ac:dyDescent="0.35">
      <c r="C3863" s="22"/>
    </row>
    <row r="3864" spans="3:3" x14ac:dyDescent="0.35">
      <c r="C3864" s="22"/>
    </row>
    <row r="3865" spans="3:3" x14ac:dyDescent="0.35">
      <c r="C3865" s="22"/>
    </row>
    <row r="3866" spans="3:3" x14ac:dyDescent="0.35">
      <c r="C3866" s="22"/>
    </row>
    <row r="3867" spans="3:3" x14ac:dyDescent="0.35">
      <c r="C3867" s="22"/>
    </row>
    <row r="3868" spans="3:3" x14ac:dyDescent="0.35">
      <c r="C3868" s="22"/>
    </row>
    <row r="3869" spans="3:3" x14ac:dyDescent="0.35">
      <c r="C3869" s="22"/>
    </row>
    <row r="3870" spans="3:3" x14ac:dyDescent="0.35">
      <c r="C3870" s="22"/>
    </row>
    <row r="3871" spans="3:3" x14ac:dyDescent="0.35">
      <c r="C3871" s="22"/>
    </row>
    <row r="3872" spans="3:3" x14ac:dyDescent="0.35">
      <c r="C3872" s="22"/>
    </row>
    <row r="3873" spans="3:3" x14ac:dyDescent="0.35">
      <c r="C3873" s="22"/>
    </row>
    <row r="3874" spans="3:3" x14ac:dyDescent="0.35">
      <c r="C3874" s="22"/>
    </row>
    <row r="3875" spans="3:3" x14ac:dyDescent="0.35">
      <c r="C3875" s="22"/>
    </row>
    <row r="3876" spans="3:3" x14ac:dyDescent="0.35">
      <c r="C3876" s="22"/>
    </row>
    <row r="3877" spans="3:3" x14ac:dyDescent="0.35">
      <c r="C3877" s="22"/>
    </row>
    <row r="3878" spans="3:3" x14ac:dyDescent="0.35">
      <c r="C3878" s="22"/>
    </row>
    <row r="3879" spans="3:3" x14ac:dyDescent="0.35">
      <c r="C3879" s="22"/>
    </row>
    <row r="3880" spans="3:3" x14ac:dyDescent="0.35">
      <c r="C3880" s="22"/>
    </row>
    <row r="3881" spans="3:3" x14ac:dyDescent="0.35">
      <c r="C3881" s="22"/>
    </row>
    <row r="3882" spans="3:3" x14ac:dyDescent="0.35">
      <c r="C3882" s="22"/>
    </row>
    <row r="3883" spans="3:3" x14ac:dyDescent="0.35">
      <c r="C3883" s="22"/>
    </row>
    <row r="3884" spans="3:3" x14ac:dyDescent="0.35">
      <c r="C3884" s="22"/>
    </row>
    <row r="3885" spans="3:3" x14ac:dyDescent="0.35">
      <c r="C3885" s="22"/>
    </row>
    <row r="3886" spans="3:3" x14ac:dyDescent="0.35">
      <c r="C3886" s="22"/>
    </row>
    <row r="3887" spans="3:3" x14ac:dyDescent="0.35">
      <c r="C3887" s="22"/>
    </row>
    <row r="3888" spans="3:3" x14ac:dyDescent="0.35">
      <c r="C3888" s="22"/>
    </row>
    <row r="3889" spans="3:3" x14ac:dyDescent="0.35">
      <c r="C3889" s="22"/>
    </row>
    <row r="3890" spans="3:3" x14ac:dyDescent="0.35">
      <c r="C3890" s="22"/>
    </row>
    <row r="3891" spans="3:3" x14ac:dyDescent="0.35">
      <c r="C3891" s="22"/>
    </row>
    <row r="3892" spans="3:3" x14ac:dyDescent="0.35">
      <c r="C3892" s="22"/>
    </row>
    <row r="3893" spans="3:3" x14ac:dyDescent="0.35">
      <c r="C3893" s="22"/>
    </row>
    <row r="3894" spans="3:3" x14ac:dyDescent="0.35">
      <c r="C3894" s="22"/>
    </row>
    <row r="3895" spans="3:3" x14ac:dyDescent="0.35">
      <c r="C3895" s="22"/>
    </row>
    <row r="3896" spans="3:3" x14ac:dyDescent="0.35">
      <c r="C3896" s="22"/>
    </row>
    <row r="3897" spans="3:3" x14ac:dyDescent="0.35">
      <c r="C3897" s="22"/>
    </row>
    <row r="3898" spans="3:3" x14ac:dyDescent="0.35">
      <c r="C3898" s="22"/>
    </row>
    <row r="3899" spans="3:3" x14ac:dyDescent="0.35">
      <c r="C3899" s="22"/>
    </row>
    <row r="3900" spans="3:3" x14ac:dyDescent="0.35">
      <c r="C3900" s="22"/>
    </row>
    <row r="3901" spans="3:3" x14ac:dyDescent="0.35">
      <c r="C3901" s="22"/>
    </row>
    <row r="3902" spans="3:3" x14ac:dyDescent="0.35">
      <c r="C3902" s="22"/>
    </row>
    <row r="3903" spans="3:3" x14ac:dyDescent="0.35">
      <c r="C3903" s="22"/>
    </row>
    <row r="3904" spans="3:3" x14ac:dyDescent="0.35">
      <c r="C3904" s="22"/>
    </row>
    <row r="3905" spans="3:3" x14ac:dyDescent="0.35">
      <c r="C3905" s="22"/>
    </row>
    <row r="3906" spans="3:3" x14ac:dyDescent="0.35">
      <c r="C3906" s="22"/>
    </row>
    <row r="3907" spans="3:3" x14ac:dyDescent="0.35">
      <c r="C3907" s="22"/>
    </row>
    <row r="3908" spans="3:3" x14ac:dyDescent="0.35">
      <c r="C3908" s="22"/>
    </row>
    <row r="3909" spans="3:3" x14ac:dyDescent="0.35">
      <c r="C3909" s="22"/>
    </row>
    <row r="3910" spans="3:3" x14ac:dyDescent="0.35">
      <c r="C3910" s="22"/>
    </row>
    <row r="3911" spans="3:3" x14ac:dyDescent="0.35">
      <c r="C3911" s="22"/>
    </row>
    <row r="3912" spans="3:3" x14ac:dyDescent="0.35">
      <c r="C3912" s="22"/>
    </row>
    <row r="3913" spans="3:3" x14ac:dyDescent="0.35">
      <c r="C3913" s="22"/>
    </row>
    <row r="3914" spans="3:3" x14ac:dyDescent="0.35">
      <c r="C3914" s="22"/>
    </row>
    <row r="3915" spans="3:3" x14ac:dyDescent="0.35">
      <c r="C3915" s="22"/>
    </row>
    <row r="3916" spans="3:3" x14ac:dyDescent="0.35">
      <c r="C3916" s="22"/>
    </row>
    <row r="3917" spans="3:3" x14ac:dyDescent="0.35">
      <c r="C3917" s="22"/>
    </row>
    <row r="3918" spans="3:3" x14ac:dyDescent="0.35">
      <c r="C3918" s="22"/>
    </row>
    <row r="3919" spans="3:3" x14ac:dyDescent="0.35">
      <c r="C3919" s="22"/>
    </row>
    <row r="3920" spans="3:3" x14ac:dyDescent="0.35">
      <c r="C3920" s="22"/>
    </row>
    <row r="3921" spans="3:3" x14ac:dyDescent="0.35">
      <c r="C3921" s="22"/>
    </row>
    <row r="3922" spans="3:3" x14ac:dyDescent="0.35">
      <c r="C3922" s="22"/>
    </row>
    <row r="3923" spans="3:3" x14ac:dyDescent="0.35">
      <c r="C3923" s="22"/>
    </row>
    <row r="3924" spans="3:3" x14ac:dyDescent="0.35">
      <c r="C3924" s="22"/>
    </row>
    <row r="3925" spans="3:3" x14ac:dyDescent="0.35">
      <c r="C3925" s="22"/>
    </row>
    <row r="3926" spans="3:3" x14ac:dyDescent="0.35">
      <c r="C3926" s="22"/>
    </row>
    <row r="3927" spans="3:3" x14ac:dyDescent="0.35">
      <c r="C3927" s="22"/>
    </row>
    <row r="3928" spans="3:3" x14ac:dyDescent="0.35">
      <c r="C3928" s="22"/>
    </row>
    <row r="3929" spans="3:3" x14ac:dyDescent="0.35">
      <c r="C3929" s="22"/>
    </row>
    <row r="3930" spans="3:3" x14ac:dyDescent="0.35">
      <c r="C3930" s="22"/>
    </row>
    <row r="3931" spans="3:3" x14ac:dyDescent="0.35">
      <c r="C3931" s="22"/>
    </row>
    <row r="3932" spans="3:3" x14ac:dyDescent="0.35">
      <c r="C3932" s="22"/>
    </row>
    <row r="3933" spans="3:3" x14ac:dyDescent="0.35">
      <c r="C3933" s="22"/>
    </row>
    <row r="3934" spans="3:3" x14ac:dyDescent="0.35">
      <c r="C3934" s="22"/>
    </row>
    <row r="3935" spans="3:3" x14ac:dyDescent="0.35">
      <c r="C3935" s="22"/>
    </row>
    <row r="3936" spans="3:3" x14ac:dyDescent="0.35">
      <c r="C3936" s="22"/>
    </row>
    <row r="3937" spans="3:3" x14ac:dyDescent="0.35">
      <c r="C3937" s="22"/>
    </row>
    <row r="3938" spans="3:3" x14ac:dyDescent="0.35">
      <c r="C3938" s="22"/>
    </row>
    <row r="3939" spans="3:3" x14ac:dyDescent="0.35">
      <c r="C3939" s="22"/>
    </row>
    <row r="3940" spans="3:3" x14ac:dyDescent="0.35">
      <c r="C3940" s="22"/>
    </row>
    <row r="3941" spans="3:3" x14ac:dyDescent="0.35">
      <c r="C3941" s="22"/>
    </row>
    <row r="3942" spans="3:3" x14ac:dyDescent="0.35">
      <c r="C3942" s="22"/>
    </row>
    <row r="3943" spans="3:3" x14ac:dyDescent="0.35">
      <c r="C3943" s="22"/>
    </row>
    <row r="3944" spans="3:3" x14ac:dyDescent="0.35">
      <c r="C3944" s="22"/>
    </row>
    <row r="3945" spans="3:3" x14ac:dyDescent="0.35">
      <c r="C3945" s="22"/>
    </row>
    <row r="3946" spans="3:3" x14ac:dyDescent="0.35">
      <c r="C3946" s="22"/>
    </row>
    <row r="3947" spans="3:3" x14ac:dyDescent="0.35">
      <c r="C3947" s="22"/>
    </row>
    <row r="3948" spans="3:3" x14ac:dyDescent="0.35">
      <c r="C3948" s="22"/>
    </row>
    <row r="3949" spans="3:3" x14ac:dyDescent="0.35">
      <c r="C3949" s="22"/>
    </row>
    <row r="3950" spans="3:3" x14ac:dyDescent="0.35">
      <c r="C3950" s="22"/>
    </row>
    <row r="3951" spans="3:3" x14ac:dyDescent="0.35">
      <c r="C3951" s="22"/>
    </row>
    <row r="3952" spans="3:3" x14ac:dyDescent="0.35">
      <c r="C3952" s="22"/>
    </row>
    <row r="3953" spans="3:3" x14ac:dyDescent="0.35">
      <c r="C3953" s="22"/>
    </row>
    <row r="3954" spans="3:3" x14ac:dyDescent="0.35">
      <c r="C3954" s="22"/>
    </row>
    <row r="3955" spans="3:3" x14ac:dyDescent="0.35">
      <c r="C3955" s="22"/>
    </row>
    <row r="3956" spans="3:3" x14ac:dyDescent="0.35">
      <c r="C3956" s="22"/>
    </row>
    <row r="3957" spans="3:3" x14ac:dyDescent="0.35">
      <c r="C3957" s="22"/>
    </row>
    <row r="3958" spans="3:3" x14ac:dyDescent="0.35">
      <c r="C3958" s="22"/>
    </row>
    <row r="3959" spans="3:3" x14ac:dyDescent="0.35">
      <c r="C3959" s="22"/>
    </row>
    <row r="3960" spans="3:3" x14ac:dyDescent="0.35">
      <c r="C3960" s="22"/>
    </row>
    <row r="3961" spans="3:3" x14ac:dyDescent="0.35">
      <c r="C3961" s="22"/>
    </row>
    <row r="3962" spans="3:3" x14ac:dyDescent="0.35">
      <c r="C3962" s="22"/>
    </row>
    <row r="3963" spans="3:3" x14ac:dyDescent="0.35">
      <c r="C3963" s="22"/>
    </row>
    <row r="3964" spans="3:3" x14ac:dyDescent="0.35">
      <c r="C3964" s="22"/>
    </row>
    <row r="3965" spans="3:3" x14ac:dyDescent="0.35">
      <c r="C3965" s="22"/>
    </row>
    <row r="3966" spans="3:3" x14ac:dyDescent="0.35">
      <c r="C3966" s="22"/>
    </row>
    <row r="3967" spans="3:3" x14ac:dyDescent="0.35">
      <c r="C3967" s="22"/>
    </row>
    <row r="3968" spans="3:3" x14ac:dyDescent="0.35">
      <c r="C3968" s="22"/>
    </row>
    <row r="3969" spans="3:3" x14ac:dyDescent="0.35">
      <c r="C3969" s="22"/>
    </row>
    <row r="3970" spans="3:3" x14ac:dyDescent="0.35">
      <c r="C3970" s="22"/>
    </row>
    <row r="3971" spans="3:3" x14ac:dyDescent="0.35">
      <c r="C3971" s="22"/>
    </row>
    <row r="3972" spans="3:3" x14ac:dyDescent="0.35">
      <c r="C3972" s="22"/>
    </row>
    <row r="3973" spans="3:3" x14ac:dyDescent="0.35">
      <c r="C3973" s="22"/>
    </row>
    <row r="3974" spans="3:3" x14ac:dyDescent="0.35">
      <c r="C3974" s="22"/>
    </row>
    <row r="3975" spans="3:3" x14ac:dyDescent="0.35">
      <c r="C3975" s="22"/>
    </row>
    <row r="3976" spans="3:3" x14ac:dyDescent="0.35">
      <c r="C3976" s="22"/>
    </row>
    <row r="3977" spans="3:3" x14ac:dyDescent="0.35">
      <c r="C3977" s="22"/>
    </row>
    <row r="3978" spans="3:3" x14ac:dyDescent="0.35">
      <c r="C3978" s="22"/>
    </row>
    <row r="3979" spans="3:3" x14ac:dyDescent="0.35">
      <c r="C3979" s="22"/>
    </row>
    <row r="3980" spans="3:3" x14ac:dyDescent="0.35">
      <c r="C3980" s="22"/>
    </row>
    <row r="3981" spans="3:3" x14ac:dyDescent="0.35">
      <c r="C3981" s="22"/>
    </row>
    <row r="3982" spans="3:3" x14ac:dyDescent="0.35">
      <c r="C3982" s="22"/>
    </row>
    <row r="3983" spans="3:3" x14ac:dyDescent="0.35">
      <c r="C3983" s="22"/>
    </row>
    <row r="3984" spans="3:3" x14ac:dyDescent="0.35">
      <c r="C3984" s="22"/>
    </row>
    <row r="3985" spans="3:3" x14ac:dyDescent="0.35">
      <c r="C3985" s="22"/>
    </row>
    <row r="3986" spans="3:3" x14ac:dyDescent="0.35">
      <c r="C3986" s="22"/>
    </row>
    <row r="3987" spans="3:3" x14ac:dyDescent="0.35">
      <c r="C3987" s="22"/>
    </row>
    <row r="3988" spans="3:3" x14ac:dyDescent="0.35">
      <c r="C3988" s="22"/>
    </row>
    <row r="3989" spans="3:3" x14ac:dyDescent="0.35">
      <c r="C3989" s="22"/>
    </row>
    <row r="3990" spans="3:3" x14ac:dyDescent="0.35">
      <c r="C3990" s="22"/>
    </row>
    <row r="3991" spans="3:3" x14ac:dyDescent="0.35">
      <c r="C3991" s="22"/>
    </row>
    <row r="3992" spans="3:3" x14ac:dyDescent="0.35">
      <c r="C3992" s="22"/>
    </row>
    <row r="3993" spans="3:3" x14ac:dyDescent="0.35">
      <c r="C3993" s="22"/>
    </row>
    <row r="3994" spans="3:3" x14ac:dyDescent="0.35">
      <c r="C3994" s="22"/>
    </row>
    <row r="3995" spans="3:3" x14ac:dyDescent="0.35">
      <c r="C3995" s="22"/>
    </row>
    <row r="3996" spans="3:3" x14ac:dyDescent="0.35">
      <c r="C3996" s="22"/>
    </row>
    <row r="3997" spans="3:3" x14ac:dyDescent="0.35">
      <c r="C3997" s="22"/>
    </row>
    <row r="3998" spans="3:3" x14ac:dyDescent="0.35">
      <c r="C3998" s="22"/>
    </row>
    <row r="3999" spans="3:3" x14ac:dyDescent="0.35">
      <c r="C3999" s="22"/>
    </row>
    <row r="4000" spans="3:3" x14ac:dyDescent="0.35">
      <c r="C4000" s="22"/>
    </row>
    <row r="4001" spans="3:3" x14ac:dyDescent="0.35">
      <c r="C4001" s="22"/>
    </row>
    <row r="4002" spans="3:3" x14ac:dyDescent="0.35">
      <c r="C4002" s="22"/>
    </row>
    <row r="4003" spans="3:3" x14ac:dyDescent="0.35">
      <c r="C4003" s="22"/>
    </row>
    <row r="4004" spans="3:3" x14ac:dyDescent="0.35">
      <c r="C4004" s="22"/>
    </row>
    <row r="4005" spans="3:3" x14ac:dyDescent="0.35">
      <c r="C4005" s="22"/>
    </row>
    <row r="4006" spans="3:3" x14ac:dyDescent="0.35">
      <c r="C4006" s="22"/>
    </row>
    <row r="4007" spans="3:3" x14ac:dyDescent="0.35">
      <c r="C4007" s="22"/>
    </row>
    <row r="4008" spans="3:3" x14ac:dyDescent="0.35">
      <c r="C4008" s="22"/>
    </row>
    <row r="4009" spans="3:3" x14ac:dyDescent="0.35">
      <c r="C4009" s="22"/>
    </row>
    <row r="4010" spans="3:3" x14ac:dyDescent="0.35">
      <c r="C4010" s="22"/>
    </row>
    <row r="4011" spans="3:3" x14ac:dyDescent="0.35">
      <c r="C4011" s="22"/>
    </row>
    <row r="4012" spans="3:3" x14ac:dyDescent="0.35">
      <c r="C4012" s="22"/>
    </row>
    <row r="4013" spans="3:3" x14ac:dyDescent="0.35">
      <c r="C4013" s="22"/>
    </row>
    <row r="4014" spans="3:3" x14ac:dyDescent="0.35">
      <c r="C4014" s="22"/>
    </row>
    <row r="4015" spans="3:3" x14ac:dyDescent="0.35">
      <c r="C4015" s="22"/>
    </row>
    <row r="4016" spans="3:3" x14ac:dyDescent="0.35">
      <c r="C4016" s="22"/>
    </row>
    <row r="4017" spans="3:3" x14ac:dyDescent="0.35">
      <c r="C4017" s="22"/>
    </row>
    <row r="4018" spans="3:3" x14ac:dyDescent="0.35">
      <c r="C4018" s="22"/>
    </row>
    <row r="4019" spans="3:3" x14ac:dyDescent="0.35">
      <c r="C4019" s="22"/>
    </row>
    <row r="4020" spans="3:3" x14ac:dyDescent="0.35">
      <c r="C4020" s="22"/>
    </row>
    <row r="4021" spans="3:3" x14ac:dyDescent="0.35">
      <c r="C4021" s="22"/>
    </row>
    <row r="4022" spans="3:3" x14ac:dyDescent="0.35">
      <c r="C4022" s="22"/>
    </row>
    <row r="4023" spans="3:3" x14ac:dyDescent="0.35">
      <c r="C4023" s="22"/>
    </row>
    <row r="4024" spans="3:3" x14ac:dyDescent="0.35">
      <c r="C4024" s="22"/>
    </row>
    <row r="4025" spans="3:3" x14ac:dyDescent="0.35">
      <c r="C4025" s="22"/>
    </row>
    <row r="4026" spans="3:3" x14ac:dyDescent="0.35">
      <c r="C4026" s="22"/>
    </row>
    <row r="4027" spans="3:3" x14ac:dyDescent="0.35">
      <c r="C4027" s="22"/>
    </row>
    <row r="4028" spans="3:3" x14ac:dyDescent="0.35">
      <c r="C4028" s="22"/>
    </row>
    <row r="4029" spans="3:3" x14ac:dyDescent="0.35">
      <c r="C4029" s="22"/>
    </row>
    <row r="4030" spans="3:3" x14ac:dyDescent="0.35">
      <c r="C4030" s="22"/>
    </row>
    <row r="4031" spans="3:3" x14ac:dyDescent="0.35">
      <c r="C4031" s="22"/>
    </row>
    <row r="4032" spans="3:3" x14ac:dyDescent="0.35">
      <c r="C4032" s="22"/>
    </row>
    <row r="4033" spans="3:3" x14ac:dyDescent="0.35">
      <c r="C4033" s="22"/>
    </row>
    <row r="4034" spans="3:3" x14ac:dyDescent="0.35">
      <c r="C4034" s="22"/>
    </row>
    <row r="4035" spans="3:3" x14ac:dyDescent="0.35">
      <c r="C4035" s="22"/>
    </row>
    <row r="4036" spans="3:3" x14ac:dyDescent="0.35">
      <c r="C4036" s="22"/>
    </row>
    <row r="4037" spans="3:3" x14ac:dyDescent="0.35">
      <c r="C4037" s="22"/>
    </row>
    <row r="4038" spans="3:3" x14ac:dyDescent="0.35">
      <c r="C4038" s="22"/>
    </row>
    <row r="4039" spans="3:3" x14ac:dyDescent="0.35">
      <c r="C4039" s="22"/>
    </row>
    <row r="4040" spans="3:3" x14ac:dyDescent="0.35">
      <c r="C4040" s="22"/>
    </row>
    <row r="4041" spans="3:3" x14ac:dyDescent="0.35">
      <c r="C4041" s="22"/>
    </row>
    <row r="4042" spans="3:3" x14ac:dyDescent="0.35">
      <c r="C4042" s="22"/>
    </row>
    <row r="4043" spans="3:3" x14ac:dyDescent="0.35">
      <c r="C4043" s="22"/>
    </row>
    <row r="4044" spans="3:3" x14ac:dyDescent="0.35">
      <c r="C4044" s="22"/>
    </row>
    <row r="4045" spans="3:3" x14ac:dyDescent="0.35">
      <c r="C4045" s="22"/>
    </row>
    <row r="4046" spans="3:3" x14ac:dyDescent="0.35">
      <c r="C4046" s="22"/>
    </row>
    <row r="4047" spans="3:3" x14ac:dyDescent="0.35">
      <c r="C4047" s="22"/>
    </row>
    <row r="4048" spans="3:3" x14ac:dyDescent="0.35">
      <c r="C4048" s="22"/>
    </row>
    <row r="4049" spans="3:3" x14ac:dyDescent="0.35">
      <c r="C4049" s="22"/>
    </row>
    <row r="4050" spans="3:3" x14ac:dyDescent="0.35">
      <c r="C4050" s="22"/>
    </row>
    <row r="4051" spans="3:3" x14ac:dyDescent="0.35">
      <c r="C4051" s="22"/>
    </row>
    <row r="4052" spans="3:3" x14ac:dyDescent="0.35">
      <c r="C4052" s="22"/>
    </row>
    <row r="4053" spans="3:3" x14ac:dyDescent="0.35">
      <c r="C4053" s="22"/>
    </row>
    <row r="4054" spans="3:3" x14ac:dyDescent="0.35">
      <c r="C4054" s="22"/>
    </row>
    <row r="4055" spans="3:3" x14ac:dyDescent="0.35">
      <c r="C4055" s="22"/>
    </row>
    <row r="4056" spans="3:3" x14ac:dyDescent="0.35">
      <c r="C4056" s="22"/>
    </row>
    <row r="4057" spans="3:3" x14ac:dyDescent="0.35">
      <c r="C4057" s="22"/>
    </row>
    <row r="4058" spans="3:3" x14ac:dyDescent="0.35">
      <c r="C4058" s="22"/>
    </row>
    <row r="4059" spans="3:3" x14ac:dyDescent="0.35">
      <c r="C4059" s="22"/>
    </row>
    <row r="4060" spans="3:3" x14ac:dyDescent="0.35">
      <c r="C4060" s="22"/>
    </row>
    <row r="4061" spans="3:3" x14ac:dyDescent="0.35">
      <c r="C4061" s="22"/>
    </row>
    <row r="4062" spans="3:3" x14ac:dyDescent="0.35">
      <c r="C4062" s="22"/>
    </row>
    <row r="4063" spans="3:3" x14ac:dyDescent="0.35">
      <c r="C4063" s="22"/>
    </row>
    <row r="4064" spans="3:3" x14ac:dyDescent="0.35">
      <c r="C4064" s="22"/>
    </row>
    <row r="4065" spans="3:3" x14ac:dyDescent="0.35">
      <c r="C4065" s="22"/>
    </row>
    <row r="4066" spans="3:3" x14ac:dyDescent="0.35">
      <c r="C4066" s="22"/>
    </row>
    <row r="4067" spans="3:3" x14ac:dyDescent="0.35">
      <c r="C4067" s="22"/>
    </row>
    <row r="4068" spans="3:3" x14ac:dyDescent="0.35">
      <c r="C4068" s="22"/>
    </row>
    <row r="4069" spans="3:3" x14ac:dyDescent="0.35">
      <c r="C4069" s="22"/>
    </row>
    <row r="4070" spans="3:3" x14ac:dyDescent="0.35">
      <c r="C4070" s="22"/>
    </row>
    <row r="4071" spans="3:3" x14ac:dyDescent="0.35">
      <c r="C4071" s="22"/>
    </row>
    <row r="4072" spans="3:3" x14ac:dyDescent="0.35">
      <c r="C4072" s="22"/>
    </row>
    <row r="4073" spans="3:3" x14ac:dyDescent="0.35">
      <c r="C4073" s="22"/>
    </row>
    <row r="4074" spans="3:3" x14ac:dyDescent="0.35">
      <c r="C4074" s="22"/>
    </row>
    <row r="4075" spans="3:3" x14ac:dyDescent="0.35">
      <c r="C4075" s="22"/>
    </row>
    <row r="4076" spans="3:3" x14ac:dyDescent="0.35">
      <c r="C4076" s="22"/>
    </row>
    <row r="4077" spans="3:3" x14ac:dyDescent="0.35">
      <c r="C4077" s="22"/>
    </row>
    <row r="4078" spans="3:3" x14ac:dyDescent="0.35">
      <c r="C4078" s="22"/>
    </row>
    <row r="4079" spans="3:3" x14ac:dyDescent="0.35">
      <c r="C4079" s="22"/>
    </row>
    <row r="4080" spans="3:3" x14ac:dyDescent="0.35">
      <c r="C4080" s="22"/>
    </row>
    <row r="4081" spans="3:3" x14ac:dyDescent="0.35">
      <c r="C4081" s="22"/>
    </row>
    <row r="4082" spans="3:3" x14ac:dyDescent="0.35">
      <c r="C4082" s="22"/>
    </row>
    <row r="4083" spans="3:3" x14ac:dyDescent="0.35">
      <c r="C4083" s="22"/>
    </row>
    <row r="4084" spans="3:3" x14ac:dyDescent="0.35">
      <c r="C4084" s="22"/>
    </row>
    <row r="4085" spans="3:3" x14ac:dyDescent="0.35">
      <c r="C4085" s="22"/>
    </row>
    <row r="4086" spans="3:3" x14ac:dyDescent="0.35">
      <c r="C4086" s="22"/>
    </row>
    <row r="4087" spans="3:3" x14ac:dyDescent="0.35">
      <c r="C4087" s="22"/>
    </row>
    <row r="4088" spans="3:3" x14ac:dyDescent="0.35">
      <c r="C4088" s="22"/>
    </row>
    <row r="4089" spans="3:3" x14ac:dyDescent="0.35">
      <c r="C4089" s="22"/>
    </row>
    <row r="4090" spans="3:3" x14ac:dyDescent="0.35">
      <c r="C4090" s="22"/>
    </row>
    <row r="4091" spans="3:3" x14ac:dyDescent="0.35">
      <c r="C4091" s="22"/>
    </row>
    <row r="4092" spans="3:3" x14ac:dyDescent="0.35">
      <c r="C4092" s="22"/>
    </row>
    <row r="4093" spans="3:3" x14ac:dyDescent="0.35">
      <c r="C4093" s="22"/>
    </row>
    <row r="4094" spans="3:3" x14ac:dyDescent="0.35">
      <c r="C4094" s="22"/>
    </row>
    <row r="4095" spans="3:3" x14ac:dyDescent="0.35">
      <c r="C4095" s="22"/>
    </row>
    <row r="4096" spans="3:3" x14ac:dyDescent="0.35">
      <c r="C4096" s="22"/>
    </row>
    <row r="4097" spans="3:3" x14ac:dyDescent="0.35">
      <c r="C4097" s="22"/>
    </row>
    <row r="4098" spans="3:3" x14ac:dyDescent="0.35">
      <c r="C4098" s="22"/>
    </row>
    <row r="4099" spans="3:3" x14ac:dyDescent="0.35">
      <c r="C4099" s="22"/>
    </row>
    <row r="4100" spans="3:3" x14ac:dyDescent="0.35">
      <c r="C4100" s="22"/>
    </row>
    <row r="4101" spans="3:3" x14ac:dyDescent="0.35">
      <c r="C4101" s="22"/>
    </row>
    <row r="4102" spans="3:3" x14ac:dyDescent="0.35">
      <c r="C4102" s="22"/>
    </row>
    <row r="4103" spans="3:3" x14ac:dyDescent="0.35">
      <c r="C4103" s="22"/>
    </row>
    <row r="4104" spans="3:3" x14ac:dyDescent="0.35">
      <c r="C4104" s="22"/>
    </row>
    <row r="4105" spans="3:3" x14ac:dyDescent="0.35">
      <c r="C4105" s="22"/>
    </row>
    <row r="4106" spans="3:3" x14ac:dyDescent="0.35">
      <c r="C4106" s="22"/>
    </row>
    <row r="4107" spans="3:3" x14ac:dyDescent="0.35">
      <c r="C4107" s="22"/>
    </row>
    <row r="4108" spans="3:3" x14ac:dyDescent="0.35">
      <c r="C4108" s="22"/>
    </row>
    <row r="4109" spans="3:3" x14ac:dyDescent="0.35">
      <c r="C4109" s="22"/>
    </row>
    <row r="4110" spans="3:3" x14ac:dyDescent="0.35">
      <c r="C4110" s="22"/>
    </row>
    <row r="4111" spans="3:3" x14ac:dyDescent="0.35">
      <c r="C4111" s="22"/>
    </row>
    <row r="4112" spans="3:3" x14ac:dyDescent="0.35">
      <c r="C4112" s="22"/>
    </row>
    <row r="4113" spans="3:3" x14ac:dyDescent="0.35">
      <c r="C4113" s="22"/>
    </row>
    <row r="4114" spans="3:3" x14ac:dyDescent="0.35">
      <c r="C4114" s="22"/>
    </row>
    <row r="4115" spans="3:3" x14ac:dyDescent="0.35">
      <c r="C4115" s="22"/>
    </row>
    <row r="4116" spans="3:3" x14ac:dyDescent="0.35">
      <c r="C4116" s="22"/>
    </row>
    <row r="4117" spans="3:3" x14ac:dyDescent="0.35">
      <c r="C4117" s="22"/>
    </row>
    <row r="4118" spans="3:3" x14ac:dyDescent="0.35">
      <c r="C4118" s="22"/>
    </row>
    <row r="4119" spans="3:3" x14ac:dyDescent="0.35">
      <c r="C4119" s="22"/>
    </row>
    <row r="4120" spans="3:3" x14ac:dyDescent="0.35">
      <c r="C4120" s="22"/>
    </row>
    <row r="4121" spans="3:3" x14ac:dyDescent="0.35">
      <c r="C4121" s="22"/>
    </row>
    <row r="4122" spans="3:3" x14ac:dyDescent="0.35">
      <c r="C4122" s="22"/>
    </row>
    <row r="4123" spans="3:3" x14ac:dyDescent="0.35">
      <c r="C4123" s="22"/>
    </row>
    <row r="4124" spans="3:3" x14ac:dyDescent="0.35">
      <c r="C4124" s="22"/>
    </row>
    <row r="4125" spans="3:3" x14ac:dyDescent="0.35">
      <c r="C4125" s="22"/>
    </row>
    <row r="4126" spans="3:3" x14ac:dyDescent="0.35">
      <c r="C4126" s="22"/>
    </row>
    <row r="4127" spans="3:3" x14ac:dyDescent="0.35">
      <c r="C4127" s="22"/>
    </row>
    <row r="4128" spans="3:3" x14ac:dyDescent="0.35">
      <c r="C4128" s="22"/>
    </row>
    <row r="4129" spans="3:3" x14ac:dyDescent="0.35">
      <c r="C4129" s="22"/>
    </row>
    <row r="4130" spans="3:3" x14ac:dyDescent="0.35">
      <c r="C4130" s="22"/>
    </row>
    <row r="4131" spans="3:3" x14ac:dyDescent="0.35">
      <c r="C4131" s="22"/>
    </row>
    <row r="4132" spans="3:3" x14ac:dyDescent="0.35">
      <c r="C4132" s="22"/>
    </row>
    <row r="4133" spans="3:3" x14ac:dyDescent="0.35">
      <c r="C4133" s="22"/>
    </row>
    <row r="4134" spans="3:3" x14ac:dyDescent="0.35">
      <c r="C4134" s="22"/>
    </row>
    <row r="4135" spans="3:3" x14ac:dyDescent="0.35">
      <c r="C4135" s="22"/>
    </row>
    <row r="4136" spans="3:3" x14ac:dyDescent="0.35">
      <c r="C4136" s="22"/>
    </row>
    <row r="4137" spans="3:3" x14ac:dyDescent="0.35">
      <c r="C4137" s="22"/>
    </row>
    <row r="4138" spans="3:3" x14ac:dyDescent="0.35">
      <c r="C4138" s="22"/>
    </row>
    <row r="4139" spans="3:3" x14ac:dyDescent="0.35">
      <c r="C4139" s="22"/>
    </row>
    <row r="4140" spans="3:3" x14ac:dyDescent="0.35">
      <c r="C4140" s="22"/>
    </row>
    <row r="4141" spans="3:3" x14ac:dyDescent="0.35">
      <c r="C4141" s="22"/>
    </row>
    <row r="4142" spans="3:3" x14ac:dyDescent="0.35">
      <c r="C4142" s="22"/>
    </row>
    <row r="4143" spans="3:3" x14ac:dyDescent="0.35">
      <c r="C4143" s="22"/>
    </row>
    <row r="4144" spans="3:3" x14ac:dyDescent="0.35">
      <c r="C4144" s="22"/>
    </row>
    <row r="4145" spans="3:3" x14ac:dyDescent="0.35">
      <c r="C4145" s="22"/>
    </row>
    <row r="4146" spans="3:3" x14ac:dyDescent="0.35">
      <c r="C4146" s="22"/>
    </row>
    <row r="4147" spans="3:3" x14ac:dyDescent="0.35">
      <c r="C4147" s="22"/>
    </row>
    <row r="4148" spans="3:3" x14ac:dyDescent="0.35">
      <c r="C4148" s="22"/>
    </row>
    <row r="4149" spans="3:3" x14ac:dyDescent="0.35">
      <c r="C4149" s="22"/>
    </row>
    <row r="4150" spans="3:3" x14ac:dyDescent="0.35">
      <c r="C4150" s="22"/>
    </row>
    <row r="4151" spans="3:3" x14ac:dyDescent="0.35">
      <c r="C4151" s="22"/>
    </row>
    <row r="4152" spans="3:3" x14ac:dyDescent="0.35">
      <c r="C4152" s="22"/>
    </row>
    <row r="4153" spans="3:3" x14ac:dyDescent="0.35">
      <c r="C4153" s="22"/>
    </row>
    <row r="4154" spans="3:3" x14ac:dyDescent="0.35">
      <c r="C4154" s="22"/>
    </row>
    <row r="4155" spans="3:3" x14ac:dyDescent="0.35">
      <c r="C4155" s="22"/>
    </row>
    <row r="4156" spans="3:3" x14ac:dyDescent="0.35">
      <c r="C4156" s="22"/>
    </row>
    <row r="4157" spans="3:3" x14ac:dyDescent="0.35">
      <c r="C4157" s="22"/>
    </row>
    <row r="4158" spans="3:3" x14ac:dyDescent="0.35">
      <c r="C4158" s="22"/>
    </row>
    <row r="4159" spans="3:3" x14ac:dyDescent="0.35">
      <c r="C4159" s="22"/>
    </row>
    <row r="4160" spans="3:3" x14ac:dyDescent="0.35">
      <c r="C4160" s="22"/>
    </row>
    <row r="4161" spans="3:3" x14ac:dyDescent="0.35">
      <c r="C4161" s="22"/>
    </row>
    <row r="4162" spans="3:3" x14ac:dyDescent="0.35">
      <c r="C4162" s="22"/>
    </row>
    <row r="4163" spans="3:3" x14ac:dyDescent="0.35">
      <c r="C4163" s="22"/>
    </row>
    <row r="4164" spans="3:3" x14ac:dyDescent="0.35">
      <c r="C4164" s="22"/>
    </row>
    <row r="4165" spans="3:3" x14ac:dyDescent="0.35">
      <c r="C4165" s="22"/>
    </row>
    <row r="4166" spans="3:3" x14ac:dyDescent="0.35">
      <c r="C4166" s="22"/>
    </row>
    <row r="4167" spans="3:3" x14ac:dyDescent="0.35">
      <c r="C4167" s="22"/>
    </row>
    <row r="4168" spans="3:3" x14ac:dyDescent="0.35">
      <c r="C4168" s="22"/>
    </row>
    <row r="4169" spans="3:3" x14ac:dyDescent="0.35">
      <c r="C4169" s="22"/>
    </row>
    <row r="4170" spans="3:3" x14ac:dyDescent="0.35">
      <c r="C4170" s="22"/>
    </row>
    <row r="4171" spans="3:3" x14ac:dyDescent="0.35">
      <c r="C4171" s="22"/>
    </row>
    <row r="4172" spans="3:3" x14ac:dyDescent="0.35">
      <c r="C4172" s="22"/>
    </row>
    <row r="4173" spans="3:3" x14ac:dyDescent="0.35">
      <c r="C4173" s="22"/>
    </row>
    <row r="4174" spans="3:3" x14ac:dyDescent="0.35">
      <c r="C4174" s="22"/>
    </row>
    <row r="4175" spans="3:3" x14ac:dyDescent="0.35">
      <c r="C4175" s="22"/>
    </row>
    <row r="4176" spans="3:3" x14ac:dyDescent="0.35">
      <c r="C4176" s="22"/>
    </row>
    <row r="4177" spans="3:3" x14ac:dyDescent="0.35">
      <c r="C4177" s="22"/>
    </row>
    <row r="4178" spans="3:3" x14ac:dyDescent="0.35">
      <c r="C4178" s="22"/>
    </row>
    <row r="4179" spans="3:3" x14ac:dyDescent="0.35">
      <c r="C4179" s="22"/>
    </row>
    <row r="4180" spans="3:3" x14ac:dyDescent="0.35">
      <c r="C4180" s="22"/>
    </row>
    <row r="4181" spans="3:3" x14ac:dyDescent="0.35">
      <c r="C4181" s="22"/>
    </row>
    <row r="4182" spans="3:3" x14ac:dyDescent="0.35">
      <c r="C4182" s="22"/>
    </row>
    <row r="4183" spans="3:3" x14ac:dyDescent="0.35">
      <c r="C4183" s="22"/>
    </row>
    <row r="4184" spans="3:3" x14ac:dyDescent="0.35">
      <c r="C4184" s="22"/>
    </row>
    <row r="4185" spans="3:3" x14ac:dyDescent="0.35">
      <c r="C4185" s="22"/>
    </row>
    <row r="4186" spans="3:3" x14ac:dyDescent="0.35">
      <c r="C4186" s="22"/>
    </row>
    <row r="4187" spans="3:3" x14ac:dyDescent="0.35">
      <c r="C4187" s="22"/>
    </row>
    <row r="4188" spans="3:3" x14ac:dyDescent="0.35">
      <c r="C4188" s="22"/>
    </row>
    <row r="4189" spans="3:3" x14ac:dyDescent="0.35">
      <c r="C4189" s="22"/>
    </row>
    <row r="4190" spans="3:3" x14ac:dyDescent="0.35">
      <c r="C4190" s="22"/>
    </row>
    <row r="4191" spans="3:3" x14ac:dyDescent="0.35">
      <c r="C4191" s="22"/>
    </row>
    <row r="4192" spans="3:3" x14ac:dyDescent="0.35">
      <c r="C4192" s="22"/>
    </row>
    <row r="4193" spans="3:3" x14ac:dyDescent="0.35">
      <c r="C4193" s="22"/>
    </row>
    <row r="4194" spans="3:3" x14ac:dyDescent="0.35">
      <c r="C4194" s="22"/>
    </row>
    <row r="4195" spans="3:3" x14ac:dyDescent="0.35">
      <c r="C4195" s="22"/>
    </row>
    <row r="4196" spans="3:3" x14ac:dyDescent="0.35">
      <c r="C4196" s="22"/>
    </row>
    <row r="4197" spans="3:3" x14ac:dyDescent="0.35">
      <c r="C4197" s="22"/>
    </row>
    <row r="4198" spans="3:3" x14ac:dyDescent="0.35">
      <c r="C4198" s="22"/>
    </row>
    <row r="4199" spans="3:3" x14ac:dyDescent="0.35">
      <c r="C4199" s="22"/>
    </row>
    <row r="4200" spans="3:3" x14ac:dyDescent="0.35">
      <c r="C4200" s="22"/>
    </row>
    <row r="4201" spans="3:3" x14ac:dyDescent="0.35">
      <c r="C4201" s="22"/>
    </row>
    <row r="4202" spans="3:3" x14ac:dyDescent="0.35">
      <c r="C4202" s="22"/>
    </row>
    <row r="4203" spans="3:3" x14ac:dyDescent="0.35">
      <c r="C4203" s="22"/>
    </row>
    <row r="4204" spans="3:3" x14ac:dyDescent="0.35">
      <c r="C4204" s="22"/>
    </row>
    <row r="4205" spans="3:3" x14ac:dyDescent="0.35">
      <c r="C4205" s="22"/>
    </row>
    <row r="4206" spans="3:3" x14ac:dyDescent="0.35">
      <c r="C4206" s="22"/>
    </row>
    <row r="4207" spans="3:3" x14ac:dyDescent="0.35">
      <c r="C4207" s="22"/>
    </row>
    <row r="4208" spans="3:3" x14ac:dyDescent="0.35">
      <c r="C4208" s="22"/>
    </row>
    <row r="4209" spans="3:3" x14ac:dyDescent="0.35">
      <c r="C4209" s="22"/>
    </row>
    <row r="4210" spans="3:3" x14ac:dyDescent="0.35">
      <c r="C4210" s="22"/>
    </row>
    <row r="4211" spans="3:3" x14ac:dyDescent="0.35">
      <c r="C4211" s="22"/>
    </row>
    <row r="4212" spans="3:3" x14ac:dyDescent="0.35">
      <c r="C4212" s="22"/>
    </row>
    <row r="4213" spans="3:3" x14ac:dyDescent="0.35">
      <c r="C4213" s="22"/>
    </row>
    <row r="4214" spans="3:3" x14ac:dyDescent="0.35">
      <c r="C4214" s="22"/>
    </row>
    <row r="4215" spans="3:3" x14ac:dyDescent="0.35">
      <c r="C4215" s="22"/>
    </row>
    <row r="4216" spans="3:3" x14ac:dyDescent="0.35">
      <c r="C4216" s="22"/>
    </row>
    <row r="4217" spans="3:3" x14ac:dyDescent="0.35">
      <c r="C4217" s="22"/>
    </row>
    <row r="4218" spans="3:3" x14ac:dyDescent="0.35">
      <c r="C4218" s="22"/>
    </row>
    <row r="4219" spans="3:3" x14ac:dyDescent="0.35">
      <c r="C4219" s="22"/>
    </row>
    <row r="4220" spans="3:3" x14ac:dyDescent="0.35">
      <c r="C4220" s="22"/>
    </row>
    <row r="4221" spans="3:3" x14ac:dyDescent="0.35">
      <c r="C4221" s="22"/>
    </row>
    <row r="4222" spans="3:3" x14ac:dyDescent="0.35">
      <c r="C4222" s="22"/>
    </row>
    <row r="4223" spans="3:3" x14ac:dyDescent="0.35">
      <c r="C4223" s="22"/>
    </row>
    <row r="4224" spans="3:3" x14ac:dyDescent="0.35">
      <c r="C4224" s="22"/>
    </row>
    <row r="4225" spans="3:3" x14ac:dyDescent="0.35">
      <c r="C4225" s="22"/>
    </row>
    <row r="4226" spans="3:3" x14ac:dyDescent="0.35">
      <c r="C4226" s="22"/>
    </row>
    <row r="4227" spans="3:3" x14ac:dyDescent="0.35">
      <c r="C4227" s="22"/>
    </row>
    <row r="4228" spans="3:3" x14ac:dyDescent="0.35">
      <c r="C4228" s="22"/>
    </row>
    <row r="4229" spans="3:3" x14ac:dyDescent="0.35">
      <c r="C4229" s="22"/>
    </row>
    <row r="4230" spans="3:3" x14ac:dyDescent="0.35">
      <c r="C4230" s="22"/>
    </row>
    <row r="4231" spans="3:3" x14ac:dyDescent="0.35">
      <c r="C4231" s="22"/>
    </row>
    <row r="4232" spans="3:3" x14ac:dyDescent="0.35">
      <c r="C4232" s="22"/>
    </row>
    <row r="4233" spans="3:3" x14ac:dyDescent="0.35">
      <c r="C4233" s="22"/>
    </row>
    <row r="4234" spans="3:3" x14ac:dyDescent="0.35">
      <c r="C4234" s="22"/>
    </row>
    <row r="4235" spans="3:3" x14ac:dyDescent="0.35">
      <c r="C4235" s="22"/>
    </row>
    <row r="4236" spans="3:3" x14ac:dyDescent="0.35">
      <c r="C4236" s="22"/>
    </row>
    <row r="4237" spans="3:3" x14ac:dyDescent="0.35">
      <c r="C4237" s="22"/>
    </row>
    <row r="4238" spans="3:3" x14ac:dyDescent="0.35">
      <c r="C4238" s="22"/>
    </row>
    <row r="4239" spans="3:3" x14ac:dyDescent="0.35">
      <c r="C4239" s="22"/>
    </row>
    <row r="4240" spans="3:3" x14ac:dyDescent="0.35">
      <c r="C4240" s="22"/>
    </row>
    <row r="4241" spans="3:3" x14ac:dyDescent="0.35">
      <c r="C4241" s="22"/>
    </row>
    <row r="4242" spans="3:3" x14ac:dyDescent="0.35">
      <c r="C4242" s="22"/>
    </row>
    <row r="4243" spans="3:3" x14ac:dyDescent="0.35">
      <c r="C4243" s="22"/>
    </row>
    <row r="4244" spans="3:3" x14ac:dyDescent="0.35">
      <c r="C4244" s="22"/>
    </row>
    <row r="4245" spans="3:3" x14ac:dyDescent="0.35">
      <c r="C4245" s="22"/>
    </row>
    <row r="4246" spans="3:3" x14ac:dyDescent="0.35">
      <c r="C4246" s="22"/>
    </row>
    <row r="4247" spans="3:3" x14ac:dyDescent="0.35">
      <c r="C4247" s="22"/>
    </row>
    <row r="4248" spans="3:3" x14ac:dyDescent="0.35">
      <c r="C4248" s="22"/>
    </row>
    <row r="4249" spans="3:3" x14ac:dyDescent="0.35">
      <c r="C4249" s="22"/>
    </row>
    <row r="4250" spans="3:3" x14ac:dyDescent="0.35">
      <c r="C4250" s="22"/>
    </row>
    <row r="4251" spans="3:3" x14ac:dyDescent="0.35">
      <c r="C4251" s="22"/>
    </row>
    <row r="4252" spans="3:3" x14ac:dyDescent="0.35">
      <c r="C4252" s="22"/>
    </row>
    <row r="4253" spans="3:3" x14ac:dyDescent="0.35">
      <c r="C4253" s="22"/>
    </row>
    <row r="4254" spans="3:3" x14ac:dyDescent="0.35">
      <c r="C4254" s="22"/>
    </row>
    <row r="4255" spans="3:3" x14ac:dyDescent="0.35">
      <c r="C4255" s="22"/>
    </row>
    <row r="4256" spans="3:3" x14ac:dyDescent="0.35">
      <c r="C4256" s="22"/>
    </row>
    <row r="4257" spans="3:3" x14ac:dyDescent="0.35">
      <c r="C4257" s="22"/>
    </row>
    <row r="4258" spans="3:3" x14ac:dyDescent="0.35">
      <c r="C4258" s="22"/>
    </row>
    <row r="4259" spans="3:3" x14ac:dyDescent="0.35">
      <c r="C4259" s="22"/>
    </row>
    <row r="4260" spans="3:3" x14ac:dyDescent="0.35">
      <c r="C4260" s="22"/>
    </row>
    <row r="4261" spans="3:3" x14ac:dyDescent="0.35">
      <c r="C4261" s="22"/>
    </row>
    <row r="4262" spans="3:3" x14ac:dyDescent="0.35">
      <c r="C4262" s="22"/>
    </row>
    <row r="4263" spans="3:3" x14ac:dyDescent="0.35">
      <c r="C4263" s="22"/>
    </row>
    <row r="4264" spans="3:3" x14ac:dyDescent="0.35">
      <c r="C4264" s="22"/>
    </row>
    <row r="4265" spans="3:3" x14ac:dyDescent="0.35">
      <c r="C4265" s="22"/>
    </row>
    <row r="4266" spans="3:3" x14ac:dyDescent="0.35">
      <c r="C4266" s="22"/>
    </row>
    <row r="4267" spans="3:3" x14ac:dyDescent="0.35">
      <c r="C4267" s="22"/>
    </row>
    <row r="4268" spans="3:3" x14ac:dyDescent="0.35">
      <c r="C4268" s="22"/>
    </row>
    <row r="4269" spans="3:3" x14ac:dyDescent="0.35">
      <c r="C4269" s="22"/>
    </row>
    <row r="4270" spans="3:3" x14ac:dyDescent="0.35">
      <c r="C4270" s="22"/>
    </row>
    <row r="4271" spans="3:3" x14ac:dyDescent="0.35">
      <c r="C4271" s="22"/>
    </row>
    <row r="4272" spans="3:3" x14ac:dyDescent="0.35">
      <c r="C4272" s="22"/>
    </row>
    <row r="4273" spans="3:3" x14ac:dyDescent="0.35">
      <c r="C4273" s="22"/>
    </row>
    <row r="4274" spans="3:3" x14ac:dyDescent="0.35">
      <c r="C4274" s="22"/>
    </row>
    <row r="4275" spans="3:3" x14ac:dyDescent="0.35">
      <c r="C4275" s="22"/>
    </row>
    <row r="4276" spans="3:3" x14ac:dyDescent="0.35">
      <c r="C4276" s="22"/>
    </row>
    <row r="4277" spans="3:3" x14ac:dyDescent="0.35">
      <c r="C4277" s="22"/>
    </row>
    <row r="4278" spans="3:3" x14ac:dyDescent="0.35">
      <c r="C4278" s="22"/>
    </row>
    <row r="4279" spans="3:3" x14ac:dyDescent="0.35">
      <c r="C4279" s="22"/>
    </row>
    <row r="4280" spans="3:3" x14ac:dyDescent="0.35">
      <c r="C4280" s="22"/>
    </row>
    <row r="4281" spans="3:3" x14ac:dyDescent="0.35">
      <c r="C4281" s="22"/>
    </row>
    <row r="4282" spans="3:3" x14ac:dyDescent="0.35">
      <c r="C4282" s="22"/>
    </row>
    <row r="4283" spans="3:3" x14ac:dyDescent="0.35">
      <c r="C4283" s="22"/>
    </row>
    <row r="4284" spans="3:3" x14ac:dyDescent="0.35">
      <c r="C4284" s="22"/>
    </row>
    <row r="4285" spans="3:3" x14ac:dyDescent="0.35">
      <c r="C4285" s="22"/>
    </row>
    <row r="4286" spans="3:3" x14ac:dyDescent="0.35">
      <c r="C4286" s="22"/>
    </row>
    <row r="4287" spans="3:3" x14ac:dyDescent="0.35">
      <c r="C4287" s="22"/>
    </row>
    <row r="4288" spans="3:3" x14ac:dyDescent="0.35">
      <c r="C4288" s="22"/>
    </row>
    <row r="4289" spans="3:3" x14ac:dyDescent="0.35">
      <c r="C4289" s="22"/>
    </row>
    <row r="4290" spans="3:3" x14ac:dyDescent="0.35">
      <c r="C4290" s="22"/>
    </row>
    <row r="4291" spans="3:3" x14ac:dyDescent="0.35">
      <c r="C4291" s="22"/>
    </row>
    <row r="4292" spans="3:3" x14ac:dyDescent="0.35">
      <c r="C4292" s="22"/>
    </row>
    <row r="4293" spans="3:3" x14ac:dyDescent="0.35">
      <c r="C4293" s="22"/>
    </row>
    <row r="4294" spans="3:3" x14ac:dyDescent="0.35">
      <c r="C4294" s="22"/>
    </row>
    <row r="4295" spans="3:3" x14ac:dyDescent="0.35">
      <c r="C4295" s="22"/>
    </row>
    <row r="4296" spans="3:3" x14ac:dyDescent="0.35">
      <c r="C4296" s="22"/>
    </row>
    <row r="4297" spans="3:3" x14ac:dyDescent="0.35">
      <c r="C4297" s="22"/>
    </row>
    <row r="4298" spans="3:3" x14ac:dyDescent="0.35">
      <c r="C4298" s="22"/>
    </row>
    <row r="4299" spans="3:3" x14ac:dyDescent="0.35">
      <c r="C4299" s="22"/>
    </row>
    <row r="4300" spans="3:3" x14ac:dyDescent="0.35">
      <c r="C4300" s="22"/>
    </row>
    <row r="4301" spans="3:3" x14ac:dyDescent="0.35">
      <c r="C4301" s="22"/>
    </row>
    <row r="4302" spans="3:3" x14ac:dyDescent="0.35">
      <c r="C4302" s="22"/>
    </row>
    <row r="4303" spans="3:3" x14ac:dyDescent="0.35">
      <c r="C4303" s="22"/>
    </row>
    <row r="4304" spans="3:3" x14ac:dyDescent="0.35">
      <c r="C4304" s="22"/>
    </row>
    <row r="4305" spans="3:3" x14ac:dyDescent="0.35">
      <c r="C4305" s="22"/>
    </row>
    <row r="4306" spans="3:3" x14ac:dyDescent="0.35">
      <c r="C4306" s="22"/>
    </row>
    <row r="4307" spans="3:3" x14ac:dyDescent="0.35">
      <c r="C4307" s="22"/>
    </row>
    <row r="4308" spans="3:3" x14ac:dyDescent="0.35">
      <c r="C4308" s="22"/>
    </row>
    <row r="4309" spans="3:3" x14ac:dyDescent="0.35">
      <c r="C4309" s="22"/>
    </row>
    <row r="4310" spans="3:3" x14ac:dyDescent="0.35">
      <c r="C4310" s="22"/>
    </row>
    <row r="4311" spans="3:3" x14ac:dyDescent="0.35">
      <c r="C4311" s="22"/>
    </row>
    <row r="4312" spans="3:3" x14ac:dyDescent="0.35">
      <c r="C4312" s="22"/>
    </row>
    <row r="4313" spans="3:3" x14ac:dyDescent="0.35">
      <c r="C4313" s="22"/>
    </row>
    <row r="4314" spans="3:3" x14ac:dyDescent="0.35">
      <c r="C4314" s="22"/>
    </row>
    <row r="4315" spans="3:3" x14ac:dyDescent="0.35">
      <c r="C4315" s="22"/>
    </row>
    <row r="4316" spans="3:3" x14ac:dyDescent="0.35">
      <c r="C4316" s="22"/>
    </row>
    <row r="4317" spans="3:3" x14ac:dyDescent="0.35">
      <c r="C4317" s="22"/>
    </row>
    <row r="4318" spans="3:3" x14ac:dyDescent="0.35">
      <c r="C4318" s="22"/>
    </row>
    <row r="4319" spans="3:3" x14ac:dyDescent="0.35">
      <c r="C4319" s="22"/>
    </row>
    <row r="4320" spans="3:3" x14ac:dyDescent="0.35">
      <c r="C4320" s="22"/>
    </row>
    <row r="4321" spans="3:3" x14ac:dyDescent="0.35">
      <c r="C4321" s="22"/>
    </row>
    <row r="4322" spans="3:3" x14ac:dyDescent="0.35">
      <c r="C4322" s="22"/>
    </row>
    <row r="4323" spans="3:3" x14ac:dyDescent="0.35">
      <c r="C4323" s="22"/>
    </row>
    <row r="4324" spans="3:3" x14ac:dyDescent="0.35">
      <c r="C4324" s="22"/>
    </row>
    <row r="4325" spans="3:3" x14ac:dyDescent="0.35">
      <c r="C4325" s="22"/>
    </row>
    <row r="4326" spans="3:3" x14ac:dyDescent="0.35">
      <c r="C4326" s="22"/>
    </row>
    <row r="4327" spans="3:3" x14ac:dyDescent="0.35">
      <c r="C4327" s="22"/>
    </row>
    <row r="4328" spans="3:3" x14ac:dyDescent="0.35">
      <c r="C4328" s="22"/>
    </row>
    <row r="4329" spans="3:3" x14ac:dyDescent="0.35">
      <c r="C4329" s="22"/>
    </row>
    <row r="4330" spans="3:3" x14ac:dyDescent="0.35">
      <c r="C4330" s="22"/>
    </row>
    <row r="4331" spans="3:3" x14ac:dyDescent="0.35">
      <c r="C4331" s="22"/>
    </row>
    <row r="4332" spans="3:3" x14ac:dyDescent="0.35">
      <c r="C4332" s="22"/>
    </row>
    <row r="4333" spans="3:3" x14ac:dyDescent="0.35">
      <c r="C4333" s="22"/>
    </row>
    <row r="4334" spans="3:3" x14ac:dyDescent="0.35">
      <c r="C4334" s="22"/>
    </row>
    <row r="4335" spans="3:3" x14ac:dyDescent="0.35">
      <c r="C4335" s="22"/>
    </row>
    <row r="4336" spans="3:3" x14ac:dyDescent="0.35">
      <c r="C4336" s="22"/>
    </row>
    <row r="4337" spans="3:3" x14ac:dyDescent="0.35">
      <c r="C4337" s="22"/>
    </row>
    <row r="4338" spans="3:3" x14ac:dyDescent="0.35">
      <c r="C4338" s="22"/>
    </row>
    <row r="4339" spans="3:3" x14ac:dyDescent="0.35">
      <c r="C4339" s="22"/>
    </row>
    <row r="4340" spans="3:3" x14ac:dyDescent="0.35">
      <c r="C4340" s="22"/>
    </row>
    <row r="4341" spans="3:3" x14ac:dyDescent="0.35">
      <c r="C4341" s="22"/>
    </row>
    <row r="4342" spans="3:3" x14ac:dyDescent="0.35">
      <c r="C4342" s="22"/>
    </row>
    <row r="4343" spans="3:3" x14ac:dyDescent="0.35">
      <c r="C4343" s="22"/>
    </row>
    <row r="4344" spans="3:3" x14ac:dyDescent="0.35">
      <c r="C4344" s="22"/>
    </row>
    <row r="4345" spans="3:3" x14ac:dyDescent="0.35">
      <c r="C4345" s="22"/>
    </row>
    <row r="4346" spans="3:3" x14ac:dyDescent="0.35">
      <c r="C4346" s="22"/>
    </row>
    <row r="4347" spans="3:3" x14ac:dyDescent="0.35">
      <c r="C4347" s="22"/>
    </row>
    <row r="4348" spans="3:3" x14ac:dyDescent="0.35">
      <c r="C4348" s="22"/>
    </row>
    <row r="4349" spans="3:3" x14ac:dyDescent="0.35">
      <c r="C4349" s="22"/>
    </row>
    <row r="4350" spans="3:3" x14ac:dyDescent="0.35">
      <c r="C4350" s="22"/>
    </row>
    <row r="4351" spans="3:3" x14ac:dyDescent="0.35">
      <c r="C4351" s="22"/>
    </row>
    <row r="4352" spans="3:3" x14ac:dyDescent="0.35">
      <c r="C4352" s="22"/>
    </row>
    <row r="4353" spans="3:3" x14ac:dyDescent="0.35">
      <c r="C4353" s="22"/>
    </row>
    <row r="4354" spans="3:3" x14ac:dyDescent="0.35">
      <c r="C4354" s="22"/>
    </row>
    <row r="4355" spans="3:3" x14ac:dyDescent="0.35">
      <c r="C4355" s="22"/>
    </row>
    <row r="4356" spans="3:3" x14ac:dyDescent="0.35">
      <c r="C4356" s="22"/>
    </row>
    <row r="4357" spans="3:3" x14ac:dyDescent="0.35">
      <c r="C4357" s="22"/>
    </row>
    <row r="4358" spans="3:3" x14ac:dyDescent="0.35">
      <c r="C4358" s="22"/>
    </row>
    <row r="4359" spans="3:3" x14ac:dyDescent="0.35">
      <c r="C4359" s="22"/>
    </row>
    <row r="4360" spans="3:3" x14ac:dyDescent="0.35">
      <c r="C4360" s="22"/>
    </row>
    <row r="4361" spans="3:3" x14ac:dyDescent="0.35">
      <c r="C4361" s="22"/>
    </row>
    <row r="4362" spans="3:3" x14ac:dyDescent="0.35">
      <c r="C4362" s="22"/>
    </row>
    <row r="4363" spans="3:3" x14ac:dyDescent="0.35">
      <c r="C4363" s="22"/>
    </row>
    <row r="4364" spans="3:3" x14ac:dyDescent="0.35">
      <c r="C4364" s="22"/>
    </row>
    <row r="4365" spans="3:3" x14ac:dyDescent="0.35">
      <c r="C4365" s="22"/>
    </row>
    <row r="4366" spans="3:3" x14ac:dyDescent="0.35">
      <c r="C4366" s="22"/>
    </row>
    <row r="4367" spans="3:3" x14ac:dyDescent="0.35">
      <c r="C4367" s="22"/>
    </row>
    <row r="4368" spans="3:3" x14ac:dyDescent="0.35">
      <c r="C4368" s="22"/>
    </row>
    <row r="4369" spans="3:3" x14ac:dyDescent="0.35">
      <c r="C4369" s="22"/>
    </row>
    <row r="4370" spans="3:3" x14ac:dyDescent="0.35">
      <c r="C4370" s="22"/>
    </row>
    <row r="4371" spans="3:3" x14ac:dyDescent="0.35">
      <c r="C4371" s="22"/>
    </row>
    <row r="4372" spans="3:3" x14ac:dyDescent="0.35">
      <c r="C4372" s="22"/>
    </row>
    <row r="4373" spans="3:3" x14ac:dyDescent="0.35">
      <c r="C4373" s="22"/>
    </row>
    <row r="4374" spans="3:3" x14ac:dyDescent="0.35">
      <c r="C4374" s="22"/>
    </row>
    <row r="4375" spans="3:3" x14ac:dyDescent="0.35">
      <c r="C4375" s="22"/>
    </row>
    <row r="4376" spans="3:3" x14ac:dyDescent="0.35">
      <c r="C4376" s="22"/>
    </row>
    <row r="4377" spans="3:3" x14ac:dyDescent="0.35">
      <c r="C4377" s="22"/>
    </row>
    <row r="4378" spans="3:3" x14ac:dyDescent="0.35">
      <c r="C4378" s="22"/>
    </row>
    <row r="4379" spans="3:3" x14ac:dyDescent="0.35">
      <c r="C4379" s="22"/>
    </row>
    <row r="4380" spans="3:3" x14ac:dyDescent="0.35">
      <c r="C4380" s="22"/>
    </row>
    <row r="4381" spans="3:3" x14ac:dyDescent="0.35">
      <c r="C4381" s="22"/>
    </row>
    <row r="4382" spans="3:3" x14ac:dyDescent="0.35">
      <c r="C4382" s="22"/>
    </row>
    <row r="4383" spans="3:3" x14ac:dyDescent="0.35">
      <c r="C4383" s="22"/>
    </row>
    <row r="4384" spans="3:3" x14ac:dyDescent="0.35">
      <c r="C4384" s="22"/>
    </row>
    <row r="4385" spans="3:3" x14ac:dyDescent="0.35">
      <c r="C4385" s="22"/>
    </row>
    <row r="4386" spans="3:3" x14ac:dyDescent="0.35">
      <c r="C4386" s="22"/>
    </row>
    <row r="4387" spans="3:3" x14ac:dyDescent="0.35">
      <c r="C4387" s="22"/>
    </row>
    <row r="4388" spans="3:3" x14ac:dyDescent="0.35">
      <c r="C4388" s="22"/>
    </row>
    <row r="4389" spans="3:3" x14ac:dyDescent="0.35">
      <c r="C4389" s="22"/>
    </row>
    <row r="4390" spans="3:3" x14ac:dyDescent="0.35">
      <c r="C4390" s="22"/>
    </row>
    <row r="4391" spans="3:3" x14ac:dyDescent="0.35">
      <c r="C4391" s="22"/>
    </row>
    <row r="4392" spans="3:3" x14ac:dyDescent="0.35">
      <c r="C4392" s="22"/>
    </row>
    <row r="4393" spans="3:3" x14ac:dyDescent="0.35">
      <c r="C4393" s="22"/>
    </row>
    <row r="4394" spans="3:3" x14ac:dyDescent="0.35">
      <c r="C4394" s="22"/>
    </row>
    <row r="4395" spans="3:3" x14ac:dyDescent="0.35">
      <c r="C4395" s="22"/>
    </row>
    <row r="4396" spans="3:3" x14ac:dyDescent="0.35">
      <c r="C4396" s="22"/>
    </row>
    <row r="4397" spans="3:3" x14ac:dyDescent="0.35">
      <c r="C4397" s="22"/>
    </row>
    <row r="4398" spans="3:3" x14ac:dyDescent="0.35">
      <c r="C4398" s="22"/>
    </row>
    <row r="4399" spans="3:3" x14ac:dyDescent="0.35">
      <c r="C4399" s="22"/>
    </row>
    <row r="4400" spans="3:3" x14ac:dyDescent="0.35">
      <c r="C4400" s="22"/>
    </row>
    <row r="4401" spans="3:3" x14ac:dyDescent="0.35">
      <c r="C4401" s="22"/>
    </row>
    <row r="4402" spans="3:3" x14ac:dyDescent="0.35">
      <c r="C4402" s="22"/>
    </row>
    <row r="4403" spans="3:3" x14ac:dyDescent="0.35">
      <c r="C4403" s="22"/>
    </row>
    <row r="4404" spans="3:3" x14ac:dyDescent="0.35">
      <c r="C4404" s="22"/>
    </row>
    <row r="4405" spans="3:3" x14ac:dyDescent="0.35">
      <c r="C4405" s="22"/>
    </row>
    <row r="4406" spans="3:3" x14ac:dyDescent="0.35">
      <c r="C4406" s="22"/>
    </row>
    <row r="4407" spans="3:3" x14ac:dyDescent="0.35">
      <c r="C4407" s="22"/>
    </row>
    <row r="4408" spans="3:3" x14ac:dyDescent="0.35">
      <c r="C4408" s="22"/>
    </row>
    <row r="4409" spans="3:3" x14ac:dyDescent="0.35">
      <c r="C4409" s="22"/>
    </row>
    <row r="4410" spans="3:3" x14ac:dyDescent="0.35">
      <c r="C4410" s="22"/>
    </row>
    <row r="4411" spans="3:3" x14ac:dyDescent="0.35">
      <c r="C4411" s="22"/>
    </row>
    <row r="4412" spans="3:3" x14ac:dyDescent="0.35">
      <c r="C4412" s="22"/>
    </row>
    <row r="4413" spans="3:3" x14ac:dyDescent="0.35">
      <c r="C4413" s="22"/>
    </row>
    <row r="4414" spans="3:3" x14ac:dyDescent="0.35">
      <c r="C4414" s="22"/>
    </row>
    <row r="4415" spans="3:3" x14ac:dyDescent="0.35">
      <c r="C4415" s="22"/>
    </row>
    <row r="4416" spans="3:3" x14ac:dyDescent="0.35">
      <c r="C4416" s="22"/>
    </row>
    <row r="4417" spans="3:3" x14ac:dyDescent="0.35">
      <c r="C4417" s="22"/>
    </row>
    <row r="4418" spans="3:3" x14ac:dyDescent="0.35">
      <c r="C4418" s="22"/>
    </row>
    <row r="4419" spans="3:3" x14ac:dyDescent="0.35">
      <c r="C4419" s="22"/>
    </row>
    <row r="4420" spans="3:3" x14ac:dyDescent="0.35">
      <c r="C4420" s="22"/>
    </row>
    <row r="4421" spans="3:3" x14ac:dyDescent="0.35">
      <c r="C4421" s="22"/>
    </row>
    <row r="4422" spans="3:3" x14ac:dyDescent="0.35">
      <c r="C4422" s="22"/>
    </row>
    <row r="4423" spans="3:3" x14ac:dyDescent="0.35">
      <c r="C4423" s="22"/>
    </row>
    <row r="4424" spans="3:3" x14ac:dyDescent="0.35">
      <c r="C4424" s="22"/>
    </row>
    <row r="4425" spans="3:3" x14ac:dyDescent="0.35">
      <c r="C4425" s="22"/>
    </row>
    <row r="4426" spans="3:3" x14ac:dyDescent="0.35">
      <c r="C4426" s="22"/>
    </row>
    <row r="4427" spans="3:3" x14ac:dyDescent="0.35">
      <c r="C4427" s="22"/>
    </row>
    <row r="4428" spans="3:3" x14ac:dyDescent="0.35">
      <c r="C4428" s="22"/>
    </row>
    <row r="4429" spans="3:3" x14ac:dyDescent="0.35">
      <c r="C4429" s="22"/>
    </row>
    <row r="4430" spans="3:3" x14ac:dyDescent="0.35">
      <c r="C4430" s="22"/>
    </row>
    <row r="4431" spans="3:3" x14ac:dyDescent="0.35">
      <c r="C4431" s="22"/>
    </row>
    <row r="4432" spans="3:3" x14ac:dyDescent="0.35">
      <c r="C4432" s="22"/>
    </row>
    <row r="4433" spans="3:3" x14ac:dyDescent="0.35">
      <c r="C4433" s="22"/>
    </row>
    <row r="4434" spans="3:3" x14ac:dyDescent="0.35">
      <c r="C4434" s="22"/>
    </row>
    <row r="4435" spans="3:3" x14ac:dyDescent="0.35">
      <c r="C4435" s="22"/>
    </row>
    <row r="4436" spans="3:3" x14ac:dyDescent="0.35">
      <c r="C4436" s="22"/>
    </row>
    <row r="4437" spans="3:3" x14ac:dyDescent="0.35">
      <c r="C4437" s="22"/>
    </row>
    <row r="4438" spans="3:3" x14ac:dyDescent="0.35">
      <c r="C4438" s="22"/>
    </row>
    <row r="4439" spans="3:3" x14ac:dyDescent="0.35">
      <c r="C4439" s="22"/>
    </row>
    <row r="4440" spans="3:3" x14ac:dyDescent="0.35">
      <c r="C4440" s="22"/>
    </row>
    <row r="4441" spans="3:3" x14ac:dyDescent="0.35">
      <c r="C4441" s="22"/>
    </row>
    <row r="4442" spans="3:3" x14ac:dyDescent="0.35">
      <c r="C4442" s="22"/>
    </row>
    <row r="4443" spans="3:3" x14ac:dyDescent="0.35">
      <c r="C4443" s="22"/>
    </row>
    <row r="4444" spans="3:3" x14ac:dyDescent="0.35">
      <c r="C4444" s="22"/>
    </row>
    <row r="4445" spans="3:3" x14ac:dyDescent="0.35">
      <c r="C4445" s="22"/>
    </row>
    <row r="4446" spans="3:3" x14ac:dyDescent="0.35">
      <c r="C4446" s="22"/>
    </row>
    <row r="4447" spans="3:3" x14ac:dyDescent="0.35">
      <c r="C4447" s="22"/>
    </row>
    <row r="4448" spans="3:3" x14ac:dyDescent="0.35">
      <c r="C4448" s="22"/>
    </row>
    <row r="4449" spans="3:3" x14ac:dyDescent="0.35">
      <c r="C4449" s="22"/>
    </row>
    <row r="4450" spans="3:3" x14ac:dyDescent="0.35">
      <c r="C4450" s="22"/>
    </row>
    <row r="4451" spans="3:3" x14ac:dyDescent="0.35">
      <c r="C4451" s="22"/>
    </row>
    <row r="4452" spans="3:3" x14ac:dyDescent="0.35">
      <c r="C4452" s="22"/>
    </row>
    <row r="4453" spans="3:3" x14ac:dyDescent="0.35">
      <c r="C4453" s="22"/>
    </row>
    <row r="4454" spans="3:3" x14ac:dyDescent="0.35">
      <c r="C4454" s="22"/>
    </row>
    <row r="4455" spans="3:3" x14ac:dyDescent="0.35">
      <c r="C4455" s="22"/>
    </row>
    <row r="4456" spans="3:3" x14ac:dyDescent="0.35">
      <c r="C4456" s="22"/>
    </row>
    <row r="4457" spans="3:3" x14ac:dyDescent="0.35">
      <c r="C4457" s="22"/>
    </row>
    <row r="4458" spans="3:3" x14ac:dyDescent="0.35">
      <c r="C4458" s="22"/>
    </row>
    <row r="4459" spans="3:3" x14ac:dyDescent="0.35">
      <c r="C4459" s="22"/>
    </row>
    <row r="4460" spans="3:3" x14ac:dyDescent="0.35">
      <c r="C4460" s="22"/>
    </row>
    <row r="4461" spans="3:3" x14ac:dyDescent="0.35">
      <c r="C4461" s="22"/>
    </row>
    <row r="4462" spans="3:3" x14ac:dyDescent="0.35">
      <c r="C4462" s="22"/>
    </row>
    <row r="4463" spans="3:3" x14ac:dyDescent="0.35">
      <c r="C4463" s="22"/>
    </row>
    <row r="4464" spans="3:3" x14ac:dyDescent="0.35">
      <c r="C4464" s="22"/>
    </row>
    <row r="4465" spans="3:3" x14ac:dyDescent="0.35">
      <c r="C4465" s="22"/>
    </row>
    <row r="4466" spans="3:3" x14ac:dyDescent="0.35">
      <c r="C4466" s="22"/>
    </row>
    <row r="4467" spans="3:3" x14ac:dyDescent="0.35">
      <c r="C4467" s="22"/>
    </row>
    <row r="4468" spans="3:3" x14ac:dyDescent="0.35">
      <c r="C4468" s="22"/>
    </row>
    <row r="4469" spans="3:3" x14ac:dyDescent="0.35">
      <c r="C4469" s="22"/>
    </row>
    <row r="4470" spans="3:3" x14ac:dyDescent="0.35">
      <c r="C4470" s="22"/>
    </row>
    <row r="4471" spans="3:3" x14ac:dyDescent="0.35">
      <c r="C4471" s="22"/>
    </row>
    <row r="4472" spans="3:3" x14ac:dyDescent="0.35">
      <c r="C4472" s="22"/>
    </row>
    <row r="4473" spans="3:3" x14ac:dyDescent="0.35">
      <c r="C4473" s="22"/>
    </row>
    <row r="4474" spans="3:3" x14ac:dyDescent="0.35">
      <c r="C4474" s="22"/>
    </row>
    <row r="4475" spans="3:3" x14ac:dyDescent="0.35">
      <c r="C4475" s="22"/>
    </row>
    <row r="4476" spans="3:3" x14ac:dyDescent="0.35">
      <c r="C4476" s="22"/>
    </row>
    <row r="4477" spans="3:3" x14ac:dyDescent="0.35">
      <c r="C4477" s="22"/>
    </row>
    <row r="4478" spans="3:3" x14ac:dyDescent="0.35">
      <c r="C4478" s="22"/>
    </row>
    <row r="4479" spans="3:3" x14ac:dyDescent="0.35">
      <c r="C4479" s="22"/>
    </row>
    <row r="4480" spans="3:3" x14ac:dyDescent="0.35">
      <c r="C4480" s="22"/>
    </row>
    <row r="4481" spans="3:3" x14ac:dyDescent="0.35">
      <c r="C4481" s="22"/>
    </row>
    <row r="4482" spans="3:3" x14ac:dyDescent="0.35">
      <c r="C4482" s="22"/>
    </row>
    <row r="4483" spans="3:3" x14ac:dyDescent="0.35">
      <c r="C4483" s="22"/>
    </row>
    <row r="4484" spans="3:3" x14ac:dyDescent="0.35">
      <c r="C4484" s="22"/>
    </row>
    <row r="4485" spans="3:3" x14ac:dyDescent="0.35">
      <c r="C4485" s="22"/>
    </row>
    <row r="4486" spans="3:3" x14ac:dyDescent="0.35">
      <c r="C4486" s="22"/>
    </row>
    <row r="4487" spans="3:3" x14ac:dyDescent="0.35">
      <c r="C4487" s="22"/>
    </row>
    <row r="4488" spans="3:3" x14ac:dyDescent="0.35">
      <c r="C4488" s="22"/>
    </row>
    <row r="4489" spans="3:3" x14ac:dyDescent="0.35">
      <c r="C4489" s="22"/>
    </row>
    <row r="4490" spans="3:3" x14ac:dyDescent="0.35">
      <c r="C4490" s="22"/>
    </row>
    <row r="4491" spans="3:3" x14ac:dyDescent="0.35">
      <c r="C4491" s="22"/>
    </row>
    <row r="4492" spans="3:3" x14ac:dyDescent="0.35">
      <c r="C4492" s="22"/>
    </row>
    <row r="4493" spans="3:3" x14ac:dyDescent="0.35">
      <c r="C4493" s="22"/>
    </row>
    <row r="4494" spans="3:3" x14ac:dyDescent="0.35">
      <c r="C4494" s="22"/>
    </row>
    <row r="4495" spans="3:3" x14ac:dyDescent="0.35">
      <c r="C4495" s="22"/>
    </row>
    <row r="4496" spans="3:3" x14ac:dyDescent="0.35">
      <c r="C4496" s="22"/>
    </row>
    <row r="4497" spans="3:3" x14ac:dyDescent="0.35">
      <c r="C4497" s="22"/>
    </row>
    <row r="4498" spans="3:3" x14ac:dyDescent="0.35">
      <c r="C4498" s="22"/>
    </row>
    <row r="4499" spans="3:3" x14ac:dyDescent="0.35">
      <c r="C4499" s="22"/>
    </row>
    <row r="4500" spans="3:3" x14ac:dyDescent="0.35">
      <c r="C4500" s="22"/>
    </row>
    <row r="4501" spans="3:3" x14ac:dyDescent="0.35">
      <c r="C4501" s="22"/>
    </row>
    <row r="4502" spans="3:3" x14ac:dyDescent="0.35">
      <c r="C4502" s="22"/>
    </row>
    <row r="4503" spans="3:3" x14ac:dyDescent="0.35">
      <c r="C4503" s="22"/>
    </row>
    <row r="4504" spans="3:3" x14ac:dyDescent="0.35">
      <c r="C4504" s="22"/>
    </row>
    <row r="4505" spans="3:3" x14ac:dyDescent="0.35">
      <c r="C4505" s="22"/>
    </row>
    <row r="4506" spans="3:3" x14ac:dyDescent="0.35">
      <c r="C4506" s="22"/>
    </row>
    <row r="4507" spans="3:3" x14ac:dyDescent="0.35">
      <c r="C4507" s="22"/>
    </row>
    <row r="4508" spans="3:3" x14ac:dyDescent="0.35">
      <c r="C4508" s="22"/>
    </row>
    <row r="4509" spans="3:3" x14ac:dyDescent="0.35">
      <c r="C4509" s="22"/>
    </row>
    <row r="4510" spans="3:3" x14ac:dyDescent="0.35">
      <c r="C4510" s="22"/>
    </row>
    <row r="4511" spans="3:3" x14ac:dyDescent="0.35">
      <c r="C4511" s="22"/>
    </row>
    <row r="4512" spans="3:3" x14ac:dyDescent="0.35">
      <c r="C4512" s="22"/>
    </row>
    <row r="4513" spans="3:3" x14ac:dyDescent="0.35">
      <c r="C4513" s="22"/>
    </row>
    <row r="4514" spans="3:3" x14ac:dyDescent="0.35">
      <c r="C4514" s="22"/>
    </row>
    <row r="4515" spans="3:3" x14ac:dyDescent="0.35">
      <c r="C4515" s="22"/>
    </row>
    <row r="4516" spans="3:3" x14ac:dyDescent="0.35">
      <c r="C4516" s="22"/>
    </row>
    <row r="4517" spans="3:3" x14ac:dyDescent="0.35">
      <c r="C4517" s="22"/>
    </row>
    <row r="4518" spans="3:3" x14ac:dyDescent="0.35">
      <c r="C4518" s="22"/>
    </row>
    <row r="4519" spans="3:3" x14ac:dyDescent="0.35">
      <c r="C4519" s="22"/>
    </row>
    <row r="4520" spans="3:3" x14ac:dyDescent="0.35">
      <c r="C4520" s="22"/>
    </row>
    <row r="4521" spans="3:3" x14ac:dyDescent="0.35">
      <c r="C4521" s="22"/>
    </row>
    <row r="4522" spans="3:3" x14ac:dyDescent="0.35">
      <c r="C4522" s="22"/>
    </row>
    <row r="4523" spans="3:3" x14ac:dyDescent="0.35">
      <c r="C4523" s="22"/>
    </row>
    <row r="4524" spans="3:3" x14ac:dyDescent="0.35">
      <c r="C4524" s="22"/>
    </row>
    <row r="4525" spans="3:3" x14ac:dyDescent="0.35">
      <c r="C4525" s="22"/>
    </row>
    <row r="4526" spans="3:3" x14ac:dyDescent="0.35">
      <c r="C4526" s="22"/>
    </row>
    <row r="4527" spans="3:3" x14ac:dyDescent="0.35">
      <c r="C4527" s="22"/>
    </row>
    <row r="4528" spans="3:3" x14ac:dyDescent="0.35">
      <c r="C4528" s="22"/>
    </row>
    <row r="4529" spans="3:3" x14ac:dyDescent="0.35">
      <c r="C4529" s="22"/>
    </row>
    <row r="4530" spans="3:3" x14ac:dyDescent="0.35">
      <c r="C4530" s="22"/>
    </row>
    <row r="4531" spans="3:3" x14ac:dyDescent="0.35">
      <c r="C4531" s="22"/>
    </row>
    <row r="4532" spans="3:3" x14ac:dyDescent="0.35">
      <c r="C4532" s="22"/>
    </row>
    <row r="4533" spans="3:3" x14ac:dyDescent="0.35">
      <c r="C4533" s="22"/>
    </row>
    <row r="4534" spans="3:3" x14ac:dyDescent="0.35">
      <c r="C4534" s="22"/>
    </row>
    <row r="4535" spans="3:3" x14ac:dyDescent="0.35">
      <c r="C4535" s="22"/>
    </row>
    <row r="4536" spans="3:3" x14ac:dyDescent="0.35">
      <c r="C4536" s="22"/>
    </row>
    <row r="4537" spans="3:3" x14ac:dyDescent="0.35">
      <c r="C4537" s="22"/>
    </row>
    <row r="4538" spans="3:3" x14ac:dyDescent="0.35">
      <c r="C4538" s="22"/>
    </row>
    <row r="4539" spans="3:3" x14ac:dyDescent="0.35">
      <c r="C4539" s="22"/>
    </row>
    <row r="4540" spans="3:3" x14ac:dyDescent="0.35">
      <c r="C4540" s="22"/>
    </row>
    <row r="4541" spans="3:3" x14ac:dyDescent="0.35">
      <c r="C4541" s="22"/>
    </row>
    <row r="4542" spans="3:3" x14ac:dyDescent="0.35">
      <c r="C4542" s="22"/>
    </row>
    <row r="4543" spans="3:3" x14ac:dyDescent="0.35">
      <c r="C4543" s="22"/>
    </row>
    <row r="4544" spans="3:3" x14ac:dyDescent="0.35">
      <c r="C4544" s="22"/>
    </row>
    <row r="4545" spans="3:3" x14ac:dyDescent="0.35">
      <c r="C4545" s="22"/>
    </row>
    <row r="4546" spans="3:3" x14ac:dyDescent="0.35">
      <c r="C4546" s="22"/>
    </row>
    <row r="4547" spans="3:3" x14ac:dyDescent="0.35">
      <c r="C4547" s="22"/>
    </row>
    <row r="4548" spans="3:3" x14ac:dyDescent="0.35">
      <c r="C4548" s="22"/>
    </row>
    <row r="4549" spans="3:3" x14ac:dyDescent="0.35">
      <c r="C4549" s="22"/>
    </row>
    <row r="4550" spans="3:3" x14ac:dyDescent="0.35">
      <c r="C4550" s="22"/>
    </row>
    <row r="4551" spans="3:3" x14ac:dyDescent="0.35">
      <c r="C4551" s="22"/>
    </row>
    <row r="4552" spans="3:3" x14ac:dyDescent="0.35">
      <c r="C4552" s="22"/>
    </row>
    <row r="4553" spans="3:3" x14ac:dyDescent="0.35">
      <c r="C4553" s="22"/>
    </row>
    <row r="4554" spans="3:3" x14ac:dyDescent="0.35">
      <c r="C4554" s="22"/>
    </row>
    <row r="4555" spans="3:3" x14ac:dyDescent="0.35">
      <c r="C4555" s="22"/>
    </row>
    <row r="4556" spans="3:3" x14ac:dyDescent="0.35">
      <c r="C4556" s="22"/>
    </row>
    <row r="4557" spans="3:3" x14ac:dyDescent="0.35">
      <c r="C4557" s="22"/>
    </row>
    <row r="4558" spans="3:3" x14ac:dyDescent="0.35">
      <c r="C4558" s="22"/>
    </row>
    <row r="4559" spans="3:3" x14ac:dyDescent="0.35">
      <c r="C4559" s="22"/>
    </row>
    <row r="4560" spans="3:3" x14ac:dyDescent="0.35">
      <c r="C4560" s="22"/>
    </row>
    <row r="4561" spans="3:3" x14ac:dyDescent="0.35">
      <c r="C4561" s="22"/>
    </row>
    <row r="4562" spans="3:3" x14ac:dyDescent="0.35">
      <c r="C4562" s="22"/>
    </row>
    <row r="4563" spans="3:3" x14ac:dyDescent="0.35">
      <c r="C4563" s="22"/>
    </row>
    <row r="4564" spans="3:3" x14ac:dyDescent="0.35">
      <c r="C4564" s="22"/>
    </row>
    <row r="4565" spans="3:3" x14ac:dyDescent="0.35">
      <c r="C4565" s="22"/>
    </row>
    <row r="4566" spans="3:3" x14ac:dyDescent="0.35">
      <c r="C4566" s="22"/>
    </row>
    <row r="4567" spans="3:3" x14ac:dyDescent="0.35">
      <c r="C4567" s="22"/>
    </row>
    <row r="4568" spans="3:3" x14ac:dyDescent="0.35">
      <c r="C4568" s="22"/>
    </row>
    <row r="4569" spans="3:3" x14ac:dyDescent="0.35">
      <c r="C4569" s="22"/>
    </row>
    <row r="4570" spans="3:3" x14ac:dyDescent="0.35">
      <c r="C4570" s="22"/>
    </row>
    <row r="4571" spans="3:3" x14ac:dyDescent="0.35">
      <c r="C4571" s="22"/>
    </row>
    <row r="4572" spans="3:3" x14ac:dyDescent="0.35">
      <c r="C4572" s="22"/>
    </row>
    <row r="4573" spans="3:3" x14ac:dyDescent="0.35">
      <c r="C4573" s="22"/>
    </row>
    <row r="4574" spans="3:3" x14ac:dyDescent="0.35">
      <c r="C4574" s="22"/>
    </row>
    <row r="4575" spans="3:3" x14ac:dyDescent="0.35">
      <c r="C4575" s="22"/>
    </row>
    <row r="4576" spans="3:3" x14ac:dyDescent="0.35">
      <c r="C4576" s="22"/>
    </row>
    <row r="4577" spans="3:3" x14ac:dyDescent="0.35">
      <c r="C4577" s="22"/>
    </row>
    <row r="4578" spans="3:3" x14ac:dyDescent="0.35">
      <c r="C4578" s="22"/>
    </row>
    <row r="4579" spans="3:3" x14ac:dyDescent="0.35">
      <c r="C4579" s="22"/>
    </row>
    <row r="4580" spans="3:3" x14ac:dyDescent="0.35">
      <c r="C4580" s="22"/>
    </row>
    <row r="4581" spans="3:3" x14ac:dyDescent="0.35">
      <c r="C4581" s="22"/>
    </row>
    <row r="4582" spans="3:3" x14ac:dyDescent="0.35">
      <c r="C4582" s="22"/>
    </row>
    <row r="4583" spans="3:3" x14ac:dyDescent="0.35">
      <c r="C4583" s="22"/>
    </row>
    <row r="4584" spans="3:3" x14ac:dyDescent="0.35">
      <c r="C4584" s="22"/>
    </row>
    <row r="4585" spans="3:3" x14ac:dyDescent="0.35">
      <c r="C4585" s="22"/>
    </row>
    <row r="4586" spans="3:3" x14ac:dyDescent="0.35">
      <c r="C4586" s="22"/>
    </row>
    <row r="4587" spans="3:3" x14ac:dyDescent="0.35">
      <c r="C4587" s="22"/>
    </row>
    <row r="4588" spans="3:3" x14ac:dyDescent="0.35">
      <c r="C4588" s="22"/>
    </row>
    <row r="4589" spans="3:3" x14ac:dyDescent="0.35">
      <c r="C4589" s="22"/>
    </row>
    <row r="4590" spans="3:3" x14ac:dyDescent="0.35">
      <c r="C4590" s="22"/>
    </row>
    <row r="4591" spans="3:3" x14ac:dyDescent="0.35">
      <c r="C4591" s="22"/>
    </row>
    <row r="4592" spans="3:3" x14ac:dyDescent="0.35">
      <c r="C4592" s="22"/>
    </row>
    <row r="4593" spans="3:3" x14ac:dyDescent="0.35">
      <c r="C4593" s="22"/>
    </row>
    <row r="4594" spans="3:3" x14ac:dyDescent="0.35">
      <c r="C4594" s="22"/>
    </row>
    <row r="4595" spans="3:3" x14ac:dyDescent="0.35">
      <c r="C4595" s="22"/>
    </row>
    <row r="4596" spans="3:3" x14ac:dyDescent="0.35">
      <c r="C4596" s="22"/>
    </row>
    <row r="4597" spans="3:3" x14ac:dyDescent="0.35">
      <c r="C4597" s="22"/>
    </row>
    <row r="4598" spans="3:3" x14ac:dyDescent="0.35">
      <c r="C4598" s="22"/>
    </row>
    <row r="4599" spans="3:3" x14ac:dyDescent="0.35">
      <c r="C4599" s="22"/>
    </row>
    <row r="4600" spans="3:3" x14ac:dyDescent="0.35">
      <c r="C4600" s="22"/>
    </row>
    <row r="4601" spans="3:3" x14ac:dyDescent="0.35">
      <c r="C4601" s="22"/>
    </row>
    <row r="4602" spans="3:3" x14ac:dyDescent="0.35">
      <c r="C4602" s="22"/>
    </row>
    <row r="4603" spans="3:3" x14ac:dyDescent="0.35">
      <c r="C4603" s="22"/>
    </row>
    <row r="4604" spans="3:3" x14ac:dyDescent="0.35">
      <c r="C4604" s="22"/>
    </row>
    <row r="4605" spans="3:3" x14ac:dyDescent="0.35">
      <c r="C4605" s="22"/>
    </row>
    <row r="4606" spans="3:3" x14ac:dyDescent="0.35">
      <c r="C4606" s="22"/>
    </row>
    <row r="4607" spans="3:3" x14ac:dyDescent="0.35">
      <c r="C4607" s="22"/>
    </row>
    <row r="4608" spans="3:3" x14ac:dyDescent="0.35">
      <c r="C4608" s="22"/>
    </row>
    <row r="4609" spans="3:3" x14ac:dyDescent="0.35">
      <c r="C4609" s="22"/>
    </row>
    <row r="4610" spans="3:3" x14ac:dyDescent="0.35">
      <c r="C4610" s="22"/>
    </row>
    <row r="4611" spans="3:3" x14ac:dyDescent="0.35">
      <c r="C4611" s="22"/>
    </row>
    <row r="4612" spans="3:3" x14ac:dyDescent="0.35">
      <c r="C4612" s="22"/>
    </row>
    <row r="4613" spans="3:3" x14ac:dyDescent="0.35">
      <c r="C4613" s="22"/>
    </row>
    <row r="4614" spans="3:3" x14ac:dyDescent="0.35">
      <c r="C4614" s="22"/>
    </row>
    <row r="4615" spans="3:3" x14ac:dyDescent="0.35">
      <c r="C4615" s="22"/>
    </row>
    <row r="4616" spans="3:3" x14ac:dyDescent="0.35">
      <c r="C4616" s="22"/>
    </row>
    <row r="4617" spans="3:3" x14ac:dyDescent="0.35">
      <c r="C4617" s="22"/>
    </row>
    <row r="4618" spans="3:3" x14ac:dyDescent="0.35">
      <c r="C4618" s="22"/>
    </row>
    <row r="4619" spans="3:3" x14ac:dyDescent="0.35">
      <c r="C4619" s="22"/>
    </row>
    <row r="4620" spans="3:3" x14ac:dyDescent="0.35">
      <c r="C4620" s="22"/>
    </row>
    <row r="4621" spans="3:3" x14ac:dyDescent="0.35">
      <c r="C4621" s="22"/>
    </row>
    <row r="4622" spans="3:3" x14ac:dyDescent="0.35">
      <c r="C4622" s="22"/>
    </row>
    <row r="4623" spans="3:3" x14ac:dyDescent="0.35">
      <c r="C4623" s="22"/>
    </row>
    <row r="4624" spans="3:3" x14ac:dyDescent="0.35">
      <c r="C4624" s="22"/>
    </row>
    <row r="4625" spans="3:3" x14ac:dyDescent="0.35">
      <c r="C4625" s="22"/>
    </row>
    <row r="4626" spans="3:3" x14ac:dyDescent="0.35">
      <c r="C4626" s="22"/>
    </row>
    <row r="4627" spans="3:3" x14ac:dyDescent="0.35">
      <c r="C4627" s="22"/>
    </row>
    <row r="4628" spans="3:3" x14ac:dyDescent="0.35">
      <c r="C4628" s="22"/>
    </row>
    <row r="4629" spans="3:3" x14ac:dyDescent="0.35">
      <c r="C4629" s="22"/>
    </row>
    <row r="4630" spans="3:3" x14ac:dyDescent="0.35">
      <c r="C4630" s="22"/>
    </row>
    <row r="4631" spans="3:3" x14ac:dyDescent="0.35">
      <c r="C4631" s="22"/>
    </row>
    <row r="4632" spans="3:3" x14ac:dyDescent="0.35">
      <c r="C4632" s="22"/>
    </row>
    <row r="4633" spans="3:3" x14ac:dyDescent="0.35">
      <c r="C4633" s="22"/>
    </row>
    <row r="4634" spans="3:3" x14ac:dyDescent="0.35">
      <c r="C4634" s="22"/>
    </row>
    <row r="4635" spans="3:3" x14ac:dyDescent="0.35">
      <c r="C4635" s="22"/>
    </row>
    <row r="4636" spans="3:3" x14ac:dyDescent="0.35">
      <c r="C4636" s="22"/>
    </row>
    <row r="4637" spans="3:3" x14ac:dyDescent="0.35">
      <c r="C4637" s="22"/>
    </row>
    <row r="4638" spans="3:3" x14ac:dyDescent="0.35">
      <c r="C4638" s="22"/>
    </row>
    <row r="4639" spans="3:3" x14ac:dyDescent="0.35">
      <c r="C4639" s="22"/>
    </row>
    <row r="4640" spans="3:3" x14ac:dyDescent="0.35">
      <c r="C4640" s="22"/>
    </row>
    <row r="4641" spans="3:3" x14ac:dyDescent="0.35">
      <c r="C4641" s="22"/>
    </row>
    <row r="4642" spans="3:3" x14ac:dyDescent="0.35">
      <c r="C4642" s="22"/>
    </row>
    <row r="4643" spans="3:3" x14ac:dyDescent="0.35">
      <c r="C4643" s="22"/>
    </row>
    <row r="4644" spans="3:3" x14ac:dyDescent="0.35">
      <c r="C4644" s="22"/>
    </row>
    <row r="4645" spans="3:3" x14ac:dyDescent="0.35">
      <c r="C4645" s="22"/>
    </row>
    <row r="4646" spans="3:3" x14ac:dyDescent="0.35">
      <c r="C4646" s="22"/>
    </row>
    <row r="4647" spans="3:3" x14ac:dyDescent="0.35">
      <c r="C4647" s="22"/>
    </row>
    <row r="4648" spans="3:3" x14ac:dyDescent="0.35">
      <c r="C4648" s="22"/>
    </row>
    <row r="4649" spans="3:3" x14ac:dyDescent="0.35">
      <c r="C4649" s="22"/>
    </row>
    <row r="4650" spans="3:3" x14ac:dyDescent="0.35">
      <c r="C4650" s="22"/>
    </row>
    <row r="4651" spans="3:3" x14ac:dyDescent="0.35">
      <c r="C4651" s="22"/>
    </row>
    <row r="4652" spans="3:3" x14ac:dyDescent="0.35">
      <c r="C4652" s="22"/>
    </row>
    <row r="4653" spans="3:3" x14ac:dyDescent="0.35">
      <c r="C4653" s="22"/>
    </row>
    <row r="4654" spans="3:3" x14ac:dyDescent="0.35">
      <c r="C4654" s="22"/>
    </row>
    <row r="4655" spans="3:3" x14ac:dyDescent="0.35">
      <c r="C4655" s="22"/>
    </row>
    <row r="4656" spans="3:3" x14ac:dyDescent="0.35">
      <c r="C4656" s="22"/>
    </row>
    <row r="4657" spans="3:3" x14ac:dyDescent="0.35">
      <c r="C4657" s="22"/>
    </row>
    <row r="4658" spans="3:3" x14ac:dyDescent="0.35">
      <c r="C4658" s="22"/>
    </row>
    <row r="4659" spans="3:3" x14ac:dyDescent="0.35">
      <c r="C4659" s="22"/>
    </row>
    <row r="4660" spans="3:3" x14ac:dyDescent="0.35">
      <c r="C4660" s="22"/>
    </row>
    <row r="4661" spans="3:3" x14ac:dyDescent="0.35">
      <c r="C4661" s="22"/>
    </row>
    <row r="4662" spans="3:3" x14ac:dyDescent="0.35">
      <c r="C4662" s="22"/>
    </row>
    <row r="4663" spans="3:3" x14ac:dyDescent="0.35">
      <c r="C4663" s="22"/>
    </row>
    <row r="4664" spans="3:3" x14ac:dyDescent="0.35">
      <c r="C4664" s="22"/>
    </row>
    <row r="4665" spans="3:3" x14ac:dyDescent="0.35">
      <c r="C4665" s="22"/>
    </row>
    <row r="4666" spans="3:3" x14ac:dyDescent="0.35">
      <c r="C4666" s="22"/>
    </row>
    <row r="4667" spans="3:3" x14ac:dyDescent="0.35">
      <c r="C4667" s="22"/>
    </row>
    <row r="4668" spans="3:3" x14ac:dyDescent="0.35">
      <c r="C4668" s="22"/>
    </row>
    <row r="4669" spans="3:3" x14ac:dyDescent="0.35">
      <c r="C4669" s="22"/>
    </row>
    <row r="4670" spans="3:3" x14ac:dyDescent="0.35">
      <c r="C4670" s="22"/>
    </row>
    <row r="4671" spans="3:3" x14ac:dyDescent="0.35">
      <c r="C4671" s="22"/>
    </row>
    <row r="4672" spans="3:3" x14ac:dyDescent="0.35">
      <c r="C4672" s="22"/>
    </row>
    <row r="4673" spans="3:3" x14ac:dyDescent="0.35">
      <c r="C4673" s="22"/>
    </row>
    <row r="4674" spans="3:3" x14ac:dyDescent="0.35">
      <c r="C4674" s="22"/>
    </row>
    <row r="4675" spans="3:3" x14ac:dyDescent="0.35">
      <c r="C4675" s="22"/>
    </row>
    <row r="4676" spans="3:3" x14ac:dyDescent="0.35">
      <c r="C4676" s="22"/>
    </row>
    <row r="4677" spans="3:3" x14ac:dyDescent="0.35">
      <c r="C4677" s="22"/>
    </row>
    <row r="4678" spans="3:3" x14ac:dyDescent="0.35">
      <c r="C4678" s="22"/>
    </row>
    <row r="4679" spans="3:3" x14ac:dyDescent="0.35">
      <c r="C4679" s="22"/>
    </row>
    <row r="4680" spans="3:3" x14ac:dyDescent="0.35">
      <c r="C4680" s="22"/>
    </row>
    <row r="4681" spans="3:3" x14ac:dyDescent="0.35">
      <c r="C4681" s="22"/>
    </row>
    <row r="4682" spans="3:3" x14ac:dyDescent="0.35">
      <c r="C4682" s="22"/>
    </row>
    <row r="4683" spans="3:3" x14ac:dyDescent="0.35">
      <c r="C4683" s="22"/>
    </row>
    <row r="4684" spans="3:3" x14ac:dyDescent="0.35">
      <c r="C4684" s="22"/>
    </row>
    <row r="4685" spans="3:3" x14ac:dyDescent="0.35">
      <c r="C4685" s="22"/>
    </row>
    <row r="4686" spans="3:3" x14ac:dyDescent="0.35">
      <c r="C4686" s="22"/>
    </row>
    <row r="4687" spans="3:3" x14ac:dyDescent="0.35">
      <c r="C4687" s="22"/>
    </row>
    <row r="4688" spans="3:3" x14ac:dyDescent="0.35">
      <c r="C4688" s="22"/>
    </row>
    <row r="4689" spans="3:3" x14ac:dyDescent="0.35">
      <c r="C4689" s="22"/>
    </row>
    <row r="4690" spans="3:3" x14ac:dyDescent="0.35">
      <c r="C4690" s="22"/>
    </row>
    <row r="4691" spans="3:3" x14ac:dyDescent="0.35">
      <c r="C4691" s="22"/>
    </row>
    <row r="4692" spans="3:3" x14ac:dyDescent="0.35">
      <c r="C4692" s="22"/>
    </row>
    <row r="4693" spans="3:3" x14ac:dyDescent="0.35">
      <c r="C4693" s="22"/>
    </row>
    <row r="4694" spans="3:3" x14ac:dyDescent="0.35">
      <c r="C4694" s="22"/>
    </row>
    <row r="4695" spans="3:3" x14ac:dyDescent="0.35">
      <c r="C4695" s="22"/>
    </row>
    <row r="4696" spans="3:3" x14ac:dyDescent="0.35">
      <c r="C4696" s="22"/>
    </row>
    <row r="4697" spans="3:3" x14ac:dyDescent="0.35">
      <c r="C4697" s="22"/>
    </row>
    <row r="4698" spans="3:3" x14ac:dyDescent="0.35">
      <c r="C4698" s="22"/>
    </row>
    <row r="4699" spans="3:3" x14ac:dyDescent="0.35">
      <c r="C4699" s="22"/>
    </row>
    <row r="4700" spans="3:3" x14ac:dyDescent="0.35">
      <c r="C4700" s="22"/>
    </row>
    <row r="4701" spans="3:3" x14ac:dyDescent="0.35">
      <c r="C4701" s="22"/>
    </row>
    <row r="4702" spans="3:3" x14ac:dyDescent="0.35">
      <c r="C4702" s="22"/>
    </row>
    <row r="4703" spans="3:3" x14ac:dyDescent="0.35">
      <c r="C4703" s="22"/>
    </row>
    <row r="4704" spans="3:3" x14ac:dyDescent="0.35">
      <c r="C4704" s="22"/>
    </row>
    <row r="4705" spans="3:3" x14ac:dyDescent="0.35">
      <c r="C4705" s="22"/>
    </row>
    <row r="4706" spans="3:3" x14ac:dyDescent="0.35">
      <c r="C4706" s="22"/>
    </row>
    <row r="4707" spans="3:3" x14ac:dyDescent="0.35">
      <c r="C4707" s="22"/>
    </row>
    <row r="4708" spans="3:3" x14ac:dyDescent="0.35">
      <c r="C4708" s="22"/>
    </row>
    <row r="4709" spans="3:3" x14ac:dyDescent="0.35">
      <c r="C4709" s="22"/>
    </row>
    <row r="4710" spans="3:3" x14ac:dyDescent="0.35">
      <c r="C4710" s="22"/>
    </row>
    <row r="4711" spans="3:3" x14ac:dyDescent="0.35">
      <c r="C4711" s="22"/>
    </row>
    <row r="4712" spans="3:3" x14ac:dyDescent="0.35">
      <c r="C4712" s="22"/>
    </row>
    <row r="4713" spans="3:3" x14ac:dyDescent="0.35">
      <c r="C4713" s="22"/>
    </row>
    <row r="4714" spans="3:3" x14ac:dyDescent="0.35">
      <c r="C4714" s="22"/>
    </row>
    <row r="4715" spans="3:3" x14ac:dyDescent="0.35">
      <c r="C4715" s="22"/>
    </row>
    <row r="4716" spans="3:3" x14ac:dyDescent="0.35">
      <c r="C4716" s="22"/>
    </row>
    <row r="4717" spans="3:3" x14ac:dyDescent="0.35">
      <c r="C4717" s="22"/>
    </row>
    <row r="4718" spans="3:3" x14ac:dyDescent="0.35">
      <c r="C4718" s="22"/>
    </row>
    <row r="4719" spans="3:3" x14ac:dyDescent="0.35">
      <c r="C4719" s="22"/>
    </row>
    <row r="4720" spans="3:3" x14ac:dyDescent="0.35">
      <c r="C4720" s="22"/>
    </row>
    <row r="4721" spans="3:3" x14ac:dyDescent="0.35">
      <c r="C4721" s="22"/>
    </row>
    <row r="4722" spans="3:3" x14ac:dyDescent="0.35">
      <c r="C4722" s="22"/>
    </row>
    <row r="4723" spans="3:3" x14ac:dyDescent="0.35">
      <c r="C4723" s="22"/>
    </row>
    <row r="4724" spans="3:3" x14ac:dyDescent="0.35">
      <c r="C4724" s="22"/>
    </row>
    <row r="4725" spans="3:3" x14ac:dyDescent="0.35">
      <c r="C4725" s="22"/>
    </row>
    <row r="4726" spans="3:3" x14ac:dyDescent="0.35">
      <c r="C4726" s="22"/>
    </row>
    <row r="4727" spans="3:3" x14ac:dyDescent="0.35">
      <c r="C4727" s="22"/>
    </row>
    <row r="4728" spans="3:3" x14ac:dyDescent="0.35">
      <c r="C4728" s="22"/>
    </row>
    <row r="4729" spans="3:3" x14ac:dyDescent="0.35">
      <c r="C4729" s="22"/>
    </row>
    <row r="4730" spans="3:3" x14ac:dyDescent="0.35">
      <c r="C4730" s="22"/>
    </row>
    <row r="4731" spans="3:3" x14ac:dyDescent="0.35">
      <c r="C4731" s="22"/>
    </row>
    <row r="4732" spans="3:3" x14ac:dyDescent="0.35">
      <c r="C4732" s="22"/>
    </row>
    <row r="4733" spans="3:3" x14ac:dyDescent="0.35">
      <c r="C4733" s="22"/>
    </row>
    <row r="4734" spans="3:3" x14ac:dyDescent="0.35">
      <c r="C4734" s="22"/>
    </row>
    <row r="4735" spans="3:3" x14ac:dyDescent="0.35">
      <c r="C4735" s="22"/>
    </row>
    <row r="4736" spans="3:3" x14ac:dyDescent="0.35">
      <c r="C4736" s="22"/>
    </row>
    <row r="4737" spans="3:3" x14ac:dyDescent="0.35">
      <c r="C4737" s="22"/>
    </row>
    <row r="4738" spans="3:3" x14ac:dyDescent="0.35">
      <c r="C4738" s="22"/>
    </row>
    <row r="4739" spans="3:3" x14ac:dyDescent="0.35">
      <c r="C4739" s="22"/>
    </row>
    <row r="4740" spans="3:3" x14ac:dyDescent="0.35">
      <c r="C4740" s="22"/>
    </row>
    <row r="4741" spans="3:3" x14ac:dyDescent="0.35">
      <c r="C4741" s="22"/>
    </row>
    <row r="4742" spans="3:3" x14ac:dyDescent="0.35">
      <c r="C4742" s="22"/>
    </row>
    <row r="4743" spans="3:3" x14ac:dyDescent="0.35">
      <c r="C4743" s="22"/>
    </row>
    <row r="4744" spans="3:3" x14ac:dyDescent="0.35">
      <c r="C4744" s="22"/>
    </row>
    <row r="4745" spans="3:3" x14ac:dyDescent="0.35">
      <c r="C4745" s="22"/>
    </row>
    <row r="4746" spans="3:3" x14ac:dyDescent="0.35">
      <c r="C4746" s="22"/>
    </row>
    <row r="4747" spans="3:3" x14ac:dyDescent="0.35">
      <c r="C4747" s="22"/>
    </row>
    <row r="4748" spans="3:3" x14ac:dyDescent="0.35">
      <c r="C4748" s="22"/>
    </row>
    <row r="4749" spans="3:3" x14ac:dyDescent="0.35">
      <c r="C4749" s="22"/>
    </row>
    <row r="4750" spans="3:3" x14ac:dyDescent="0.35">
      <c r="C4750" s="22"/>
    </row>
    <row r="4751" spans="3:3" x14ac:dyDescent="0.35">
      <c r="C4751" s="22"/>
    </row>
    <row r="4752" spans="3:3" x14ac:dyDescent="0.35">
      <c r="C4752" s="22"/>
    </row>
    <row r="4753" spans="3:3" x14ac:dyDescent="0.35">
      <c r="C4753" s="22"/>
    </row>
    <row r="4754" spans="3:3" x14ac:dyDescent="0.35">
      <c r="C4754" s="22"/>
    </row>
    <row r="4755" spans="3:3" x14ac:dyDescent="0.35">
      <c r="C4755" s="22"/>
    </row>
    <row r="4756" spans="3:3" x14ac:dyDescent="0.35">
      <c r="C4756" s="22"/>
    </row>
    <row r="4757" spans="3:3" x14ac:dyDescent="0.35">
      <c r="C4757" s="22"/>
    </row>
    <row r="4758" spans="3:3" x14ac:dyDescent="0.35">
      <c r="C4758" s="22"/>
    </row>
    <row r="4759" spans="3:3" x14ac:dyDescent="0.35">
      <c r="C4759" s="22"/>
    </row>
    <row r="4760" spans="3:3" x14ac:dyDescent="0.35">
      <c r="C4760" s="22"/>
    </row>
    <row r="4761" spans="3:3" x14ac:dyDescent="0.35">
      <c r="C4761" s="22"/>
    </row>
    <row r="4762" spans="3:3" x14ac:dyDescent="0.35">
      <c r="C4762" s="22"/>
    </row>
    <row r="4763" spans="3:3" x14ac:dyDescent="0.35">
      <c r="C4763" s="22"/>
    </row>
    <row r="4764" spans="3:3" x14ac:dyDescent="0.35">
      <c r="C4764" s="22"/>
    </row>
    <row r="4765" spans="3:3" x14ac:dyDescent="0.35">
      <c r="C4765" s="22"/>
    </row>
    <row r="4766" spans="3:3" x14ac:dyDescent="0.35">
      <c r="C4766" s="22"/>
    </row>
    <row r="4767" spans="3:3" x14ac:dyDescent="0.35">
      <c r="C4767" s="22"/>
    </row>
    <row r="4768" spans="3:3" x14ac:dyDescent="0.35">
      <c r="C4768" s="22"/>
    </row>
    <row r="4769" spans="3:3" x14ac:dyDescent="0.35">
      <c r="C4769" s="22"/>
    </row>
    <row r="4770" spans="3:3" x14ac:dyDescent="0.35">
      <c r="C4770" s="22"/>
    </row>
    <row r="4771" spans="3:3" x14ac:dyDescent="0.35">
      <c r="C4771" s="22"/>
    </row>
    <row r="4772" spans="3:3" x14ac:dyDescent="0.35">
      <c r="C4772" s="22"/>
    </row>
    <row r="4773" spans="3:3" x14ac:dyDescent="0.35">
      <c r="C4773" s="22"/>
    </row>
    <row r="4774" spans="3:3" x14ac:dyDescent="0.35">
      <c r="C4774" s="22"/>
    </row>
    <row r="4775" spans="3:3" x14ac:dyDescent="0.35">
      <c r="C4775" s="22"/>
    </row>
    <row r="4776" spans="3:3" x14ac:dyDescent="0.35">
      <c r="C4776" s="22"/>
    </row>
    <row r="4777" spans="3:3" x14ac:dyDescent="0.35">
      <c r="C4777" s="22"/>
    </row>
    <row r="4778" spans="3:3" x14ac:dyDescent="0.35">
      <c r="C4778" s="22"/>
    </row>
    <row r="4779" spans="3:3" x14ac:dyDescent="0.35">
      <c r="C4779" s="22"/>
    </row>
    <row r="4780" spans="3:3" x14ac:dyDescent="0.35">
      <c r="C4780" s="22"/>
    </row>
    <row r="4781" spans="3:3" x14ac:dyDescent="0.35">
      <c r="C4781" s="22"/>
    </row>
    <row r="4782" spans="3:3" x14ac:dyDescent="0.35">
      <c r="C4782" s="22"/>
    </row>
    <row r="4783" spans="3:3" x14ac:dyDescent="0.35">
      <c r="C4783" s="22"/>
    </row>
    <row r="4784" spans="3:3" x14ac:dyDescent="0.35">
      <c r="C4784" s="22"/>
    </row>
    <row r="4785" spans="3:3" x14ac:dyDescent="0.35">
      <c r="C4785" s="22"/>
    </row>
    <row r="4786" spans="3:3" x14ac:dyDescent="0.35">
      <c r="C4786" s="22"/>
    </row>
    <row r="4787" spans="3:3" x14ac:dyDescent="0.35">
      <c r="C4787" s="22"/>
    </row>
    <row r="4788" spans="3:3" x14ac:dyDescent="0.35">
      <c r="C4788" s="22"/>
    </row>
    <row r="4789" spans="3:3" x14ac:dyDescent="0.35">
      <c r="C4789" s="22"/>
    </row>
    <row r="4790" spans="3:3" x14ac:dyDescent="0.35">
      <c r="C4790" s="22"/>
    </row>
    <row r="4791" spans="3:3" x14ac:dyDescent="0.35">
      <c r="C4791" s="22"/>
    </row>
    <row r="4792" spans="3:3" x14ac:dyDescent="0.35">
      <c r="C4792" s="22"/>
    </row>
    <row r="4793" spans="3:3" x14ac:dyDescent="0.35">
      <c r="C4793" s="22"/>
    </row>
    <row r="4794" spans="3:3" x14ac:dyDescent="0.35">
      <c r="C4794" s="22"/>
    </row>
    <row r="4795" spans="3:3" x14ac:dyDescent="0.35">
      <c r="C4795" s="22"/>
    </row>
    <row r="4796" spans="3:3" x14ac:dyDescent="0.35">
      <c r="C4796" s="22"/>
    </row>
    <row r="4797" spans="3:3" x14ac:dyDescent="0.35">
      <c r="C4797" s="22"/>
    </row>
    <row r="4798" spans="3:3" x14ac:dyDescent="0.35">
      <c r="C4798" s="22"/>
    </row>
    <row r="4799" spans="3:3" x14ac:dyDescent="0.35">
      <c r="C4799" s="22"/>
    </row>
    <row r="4800" spans="3:3" x14ac:dyDescent="0.35">
      <c r="C4800" s="22"/>
    </row>
    <row r="4801" spans="3:3" x14ac:dyDescent="0.35">
      <c r="C4801" s="22"/>
    </row>
    <row r="4802" spans="3:3" x14ac:dyDescent="0.35">
      <c r="C4802" s="22"/>
    </row>
    <row r="4803" spans="3:3" x14ac:dyDescent="0.35">
      <c r="C4803" s="22"/>
    </row>
    <row r="4804" spans="3:3" x14ac:dyDescent="0.35">
      <c r="C4804" s="22"/>
    </row>
    <row r="4805" spans="3:3" x14ac:dyDescent="0.35">
      <c r="C4805" s="22"/>
    </row>
    <row r="4806" spans="3:3" x14ac:dyDescent="0.35">
      <c r="C4806" s="22"/>
    </row>
    <row r="4807" spans="3:3" x14ac:dyDescent="0.35">
      <c r="C4807" s="22"/>
    </row>
    <row r="4808" spans="3:3" x14ac:dyDescent="0.35">
      <c r="C4808" s="22"/>
    </row>
    <row r="4809" spans="3:3" x14ac:dyDescent="0.35">
      <c r="C4809" s="22"/>
    </row>
    <row r="4810" spans="3:3" x14ac:dyDescent="0.35">
      <c r="C4810" s="22"/>
    </row>
    <row r="4811" spans="3:3" x14ac:dyDescent="0.35">
      <c r="C4811" s="22"/>
    </row>
    <row r="4812" spans="3:3" x14ac:dyDescent="0.35">
      <c r="C4812" s="22"/>
    </row>
    <row r="4813" spans="3:3" x14ac:dyDescent="0.35">
      <c r="C4813" s="22"/>
    </row>
    <row r="4814" spans="3:3" x14ac:dyDescent="0.35">
      <c r="C4814" s="22"/>
    </row>
    <row r="4815" spans="3:3" x14ac:dyDescent="0.35">
      <c r="C4815" s="22"/>
    </row>
    <row r="4816" spans="3:3" x14ac:dyDescent="0.35">
      <c r="C4816" s="22"/>
    </row>
    <row r="4817" spans="3:3" x14ac:dyDescent="0.35">
      <c r="C4817" s="22"/>
    </row>
    <row r="4818" spans="3:3" x14ac:dyDescent="0.35">
      <c r="C4818" s="22"/>
    </row>
    <row r="4819" spans="3:3" x14ac:dyDescent="0.35">
      <c r="C4819" s="22"/>
    </row>
    <row r="4820" spans="3:3" x14ac:dyDescent="0.35">
      <c r="C4820" s="22"/>
    </row>
    <row r="4821" spans="3:3" x14ac:dyDescent="0.35">
      <c r="C4821" s="22"/>
    </row>
    <row r="4822" spans="3:3" x14ac:dyDescent="0.35">
      <c r="C4822" s="22"/>
    </row>
    <row r="4823" spans="3:3" x14ac:dyDescent="0.35">
      <c r="C4823" s="22"/>
    </row>
    <row r="4824" spans="3:3" x14ac:dyDescent="0.35">
      <c r="C4824" s="22"/>
    </row>
    <row r="4825" spans="3:3" x14ac:dyDescent="0.35">
      <c r="C4825" s="22"/>
    </row>
    <row r="4826" spans="3:3" x14ac:dyDescent="0.35">
      <c r="C4826" s="22"/>
    </row>
    <row r="4827" spans="3:3" x14ac:dyDescent="0.35">
      <c r="C4827" s="22"/>
    </row>
    <row r="4828" spans="3:3" x14ac:dyDescent="0.35">
      <c r="C4828" s="22"/>
    </row>
    <row r="4829" spans="3:3" x14ac:dyDescent="0.35">
      <c r="C4829" s="22"/>
    </row>
    <row r="4830" spans="3:3" x14ac:dyDescent="0.35">
      <c r="C4830" s="22"/>
    </row>
    <row r="4831" spans="3:3" x14ac:dyDescent="0.35">
      <c r="C4831" s="22"/>
    </row>
    <row r="4832" spans="3:3" x14ac:dyDescent="0.35">
      <c r="C4832" s="22"/>
    </row>
    <row r="4833" spans="3:3" x14ac:dyDescent="0.35">
      <c r="C4833" s="22"/>
    </row>
    <row r="4834" spans="3:3" x14ac:dyDescent="0.35">
      <c r="C4834" s="22"/>
    </row>
    <row r="4835" spans="3:3" x14ac:dyDescent="0.35">
      <c r="C4835" s="22"/>
    </row>
    <row r="4836" spans="3:3" x14ac:dyDescent="0.35">
      <c r="C4836" s="22"/>
    </row>
    <row r="4837" spans="3:3" x14ac:dyDescent="0.35">
      <c r="C4837" s="22"/>
    </row>
    <row r="4838" spans="3:3" x14ac:dyDescent="0.35">
      <c r="C4838" s="22"/>
    </row>
    <row r="4839" spans="3:3" x14ac:dyDescent="0.35">
      <c r="C4839" s="22"/>
    </row>
    <row r="4840" spans="3:3" x14ac:dyDescent="0.35">
      <c r="C4840" s="22"/>
    </row>
    <row r="4841" spans="3:3" x14ac:dyDescent="0.35">
      <c r="C4841" s="22"/>
    </row>
    <row r="4842" spans="3:3" x14ac:dyDescent="0.35">
      <c r="C4842" s="22"/>
    </row>
    <row r="4843" spans="3:3" x14ac:dyDescent="0.35">
      <c r="C4843" s="22"/>
    </row>
    <row r="4844" spans="3:3" x14ac:dyDescent="0.35">
      <c r="C4844" s="22"/>
    </row>
    <row r="4845" spans="3:3" x14ac:dyDescent="0.35">
      <c r="C4845" s="22"/>
    </row>
    <row r="4846" spans="3:3" x14ac:dyDescent="0.35">
      <c r="C4846" s="22"/>
    </row>
    <row r="4847" spans="3:3" x14ac:dyDescent="0.35">
      <c r="C4847" s="22"/>
    </row>
    <row r="4848" spans="3:3" x14ac:dyDescent="0.35">
      <c r="C4848" s="22"/>
    </row>
    <row r="4849" spans="3:3" x14ac:dyDescent="0.35">
      <c r="C4849" s="22"/>
    </row>
    <row r="4850" spans="3:3" x14ac:dyDescent="0.35">
      <c r="C4850" s="22"/>
    </row>
    <row r="4851" spans="3:3" x14ac:dyDescent="0.35">
      <c r="C4851" s="22"/>
    </row>
    <row r="4852" spans="3:3" x14ac:dyDescent="0.35">
      <c r="C4852" s="22"/>
    </row>
    <row r="4853" spans="3:3" x14ac:dyDescent="0.35">
      <c r="C4853" s="22"/>
    </row>
    <row r="4854" spans="3:3" x14ac:dyDescent="0.35">
      <c r="C4854" s="22"/>
    </row>
    <row r="4855" spans="3:3" x14ac:dyDescent="0.35">
      <c r="C4855" s="22"/>
    </row>
    <row r="4856" spans="3:3" x14ac:dyDescent="0.35">
      <c r="C4856" s="22"/>
    </row>
    <row r="4857" spans="3:3" x14ac:dyDescent="0.35">
      <c r="C4857" s="22"/>
    </row>
    <row r="4858" spans="3:3" x14ac:dyDescent="0.35">
      <c r="C4858" s="22"/>
    </row>
    <row r="4859" spans="3:3" x14ac:dyDescent="0.35">
      <c r="C4859" s="22"/>
    </row>
    <row r="4860" spans="3:3" x14ac:dyDescent="0.35">
      <c r="C4860" s="22"/>
    </row>
    <row r="4861" spans="3:3" x14ac:dyDescent="0.35">
      <c r="C4861" s="22"/>
    </row>
    <row r="4862" spans="3:3" x14ac:dyDescent="0.35">
      <c r="C4862" s="22"/>
    </row>
    <row r="4863" spans="3:3" x14ac:dyDescent="0.35">
      <c r="C4863" s="22"/>
    </row>
    <row r="4864" spans="3:3" x14ac:dyDescent="0.35">
      <c r="C4864" s="22"/>
    </row>
    <row r="4865" spans="3:3" x14ac:dyDescent="0.35">
      <c r="C4865" s="22"/>
    </row>
    <row r="4866" spans="3:3" x14ac:dyDescent="0.35">
      <c r="C4866" s="22"/>
    </row>
    <row r="4867" spans="3:3" x14ac:dyDescent="0.35">
      <c r="C4867" s="22"/>
    </row>
    <row r="4868" spans="3:3" x14ac:dyDescent="0.35">
      <c r="C4868" s="22"/>
    </row>
    <row r="4869" spans="3:3" x14ac:dyDescent="0.35">
      <c r="C4869" s="22"/>
    </row>
    <row r="4870" spans="3:3" x14ac:dyDescent="0.35">
      <c r="C4870" s="22"/>
    </row>
    <row r="4871" spans="3:3" x14ac:dyDescent="0.35">
      <c r="C4871" s="22"/>
    </row>
    <row r="4872" spans="3:3" x14ac:dyDescent="0.35">
      <c r="C4872" s="22"/>
    </row>
    <row r="4873" spans="3:3" x14ac:dyDescent="0.35">
      <c r="C4873" s="22"/>
    </row>
    <row r="4874" spans="3:3" x14ac:dyDescent="0.35">
      <c r="C4874" s="22"/>
    </row>
    <row r="4875" spans="3:3" x14ac:dyDescent="0.35">
      <c r="C4875" s="22"/>
    </row>
    <row r="4876" spans="3:3" x14ac:dyDescent="0.35">
      <c r="C4876" s="22"/>
    </row>
    <row r="4877" spans="3:3" x14ac:dyDescent="0.35">
      <c r="C4877" s="22"/>
    </row>
    <row r="4878" spans="3:3" x14ac:dyDescent="0.35">
      <c r="C4878" s="22"/>
    </row>
    <row r="4879" spans="3:3" x14ac:dyDescent="0.35">
      <c r="C4879" s="22"/>
    </row>
    <row r="4880" spans="3:3" x14ac:dyDescent="0.35">
      <c r="C4880" s="22"/>
    </row>
    <row r="4881" spans="3:3" x14ac:dyDescent="0.35">
      <c r="C4881" s="22"/>
    </row>
    <row r="4882" spans="3:3" x14ac:dyDescent="0.35">
      <c r="C4882" s="22"/>
    </row>
    <row r="4883" spans="3:3" x14ac:dyDescent="0.35">
      <c r="C4883" s="22"/>
    </row>
    <row r="4884" spans="3:3" x14ac:dyDescent="0.35">
      <c r="C4884" s="22"/>
    </row>
    <row r="4885" spans="3:3" x14ac:dyDescent="0.35">
      <c r="C4885" s="22"/>
    </row>
    <row r="4886" spans="3:3" x14ac:dyDescent="0.35">
      <c r="C4886" s="22"/>
    </row>
    <row r="4887" spans="3:3" x14ac:dyDescent="0.35">
      <c r="C4887" s="22"/>
    </row>
    <row r="4888" spans="3:3" x14ac:dyDescent="0.35">
      <c r="C4888" s="22"/>
    </row>
    <row r="4889" spans="3:3" x14ac:dyDescent="0.35">
      <c r="C4889" s="22"/>
    </row>
    <row r="4890" spans="3:3" x14ac:dyDescent="0.35">
      <c r="C4890" s="22"/>
    </row>
    <row r="4891" spans="3:3" x14ac:dyDescent="0.35">
      <c r="C4891" s="22"/>
    </row>
    <row r="4892" spans="3:3" x14ac:dyDescent="0.35">
      <c r="C4892" s="22"/>
    </row>
    <row r="4893" spans="3:3" x14ac:dyDescent="0.35">
      <c r="C4893" s="22"/>
    </row>
    <row r="4894" spans="3:3" x14ac:dyDescent="0.35">
      <c r="C4894" s="22"/>
    </row>
    <row r="4895" spans="3:3" x14ac:dyDescent="0.35">
      <c r="C4895" s="22"/>
    </row>
    <row r="4896" spans="3:3" x14ac:dyDescent="0.35">
      <c r="C4896" s="22"/>
    </row>
    <row r="4897" spans="3:3" x14ac:dyDescent="0.35">
      <c r="C4897" s="22"/>
    </row>
    <row r="4898" spans="3:3" x14ac:dyDescent="0.35">
      <c r="C4898" s="22"/>
    </row>
    <row r="4899" spans="3:3" x14ac:dyDescent="0.35">
      <c r="C4899" s="22"/>
    </row>
    <row r="4900" spans="3:3" x14ac:dyDescent="0.35">
      <c r="C4900" s="22"/>
    </row>
    <row r="4901" spans="3:3" x14ac:dyDescent="0.35">
      <c r="C4901" s="22"/>
    </row>
    <row r="4902" spans="3:3" x14ac:dyDescent="0.35">
      <c r="C4902" s="22"/>
    </row>
    <row r="4903" spans="3:3" x14ac:dyDescent="0.35">
      <c r="C4903" s="22"/>
    </row>
    <row r="4904" spans="3:3" x14ac:dyDescent="0.35">
      <c r="C4904" s="22"/>
    </row>
    <row r="4905" spans="3:3" x14ac:dyDescent="0.35">
      <c r="C4905" s="22"/>
    </row>
    <row r="4906" spans="3:3" x14ac:dyDescent="0.35">
      <c r="C4906" s="22"/>
    </row>
    <row r="4907" spans="3:3" x14ac:dyDescent="0.35">
      <c r="C4907" s="22"/>
    </row>
    <row r="4908" spans="3:3" x14ac:dyDescent="0.35">
      <c r="C4908" s="22"/>
    </row>
    <row r="4909" spans="3:3" x14ac:dyDescent="0.35">
      <c r="C4909" s="22"/>
    </row>
    <row r="4910" spans="3:3" x14ac:dyDescent="0.35">
      <c r="C4910" s="22"/>
    </row>
    <row r="4911" spans="3:3" x14ac:dyDescent="0.35">
      <c r="C4911" s="22"/>
    </row>
    <row r="4912" spans="3:3" x14ac:dyDescent="0.35">
      <c r="C4912" s="22"/>
    </row>
    <row r="4913" spans="3:3" x14ac:dyDescent="0.35">
      <c r="C4913" s="22"/>
    </row>
    <row r="4914" spans="3:3" x14ac:dyDescent="0.35">
      <c r="C4914" s="22"/>
    </row>
    <row r="4915" spans="3:3" x14ac:dyDescent="0.35">
      <c r="C4915" s="22"/>
    </row>
    <row r="4916" spans="3:3" x14ac:dyDescent="0.35">
      <c r="C4916" s="22"/>
    </row>
    <row r="4917" spans="3:3" x14ac:dyDescent="0.35">
      <c r="C4917" s="22"/>
    </row>
    <row r="4918" spans="3:3" x14ac:dyDescent="0.35">
      <c r="C4918" s="22"/>
    </row>
    <row r="4919" spans="3:3" x14ac:dyDescent="0.35">
      <c r="C4919" s="22"/>
    </row>
    <row r="4920" spans="3:3" x14ac:dyDescent="0.35">
      <c r="C4920" s="22"/>
    </row>
    <row r="4921" spans="3:3" x14ac:dyDescent="0.35">
      <c r="C4921" s="22"/>
    </row>
    <row r="4922" spans="3:3" x14ac:dyDescent="0.35">
      <c r="C4922" s="22"/>
    </row>
    <row r="4923" spans="3:3" x14ac:dyDescent="0.35">
      <c r="C4923" s="22"/>
    </row>
    <row r="4924" spans="3:3" x14ac:dyDescent="0.35">
      <c r="C4924" s="22"/>
    </row>
    <row r="4925" spans="3:3" x14ac:dyDescent="0.35">
      <c r="C4925" s="22"/>
    </row>
    <row r="4926" spans="3:3" x14ac:dyDescent="0.35">
      <c r="C4926" s="22"/>
    </row>
    <row r="4927" spans="3:3" x14ac:dyDescent="0.35">
      <c r="C4927" s="22"/>
    </row>
    <row r="4928" spans="3:3" x14ac:dyDescent="0.35">
      <c r="C4928" s="22"/>
    </row>
    <row r="4929" spans="3:3" x14ac:dyDescent="0.35">
      <c r="C4929" s="22"/>
    </row>
    <row r="4930" spans="3:3" x14ac:dyDescent="0.35">
      <c r="C4930" s="22"/>
    </row>
    <row r="4931" spans="3:3" x14ac:dyDescent="0.35">
      <c r="C4931" s="22"/>
    </row>
    <row r="4932" spans="3:3" x14ac:dyDescent="0.35">
      <c r="C4932" s="22"/>
    </row>
    <row r="4933" spans="3:3" x14ac:dyDescent="0.35">
      <c r="C4933" s="22"/>
    </row>
    <row r="4934" spans="3:3" x14ac:dyDescent="0.35">
      <c r="C4934" s="22"/>
    </row>
    <row r="4935" spans="3:3" x14ac:dyDescent="0.35">
      <c r="C4935" s="22"/>
    </row>
    <row r="4936" spans="3:3" x14ac:dyDescent="0.35">
      <c r="C4936" s="22"/>
    </row>
    <row r="4937" spans="3:3" x14ac:dyDescent="0.35">
      <c r="C4937" s="22"/>
    </row>
    <row r="4938" spans="3:3" x14ac:dyDescent="0.35">
      <c r="C4938" s="22"/>
    </row>
    <row r="4939" spans="3:3" x14ac:dyDescent="0.35">
      <c r="C4939" s="22"/>
    </row>
    <row r="4940" spans="3:3" x14ac:dyDescent="0.35">
      <c r="C4940" s="22"/>
    </row>
    <row r="4941" spans="3:3" x14ac:dyDescent="0.35">
      <c r="C4941" s="22"/>
    </row>
    <row r="4942" spans="3:3" x14ac:dyDescent="0.35">
      <c r="C4942" s="22"/>
    </row>
    <row r="4943" spans="3:3" x14ac:dyDescent="0.35">
      <c r="C4943" s="22"/>
    </row>
    <row r="4944" spans="3:3" x14ac:dyDescent="0.35">
      <c r="C4944" s="22"/>
    </row>
    <row r="4945" spans="3:3" x14ac:dyDescent="0.35">
      <c r="C4945" s="22"/>
    </row>
    <row r="4946" spans="3:3" x14ac:dyDescent="0.35">
      <c r="C4946" s="22"/>
    </row>
    <row r="4947" spans="3:3" x14ac:dyDescent="0.35">
      <c r="C4947" s="22"/>
    </row>
    <row r="4948" spans="3:3" x14ac:dyDescent="0.35">
      <c r="C4948" s="22"/>
    </row>
    <row r="4949" spans="3:3" x14ac:dyDescent="0.35">
      <c r="C4949" s="22"/>
    </row>
    <row r="4950" spans="3:3" x14ac:dyDescent="0.35">
      <c r="C4950" s="22"/>
    </row>
    <row r="4951" spans="3:3" x14ac:dyDescent="0.35">
      <c r="C4951" s="22"/>
    </row>
    <row r="4952" spans="3:3" x14ac:dyDescent="0.35">
      <c r="C4952" s="22"/>
    </row>
    <row r="4953" spans="3:3" x14ac:dyDescent="0.35">
      <c r="C4953" s="22"/>
    </row>
    <row r="4954" spans="3:3" x14ac:dyDescent="0.35">
      <c r="C4954" s="22"/>
    </row>
    <row r="4955" spans="3:3" x14ac:dyDescent="0.35">
      <c r="C4955" s="22"/>
    </row>
    <row r="4956" spans="3:3" x14ac:dyDescent="0.35">
      <c r="C4956" s="22"/>
    </row>
    <row r="4957" spans="3:3" x14ac:dyDescent="0.35">
      <c r="C4957" s="22"/>
    </row>
    <row r="4958" spans="3:3" x14ac:dyDescent="0.35">
      <c r="C4958" s="22"/>
    </row>
    <row r="4959" spans="3:3" x14ac:dyDescent="0.35">
      <c r="C4959" s="22"/>
    </row>
    <row r="4960" spans="3:3" x14ac:dyDescent="0.35">
      <c r="C4960" s="22"/>
    </row>
    <row r="4961" spans="3:3" x14ac:dyDescent="0.35">
      <c r="C4961" s="22"/>
    </row>
    <row r="4962" spans="3:3" x14ac:dyDescent="0.35">
      <c r="C4962" s="22"/>
    </row>
    <row r="4963" spans="3:3" x14ac:dyDescent="0.35">
      <c r="C4963" s="22"/>
    </row>
    <row r="4964" spans="3:3" x14ac:dyDescent="0.35">
      <c r="C4964" s="22"/>
    </row>
    <row r="4965" spans="3:3" x14ac:dyDescent="0.35">
      <c r="C4965" s="22"/>
    </row>
    <row r="4966" spans="3:3" x14ac:dyDescent="0.35">
      <c r="C4966" s="22"/>
    </row>
    <row r="4967" spans="3:3" x14ac:dyDescent="0.35">
      <c r="C4967" s="22"/>
    </row>
    <row r="4968" spans="3:3" x14ac:dyDescent="0.35">
      <c r="C4968" s="22"/>
    </row>
    <row r="4969" spans="3:3" x14ac:dyDescent="0.35">
      <c r="C4969" s="22"/>
    </row>
    <row r="4970" spans="3:3" x14ac:dyDescent="0.35">
      <c r="C4970" s="22"/>
    </row>
    <row r="4971" spans="3:3" x14ac:dyDescent="0.35">
      <c r="C4971" s="22"/>
    </row>
    <row r="4972" spans="3:3" x14ac:dyDescent="0.35">
      <c r="C4972" s="22"/>
    </row>
    <row r="4973" spans="3:3" x14ac:dyDescent="0.35">
      <c r="C4973" s="22"/>
    </row>
    <row r="4974" spans="3:3" x14ac:dyDescent="0.35">
      <c r="C4974" s="22"/>
    </row>
    <row r="4975" spans="3:3" x14ac:dyDescent="0.35">
      <c r="C4975" s="22"/>
    </row>
    <row r="4976" spans="3:3" x14ac:dyDescent="0.35">
      <c r="C4976" s="22"/>
    </row>
    <row r="4977" spans="3:3" x14ac:dyDescent="0.35">
      <c r="C4977" s="22"/>
    </row>
    <row r="4978" spans="3:3" x14ac:dyDescent="0.35">
      <c r="C4978" s="22"/>
    </row>
    <row r="4979" spans="3:3" x14ac:dyDescent="0.35">
      <c r="C4979" s="22"/>
    </row>
    <row r="4980" spans="3:3" x14ac:dyDescent="0.35">
      <c r="C4980" s="22"/>
    </row>
    <row r="4981" spans="3:3" x14ac:dyDescent="0.35">
      <c r="C4981" s="22"/>
    </row>
    <row r="4982" spans="3:3" x14ac:dyDescent="0.35">
      <c r="C4982" s="22"/>
    </row>
    <row r="4983" spans="3:3" x14ac:dyDescent="0.35">
      <c r="C4983" s="22"/>
    </row>
    <row r="4984" spans="3:3" x14ac:dyDescent="0.35">
      <c r="C4984" s="22"/>
    </row>
    <row r="4985" spans="3:3" x14ac:dyDescent="0.35">
      <c r="C4985" s="22"/>
    </row>
    <row r="4986" spans="3:3" x14ac:dyDescent="0.35">
      <c r="C4986" s="22"/>
    </row>
    <row r="4987" spans="3:3" x14ac:dyDescent="0.35">
      <c r="C4987" s="22"/>
    </row>
    <row r="4988" spans="3:3" x14ac:dyDescent="0.35">
      <c r="C4988" s="22"/>
    </row>
    <row r="4989" spans="3:3" x14ac:dyDescent="0.35">
      <c r="C4989" s="22"/>
    </row>
    <row r="4990" spans="3:3" x14ac:dyDescent="0.35">
      <c r="C4990" s="22"/>
    </row>
    <row r="4991" spans="3:3" x14ac:dyDescent="0.35">
      <c r="C4991" s="22"/>
    </row>
    <row r="4992" spans="3:3" x14ac:dyDescent="0.35">
      <c r="C4992" s="22"/>
    </row>
    <row r="4993" spans="3:3" x14ac:dyDescent="0.35">
      <c r="C4993" s="22"/>
    </row>
    <row r="4994" spans="3:3" x14ac:dyDescent="0.35">
      <c r="C4994" s="22"/>
    </row>
    <row r="4995" spans="3:3" x14ac:dyDescent="0.35">
      <c r="C4995" s="22"/>
    </row>
    <row r="4996" spans="3:3" x14ac:dyDescent="0.35">
      <c r="C4996" s="22"/>
    </row>
    <row r="4997" spans="3:3" x14ac:dyDescent="0.35">
      <c r="C4997" s="22"/>
    </row>
    <row r="4998" spans="3:3" x14ac:dyDescent="0.35">
      <c r="C4998" s="22"/>
    </row>
    <row r="4999" spans="3:3" x14ac:dyDescent="0.35">
      <c r="C4999" s="22"/>
    </row>
    <row r="5000" spans="3:3" x14ac:dyDescent="0.35">
      <c r="C5000" s="22"/>
    </row>
    <row r="5001" spans="3:3" x14ac:dyDescent="0.35">
      <c r="C5001" s="22"/>
    </row>
    <row r="5002" spans="3:3" x14ac:dyDescent="0.35">
      <c r="C5002" s="22"/>
    </row>
    <row r="5003" spans="3:3" x14ac:dyDescent="0.35">
      <c r="C5003" s="22"/>
    </row>
    <row r="5004" spans="3:3" x14ac:dyDescent="0.35">
      <c r="C5004" s="22"/>
    </row>
    <row r="5005" spans="3:3" x14ac:dyDescent="0.35">
      <c r="C5005" s="22"/>
    </row>
    <row r="5006" spans="3:3" x14ac:dyDescent="0.35">
      <c r="C5006" s="22"/>
    </row>
    <row r="5007" spans="3:3" x14ac:dyDescent="0.35">
      <c r="C5007" s="22"/>
    </row>
    <row r="5008" spans="3:3" x14ac:dyDescent="0.35">
      <c r="C5008" s="22"/>
    </row>
    <row r="5009" spans="3:3" x14ac:dyDescent="0.35">
      <c r="C5009" s="22"/>
    </row>
    <row r="5010" spans="3:3" x14ac:dyDescent="0.35">
      <c r="C5010" s="22"/>
    </row>
    <row r="5011" spans="3:3" x14ac:dyDescent="0.35">
      <c r="C5011" s="22"/>
    </row>
    <row r="5012" spans="3:3" x14ac:dyDescent="0.35">
      <c r="C5012" s="22"/>
    </row>
    <row r="5013" spans="3:3" x14ac:dyDescent="0.35">
      <c r="C5013" s="22"/>
    </row>
    <row r="5014" spans="3:3" x14ac:dyDescent="0.35">
      <c r="C5014" s="22"/>
    </row>
    <row r="5015" spans="3:3" x14ac:dyDescent="0.35">
      <c r="C5015" s="22"/>
    </row>
    <row r="5016" spans="3:3" x14ac:dyDescent="0.35">
      <c r="C5016" s="22"/>
    </row>
    <row r="5017" spans="3:3" x14ac:dyDescent="0.35">
      <c r="C5017" s="22"/>
    </row>
    <row r="5018" spans="3:3" x14ac:dyDescent="0.35">
      <c r="C5018" s="22"/>
    </row>
    <row r="5019" spans="3:3" x14ac:dyDescent="0.35">
      <c r="C5019" s="22"/>
    </row>
    <row r="5020" spans="3:3" x14ac:dyDescent="0.35">
      <c r="C5020" s="22"/>
    </row>
    <row r="5021" spans="3:3" x14ac:dyDescent="0.35">
      <c r="C5021" s="22"/>
    </row>
    <row r="5022" spans="3:3" x14ac:dyDescent="0.35">
      <c r="C5022" s="22"/>
    </row>
    <row r="5023" spans="3:3" x14ac:dyDescent="0.35">
      <c r="C5023" s="22"/>
    </row>
    <row r="5024" spans="3:3" x14ac:dyDescent="0.35">
      <c r="C5024" s="22"/>
    </row>
    <row r="5025" spans="3:3" x14ac:dyDescent="0.35">
      <c r="C5025" s="22"/>
    </row>
    <row r="5026" spans="3:3" x14ac:dyDescent="0.35">
      <c r="C5026" s="22"/>
    </row>
    <row r="5027" spans="3:3" x14ac:dyDescent="0.35">
      <c r="C5027" s="22"/>
    </row>
    <row r="5028" spans="3:3" x14ac:dyDescent="0.35">
      <c r="C5028" s="22"/>
    </row>
    <row r="5029" spans="3:3" x14ac:dyDescent="0.35">
      <c r="C5029" s="22"/>
    </row>
    <row r="5030" spans="3:3" x14ac:dyDescent="0.35">
      <c r="C5030" s="22"/>
    </row>
    <row r="5031" spans="3:3" x14ac:dyDescent="0.35">
      <c r="C5031" s="22"/>
    </row>
    <row r="5032" spans="3:3" x14ac:dyDescent="0.35">
      <c r="C5032" s="22"/>
    </row>
    <row r="5033" spans="3:3" x14ac:dyDescent="0.35">
      <c r="C5033" s="22"/>
    </row>
    <row r="5034" spans="3:3" x14ac:dyDescent="0.35">
      <c r="C5034" s="22"/>
    </row>
    <row r="5035" spans="3:3" x14ac:dyDescent="0.35">
      <c r="C5035" s="22"/>
    </row>
    <row r="5036" spans="3:3" x14ac:dyDescent="0.35">
      <c r="C5036" s="22"/>
    </row>
    <row r="5037" spans="3:3" x14ac:dyDescent="0.35">
      <c r="C5037" s="22"/>
    </row>
    <row r="5038" spans="3:3" x14ac:dyDescent="0.35">
      <c r="C5038" s="22"/>
    </row>
    <row r="5039" spans="3:3" x14ac:dyDescent="0.35">
      <c r="C5039" s="22"/>
    </row>
    <row r="5040" spans="3:3" x14ac:dyDescent="0.35">
      <c r="C5040" s="22"/>
    </row>
    <row r="5041" spans="3:3" x14ac:dyDescent="0.35">
      <c r="C5041" s="22"/>
    </row>
    <row r="5042" spans="3:3" x14ac:dyDescent="0.35">
      <c r="C5042" s="22"/>
    </row>
    <row r="5043" spans="3:3" x14ac:dyDescent="0.35">
      <c r="C5043" s="22"/>
    </row>
    <row r="5044" spans="3:3" x14ac:dyDescent="0.35">
      <c r="C5044" s="22"/>
    </row>
    <row r="5045" spans="3:3" x14ac:dyDescent="0.35">
      <c r="C5045" s="22"/>
    </row>
    <row r="5046" spans="3:3" x14ac:dyDescent="0.35">
      <c r="C5046" s="22"/>
    </row>
    <row r="5047" spans="3:3" x14ac:dyDescent="0.35">
      <c r="C5047" s="22"/>
    </row>
    <row r="5048" spans="3:3" x14ac:dyDescent="0.35">
      <c r="C5048" s="22"/>
    </row>
    <row r="5049" spans="3:3" x14ac:dyDescent="0.35">
      <c r="C5049" s="22"/>
    </row>
    <row r="5050" spans="3:3" x14ac:dyDescent="0.35">
      <c r="C5050" s="22"/>
    </row>
    <row r="5051" spans="3:3" x14ac:dyDescent="0.35">
      <c r="C5051" s="22"/>
    </row>
    <row r="5052" spans="3:3" x14ac:dyDescent="0.35">
      <c r="C5052" s="22"/>
    </row>
    <row r="5053" spans="3:3" x14ac:dyDescent="0.35">
      <c r="C5053" s="22"/>
    </row>
    <row r="5054" spans="3:3" x14ac:dyDescent="0.35">
      <c r="C5054" s="22"/>
    </row>
    <row r="5055" spans="3:3" x14ac:dyDescent="0.35">
      <c r="C5055" s="22"/>
    </row>
    <row r="5056" spans="3:3" x14ac:dyDescent="0.35">
      <c r="C5056" s="22"/>
    </row>
    <row r="5057" spans="3:3" x14ac:dyDescent="0.35">
      <c r="C5057" s="22"/>
    </row>
    <row r="5058" spans="3:3" x14ac:dyDescent="0.35">
      <c r="C5058" s="22"/>
    </row>
    <row r="5059" spans="3:3" x14ac:dyDescent="0.35">
      <c r="C5059" s="22"/>
    </row>
    <row r="5060" spans="3:3" x14ac:dyDescent="0.35">
      <c r="C5060" s="22"/>
    </row>
    <row r="5061" spans="3:3" x14ac:dyDescent="0.35">
      <c r="C5061" s="22"/>
    </row>
    <row r="5062" spans="3:3" x14ac:dyDescent="0.35">
      <c r="C5062" s="22"/>
    </row>
    <row r="5063" spans="3:3" x14ac:dyDescent="0.35">
      <c r="C5063" s="22"/>
    </row>
    <row r="5064" spans="3:3" x14ac:dyDescent="0.35">
      <c r="C5064" s="22"/>
    </row>
    <row r="5065" spans="3:3" x14ac:dyDescent="0.35">
      <c r="C5065" s="22"/>
    </row>
    <row r="5066" spans="3:3" x14ac:dyDescent="0.35">
      <c r="C5066" s="22"/>
    </row>
    <row r="5067" spans="3:3" x14ac:dyDescent="0.35">
      <c r="C5067" s="22"/>
    </row>
    <row r="5068" spans="3:3" x14ac:dyDescent="0.35">
      <c r="C5068" s="22"/>
    </row>
    <row r="5069" spans="3:3" x14ac:dyDescent="0.35">
      <c r="C5069" s="22"/>
    </row>
    <row r="5070" spans="3:3" x14ac:dyDescent="0.35">
      <c r="C5070" s="22"/>
    </row>
    <row r="5071" spans="3:3" x14ac:dyDescent="0.35">
      <c r="C5071" s="22"/>
    </row>
    <row r="5072" spans="3:3" x14ac:dyDescent="0.35">
      <c r="C5072" s="22"/>
    </row>
    <row r="5073" spans="3:3" x14ac:dyDescent="0.35">
      <c r="C5073" s="22"/>
    </row>
    <row r="5074" spans="3:3" x14ac:dyDescent="0.35">
      <c r="C5074" s="22"/>
    </row>
    <row r="5075" spans="3:3" x14ac:dyDescent="0.35">
      <c r="C5075" s="22"/>
    </row>
    <row r="5076" spans="3:3" x14ac:dyDescent="0.35">
      <c r="C5076" s="22"/>
    </row>
    <row r="5077" spans="3:3" x14ac:dyDescent="0.35">
      <c r="C5077" s="22"/>
    </row>
    <row r="5078" spans="3:3" x14ac:dyDescent="0.35">
      <c r="C5078" s="22"/>
    </row>
    <row r="5079" spans="3:3" x14ac:dyDescent="0.35">
      <c r="C5079" s="22"/>
    </row>
    <row r="5080" spans="3:3" x14ac:dyDescent="0.35">
      <c r="C5080" s="22"/>
    </row>
    <row r="5081" spans="3:3" x14ac:dyDescent="0.35">
      <c r="C5081" s="22"/>
    </row>
    <row r="5082" spans="3:3" x14ac:dyDescent="0.35">
      <c r="C5082" s="22"/>
    </row>
    <row r="5083" spans="3:3" x14ac:dyDescent="0.35">
      <c r="C5083" s="22"/>
    </row>
    <row r="5084" spans="3:3" x14ac:dyDescent="0.35">
      <c r="C5084" s="22"/>
    </row>
    <row r="5085" spans="3:3" x14ac:dyDescent="0.35">
      <c r="C5085" s="22"/>
    </row>
    <row r="5086" spans="3:3" x14ac:dyDescent="0.35">
      <c r="C5086" s="22"/>
    </row>
    <row r="5087" spans="3:3" x14ac:dyDescent="0.35">
      <c r="C5087" s="22"/>
    </row>
    <row r="5088" spans="3:3" x14ac:dyDescent="0.35">
      <c r="C5088" s="22"/>
    </row>
    <row r="5089" spans="3:3" x14ac:dyDescent="0.35">
      <c r="C5089" s="22"/>
    </row>
    <row r="5090" spans="3:3" x14ac:dyDescent="0.35">
      <c r="C5090" s="22"/>
    </row>
    <row r="5091" spans="3:3" x14ac:dyDescent="0.35">
      <c r="C5091" s="22"/>
    </row>
    <row r="5092" spans="3:3" x14ac:dyDescent="0.35">
      <c r="C5092" s="22"/>
    </row>
    <row r="5093" spans="3:3" x14ac:dyDescent="0.35">
      <c r="C5093" s="22"/>
    </row>
    <row r="5094" spans="3:3" x14ac:dyDescent="0.35">
      <c r="C5094" s="22"/>
    </row>
    <row r="5095" spans="3:3" x14ac:dyDescent="0.35">
      <c r="C5095" s="22"/>
    </row>
    <row r="5096" spans="3:3" x14ac:dyDescent="0.35">
      <c r="C5096" s="22"/>
    </row>
    <row r="5097" spans="3:3" x14ac:dyDescent="0.35">
      <c r="C5097" s="22"/>
    </row>
    <row r="5098" spans="3:3" x14ac:dyDescent="0.35">
      <c r="C5098" s="22"/>
    </row>
    <row r="5099" spans="3:3" x14ac:dyDescent="0.35">
      <c r="C5099" s="22"/>
    </row>
    <row r="5100" spans="3:3" x14ac:dyDescent="0.35">
      <c r="C5100" s="22"/>
    </row>
    <row r="5101" spans="3:3" x14ac:dyDescent="0.35">
      <c r="C5101" s="22"/>
    </row>
    <row r="5102" spans="3:3" x14ac:dyDescent="0.35">
      <c r="C5102" s="22"/>
    </row>
    <row r="5103" spans="3:3" x14ac:dyDescent="0.35">
      <c r="C5103" s="22"/>
    </row>
    <row r="5104" spans="3:3" x14ac:dyDescent="0.35">
      <c r="C5104" s="22"/>
    </row>
    <row r="5105" spans="3:3" x14ac:dyDescent="0.35">
      <c r="C5105" s="22"/>
    </row>
    <row r="5106" spans="3:3" x14ac:dyDescent="0.35">
      <c r="C5106" s="22"/>
    </row>
    <row r="5107" spans="3:3" x14ac:dyDescent="0.35">
      <c r="C5107" s="22"/>
    </row>
    <row r="5108" spans="3:3" x14ac:dyDescent="0.35">
      <c r="C5108" s="22"/>
    </row>
    <row r="5109" spans="3:3" x14ac:dyDescent="0.35">
      <c r="C5109" s="22"/>
    </row>
    <row r="5110" spans="3:3" x14ac:dyDescent="0.35">
      <c r="C5110" s="22"/>
    </row>
    <row r="5111" spans="3:3" x14ac:dyDescent="0.35">
      <c r="C5111" s="22"/>
    </row>
    <row r="5112" spans="3:3" x14ac:dyDescent="0.35">
      <c r="C5112" s="22"/>
    </row>
    <row r="5113" spans="3:3" x14ac:dyDescent="0.35">
      <c r="C5113" s="22"/>
    </row>
    <row r="5114" spans="3:3" x14ac:dyDescent="0.35">
      <c r="C5114" s="22"/>
    </row>
    <row r="5115" spans="3:3" x14ac:dyDescent="0.35">
      <c r="C5115" s="22"/>
    </row>
    <row r="5116" spans="3:3" x14ac:dyDescent="0.35">
      <c r="C5116" s="22"/>
    </row>
    <row r="5117" spans="3:3" x14ac:dyDescent="0.35">
      <c r="C5117" s="22"/>
    </row>
    <row r="5118" spans="3:3" x14ac:dyDescent="0.35">
      <c r="C5118" s="22"/>
    </row>
    <row r="5119" spans="3:3" x14ac:dyDescent="0.35">
      <c r="C5119" s="22"/>
    </row>
    <row r="5120" spans="3:3" x14ac:dyDescent="0.35">
      <c r="C5120" s="22"/>
    </row>
    <row r="5121" spans="3:3" x14ac:dyDescent="0.35">
      <c r="C5121" s="22"/>
    </row>
    <row r="5122" spans="3:3" x14ac:dyDescent="0.35">
      <c r="C5122" s="22"/>
    </row>
    <row r="5123" spans="3:3" x14ac:dyDescent="0.35">
      <c r="C5123" s="22"/>
    </row>
    <row r="5124" spans="3:3" x14ac:dyDescent="0.35">
      <c r="C5124" s="22"/>
    </row>
    <row r="5125" spans="3:3" x14ac:dyDescent="0.35">
      <c r="C5125" s="22"/>
    </row>
    <row r="5126" spans="3:3" x14ac:dyDescent="0.35">
      <c r="C5126" s="22"/>
    </row>
    <row r="5127" spans="3:3" x14ac:dyDescent="0.35">
      <c r="C5127" s="22"/>
    </row>
    <row r="5128" spans="3:3" x14ac:dyDescent="0.35">
      <c r="C5128" s="22"/>
    </row>
    <row r="5129" spans="3:3" x14ac:dyDescent="0.35">
      <c r="C5129" s="22"/>
    </row>
    <row r="5130" spans="3:3" x14ac:dyDescent="0.35">
      <c r="C5130" s="22"/>
    </row>
    <row r="5131" spans="3:3" x14ac:dyDescent="0.35">
      <c r="C5131" s="22"/>
    </row>
    <row r="5132" spans="3:3" x14ac:dyDescent="0.35">
      <c r="C5132" s="22"/>
    </row>
    <row r="5133" spans="3:3" x14ac:dyDescent="0.35">
      <c r="C5133" s="22"/>
    </row>
    <row r="5134" spans="3:3" x14ac:dyDescent="0.35">
      <c r="C5134" s="22"/>
    </row>
    <row r="5135" spans="3:3" x14ac:dyDescent="0.35">
      <c r="C5135" s="22"/>
    </row>
    <row r="5136" spans="3:3" x14ac:dyDescent="0.35">
      <c r="C5136" s="22"/>
    </row>
    <row r="5137" spans="3:3" x14ac:dyDescent="0.35">
      <c r="C5137" s="22"/>
    </row>
    <row r="5138" spans="3:3" x14ac:dyDescent="0.35">
      <c r="C5138" s="22"/>
    </row>
    <row r="5139" spans="3:3" x14ac:dyDescent="0.35">
      <c r="C5139" s="22"/>
    </row>
    <row r="5140" spans="3:3" x14ac:dyDescent="0.35">
      <c r="C5140" s="22"/>
    </row>
    <row r="5141" spans="3:3" x14ac:dyDescent="0.35">
      <c r="C5141" s="22"/>
    </row>
    <row r="5142" spans="3:3" x14ac:dyDescent="0.35">
      <c r="C5142" s="22"/>
    </row>
    <row r="5143" spans="3:3" x14ac:dyDescent="0.35">
      <c r="C5143" s="22"/>
    </row>
    <row r="5144" spans="3:3" x14ac:dyDescent="0.35">
      <c r="C5144" s="22"/>
    </row>
    <row r="5145" spans="3:3" x14ac:dyDescent="0.35">
      <c r="C5145" s="22"/>
    </row>
    <row r="5146" spans="3:3" x14ac:dyDescent="0.35">
      <c r="C5146" s="22"/>
    </row>
    <row r="5147" spans="3:3" x14ac:dyDescent="0.35">
      <c r="C5147" s="22"/>
    </row>
    <row r="5148" spans="3:3" x14ac:dyDescent="0.35">
      <c r="C5148" s="22"/>
    </row>
    <row r="5149" spans="3:3" x14ac:dyDescent="0.35">
      <c r="C5149" s="22"/>
    </row>
    <row r="5150" spans="3:3" x14ac:dyDescent="0.35">
      <c r="C5150" s="22"/>
    </row>
    <row r="5151" spans="3:3" x14ac:dyDescent="0.35">
      <c r="C5151" s="22"/>
    </row>
    <row r="5152" spans="3:3" x14ac:dyDescent="0.35">
      <c r="C5152" s="22"/>
    </row>
    <row r="5153" spans="3:3" x14ac:dyDescent="0.35">
      <c r="C5153" s="22"/>
    </row>
    <row r="5154" spans="3:3" x14ac:dyDescent="0.35">
      <c r="C5154" s="22"/>
    </row>
    <row r="5155" spans="3:3" x14ac:dyDescent="0.35">
      <c r="C5155" s="22"/>
    </row>
    <row r="5156" spans="3:3" x14ac:dyDescent="0.35">
      <c r="C5156" s="22"/>
    </row>
    <row r="5157" spans="3:3" x14ac:dyDescent="0.35">
      <c r="C5157" s="22"/>
    </row>
    <row r="5158" spans="3:3" x14ac:dyDescent="0.35">
      <c r="C5158" s="22"/>
    </row>
    <row r="5159" spans="3:3" x14ac:dyDescent="0.35">
      <c r="C5159" s="22"/>
    </row>
    <row r="5160" spans="3:3" x14ac:dyDescent="0.35">
      <c r="C5160" s="22"/>
    </row>
    <row r="5161" spans="3:3" x14ac:dyDescent="0.35">
      <c r="C5161" s="22"/>
    </row>
    <row r="5162" spans="3:3" x14ac:dyDescent="0.35">
      <c r="C5162" s="22"/>
    </row>
    <row r="5163" spans="3:3" x14ac:dyDescent="0.35">
      <c r="C5163" s="22"/>
    </row>
    <row r="5164" spans="3:3" x14ac:dyDescent="0.35">
      <c r="C5164" s="22"/>
    </row>
    <row r="5165" spans="3:3" x14ac:dyDescent="0.35">
      <c r="C5165" s="22"/>
    </row>
    <row r="5166" spans="3:3" x14ac:dyDescent="0.35">
      <c r="C5166" s="22"/>
    </row>
    <row r="5167" spans="3:3" x14ac:dyDescent="0.35">
      <c r="C5167" s="22"/>
    </row>
    <row r="5168" spans="3:3" x14ac:dyDescent="0.35">
      <c r="C5168" s="22"/>
    </row>
    <row r="5169" spans="3:3" x14ac:dyDescent="0.35">
      <c r="C5169" s="22"/>
    </row>
    <row r="5170" spans="3:3" x14ac:dyDescent="0.35">
      <c r="C5170" s="22"/>
    </row>
    <row r="5171" spans="3:3" x14ac:dyDescent="0.35">
      <c r="C5171" s="22"/>
    </row>
    <row r="5172" spans="3:3" x14ac:dyDescent="0.35">
      <c r="C5172" s="22"/>
    </row>
    <row r="5173" spans="3:3" x14ac:dyDescent="0.35">
      <c r="C5173" s="22"/>
    </row>
    <row r="5174" spans="3:3" x14ac:dyDescent="0.35">
      <c r="C5174" s="22"/>
    </row>
    <row r="5175" spans="3:3" x14ac:dyDescent="0.35">
      <c r="C5175" s="22"/>
    </row>
    <row r="5176" spans="3:3" x14ac:dyDescent="0.35">
      <c r="C5176" s="22"/>
    </row>
    <row r="5177" spans="3:3" x14ac:dyDescent="0.35">
      <c r="C5177" s="22"/>
    </row>
    <row r="5178" spans="3:3" x14ac:dyDescent="0.35">
      <c r="C5178" s="22"/>
    </row>
    <row r="5179" spans="3:3" x14ac:dyDescent="0.35">
      <c r="C5179" s="22"/>
    </row>
    <row r="5180" spans="3:3" x14ac:dyDescent="0.35">
      <c r="C5180" s="22"/>
    </row>
    <row r="5181" spans="3:3" x14ac:dyDescent="0.35">
      <c r="C5181" s="22"/>
    </row>
    <row r="5182" spans="3:3" x14ac:dyDescent="0.35">
      <c r="C5182" s="22"/>
    </row>
    <row r="5183" spans="3:3" x14ac:dyDescent="0.35">
      <c r="C5183" s="22"/>
    </row>
    <row r="5184" spans="3:3" x14ac:dyDescent="0.35">
      <c r="C5184" s="22"/>
    </row>
    <row r="5185" spans="3:3" x14ac:dyDescent="0.35">
      <c r="C5185" s="22"/>
    </row>
    <row r="5186" spans="3:3" x14ac:dyDescent="0.35">
      <c r="C5186" s="22"/>
    </row>
    <row r="5187" spans="3:3" x14ac:dyDescent="0.35">
      <c r="C5187" s="22"/>
    </row>
    <row r="5188" spans="3:3" x14ac:dyDescent="0.35">
      <c r="C5188" s="22"/>
    </row>
    <row r="5189" spans="3:3" x14ac:dyDescent="0.35">
      <c r="C5189" s="22"/>
    </row>
    <row r="5190" spans="3:3" x14ac:dyDescent="0.35">
      <c r="C5190" s="22"/>
    </row>
    <row r="5191" spans="3:3" x14ac:dyDescent="0.35">
      <c r="C5191" s="22"/>
    </row>
    <row r="5192" spans="3:3" x14ac:dyDescent="0.35">
      <c r="C5192" s="22"/>
    </row>
    <row r="5193" spans="3:3" x14ac:dyDescent="0.35">
      <c r="C5193" s="22"/>
    </row>
    <row r="5194" spans="3:3" x14ac:dyDescent="0.35">
      <c r="C5194" s="22"/>
    </row>
    <row r="5195" spans="3:3" x14ac:dyDescent="0.35">
      <c r="C5195" s="22"/>
    </row>
    <row r="5196" spans="3:3" x14ac:dyDescent="0.35">
      <c r="C5196" s="22"/>
    </row>
    <row r="5197" spans="3:3" x14ac:dyDescent="0.35">
      <c r="C5197" s="22"/>
    </row>
    <row r="5198" spans="3:3" x14ac:dyDescent="0.35">
      <c r="C5198" s="22"/>
    </row>
    <row r="5199" spans="3:3" x14ac:dyDescent="0.35">
      <c r="C5199" s="22"/>
    </row>
    <row r="5200" spans="3:3" x14ac:dyDescent="0.35">
      <c r="C5200" s="22"/>
    </row>
    <row r="5201" spans="3:3" x14ac:dyDescent="0.35">
      <c r="C5201" s="22"/>
    </row>
    <row r="5202" spans="3:3" x14ac:dyDescent="0.35">
      <c r="C5202" s="22"/>
    </row>
    <row r="5203" spans="3:3" x14ac:dyDescent="0.35">
      <c r="C5203" s="22"/>
    </row>
    <row r="5204" spans="3:3" x14ac:dyDescent="0.35">
      <c r="C5204" s="22"/>
    </row>
    <row r="5205" spans="3:3" x14ac:dyDescent="0.35">
      <c r="C5205" s="22"/>
    </row>
    <row r="5206" spans="3:3" x14ac:dyDescent="0.35">
      <c r="C5206" s="22"/>
    </row>
    <row r="5207" spans="3:3" x14ac:dyDescent="0.35">
      <c r="C5207" s="22"/>
    </row>
    <row r="5208" spans="3:3" x14ac:dyDescent="0.35">
      <c r="C5208" s="22"/>
    </row>
    <row r="5209" spans="3:3" x14ac:dyDescent="0.35">
      <c r="C5209" s="22"/>
    </row>
    <row r="5210" spans="3:3" x14ac:dyDescent="0.35">
      <c r="C5210" s="22"/>
    </row>
    <row r="5211" spans="3:3" x14ac:dyDescent="0.35">
      <c r="C5211" s="22"/>
    </row>
    <row r="5212" spans="3:3" x14ac:dyDescent="0.35">
      <c r="C5212" s="22"/>
    </row>
    <row r="5213" spans="3:3" x14ac:dyDescent="0.35">
      <c r="C5213" s="22"/>
    </row>
    <row r="5214" spans="3:3" x14ac:dyDescent="0.35">
      <c r="C5214" s="22"/>
    </row>
    <row r="5215" spans="3:3" x14ac:dyDescent="0.35">
      <c r="C5215" s="22"/>
    </row>
    <row r="5216" spans="3:3" x14ac:dyDescent="0.35">
      <c r="C5216" s="22"/>
    </row>
    <row r="5217" spans="3:3" x14ac:dyDescent="0.35">
      <c r="C5217" s="22"/>
    </row>
    <row r="5218" spans="3:3" x14ac:dyDescent="0.35">
      <c r="C5218" s="22"/>
    </row>
    <row r="5219" spans="3:3" x14ac:dyDescent="0.35">
      <c r="C5219" s="22"/>
    </row>
    <row r="5220" spans="3:3" x14ac:dyDescent="0.35">
      <c r="C5220" s="22"/>
    </row>
    <row r="5221" spans="3:3" x14ac:dyDescent="0.35">
      <c r="C5221" s="22"/>
    </row>
    <row r="5222" spans="3:3" x14ac:dyDescent="0.35">
      <c r="C5222" s="22"/>
    </row>
    <row r="5223" spans="3:3" x14ac:dyDescent="0.35">
      <c r="C5223" s="22"/>
    </row>
    <row r="5224" spans="3:3" x14ac:dyDescent="0.35">
      <c r="C5224" s="22"/>
    </row>
    <row r="5225" spans="3:3" x14ac:dyDescent="0.35">
      <c r="C5225" s="22"/>
    </row>
    <row r="5226" spans="3:3" x14ac:dyDescent="0.35">
      <c r="C5226" s="22"/>
    </row>
    <row r="5227" spans="3:3" x14ac:dyDescent="0.35">
      <c r="C5227" s="22"/>
    </row>
    <row r="5228" spans="3:3" x14ac:dyDescent="0.35">
      <c r="C5228" s="22"/>
    </row>
    <row r="5229" spans="3:3" x14ac:dyDescent="0.35">
      <c r="C5229" s="22"/>
    </row>
    <row r="5230" spans="3:3" x14ac:dyDescent="0.35">
      <c r="C5230" s="22"/>
    </row>
    <row r="5231" spans="3:3" x14ac:dyDescent="0.35">
      <c r="C5231" s="22"/>
    </row>
    <row r="5232" spans="3:3" x14ac:dyDescent="0.35">
      <c r="C5232" s="22"/>
    </row>
    <row r="5233" spans="3:3" x14ac:dyDescent="0.35">
      <c r="C5233" s="22"/>
    </row>
    <row r="5234" spans="3:3" x14ac:dyDescent="0.35">
      <c r="C5234" s="22"/>
    </row>
    <row r="5235" spans="3:3" x14ac:dyDescent="0.35">
      <c r="C5235" s="22"/>
    </row>
    <row r="5236" spans="3:3" x14ac:dyDescent="0.35">
      <c r="C5236" s="22"/>
    </row>
    <row r="5237" spans="3:3" x14ac:dyDescent="0.35">
      <c r="C5237" s="22"/>
    </row>
    <row r="5238" spans="3:3" x14ac:dyDescent="0.35">
      <c r="C5238" s="22"/>
    </row>
    <row r="5239" spans="3:3" x14ac:dyDescent="0.35">
      <c r="C5239" s="22"/>
    </row>
    <row r="5240" spans="3:3" x14ac:dyDescent="0.35">
      <c r="C5240" s="22"/>
    </row>
    <row r="5241" spans="3:3" x14ac:dyDescent="0.35">
      <c r="C5241" s="22"/>
    </row>
    <row r="5242" spans="3:3" x14ac:dyDescent="0.35">
      <c r="C5242" s="22"/>
    </row>
    <row r="5243" spans="3:3" x14ac:dyDescent="0.35">
      <c r="C5243" s="22"/>
    </row>
    <row r="5244" spans="3:3" x14ac:dyDescent="0.35">
      <c r="C5244" s="22"/>
    </row>
    <row r="5245" spans="3:3" x14ac:dyDescent="0.35">
      <c r="C5245" s="22"/>
    </row>
    <row r="5246" spans="3:3" x14ac:dyDescent="0.35">
      <c r="C5246" s="22"/>
    </row>
    <row r="5247" spans="3:3" x14ac:dyDescent="0.35">
      <c r="C5247" s="22"/>
    </row>
    <row r="5248" spans="3:3" x14ac:dyDescent="0.35">
      <c r="C5248" s="22"/>
    </row>
    <row r="5249" spans="3:3" x14ac:dyDescent="0.35">
      <c r="C5249" s="22"/>
    </row>
    <row r="5250" spans="3:3" x14ac:dyDescent="0.35">
      <c r="C5250" s="22"/>
    </row>
    <row r="5251" spans="3:3" x14ac:dyDescent="0.35">
      <c r="C5251" s="22"/>
    </row>
    <row r="5252" spans="3:3" x14ac:dyDescent="0.35">
      <c r="C5252" s="22"/>
    </row>
    <row r="5253" spans="3:3" x14ac:dyDescent="0.35">
      <c r="C5253" s="22"/>
    </row>
    <row r="5254" spans="3:3" x14ac:dyDescent="0.35">
      <c r="C5254" s="22"/>
    </row>
    <row r="5255" spans="3:3" x14ac:dyDescent="0.35">
      <c r="C5255" s="22"/>
    </row>
    <row r="5256" spans="3:3" x14ac:dyDescent="0.35">
      <c r="C5256" s="22"/>
    </row>
    <row r="5257" spans="3:3" x14ac:dyDescent="0.35">
      <c r="C5257" s="22"/>
    </row>
    <row r="5258" spans="3:3" x14ac:dyDescent="0.35">
      <c r="C5258" s="22"/>
    </row>
    <row r="5259" spans="3:3" x14ac:dyDescent="0.35">
      <c r="C5259" s="22"/>
    </row>
    <row r="5260" spans="3:3" x14ac:dyDescent="0.35">
      <c r="C5260" s="22"/>
    </row>
    <row r="5261" spans="3:3" x14ac:dyDescent="0.35">
      <c r="C5261" s="22"/>
    </row>
    <row r="5262" spans="3:3" x14ac:dyDescent="0.35">
      <c r="C5262" s="22"/>
    </row>
    <row r="5263" spans="3:3" x14ac:dyDescent="0.35">
      <c r="C5263" s="22"/>
    </row>
    <row r="5264" spans="3:3" x14ac:dyDescent="0.35">
      <c r="C5264" s="22"/>
    </row>
    <row r="5265" spans="3:3" x14ac:dyDescent="0.35">
      <c r="C5265" s="22"/>
    </row>
    <row r="5266" spans="3:3" x14ac:dyDescent="0.35">
      <c r="C5266" s="22"/>
    </row>
    <row r="5267" spans="3:3" x14ac:dyDescent="0.35">
      <c r="C5267" s="22"/>
    </row>
    <row r="5268" spans="3:3" x14ac:dyDescent="0.35">
      <c r="C5268" s="22"/>
    </row>
    <row r="5269" spans="3:3" x14ac:dyDescent="0.35">
      <c r="C5269" s="22"/>
    </row>
    <row r="5270" spans="3:3" x14ac:dyDescent="0.35">
      <c r="C5270" s="22"/>
    </row>
    <row r="5271" spans="3:3" x14ac:dyDescent="0.35">
      <c r="C5271" s="22"/>
    </row>
    <row r="5272" spans="3:3" x14ac:dyDescent="0.35">
      <c r="C5272" s="22"/>
    </row>
    <row r="5273" spans="3:3" x14ac:dyDescent="0.35">
      <c r="C5273" s="22"/>
    </row>
    <row r="5274" spans="3:3" x14ac:dyDescent="0.35">
      <c r="C5274" s="22"/>
    </row>
    <row r="5275" spans="3:3" x14ac:dyDescent="0.35">
      <c r="C5275" s="22"/>
    </row>
    <row r="5276" spans="3:3" x14ac:dyDescent="0.35">
      <c r="C5276" s="22"/>
    </row>
    <row r="5277" spans="3:3" x14ac:dyDescent="0.35">
      <c r="C5277" s="22"/>
    </row>
    <row r="5278" spans="3:3" x14ac:dyDescent="0.35">
      <c r="C5278" s="22"/>
    </row>
    <row r="5279" spans="3:3" x14ac:dyDescent="0.35">
      <c r="C5279" s="22"/>
    </row>
    <row r="5280" spans="3:3" x14ac:dyDescent="0.35">
      <c r="C5280" s="22"/>
    </row>
    <row r="5281" spans="3:3" x14ac:dyDescent="0.35">
      <c r="C5281" s="22"/>
    </row>
    <row r="5282" spans="3:3" x14ac:dyDescent="0.35">
      <c r="C5282" s="22"/>
    </row>
    <row r="5283" spans="3:3" x14ac:dyDescent="0.35">
      <c r="C5283" s="22"/>
    </row>
    <row r="5284" spans="3:3" x14ac:dyDescent="0.35">
      <c r="C5284" s="22"/>
    </row>
    <row r="5285" spans="3:3" x14ac:dyDescent="0.35">
      <c r="C5285" s="22"/>
    </row>
    <row r="5286" spans="3:3" x14ac:dyDescent="0.35">
      <c r="C5286" s="22"/>
    </row>
    <row r="5287" spans="3:3" x14ac:dyDescent="0.35">
      <c r="C5287" s="22"/>
    </row>
    <row r="5288" spans="3:3" x14ac:dyDescent="0.35">
      <c r="C5288" s="22"/>
    </row>
    <row r="5289" spans="3:3" x14ac:dyDescent="0.35">
      <c r="C5289" s="22"/>
    </row>
    <row r="5290" spans="3:3" x14ac:dyDescent="0.35">
      <c r="C5290" s="22"/>
    </row>
    <row r="5291" spans="3:3" x14ac:dyDescent="0.35">
      <c r="C5291" s="22"/>
    </row>
    <row r="5292" spans="3:3" x14ac:dyDescent="0.35">
      <c r="C5292" s="22"/>
    </row>
    <row r="5293" spans="3:3" x14ac:dyDescent="0.35">
      <c r="C5293" s="22"/>
    </row>
    <row r="5294" spans="3:3" x14ac:dyDescent="0.35">
      <c r="C5294" s="22"/>
    </row>
    <row r="5295" spans="3:3" x14ac:dyDescent="0.35">
      <c r="C5295" s="22"/>
    </row>
    <row r="5296" spans="3:3" x14ac:dyDescent="0.35">
      <c r="C5296" s="22"/>
    </row>
    <row r="5297" spans="3:3" x14ac:dyDescent="0.35">
      <c r="C5297" s="22"/>
    </row>
    <row r="5298" spans="3:3" x14ac:dyDescent="0.35">
      <c r="C5298" s="22"/>
    </row>
    <row r="5299" spans="3:3" x14ac:dyDescent="0.35">
      <c r="C5299" s="22"/>
    </row>
    <row r="5300" spans="3:3" x14ac:dyDescent="0.35">
      <c r="C5300" s="22"/>
    </row>
    <row r="5301" spans="3:3" x14ac:dyDescent="0.35">
      <c r="C5301" s="22"/>
    </row>
    <row r="5302" spans="3:3" x14ac:dyDescent="0.35">
      <c r="C5302" s="22"/>
    </row>
    <row r="5303" spans="3:3" x14ac:dyDescent="0.35">
      <c r="C5303" s="22"/>
    </row>
    <row r="5304" spans="3:3" x14ac:dyDescent="0.35">
      <c r="C5304" s="22"/>
    </row>
    <row r="5305" spans="3:3" x14ac:dyDescent="0.35">
      <c r="C5305" s="22"/>
    </row>
    <row r="5306" spans="3:3" x14ac:dyDescent="0.35">
      <c r="C5306" s="22"/>
    </row>
    <row r="5307" spans="3:3" x14ac:dyDescent="0.35">
      <c r="C5307" s="22"/>
    </row>
    <row r="5308" spans="3:3" x14ac:dyDescent="0.35">
      <c r="C5308" s="22"/>
    </row>
    <row r="5309" spans="3:3" x14ac:dyDescent="0.35">
      <c r="C5309" s="22"/>
    </row>
    <row r="5310" spans="3:3" x14ac:dyDescent="0.35">
      <c r="C5310" s="22"/>
    </row>
    <row r="5311" spans="3:3" x14ac:dyDescent="0.35">
      <c r="C5311" s="22"/>
    </row>
    <row r="5312" spans="3:3" x14ac:dyDescent="0.35">
      <c r="C5312" s="22"/>
    </row>
    <row r="5313" spans="3:3" x14ac:dyDescent="0.35">
      <c r="C5313" s="22"/>
    </row>
    <row r="5314" spans="3:3" x14ac:dyDescent="0.35">
      <c r="C5314" s="22"/>
    </row>
    <row r="5315" spans="3:3" x14ac:dyDescent="0.35">
      <c r="C5315" s="22"/>
    </row>
    <row r="5316" spans="3:3" x14ac:dyDescent="0.35">
      <c r="C5316" s="22"/>
    </row>
    <row r="5317" spans="3:3" x14ac:dyDescent="0.35">
      <c r="C5317" s="22"/>
    </row>
    <row r="5318" spans="3:3" x14ac:dyDescent="0.35">
      <c r="C5318" s="22"/>
    </row>
    <row r="5319" spans="3:3" x14ac:dyDescent="0.35">
      <c r="C5319" s="22"/>
    </row>
    <row r="5320" spans="3:3" x14ac:dyDescent="0.35">
      <c r="C5320" s="22"/>
    </row>
    <row r="5321" spans="3:3" x14ac:dyDescent="0.35">
      <c r="C5321" s="22"/>
    </row>
    <row r="5322" spans="3:3" x14ac:dyDescent="0.35">
      <c r="C5322" s="22"/>
    </row>
    <row r="5323" spans="3:3" x14ac:dyDescent="0.35">
      <c r="C5323" s="22"/>
    </row>
    <row r="5324" spans="3:3" x14ac:dyDescent="0.35">
      <c r="C5324" s="22"/>
    </row>
    <row r="5325" spans="3:3" x14ac:dyDescent="0.35">
      <c r="C5325" s="22"/>
    </row>
    <row r="5326" spans="3:3" x14ac:dyDescent="0.35">
      <c r="C5326" s="22"/>
    </row>
    <row r="5327" spans="3:3" x14ac:dyDescent="0.35">
      <c r="C5327" s="22"/>
    </row>
    <row r="5328" spans="3:3" x14ac:dyDescent="0.35">
      <c r="C5328" s="22"/>
    </row>
    <row r="5329" spans="3:3" x14ac:dyDescent="0.35">
      <c r="C5329" s="22"/>
    </row>
    <row r="5330" spans="3:3" x14ac:dyDescent="0.35">
      <c r="C5330" s="22"/>
    </row>
    <row r="5331" spans="3:3" x14ac:dyDescent="0.35">
      <c r="C5331" s="22"/>
    </row>
    <row r="5332" spans="3:3" x14ac:dyDescent="0.35">
      <c r="C5332" s="22"/>
    </row>
    <row r="5333" spans="3:3" x14ac:dyDescent="0.35">
      <c r="C5333" s="22"/>
    </row>
    <row r="5334" spans="3:3" x14ac:dyDescent="0.35">
      <c r="C5334" s="22"/>
    </row>
    <row r="5335" spans="3:3" x14ac:dyDescent="0.35">
      <c r="C5335" s="22"/>
    </row>
    <row r="5336" spans="3:3" x14ac:dyDescent="0.35">
      <c r="C5336" s="22"/>
    </row>
    <row r="5337" spans="3:3" x14ac:dyDescent="0.35">
      <c r="C5337" s="22"/>
    </row>
    <row r="5338" spans="3:3" x14ac:dyDescent="0.35">
      <c r="C5338" s="22"/>
    </row>
    <row r="5339" spans="3:3" x14ac:dyDescent="0.35">
      <c r="C5339" s="22"/>
    </row>
    <row r="5340" spans="3:3" x14ac:dyDescent="0.35">
      <c r="C5340" s="22"/>
    </row>
    <row r="5341" spans="3:3" x14ac:dyDescent="0.35">
      <c r="C5341" s="22"/>
    </row>
    <row r="5342" spans="3:3" x14ac:dyDescent="0.35">
      <c r="C5342" s="22"/>
    </row>
    <row r="5343" spans="3:3" x14ac:dyDescent="0.35">
      <c r="C5343" s="22"/>
    </row>
    <row r="5344" spans="3:3" x14ac:dyDescent="0.35">
      <c r="C5344" s="22"/>
    </row>
    <row r="5345" spans="3:3" x14ac:dyDescent="0.35">
      <c r="C5345" s="22"/>
    </row>
    <row r="5346" spans="3:3" x14ac:dyDescent="0.35">
      <c r="C5346" s="22"/>
    </row>
    <row r="5347" spans="3:3" x14ac:dyDescent="0.35">
      <c r="C5347" s="22"/>
    </row>
    <row r="5348" spans="3:3" x14ac:dyDescent="0.35">
      <c r="C5348" s="22"/>
    </row>
    <row r="5349" spans="3:3" x14ac:dyDescent="0.35">
      <c r="C5349" s="22"/>
    </row>
    <row r="5350" spans="3:3" x14ac:dyDescent="0.35">
      <c r="C5350" s="22"/>
    </row>
    <row r="5351" spans="3:3" x14ac:dyDescent="0.35">
      <c r="C5351" s="22"/>
    </row>
    <row r="5352" spans="3:3" x14ac:dyDescent="0.35">
      <c r="C5352" s="22"/>
    </row>
    <row r="5353" spans="3:3" x14ac:dyDescent="0.35">
      <c r="C5353" s="22"/>
    </row>
    <row r="5354" spans="3:3" x14ac:dyDescent="0.35">
      <c r="C5354" s="22"/>
    </row>
    <row r="5355" spans="3:3" x14ac:dyDescent="0.35">
      <c r="C5355" s="22"/>
    </row>
    <row r="5356" spans="3:3" x14ac:dyDescent="0.35">
      <c r="C5356" s="22"/>
    </row>
    <row r="5357" spans="3:3" x14ac:dyDescent="0.35">
      <c r="C5357" s="22"/>
    </row>
    <row r="5358" spans="3:3" x14ac:dyDescent="0.35">
      <c r="C5358" s="22"/>
    </row>
    <row r="5359" spans="3:3" x14ac:dyDescent="0.35">
      <c r="C5359" s="22"/>
    </row>
    <row r="5360" spans="3:3" x14ac:dyDescent="0.35">
      <c r="C5360" s="22"/>
    </row>
    <row r="5361" spans="3:3" x14ac:dyDescent="0.35">
      <c r="C5361" s="22"/>
    </row>
    <row r="5362" spans="3:3" x14ac:dyDescent="0.35">
      <c r="C5362" s="22"/>
    </row>
    <row r="5363" spans="3:3" x14ac:dyDescent="0.35">
      <c r="C5363" s="22"/>
    </row>
    <row r="5364" spans="3:3" x14ac:dyDescent="0.35">
      <c r="C5364" s="22"/>
    </row>
    <row r="5365" spans="3:3" x14ac:dyDescent="0.35">
      <c r="C5365" s="22"/>
    </row>
    <row r="5366" spans="3:3" x14ac:dyDescent="0.35">
      <c r="C5366" s="22"/>
    </row>
    <row r="5367" spans="3:3" x14ac:dyDescent="0.35">
      <c r="C5367" s="22"/>
    </row>
    <row r="5368" spans="3:3" x14ac:dyDescent="0.35">
      <c r="C5368" s="22"/>
    </row>
    <row r="5369" spans="3:3" x14ac:dyDescent="0.35">
      <c r="C5369" s="22"/>
    </row>
    <row r="5370" spans="3:3" x14ac:dyDescent="0.35">
      <c r="C5370" s="22"/>
    </row>
    <row r="5371" spans="3:3" x14ac:dyDescent="0.35">
      <c r="C5371" s="22"/>
    </row>
    <row r="5372" spans="3:3" x14ac:dyDescent="0.35">
      <c r="C5372" s="22"/>
    </row>
    <row r="5373" spans="3:3" x14ac:dyDescent="0.35">
      <c r="C5373" s="22"/>
    </row>
    <row r="5374" spans="3:3" x14ac:dyDescent="0.35">
      <c r="C5374" s="22"/>
    </row>
    <row r="5375" spans="3:3" x14ac:dyDescent="0.35">
      <c r="C5375" s="22"/>
    </row>
    <row r="5376" spans="3:3" x14ac:dyDescent="0.35">
      <c r="C5376" s="22"/>
    </row>
    <row r="5377" spans="3:3" x14ac:dyDescent="0.35">
      <c r="C5377" s="22"/>
    </row>
    <row r="5378" spans="3:3" x14ac:dyDescent="0.35">
      <c r="C5378" s="22"/>
    </row>
    <row r="5379" spans="3:3" x14ac:dyDescent="0.35">
      <c r="C5379" s="22"/>
    </row>
    <row r="5380" spans="3:3" x14ac:dyDescent="0.35">
      <c r="C5380" s="22"/>
    </row>
    <row r="5381" spans="3:3" x14ac:dyDescent="0.35">
      <c r="C5381" s="22"/>
    </row>
    <row r="5382" spans="3:3" x14ac:dyDescent="0.35">
      <c r="C5382" s="22"/>
    </row>
    <row r="5383" spans="3:3" x14ac:dyDescent="0.35">
      <c r="C5383" s="22"/>
    </row>
    <row r="5384" spans="3:3" x14ac:dyDescent="0.35">
      <c r="C5384" s="22"/>
    </row>
    <row r="5385" spans="3:3" x14ac:dyDescent="0.35">
      <c r="C5385" s="22"/>
    </row>
    <row r="5386" spans="3:3" x14ac:dyDescent="0.35">
      <c r="C5386" s="22"/>
    </row>
    <row r="5387" spans="3:3" x14ac:dyDescent="0.35">
      <c r="C5387" s="22"/>
    </row>
    <row r="5388" spans="3:3" x14ac:dyDescent="0.35">
      <c r="C5388" s="22"/>
    </row>
    <row r="5389" spans="3:3" x14ac:dyDescent="0.35">
      <c r="C5389" s="22"/>
    </row>
    <row r="5390" spans="3:3" x14ac:dyDescent="0.35">
      <c r="C5390" s="22"/>
    </row>
    <row r="5391" spans="3:3" x14ac:dyDescent="0.35">
      <c r="C5391" s="22"/>
    </row>
    <row r="5392" spans="3:3" x14ac:dyDescent="0.35">
      <c r="C5392" s="22"/>
    </row>
    <row r="5393" spans="3:3" x14ac:dyDescent="0.35">
      <c r="C5393" s="22"/>
    </row>
    <row r="5394" spans="3:3" x14ac:dyDescent="0.35">
      <c r="C5394" s="22"/>
    </row>
    <row r="5395" spans="3:3" x14ac:dyDescent="0.35">
      <c r="C5395" s="22"/>
    </row>
    <row r="5396" spans="3:3" x14ac:dyDescent="0.35">
      <c r="C5396" s="22"/>
    </row>
    <row r="5397" spans="3:3" x14ac:dyDescent="0.35">
      <c r="C5397" s="22"/>
    </row>
    <row r="5398" spans="3:3" x14ac:dyDescent="0.35">
      <c r="C5398" s="22"/>
    </row>
    <row r="5399" spans="3:3" x14ac:dyDescent="0.35">
      <c r="C5399" s="22"/>
    </row>
    <row r="5400" spans="3:3" x14ac:dyDescent="0.35">
      <c r="C5400" s="22"/>
    </row>
    <row r="5401" spans="3:3" x14ac:dyDescent="0.35">
      <c r="C5401" s="22"/>
    </row>
    <row r="5402" spans="3:3" x14ac:dyDescent="0.35">
      <c r="C5402" s="22"/>
    </row>
    <row r="5403" spans="3:3" x14ac:dyDescent="0.35">
      <c r="C5403" s="22"/>
    </row>
    <row r="5404" spans="3:3" x14ac:dyDescent="0.35">
      <c r="C5404" s="22"/>
    </row>
    <row r="5405" spans="3:3" x14ac:dyDescent="0.35">
      <c r="C5405" s="22"/>
    </row>
    <row r="5406" spans="3:3" x14ac:dyDescent="0.35">
      <c r="C5406" s="22"/>
    </row>
    <row r="5407" spans="3:3" x14ac:dyDescent="0.35">
      <c r="C5407" s="22"/>
    </row>
    <row r="5408" spans="3:3" x14ac:dyDescent="0.35">
      <c r="C5408" s="22"/>
    </row>
    <row r="5409" spans="3:3" x14ac:dyDescent="0.35">
      <c r="C5409" s="22"/>
    </row>
    <row r="5410" spans="3:3" x14ac:dyDescent="0.35">
      <c r="C5410" s="22"/>
    </row>
    <row r="5411" spans="3:3" x14ac:dyDescent="0.35">
      <c r="C5411" s="22"/>
    </row>
    <row r="5412" spans="3:3" x14ac:dyDescent="0.35">
      <c r="C5412" s="22"/>
    </row>
    <row r="5413" spans="3:3" x14ac:dyDescent="0.35">
      <c r="C5413" s="22"/>
    </row>
    <row r="5414" spans="3:3" x14ac:dyDescent="0.35">
      <c r="C5414" s="22"/>
    </row>
    <row r="5415" spans="3:3" x14ac:dyDescent="0.35">
      <c r="C5415" s="22"/>
    </row>
    <row r="5416" spans="3:3" x14ac:dyDescent="0.35">
      <c r="C5416" s="22"/>
    </row>
    <row r="5417" spans="3:3" x14ac:dyDescent="0.35">
      <c r="C5417" s="22"/>
    </row>
    <row r="5418" spans="3:3" x14ac:dyDescent="0.35">
      <c r="C5418" s="22"/>
    </row>
    <row r="5419" spans="3:3" x14ac:dyDescent="0.35">
      <c r="C5419" s="22"/>
    </row>
    <row r="5420" spans="3:3" x14ac:dyDescent="0.35">
      <c r="C5420" s="22"/>
    </row>
    <row r="5421" spans="3:3" x14ac:dyDescent="0.35">
      <c r="C5421" s="22"/>
    </row>
    <row r="5422" spans="3:3" x14ac:dyDescent="0.35">
      <c r="C5422" s="22"/>
    </row>
    <row r="5423" spans="3:3" x14ac:dyDescent="0.35">
      <c r="C5423" s="22"/>
    </row>
    <row r="5424" spans="3:3" x14ac:dyDescent="0.35">
      <c r="C5424" s="22"/>
    </row>
    <row r="5425" spans="3:3" x14ac:dyDescent="0.35">
      <c r="C5425" s="22"/>
    </row>
    <row r="5426" spans="3:3" x14ac:dyDescent="0.35">
      <c r="C5426" s="22"/>
    </row>
    <row r="5427" spans="3:3" x14ac:dyDescent="0.35">
      <c r="C5427" s="22"/>
    </row>
    <row r="5428" spans="3:3" x14ac:dyDescent="0.35">
      <c r="C5428" s="22"/>
    </row>
    <row r="5429" spans="3:3" x14ac:dyDescent="0.35">
      <c r="C5429" s="22"/>
    </row>
    <row r="5430" spans="3:3" x14ac:dyDescent="0.35">
      <c r="C5430" s="22"/>
    </row>
    <row r="5431" spans="3:3" x14ac:dyDescent="0.35">
      <c r="C5431" s="22"/>
    </row>
    <row r="5432" spans="3:3" x14ac:dyDescent="0.35">
      <c r="C5432" s="22"/>
    </row>
    <row r="5433" spans="3:3" x14ac:dyDescent="0.35">
      <c r="C5433" s="22"/>
    </row>
    <row r="5434" spans="3:3" x14ac:dyDescent="0.35">
      <c r="C5434" s="22"/>
    </row>
    <row r="5435" spans="3:3" x14ac:dyDescent="0.35">
      <c r="C5435" s="22"/>
    </row>
    <row r="5436" spans="3:3" x14ac:dyDescent="0.35">
      <c r="C5436" s="22"/>
    </row>
    <row r="5437" spans="3:3" x14ac:dyDescent="0.35">
      <c r="C5437" s="22"/>
    </row>
    <row r="5438" spans="3:3" x14ac:dyDescent="0.35">
      <c r="C5438" s="22"/>
    </row>
    <row r="5439" spans="3:3" x14ac:dyDescent="0.35">
      <c r="C5439" s="22"/>
    </row>
    <row r="5440" spans="3:3" x14ac:dyDescent="0.35">
      <c r="C5440" s="22"/>
    </row>
    <row r="5441" spans="3:3" x14ac:dyDescent="0.35">
      <c r="C5441" s="22"/>
    </row>
    <row r="5442" spans="3:3" x14ac:dyDescent="0.35">
      <c r="C5442" s="22"/>
    </row>
    <row r="5443" spans="3:3" x14ac:dyDescent="0.35">
      <c r="C5443" s="22"/>
    </row>
    <row r="5444" spans="3:3" x14ac:dyDescent="0.35">
      <c r="C5444" s="22"/>
    </row>
    <row r="5445" spans="3:3" x14ac:dyDescent="0.35">
      <c r="C5445" s="22"/>
    </row>
    <row r="5446" spans="3:3" x14ac:dyDescent="0.35">
      <c r="C5446" s="22"/>
    </row>
    <row r="5447" spans="3:3" x14ac:dyDescent="0.35">
      <c r="C5447" s="22"/>
    </row>
    <row r="5448" spans="3:3" x14ac:dyDescent="0.35">
      <c r="C5448" s="22"/>
    </row>
    <row r="5449" spans="3:3" x14ac:dyDescent="0.35">
      <c r="C5449" s="22"/>
    </row>
    <row r="5450" spans="3:3" x14ac:dyDescent="0.35">
      <c r="C5450" s="22"/>
    </row>
    <row r="5451" spans="3:3" x14ac:dyDescent="0.35">
      <c r="C5451" s="22"/>
    </row>
    <row r="5452" spans="3:3" x14ac:dyDescent="0.35">
      <c r="C5452" s="22"/>
    </row>
    <row r="5453" spans="3:3" x14ac:dyDescent="0.35">
      <c r="C5453" s="22"/>
    </row>
    <row r="5454" spans="3:3" x14ac:dyDescent="0.35">
      <c r="C5454" s="22"/>
    </row>
    <row r="5455" spans="3:3" x14ac:dyDescent="0.35">
      <c r="C5455" s="22"/>
    </row>
    <row r="5456" spans="3:3" x14ac:dyDescent="0.35">
      <c r="C5456" s="22"/>
    </row>
    <row r="5457" spans="3:3" x14ac:dyDescent="0.35">
      <c r="C5457" s="22"/>
    </row>
    <row r="5458" spans="3:3" x14ac:dyDescent="0.35">
      <c r="C5458" s="22"/>
    </row>
    <row r="5459" spans="3:3" x14ac:dyDescent="0.35">
      <c r="C5459" s="22"/>
    </row>
    <row r="5460" spans="3:3" x14ac:dyDescent="0.35">
      <c r="C5460" s="22"/>
    </row>
    <row r="5461" spans="3:3" x14ac:dyDescent="0.35">
      <c r="C5461" s="22"/>
    </row>
    <row r="5462" spans="3:3" x14ac:dyDescent="0.35">
      <c r="C5462" s="22"/>
    </row>
    <row r="5463" spans="3:3" x14ac:dyDescent="0.35">
      <c r="C5463" s="22"/>
    </row>
    <row r="5464" spans="3:3" x14ac:dyDescent="0.35">
      <c r="C5464" s="22"/>
    </row>
    <row r="5465" spans="3:3" x14ac:dyDescent="0.35">
      <c r="C5465" s="22"/>
    </row>
    <row r="5466" spans="3:3" x14ac:dyDescent="0.35">
      <c r="C5466" s="22"/>
    </row>
    <row r="5467" spans="3:3" x14ac:dyDescent="0.35">
      <c r="C5467" s="22"/>
    </row>
    <row r="5468" spans="3:3" x14ac:dyDescent="0.35">
      <c r="C5468" s="22"/>
    </row>
    <row r="5469" spans="3:3" x14ac:dyDescent="0.35">
      <c r="C5469" s="22"/>
    </row>
    <row r="5470" spans="3:3" x14ac:dyDescent="0.35">
      <c r="C5470" s="22"/>
    </row>
    <row r="5471" spans="3:3" x14ac:dyDescent="0.35">
      <c r="C5471" s="22"/>
    </row>
    <row r="5472" spans="3:3" x14ac:dyDescent="0.35">
      <c r="C5472" s="22"/>
    </row>
    <row r="5473" spans="3:3" x14ac:dyDescent="0.35">
      <c r="C5473" s="22"/>
    </row>
    <row r="5474" spans="3:3" x14ac:dyDescent="0.35">
      <c r="C5474" s="22"/>
    </row>
    <row r="5475" spans="3:3" x14ac:dyDescent="0.35">
      <c r="C5475" s="22"/>
    </row>
    <row r="5476" spans="3:3" x14ac:dyDescent="0.35">
      <c r="C5476" s="22"/>
    </row>
    <row r="5477" spans="3:3" x14ac:dyDescent="0.35">
      <c r="C5477" s="22"/>
    </row>
    <row r="5478" spans="3:3" x14ac:dyDescent="0.35">
      <c r="C5478" s="22"/>
    </row>
    <row r="5479" spans="3:3" x14ac:dyDescent="0.35">
      <c r="C5479" s="22"/>
    </row>
    <row r="5480" spans="3:3" x14ac:dyDescent="0.35">
      <c r="C5480" s="22"/>
    </row>
    <row r="5481" spans="3:3" x14ac:dyDescent="0.35">
      <c r="C5481" s="22"/>
    </row>
    <row r="5482" spans="3:3" x14ac:dyDescent="0.35">
      <c r="C5482" s="22"/>
    </row>
    <row r="5483" spans="3:3" x14ac:dyDescent="0.35">
      <c r="C5483" s="22"/>
    </row>
    <row r="5484" spans="3:3" x14ac:dyDescent="0.35">
      <c r="C5484" s="22"/>
    </row>
    <row r="5485" spans="3:3" x14ac:dyDescent="0.35">
      <c r="C5485" s="22"/>
    </row>
    <row r="5486" spans="3:3" x14ac:dyDescent="0.35">
      <c r="C5486" s="22"/>
    </row>
    <row r="5487" spans="3:3" x14ac:dyDescent="0.35">
      <c r="C5487" s="22"/>
    </row>
    <row r="5488" spans="3:3" x14ac:dyDescent="0.35">
      <c r="C5488" s="22"/>
    </row>
    <row r="5489" spans="3:3" x14ac:dyDescent="0.35">
      <c r="C5489" s="22"/>
    </row>
    <row r="5490" spans="3:3" x14ac:dyDescent="0.35">
      <c r="C5490" s="22"/>
    </row>
    <row r="5491" spans="3:3" x14ac:dyDescent="0.35">
      <c r="C5491" s="22"/>
    </row>
    <row r="5492" spans="3:3" x14ac:dyDescent="0.35">
      <c r="C5492" s="22"/>
    </row>
    <row r="5493" spans="3:3" x14ac:dyDescent="0.35">
      <c r="C5493" s="22"/>
    </row>
    <row r="5494" spans="3:3" x14ac:dyDescent="0.35">
      <c r="C5494" s="22"/>
    </row>
    <row r="5495" spans="3:3" x14ac:dyDescent="0.35">
      <c r="C5495" s="22"/>
    </row>
    <row r="5496" spans="3:3" x14ac:dyDescent="0.35">
      <c r="C5496" s="22"/>
    </row>
    <row r="5497" spans="3:3" x14ac:dyDescent="0.35">
      <c r="C5497" s="22"/>
    </row>
    <row r="5498" spans="3:3" x14ac:dyDescent="0.35">
      <c r="C5498" s="22"/>
    </row>
    <row r="5499" spans="3:3" x14ac:dyDescent="0.35">
      <c r="C5499" s="22"/>
    </row>
    <row r="5500" spans="3:3" x14ac:dyDescent="0.35">
      <c r="C5500" s="22"/>
    </row>
    <row r="5501" spans="3:3" x14ac:dyDescent="0.35">
      <c r="C5501" s="22"/>
    </row>
    <row r="5502" spans="3:3" x14ac:dyDescent="0.35">
      <c r="C5502" s="22"/>
    </row>
    <row r="5503" spans="3:3" x14ac:dyDescent="0.35">
      <c r="C5503" s="22"/>
    </row>
    <row r="5504" spans="3:3" x14ac:dyDescent="0.35">
      <c r="C5504" s="22"/>
    </row>
    <row r="5505" spans="3:3" x14ac:dyDescent="0.35">
      <c r="C5505" s="22"/>
    </row>
    <row r="5506" spans="3:3" x14ac:dyDescent="0.35">
      <c r="C5506" s="22"/>
    </row>
    <row r="5507" spans="3:3" x14ac:dyDescent="0.35">
      <c r="C5507" s="22"/>
    </row>
    <row r="5508" spans="3:3" x14ac:dyDescent="0.35">
      <c r="C5508" s="22"/>
    </row>
    <row r="5509" spans="3:3" x14ac:dyDescent="0.35">
      <c r="C5509" s="22"/>
    </row>
    <row r="5510" spans="3:3" x14ac:dyDescent="0.35">
      <c r="C5510" s="22"/>
    </row>
    <row r="5511" spans="3:3" x14ac:dyDescent="0.35">
      <c r="C5511" s="22"/>
    </row>
    <row r="5512" spans="3:3" x14ac:dyDescent="0.35">
      <c r="C5512" s="22"/>
    </row>
    <row r="5513" spans="3:3" x14ac:dyDescent="0.35">
      <c r="C5513" s="22"/>
    </row>
    <row r="5514" spans="3:3" x14ac:dyDescent="0.35">
      <c r="C5514" s="22"/>
    </row>
    <row r="5515" spans="3:3" x14ac:dyDescent="0.35">
      <c r="C5515" s="22"/>
    </row>
    <row r="5516" spans="3:3" x14ac:dyDescent="0.35">
      <c r="C5516" s="22"/>
    </row>
    <row r="5517" spans="3:3" x14ac:dyDescent="0.35">
      <c r="C5517" s="22"/>
    </row>
    <row r="5518" spans="3:3" x14ac:dyDescent="0.35">
      <c r="C5518" s="22"/>
    </row>
    <row r="5519" spans="3:3" x14ac:dyDescent="0.35">
      <c r="C5519" s="22"/>
    </row>
    <row r="5520" spans="3:3" x14ac:dyDescent="0.35">
      <c r="C5520" s="22"/>
    </row>
    <row r="5521" spans="3:3" x14ac:dyDescent="0.35">
      <c r="C5521" s="22"/>
    </row>
    <row r="5522" spans="3:3" x14ac:dyDescent="0.35">
      <c r="C5522" s="22"/>
    </row>
    <row r="5523" spans="3:3" x14ac:dyDescent="0.35">
      <c r="C5523" s="22"/>
    </row>
    <row r="5524" spans="3:3" x14ac:dyDescent="0.35">
      <c r="C5524" s="22"/>
    </row>
    <row r="5525" spans="3:3" x14ac:dyDescent="0.35">
      <c r="C5525" s="22"/>
    </row>
    <row r="5526" spans="3:3" x14ac:dyDescent="0.35">
      <c r="C5526" s="22"/>
    </row>
    <row r="5527" spans="3:3" x14ac:dyDescent="0.35">
      <c r="C5527" s="22"/>
    </row>
    <row r="5528" spans="3:3" x14ac:dyDescent="0.35">
      <c r="C5528" s="22"/>
    </row>
    <row r="5529" spans="3:3" x14ac:dyDescent="0.35">
      <c r="C5529" s="22"/>
    </row>
    <row r="5530" spans="3:3" x14ac:dyDescent="0.35">
      <c r="C5530" s="22"/>
    </row>
    <row r="5531" spans="3:3" x14ac:dyDescent="0.35">
      <c r="C5531" s="22"/>
    </row>
    <row r="5532" spans="3:3" x14ac:dyDescent="0.35">
      <c r="C5532" s="22"/>
    </row>
    <row r="5533" spans="3:3" x14ac:dyDescent="0.35">
      <c r="C5533" s="22"/>
    </row>
    <row r="5534" spans="3:3" x14ac:dyDescent="0.35">
      <c r="C5534" s="22"/>
    </row>
    <row r="5535" spans="3:3" x14ac:dyDescent="0.35">
      <c r="C5535" s="22"/>
    </row>
    <row r="5536" spans="3:3" x14ac:dyDescent="0.35">
      <c r="C5536" s="22"/>
    </row>
    <row r="5537" spans="3:3" x14ac:dyDescent="0.35">
      <c r="C5537" s="22"/>
    </row>
    <row r="5538" spans="3:3" x14ac:dyDescent="0.35">
      <c r="C5538" s="22"/>
    </row>
    <row r="5539" spans="3:3" x14ac:dyDescent="0.35">
      <c r="C5539" s="22"/>
    </row>
    <row r="5540" spans="3:3" x14ac:dyDescent="0.35">
      <c r="C5540" s="22"/>
    </row>
    <row r="5541" spans="3:3" x14ac:dyDescent="0.35">
      <c r="C5541" s="22"/>
    </row>
    <row r="5542" spans="3:3" x14ac:dyDescent="0.35">
      <c r="C5542" s="22"/>
    </row>
    <row r="5543" spans="3:3" x14ac:dyDescent="0.35">
      <c r="C5543" s="22"/>
    </row>
    <row r="5544" spans="3:3" x14ac:dyDescent="0.35">
      <c r="C5544" s="22"/>
    </row>
    <row r="5545" spans="3:3" x14ac:dyDescent="0.35">
      <c r="C5545" s="22"/>
    </row>
    <row r="5546" spans="3:3" x14ac:dyDescent="0.35">
      <c r="C5546" s="22"/>
    </row>
    <row r="5547" spans="3:3" x14ac:dyDescent="0.35">
      <c r="C5547" s="22"/>
    </row>
    <row r="5548" spans="3:3" x14ac:dyDescent="0.35">
      <c r="C5548" s="22"/>
    </row>
    <row r="5549" spans="3:3" x14ac:dyDescent="0.35">
      <c r="C5549" s="22"/>
    </row>
    <row r="5550" spans="3:3" x14ac:dyDescent="0.35">
      <c r="C5550" s="22"/>
    </row>
    <row r="5551" spans="3:3" x14ac:dyDescent="0.35">
      <c r="C5551" s="22"/>
    </row>
    <row r="5552" spans="3:3" x14ac:dyDescent="0.35">
      <c r="C5552" s="22"/>
    </row>
    <row r="5553" spans="3:3" x14ac:dyDescent="0.35">
      <c r="C5553" s="22"/>
    </row>
    <row r="5554" spans="3:3" x14ac:dyDescent="0.35">
      <c r="C5554" s="22"/>
    </row>
    <row r="5555" spans="3:3" x14ac:dyDescent="0.35">
      <c r="C5555" s="22"/>
    </row>
    <row r="5556" spans="3:3" x14ac:dyDescent="0.35">
      <c r="C5556" s="22"/>
    </row>
    <row r="5557" spans="3:3" x14ac:dyDescent="0.35">
      <c r="C5557" s="22"/>
    </row>
    <row r="5558" spans="3:3" x14ac:dyDescent="0.35">
      <c r="C5558" s="22"/>
    </row>
    <row r="5559" spans="3:3" x14ac:dyDescent="0.35">
      <c r="C5559" s="22"/>
    </row>
    <row r="5560" spans="3:3" x14ac:dyDescent="0.35">
      <c r="C5560" s="22"/>
    </row>
    <row r="5561" spans="3:3" x14ac:dyDescent="0.35">
      <c r="C5561" s="22"/>
    </row>
    <row r="5562" spans="3:3" x14ac:dyDescent="0.35">
      <c r="C5562" s="22"/>
    </row>
    <row r="5563" spans="3:3" x14ac:dyDescent="0.35">
      <c r="C5563" s="22"/>
    </row>
    <row r="5564" spans="3:3" x14ac:dyDescent="0.35">
      <c r="C5564" s="22"/>
    </row>
    <row r="5565" spans="3:3" x14ac:dyDescent="0.35">
      <c r="C5565" s="22"/>
    </row>
    <row r="5566" spans="3:3" x14ac:dyDescent="0.35">
      <c r="C5566" s="22"/>
    </row>
    <row r="5567" spans="3:3" x14ac:dyDescent="0.35">
      <c r="C5567" s="22"/>
    </row>
    <row r="5568" spans="3:3" x14ac:dyDescent="0.35">
      <c r="C5568" s="22"/>
    </row>
    <row r="5569" spans="3:3" x14ac:dyDescent="0.35">
      <c r="C5569" s="22"/>
    </row>
    <row r="5570" spans="3:3" x14ac:dyDescent="0.35">
      <c r="C5570" s="22"/>
    </row>
    <row r="5571" spans="3:3" x14ac:dyDescent="0.35">
      <c r="C5571" s="22"/>
    </row>
    <row r="5572" spans="3:3" x14ac:dyDescent="0.35">
      <c r="C5572" s="22"/>
    </row>
    <row r="5573" spans="3:3" x14ac:dyDescent="0.35">
      <c r="C5573" s="22"/>
    </row>
    <row r="5574" spans="3:3" x14ac:dyDescent="0.35">
      <c r="C5574" s="22"/>
    </row>
    <row r="5575" spans="3:3" x14ac:dyDescent="0.35">
      <c r="C5575" s="22"/>
    </row>
    <row r="5576" spans="3:3" x14ac:dyDescent="0.35">
      <c r="C5576" s="22"/>
    </row>
    <row r="5577" spans="3:3" x14ac:dyDescent="0.35">
      <c r="C5577" s="22"/>
    </row>
    <row r="5578" spans="3:3" x14ac:dyDescent="0.35">
      <c r="C5578" s="22"/>
    </row>
    <row r="5579" spans="3:3" x14ac:dyDescent="0.35">
      <c r="C5579" s="22"/>
    </row>
    <row r="5580" spans="3:3" x14ac:dyDescent="0.35">
      <c r="C5580" s="22"/>
    </row>
    <row r="5581" spans="3:3" x14ac:dyDescent="0.35">
      <c r="C5581" s="22"/>
    </row>
    <row r="5582" spans="3:3" x14ac:dyDescent="0.35">
      <c r="C5582" s="22"/>
    </row>
    <row r="5583" spans="3:3" x14ac:dyDescent="0.35">
      <c r="C5583" s="22"/>
    </row>
    <row r="5584" spans="3:3" x14ac:dyDescent="0.35">
      <c r="C5584" s="22"/>
    </row>
    <row r="5585" spans="3:3" x14ac:dyDescent="0.35">
      <c r="C5585" s="22"/>
    </row>
    <row r="5586" spans="3:3" x14ac:dyDescent="0.35">
      <c r="C5586" s="22"/>
    </row>
    <row r="5587" spans="3:3" x14ac:dyDescent="0.35">
      <c r="C5587" s="22"/>
    </row>
    <row r="5588" spans="3:3" x14ac:dyDescent="0.35">
      <c r="C5588" s="22"/>
    </row>
    <row r="5589" spans="3:3" x14ac:dyDescent="0.35">
      <c r="C5589" s="22"/>
    </row>
    <row r="5590" spans="3:3" x14ac:dyDescent="0.35">
      <c r="C5590" s="22"/>
    </row>
    <row r="5591" spans="3:3" x14ac:dyDescent="0.35">
      <c r="C5591" s="22"/>
    </row>
    <row r="5592" spans="3:3" x14ac:dyDescent="0.35">
      <c r="C5592" s="22"/>
    </row>
    <row r="5593" spans="3:3" x14ac:dyDescent="0.35">
      <c r="C5593" s="22"/>
    </row>
    <row r="5594" spans="3:3" x14ac:dyDescent="0.35">
      <c r="C5594" s="22"/>
    </row>
    <row r="5595" spans="3:3" x14ac:dyDescent="0.35">
      <c r="C5595" s="22"/>
    </row>
    <row r="5596" spans="3:3" x14ac:dyDescent="0.35">
      <c r="C5596" s="22"/>
    </row>
    <row r="5597" spans="3:3" x14ac:dyDescent="0.35">
      <c r="C5597" s="22"/>
    </row>
    <row r="5598" spans="3:3" x14ac:dyDescent="0.35">
      <c r="C5598" s="22"/>
    </row>
    <row r="5599" spans="3:3" x14ac:dyDescent="0.35">
      <c r="C5599" s="22"/>
    </row>
    <row r="5600" spans="3:3" x14ac:dyDescent="0.35">
      <c r="C5600" s="22"/>
    </row>
    <row r="5601" spans="3:3" x14ac:dyDescent="0.35">
      <c r="C5601" s="22"/>
    </row>
    <row r="5602" spans="3:3" x14ac:dyDescent="0.35">
      <c r="C5602" s="22"/>
    </row>
    <row r="5603" spans="3:3" x14ac:dyDescent="0.35">
      <c r="C5603" s="22"/>
    </row>
    <row r="5604" spans="3:3" x14ac:dyDescent="0.35">
      <c r="C5604" s="22"/>
    </row>
    <row r="5605" spans="3:3" x14ac:dyDescent="0.35">
      <c r="C5605" s="22"/>
    </row>
    <row r="5606" spans="3:3" x14ac:dyDescent="0.35">
      <c r="C5606" s="22"/>
    </row>
    <row r="5607" spans="3:3" x14ac:dyDescent="0.35">
      <c r="C5607" s="22"/>
    </row>
    <row r="5608" spans="3:3" x14ac:dyDescent="0.35">
      <c r="C5608" s="22"/>
    </row>
    <row r="5609" spans="3:3" x14ac:dyDescent="0.35">
      <c r="C5609" s="22"/>
    </row>
    <row r="5610" spans="3:3" x14ac:dyDescent="0.35">
      <c r="C5610" s="22"/>
    </row>
    <row r="5611" spans="3:3" x14ac:dyDescent="0.35">
      <c r="C5611" s="22"/>
    </row>
    <row r="5612" spans="3:3" x14ac:dyDescent="0.35">
      <c r="C5612" s="22"/>
    </row>
    <row r="5613" spans="3:3" x14ac:dyDescent="0.35">
      <c r="C5613" s="22"/>
    </row>
    <row r="5614" spans="3:3" x14ac:dyDescent="0.35">
      <c r="C5614" s="22"/>
    </row>
    <row r="5615" spans="3:3" x14ac:dyDescent="0.35">
      <c r="C5615" s="22"/>
    </row>
    <row r="5616" spans="3:3" x14ac:dyDescent="0.35">
      <c r="C5616" s="22"/>
    </row>
    <row r="5617" spans="3:3" x14ac:dyDescent="0.35">
      <c r="C5617" s="22"/>
    </row>
    <row r="5618" spans="3:3" x14ac:dyDescent="0.35">
      <c r="C5618" s="22"/>
    </row>
    <row r="5619" spans="3:3" x14ac:dyDescent="0.35">
      <c r="C5619" s="22"/>
    </row>
    <row r="5620" spans="3:3" x14ac:dyDescent="0.35">
      <c r="C5620" s="22"/>
    </row>
    <row r="5621" spans="3:3" x14ac:dyDescent="0.35">
      <c r="C5621" s="22"/>
    </row>
    <row r="5622" spans="3:3" x14ac:dyDescent="0.35">
      <c r="C5622" s="22"/>
    </row>
    <row r="5623" spans="3:3" x14ac:dyDescent="0.35">
      <c r="C5623" s="22"/>
    </row>
    <row r="5624" spans="3:3" x14ac:dyDescent="0.35">
      <c r="C5624" s="22"/>
    </row>
    <row r="5625" spans="3:3" x14ac:dyDescent="0.35">
      <c r="C5625" s="22"/>
    </row>
    <row r="5626" spans="3:3" x14ac:dyDescent="0.35">
      <c r="C5626" s="22"/>
    </row>
    <row r="5627" spans="3:3" x14ac:dyDescent="0.35">
      <c r="C5627" s="22"/>
    </row>
    <row r="5628" spans="3:3" x14ac:dyDescent="0.35">
      <c r="C5628" s="22"/>
    </row>
    <row r="5629" spans="3:3" x14ac:dyDescent="0.35">
      <c r="C5629" s="22"/>
    </row>
    <row r="5630" spans="3:3" x14ac:dyDescent="0.35">
      <c r="C5630" s="22"/>
    </row>
    <row r="5631" spans="3:3" x14ac:dyDescent="0.35">
      <c r="C5631" s="22"/>
    </row>
    <row r="5632" spans="3:3" x14ac:dyDescent="0.35">
      <c r="C5632" s="22"/>
    </row>
    <row r="5633" spans="3:3" x14ac:dyDescent="0.35">
      <c r="C5633" s="22"/>
    </row>
    <row r="5634" spans="3:3" x14ac:dyDescent="0.35">
      <c r="C5634" s="22"/>
    </row>
    <row r="5635" spans="3:3" x14ac:dyDescent="0.35">
      <c r="C5635" s="22"/>
    </row>
    <row r="5636" spans="3:3" x14ac:dyDescent="0.35">
      <c r="C5636" s="22"/>
    </row>
    <row r="5637" spans="3:3" x14ac:dyDescent="0.35">
      <c r="C5637" s="22"/>
    </row>
    <row r="5638" spans="3:3" x14ac:dyDescent="0.35">
      <c r="C5638" s="22"/>
    </row>
    <row r="5639" spans="3:3" x14ac:dyDescent="0.35">
      <c r="C5639" s="22"/>
    </row>
    <row r="5640" spans="3:3" x14ac:dyDescent="0.35">
      <c r="C5640" s="22"/>
    </row>
    <row r="5641" spans="3:3" x14ac:dyDescent="0.35">
      <c r="C5641" s="22"/>
    </row>
    <row r="5642" spans="3:3" x14ac:dyDescent="0.35">
      <c r="C5642" s="22"/>
    </row>
    <row r="5643" spans="3:3" x14ac:dyDescent="0.35">
      <c r="C5643" s="22"/>
    </row>
    <row r="5644" spans="3:3" x14ac:dyDescent="0.35">
      <c r="C5644" s="22"/>
    </row>
    <row r="5645" spans="3:3" x14ac:dyDescent="0.35">
      <c r="C5645" s="22"/>
    </row>
    <row r="5646" spans="3:3" x14ac:dyDescent="0.35">
      <c r="C5646" s="22"/>
    </row>
    <row r="5647" spans="3:3" x14ac:dyDescent="0.35">
      <c r="C5647" s="22"/>
    </row>
    <row r="5648" spans="3:3" x14ac:dyDescent="0.35">
      <c r="C5648" s="22"/>
    </row>
    <row r="5649" spans="3:3" x14ac:dyDescent="0.35">
      <c r="C5649" s="22"/>
    </row>
    <row r="5650" spans="3:3" x14ac:dyDescent="0.35">
      <c r="C5650" s="22"/>
    </row>
    <row r="5651" spans="3:3" x14ac:dyDescent="0.35">
      <c r="C5651" s="22"/>
    </row>
    <row r="5652" spans="3:3" x14ac:dyDescent="0.35">
      <c r="C5652" s="22"/>
    </row>
    <row r="5653" spans="3:3" x14ac:dyDescent="0.35">
      <c r="C5653" s="22"/>
    </row>
    <row r="5654" spans="3:3" x14ac:dyDescent="0.35">
      <c r="C5654" s="22"/>
    </row>
    <row r="5655" spans="3:3" x14ac:dyDescent="0.35">
      <c r="C5655" s="22"/>
    </row>
    <row r="5656" spans="3:3" x14ac:dyDescent="0.35">
      <c r="C5656" s="22"/>
    </row>
    <row r="5657" spans="3:3" x14ac:dyDescent="0.35">
      <c r="C5657" s="22"/>
    </row>
    <row r="5658" spans="3:3" x14ac:dyDescent="0.35">
      <c r="C5658" s="22"/>
    </row>
    <row r="5659" spans="3:3" x14ac:dyDescent="0.35">
      <c r="C5659" s="22"/>
    </row>
    <row r="5660" spans="3:3" x14ac:dyDescent="0.35">
      <c r="C5660" s="22"/>
    </row>
    <row r="5661" spans="3:3" x14ac:dyDescent="0.35">
      <c r="C5661" s="22"/>
    </row>
    <row r="5662" spans="3:3" x14ac:dyDescent="0.35">
      <c r="C5662" s="22"/>
    </row>
    <row r="5663" spans="3:3" x14ac:dyDescent="0.35">
      <c r="C5663" s="22"/>
    </row>
    <row r="5664" spans="3:3" x14ac:dyDescent="0.35">
      <c r="C5664" s="22"/>
    </row>
    <row r="5665" spans="3:3" x14ac:dyDescent="0.35">
      <c r="C5665" s="22"/>
    </row>
    <row r="5666" spans="3:3" x14ac:dyDescent="0.35">
      <c r="C5666" s="22"/>
    </row>
    <row r="5667" spans="3:3" x14ac:dyDescent="0.35">
      <c r="C5667" s="22"/>
    </row>
    <row r="5668" spans="3:3" x14ac:dyDescent="0.35">
      <c r="C5668" s="22"/>
    </row>
    <row r="5669" spans="3:3" x14ac:dyDescent="0.35">
      <c r="C5669" s="22"/>
    </row>
    <row r="5670" spans="3:3" x14ac:dyDescent="0.35">
      <c r="C5670" s="22"/>
    </row>
    <row r="5671" spans="3:3" x14ac:dyDescent="0.35">
      <c r="C5671" s="22"/>
    </row>
    <row r="5672" spans="3:3" x14ac:dyDescent="0.35">
      <c r="C5672" s="22"/>
    </row>
    <row r="5673" spans="3:3" x14ac:dyDescent="0.35">
      <c r="C5673" s="22"/>
    </row>
    <row r="5674" spans="3:3" x14ac:dyDescent="0.35">
      <c r="C5674" s="22"/>
    </row>
    <row r="5675" spans="3:3" x14ac:dyDescent="0.35">
      <c r="C5675" s="22"/>
    </row>
    <row r="5676" spans="3:3" x14ac:dyDescent="0.35">
      <c r="C5676" s="22"/>
    </row>
    <row r="5677" spans="3:3" x14ac:dyDescent="0.35">
      <c r="C5677" s="22"/>
    </row>
    <row r="5678" spans="3:3" x14ac:dyDescent="0.35">
      <c r="C5678" s="22"/>
    </row>
    <row r="5679" spans="3:3" x14ac:dyDescent="0.35">
      <c r="C5679" s="22"/>
    </row>
    <row r="5680" spans="3:3" x14ac:dyDescent="0.35">
      <c r="C5680" s="22"/>
    </row>
    <row r="5681" spans="3:3" x14ac:dyDescent="0.35">
      <c r="C5681" s="22"/>
    </row>
    <row r="5682" spans="3:3" x14ac:dyDescent="0.35">
      <c r="C5682" s="22"/>
    </row>
    <row r="5683" spans="3:3" x14ac:dyDescent="0.35">
      <c r="C5683" s="22"/>
    </row>
    <row r="5684" spans="3:3" x14ac:dyDescent="0.35">
      <c r="C5684" s="22"/>
    </row>
    <row r="5685" spans="3:3" x14ac:dyDescent="0.35">
      <c r="C5685" s="22"/>
    </row>
    <row r="5686" spans="3:3" x14ac:dyDescent="0.35">
      <c r="C5686" s="22"/>
    </row>
    <row r="5687" spans="3:3" x14ac:dyDescent="0.35">
      <c r="C5687" s="22"/>
    </row>
    <row r="5688" spans="3:3" x14ac:dyDescent="0.35">
      <c r="C5688" s="22"/>
    </row>
    <row r="5689" spans="3:3" x14ac:dyDescent="0.35">
      <c r="C5689" s="22"/>
    </row>
    <row r="5690" spans="3:3" x14ac:dyDescent="0.35">
      <c r="C5690" s="22"/>
    </row>
    <row r="5691" spans="3:3" x14ac:dyDescent="0.35">
      <c r="C5691" s="22"/>
    </row>
    <row r="5692" spans="3:3" x14ac:dyDescent="0.35">
      <c r="C5692" s="22"/>
    </row>
    <row r="5693" spans="3:3" x14ac:dyDescent="0.35">
      <c r="C5693" s="22"/>
    </row>
    <row r="5694" spans="3:3" x14ac:dyDescent="0.35">
      <c r="C5694" s="22"/>
    </row>
    <row r="5695" spans="3:3" x14ac:dyDescent="0.35">
      <c r="C5695" s="22"/>
    </row>
    <row r="5696" spans="3:3" x14ac:dyDescent="0.35">
      <c r="C5696" s="22"/>
    </row>
    <row r="5697" spans="3:3" x14ac:dyDescent="0.35">
      <c r="C5697" s="22"/>
    </row>
    <row r="5698" spans="3:3" x14ac:dyDescent="0.35">
      <c r="C5698" s="22"/>
    </row>
    <row r="5699" spans="3:3" x14ac:dyDescent="0.35">
      <c r="C5699" s="22"/>
    </row>
    <row r="5700" spans="3:3" x14ac:dyDescent="0.35">
      <c r="C5700" s="22"/>
    </row>
    <row r="5701" spans="3:3" x14ac:dyDescent="0.35">
      <c r="C5701" s="22"/>
    </row>
    <row r="5702" spans="3:3" x14ac:dyDescent="0.35">
      <c r="C5702" s="22"/>
    </row>
    <row r="5703" spans="3:3" x14ac:dyDescent="0.35">
      <c r="C5703" s="22"/>
    </row>
    <row r="5704" spans="3:3" x14ac:dyDescent="0.35">
      <c r="C5704" s="22"/>
    </row>
    <row r="5705" spans="3:3" x14ac:dyDescent="0.35">
      <c r="C5705" s="22"/>
    </row>
    <row r="5706" spans="3:3" x14ac:dyDescent="0.35">
      <c r="C5706" s="22"/>
    </row>
    <row r="5707" spans="3:3" x14ac:dyDescent="0.35">
      <c r="C5707" s="22"/>
    </row>
    <row r="5708" spans="3:3" x14ac:dyDescent="0.35">
      <c r="C5708" s="22"/>
    </row>
    <row r="5709" spans="3:3" x14ac:dyDescent="0.35">
      <c r="C5709" s="22"/>
    </row>
    <row r="5710" spans="3:3" x14ac:dyDescent="0.35">
      <c r="C5710" s="22"/>
    </row>
    <row r="5711" spans="3:3" x14ac:dyDescent="0.35">
      <c r="C5711" s="22"/>
    </row>
    <row r="5712" spans="3:3" x14ac:dyDescent="0.35">
      <c r="C5712" s="22"/>
    </row>
    <row r="5713" spans="3:3" x14ac:dyDescent="0.35">
      <c r="C5713" s="22"/>
    </row>
    <row r="5714" spans="3:3" x14ac:dyDescent="0.35">
      <c r="C5714" s="22"/>
    </row>
    <row r="5715" spans="3:3" x14ac:dyDescent="0.35">
      <c r="C5715" s="22"/>
    </row>
    <row r="5716" spans="3:3" x14ac:dyDescent="0.35">
      <c r="C5716" s="22"/>
    </row>
    <row r="5717" spans="3:3" x14ac:dyDescent="0.35">
      <c r="C5717" s="22"/>
    </row>
    <row r="5718" spans="3:3" x14ac:dyDescent="0.35">
      <c r="C5718" s="22"/>
    </row>
    <row r="5719" spans="3:3" x14ac:dyDescent="0.35">
      <c r="C5719" s="22"/>
    </row>
    <row r="5720" spans="3:3" x14ac:dyDescent="0.35">
      <c r="C5720" s="22"/>
    </row>
    <row r="5721" spans="3:3" x14ac:dyDescent="0.35">
      <c r="C5721" s="22"/>
    </row>
    <row r="5722" spans="3:3" x14ac:dyDescent="0.35">
      <c r="C5722" s="22"/>
    </row>
    <row r="5723" spans="3:3" x14ac:dyDescent="0.35">
      <c r="C5723" s="22"/>
    </row>
    <row r="5724" spans="3:3" x14ac:dyDescent="0.35">
      <c r="C5724" s="22"/>
    </row>
    <row r="5725" spans="3:3" x14ac:dyDescent="0.35">
      <c r="C5725" s="22"/>
    </row>
    <row r="5726" spans="3:3" x14ac:dyDescent="0.35">
      <c r="C5726" s="22"/>
    </row>
    <row r="5727" spans="3:3" x14ac:dyDescent="0.35">
      <c r="C5727" s="22"/>
    </row>
    <row r="5728" spans="3:3" x14ac:dyDescent="0.35">
      <c r="C5728" s="22"/>
    </row>
    <row r="5729" spans="3:3" x14ac:dyDescent="0.35">
      <c r="C5729" s="22"/>
    </row>
    <row r="5730" spans="3:3" x14ac:dyDescent="0.35">
      <c r="C5730" s="22"/>
    </row>
    <row r="5731" spans="3:3" x14ac:dyDescent="0.35">
      <c r="C5731" s="22"/>
    </row>
    <row r="5732" spans="3:3" x14ac:dyDescent="0.35">
      <c r="C5732" s="22"/>
    </row>
    <row r="5733" spans="3:3" x14ac:dyDescent="0.35">
      <c r="C5733" s="22"/>
    </row>
    <row r="5734" spans="3:3" x14ac:dyDescent="0.35">
      <c r="C5734" s="22"/>
    </row>
    <row r="5735" spans="3:3" x14ac:dyDescent="0.35">
      <c r="C5735" s="22"/>
    </row>
    <row r="5736" spans="3:3" x14ac:dyDescent="0.35">
      <c r="C5736" s="22"/>
    </row>
    <row r="5737" spans="3:3" x14ac:dyDescent="0.35">
      <c r="C5737" s="22"/>
    </row>
    <row r="5738" spans="3:3" x14ac:dyDescent="0.35">
      <c r="C5738" s="22"/>
    </row>
    <row r="5739" spans="3:3" x14ac:dyDescent="0.35">
      <c r="C5739" s="22"/>
    </row>
    <row r="5740" spans="3:3" x14ac:dyDescent="0.35">
      <c r="C5740" s="22"/>
    </row>
    <row r="5741" spans="3:3" x14ac:dyDescent="0.35">
      <c r="C5741" s="22"/>
    </row>
    <row r="5742" spans="3:3" x14ac:dyDescent="0.35">
      <c r="C5742" s="22"/>
    </row>
    <row r="5743" spans="3:3" x14ac:dyDescent="0.35">
      <c r="C5743" s="22"/>
    </row>
    <row r="5744" spans="3:3" x14ac:dyDescent="0.35">
      <c r="C5744" s="22"/>
    </row>
    <row r="5745" spans="3:3" x14ac:dyDescent="0.35">
      <c r="C5745" s="22"/>
    </row>
    <row r="5746" spans="3:3" x14ac:dyDescent="0.35">
      <c r="C5746" s="22"/>
    </row>
    <row r="5747" spans="3:3" x14ac:dyDescent="0.35">
      <c r="C5747" s="22"/>
    </row>
    <row r="5748" spans="3:3" x14ac:dyDescent="0.35">
      <c r="C5748" s="22"/>
    </row>
    <row r="5749" spans="3:3" x14ac:dyDescent="0.35">
      <c r="C5749" s="22"/>
    </row>
    <row r="5750" spans="3:3" x14ac:dyDescent="0.35">
      <c r="C5750" s="22"/>
    </row>
    <row r="5751" spans="3:3" x14ac:dyDescent="0.35">
      <c r="C5751" s="22"/>
    </row>
    <row r="5752" spans="3:3" x14ac:dyDescent="0.35">
      <c r="C5752" s="22"/>
    </row>
    <row r="5753" spans="3:3" x14ac:dyDescent="0.35">
      <c r="C5753" s="22"/>
    </row>
    <row r="5754" spans="3:3" x14ac:dyDescent="0.35">
      <c r="C5754" s="22"/>
    </row>
    <row r="5755" spans="3:3" x14ac:dyDescent="0.35">
      <c r="C5755" s="22"/>
    </row>
    <row r="5756" spans="3:3" x14ac:dyDescent="0.35">
      <c r="C5756" s="22"/>
    </row>
    <row r="5757" spans="3:3" x14ac:dyDescent="0.35">
      <c r="C5757" s="22"/>
    </row>
    <row r="5758" spans="3:3" x14ac:dyDescent="0.35">
      <c r="C5758" s="22"/>
    </row>
    <row r="5759" spans="3:3" x14ac:dyDescent="0.35">
      <c r="C5759" s="22"/>
    </row>
    <row r="5760" spans="3:3" x14ac:dyDescent="0.35">
      <c r="C5760" s="22"/>
    </row>
    <row r="5761" spans="3:3" x14ac:dyDescent="0.35">
      <c r="C5761" s="22"/>
    </row>
    <row r="5762" spans="3:3" x14ac:dyDescent="0.35">
      <c r="C5762" s="22"/>
    </row>
    <row r="5763" spans="3:3" x14ac:dyDescent="0.35">
      <c r="C5763" s="22"/>
    </row>
    <row r="5764" spans="3:3" x14ac:dyDescent="0.35">
      <c r="C5764" s="22"/>
    </row>
    <row r="5765" spans="3:3" x14ac:dyDescent="0.35">
      <c r="C5765" s="22"/>
    </row>
    <row r="5766" spans="3:3" x14ac:dyDescent="0.35">
      <c r="C5766" s="22"/>
    </row>
    <row r="5767" spans="3:3" x14ac:dyDescent="0.35">
      <c r="C5767" s="22"/>
    </row>
    <row r="5768" spans="3:3" x14ac:dyDescent="0.35">
      <c r="C5768" s="22"/>
    </row>
    <row r="5769" spans="3:3" x14ac:dyDescent="0.35">
      <c r="C5769" s="22"/>
    </row>
    <row r="5770" spans="3:3" x14ac:dyDescent="0.35">
      <c r="C5770" s="22"/>
    </row>
    <row r="5771" spans="3:3" x14ac:dyDescent="0.35">
      <c r="C5771" s="22"/>
    </row>
    <row r="5772" spans="3:3" x14ac:dyDescent="0.35">
      <c r="C5772" s="22"/>
    </row>
    <row r="5773" spans="3:3" x14ac:dyDescent="0.35">
      <c r="C5773" s="22"/>
    </row>
    <row r="5774" spans="3:3" x14ac:dyDescent="0.35">
      <c r="C5774" s="22"/>
    </row>
    <row r="5775" spans="3:3" x14ac:dyDescent="0.35">
      <c r="C5775" s="22"/>
    </row>
    <row r="5776" spans="3:3" x14ac:dyDescent="0.35">
      <c r="C5776" s="22"/>
    </row>
    <row r="5777" spans="3:3" x14ac:dyDescent="0.35">
      <c r="C5777" s="22"/>
    </row>
    <row r="5778" spans="3:3" x14ac:dyDescent="0.35">
      <c r="C5778" s="22"/>
    </row>
    <row r="5779" spans="3:3" x14ac:dyDescent="0.35">
      <c r="C5779" s="22"/>
    </row>
    <row r="5780" spans="3:3" x14ac:dyDescent="0.35">
      <c r="C5780" s="22"/>
    </row>
    <row r="5781" spans="3:3" x14ac:dyDescent="0.35">
      <c r="C5781" s="22"/>
    </row>
    <row r="5782" spans="3:3" x14ac:dyDescent="0.35">
      <c r="C5782" s="22"/>
    </row>
    <row r="5783" spans="3:3" x14ac:dyDescent="0.35">
      <c r="C5783" s="22"/>
    </row>
    <row r="5784" spans="3:3" x14ac:dyDescent="0.35">
      <c r="C5784" s="22"/>
    </row>
    <row r="5785" spans="3:3" x14ac:dyDescent="0.35">
      <c r="C5785" s="22"/>
    </row>
    <row r="5786" spans="3:3" x14ac:dyDescent="0.35">
      <c r="C5786" s="22"/>
    </row>
    <row r="5787" spans="3:3" x14ac:dyDescent="0.35">
      <c r="C5787" s="22"/>
    </row>
    <row r="5788" spans="3:3" x14ac:dyDescent="0.35">
      <c r="C5788" s="22"/>
    </row>
    <row r="5789" spans="3:3" x14ac:dyDescent="0.35">
      <c r="C5789" s="22"/>
    </row>
    <row r="5790" spans="3:3" x14ac:dyDescent="0.35">
      <c r="C5790" s="22"/>
    </row>
    <row r="5791" spans="3:3" x14ac:dyDescent="0.35">
      <c r="C5791" s="22"/>
    </row>
    <row r="5792" spans="3:3" x14ac:dyDescent="0.35">
      <c r="C5792" s="22"/>
    </row>
    <row r="5793" spans="3:3" x14ac:dyDescent="0.35">
      <c r="C5793" s="22"/>
    </row>
    <row r="5794" spans="3:3" x14ac:dyDescent="0.35">
      <c r="C5794" s="22"/>
    </row>
    <row r="5795" spans="3:3" x14ac:dyDescent="0.35">
      <c r="C5795" s="22"/>
    </row>
    <row r="5796" spans="3:3" x14ac:dyDescent="0.35">
      <c r="C5796" s="22"/>
    </row>
    <row r="5797" spans="3:3" x14ac:dyDescent="0.35">
      <c r="C5797" s="22"/>
    </row>
    <row r="5798" spans="3:3" x14ac:dyDescent="0.35">
      <c r="C5798" s="22"/>
    </row>
    <row r="5799" spans="3:3" x14ac:dyDescent="0.35">
      <c r="C5799" s="22"/>
    </row>
    <row r="5800" spans="3:3" x14ac:dyDescent="0.35">
      <c r="C5800" s="22"/>
    </row>
    <row r="5801" spans="3:3" x14ac:dyDescent="0.35">
      <c r="C5801" s="22"/>
    </row>
    <row r="5802" spans="3:3" x14ac:dyDescent="0.35">
      <c r="C5802" s="22"/>
    </row>
    <row r="5803" spans="3:3" x14ac:dyDescent="0.35">
      <c r="C5803" s="22"/>
    </row>
    <row r="5804" spans="3:3" x14ac:dyDescent="0.35">
      <c r="C5804" s="22"/>
    </row>
    <row r="5805" spans="3:3" x14ac:dyDescent="0.35">
      <c r="C5805" s="22"/>
    </row>
    <row r="5806" spans="3:3" x14ac:dyDescent="0.35">
      <c r="C5806" s="22"/>
    </row>
    <row r="5807" spans="3:3" x14ac:dyDescent="0.35">
      <c r="C5807" s="22"/>
    </row>
    <row r="5808" spans="3:3" x14ac:dyDescent="0.35">
      <c r="C5808" s="22"/>
    </row>
    <row r="5809" spans="3:3" x14ac:dyDescent="0.35">
      <c r="C5809" s="22"/>
    </row>
    <row r="5810" spans="3:3" x14ac:dyDescent="0.35">
      <c r="C5810" s="22"/>
    </row>
    <row r="5811" spans="3:3" x14ac:dyDescent="0.35">
      <c r="C5811" s="22"/>
    </row>
    <row r="5812" spans="3:3" x14ac:dyDescent="0.35">
      <c r="C5812" s="22"/>
    </row>
    <row r="5813" spans="3:3" x14ac:dyDescent="0.35">
      <c r="C5813" s="22"/>
    </row>
    <row r="5814" spans="3:3" x14ac:dyDescent="0.35">
      <c r="C5814" s="22"/>
    </row>
    <row r="5815" spans="3:3" x14ac:dyDescent="0.35">
      <c r="C5815" s="22"/>
    </row>
    <row r="5816" spans="3:3" x14ac:dyDescent="0.35">
      <c r="C5816" s="22"/>
    </row>
    <row r="5817" spans="3:3" x14ac:dyDescent="0.35">
      <c r="C5817" s="22"/>
    </row>
    <row r="5818" spans="3:3" x14ac:dyDescent="0.35">
      <c r="C5818" s="22"/>
    </row>
    <row r="5819" spans="3:3" x14ac:dyDescent="0.35">
      <c r="C5819" s="22"/>
    </row>
    <row r="5820" spans="3:3" x14ac:dyDescent="0.35">
      <c r="C5820" s="22"/>
    </row>
    <row r="5821" spans="3:3" x14ac:dyDescent="0.35">
      <c r="C5821" s="22"/>
    </row>
    <row r="5822" spans="3:3" x14ac:dyDescent="0.35">
      <c r="C5822" s="22"/>
    </row>
    <row r="5823" spans="3:3" x14ac:dyDescent="0.35">
      <c r="C5823" s="22"/>
    </row>
    <row r="5824" spans="3:3" x14ac:dyDescent="0.35">
      <c r="C5824" s="22"/>
    </row>
    <row r="5825" spans="3:3" x14ac:dyDescent="0.35">
      <c r="C5825" s="22"/>
    </row>
    <row r="5826" spans="3:3" x14ac:dyDescent="0.35">
      <c r="C5826" s="22"/>
    </row>
    <row r="5827" spans="3:3" x14ac:dyDescent="0.35">
      <c r="C5827" s="22"/>
    </row>
    <row r="5828" spans="3:3" x14ac:dyDescent="0.35">
      <c r="C5828" s="22"/>
    </row>
    <row r="5829" spans="3:3" x14ac:dyDescent="0.35">
      <c r="C5829" s="22"/>
    </row>
    <row r="5830" spans="3:3" x14ac:dyDescent="0.35">
      <c r="C5830" s="22"/>
    </row>
    <row r="5831" spans="3:3" x14ac:dyDescent="0.35">
      <c r="C5831" s="22"/>
    </row>
    <row r="5832" spans="3:3" x14ac:dyDescent="0.35">
      <c r="C5832" s="22"/>
    </row>
    <row r="5833" spans="3:3" x14ac:dyDescent="0.35">
      <c r="C5833" s="22"/>
    </row>
    <row r="5834" spans="3:3" x14ac:dyDescent="0.35">
      <c r="C5834" s="22"/>
    </row>
    <row r="5835" spans="3:3" x14ac:dyDescent="0.35">
      <c r="C5835" s="22"/>
    </row>
    <row r="5836" spans="3:3" x14ac:dyDescent="0.35">
      <c r="C5836" s="22"/>
    </row>
    <row r="5837" spans="3:3" x14ac:dyDescent="0.35">
      <c r="C5837" s="22"/>
    </row>
    <row r="5838" spans="3:3" x14ac:dyDescent="0.35">
      <c r="C5838" s="22"/>
    </row>
    <row r="5839" spans="3:3" x14ac:dyDescent="0.35">
      <c r="C5839" s="22"/>
    </row>
    <row r="5840" spans="3:3" x14ac:dyDescent="0.35">
      <c r="C5840" s="22"/>
    </row>
    <row r="5841" spans="3:3" x14ac:dyDescent="0.35">
      <c r="C5841" s="22"/>
    </row>
    <row r="5842" spans="3:3" x14ac:dyDescent="0.35">
      <c r="C5842" s="22"/>
    </row>
    <row r="5843" spans="3:3" x14ac:dyDescent="0.35">
      <c r="C5843" s="22"/>
    </row>
    <row r="5844" spans="3:3" x14ac:dyDescent="0.35">
      <c r="C5844" s="22"/>
    </row>
    <row r="5845" spans="3:3" x14ac:dyDescent="0.35">
      <c r="C5845" s="22"/>
    </row>
    <row r="5846" spans="3:3" x14ac:dyDescent="0.35">
      <c r="C5846" s="22"/>
    </row>
    <row r="5847" spans="3:3" x14ac:dyDescent="0.35">
      <c r="C5847" s="22"/>
    </row>
    <row r="5848" spans="3:3" x14ac:dyDescent="0.35">
      <c r="C5848" s="22"/>
    </row>
    <row r="5849" spans="3:3" x14ac:dyDescent="0.35">
      <c r="C5849" s="22"/>
    </row>
    <row r="5850" spans="3:3" x14ac:dyDescent="0.35">
      <c r="C5850" s="22"/>
    </row>
    <row r="5851" spans="3:3" x14ac:dyDescent="0.35">
      <c r="C5851" s="22"/>
    </row>
    <row r="5852" spans="3:3" x14ac:dyDescent="0.35">
      <c r="C5852" s="22"/>
    </row>
    <row r="5853" spans="3:3" x14ac:dyDescent="0.35">
      <c r="C5853" s="22"/>
    </row>
    <row r="5854" spans="3:3" x14ac:dyDescent="0.35">
      <c r="C5854" s="22"/>
    </row>
    <row r="5855" spans="3:3" x14ac:dyDescent="0.35">
      <c r="C5855" s="22"/>
    </row>
    <row r="5856" spans="3:3" x14ac:dyDescent="0.35">
      <c r="C5856" s="22"/>
    </row>
    <row r="5857" spans="3:3" x14ac:dyDescent="0.35">
      <c r="C5857" s="22"/>
    </row>
    <row r="5858" spans="3:3" x14ac:dyDescent="0.35">
      <c r="C5858" s="22"/>
    </row>
    <row r="5859" spans="3:3" x14ac:dyDescent="0.35">
      <c r="C5859" s="22"/>
    </row>
    <row r="5860" spans="3:3" x14ac:dyDescent="0.35">
      <c r="C5860" s="22"/>
    </row>
    <row r="5861" spans="3:3" x14ac:dyDescent="0.35">
      <c r="C5861" s="22"/>
    </row>
    <row r="5862" spans="3:3" x14ac:dyDescent="0.35">
      <c r="C5862" s="22"/>
    </row>
    <row r="5863" spans="3:3" x14ac:dyDescent="0.35">
      <c r="C5863" s="22"/>
    </row>
    <row r="5864" spans="3:3" x14ac:dyDescent="0.35">
      <c r="C5864" s="22"/>
    </row>
    <row r="5865" spans="3:3" x14ac:dyDescent="0.35">
      <c r="C5865" s="22"/>
    </row>
    <row r="5866" spans="3:3" x14ac:dyDescent="0.35">
      <c r="C5866" s="22"/>
    </row>
    <row r="5867" spans="3:3" x14ac:dyDescent="0.35">
      <c r="C5867" s="22"/>
    </row>
    <row r="5868" spans="3:3" x14ac:dyDescent="0.35">
      <c r="C5868" s="22"/>
    </row>
    <row r="5869" spans="3:3" x14ac:dyDescent="0.35">
      <c r="C5869" s="22"/>
    </row>
    <row r="5870" spans="3:3" x14ac:dyDescent="0.35">
      <c r="C5870" s="22"/>
    </row>
    <row r="5871" spans="3:3" x14ac:dyDescent="0.35">
      <c r="C5871" s="22"/>
    </row>
    <row r="5872" spans="3:3" x14ac:dyDescent="0.35">
      <c r="C5872" s="22"/>
    </row>
    <row r="5873" spans="3:3" x14ac:dyDescent="0.35">
      <c r="C5873" s="22"/>
    </row>
    <row r="5874" spans="3:3" x14ac:dyDescent="0.35">
      <c r="C5874" s="22"/>
    </row>
    <row r="5875" spans="3:3" x14ac:dyDescent="0.35">
      <c r="C5875" s="22"/>
    </row>
    <row r="5876" spans="3:3" x14ac:dyDescent="0.35">
      <c r="C5876" s="22"/>
    </row>
    <row r="5877" spans="3:3" x14ac:dyDescent="0.35">
      <c r="C5877" s="22"/>
    </row>
    <row r="5878" spans="3:3" x14ac:dyDescent="0.35">
      <c r="C5878" s="22"/>
    </row>
    <row r="5879" spans="3:3" x14ac:dyDescent="0.35">
      <c r="C5879" s="22"/>
    </row>
    <row r="5880" spans="3:3" x14ac:dyDescent="0.35">
      <c r="C5880" s="22"/>
    </row>
    <row r="5881" spans="3:3" x14ac:dyDescent="0.35">
      <c r="C5881" s="22"/>
    </row>
    <row r="5882" spans="3:3" x14ac:dyDescent="0.35">
      <c r="C5882" s="22"/>
    </row>
    <row r="5883" spans="3:3" x14ac:dyDescent="0.35">
      <c r="C5883" s="22"/>
    </row>
    <row r="5884" spans="3:3" x14ac:dyDescent="0.35">
      <c r="C5884" s="22"/>
    </row>
    <row r="5885" spans="3:3" x14ac:dyDescent="0.35">
      <c r="C5885" s="22"/>
    </row>
    <row r="5886" spans="3:3" x14ac:dyDescent="0.35">
      <c r="C5886" s="22"/>
    </row>
    <row r="5887" spans="3:3" x14ac:dyDescent="0.35">
      <c r="C5887" s="22"/>
    </row>
    <row r="5888" spans="3:3" x14ac:dyDescent="0.35">
      <c r="C5888" s="22"/>
    </row>
    <row r="5889" spans="3:3" x14ac:dyDescent="0.35">
      <c r="C5889" s="22"/>
    </row>
    <row r="5890" spans="3:3" x14ac:dyDescent="0.35">
      <c r="C5890" s="22"/>
    </row>
    <row r="5891" spans="3:3" x14ac:dyDescent="0.35">
      <c r="C5891" s="22"/>
    </row>
    <row r="5892" spans="3:3" x14ac:dyDescent="0.35">
      <c r="C5892" s="22"/>
    </row>
    <row r="5893" spans="3:3" x14ac:dyDescent="0.35">
      <c r="C5893" s="22"/>
    </row>
    <row r="5894" spans="3:3" x14ac:dyDescent="0.35">
      <c r="C5894" s="22"/>
    </row>
    <row r="5895" spans="3:3" x14ac:dyDescent="0.35">
      <c r="C5895" s="22"/>
    </row>
    <row r="5896" spans="3:3" x14ac:dyDescent="0.35">
      <c r="C5896" s="22"/>
    </row>
    <row r="5897" spans="3:3" x14ac:dyDescent="0.35">
      <c r="C5897" s="22"/>
    </row>
    <row r="5898" spans="3:3" x14ac:dyDescent="0.35">
      <c r="C5898" s="22"/>
    </row>
    <row r="5899" spans="3:3" x14ac:dyDescent="0.35">
      <c r="C5899" s="22"/>
    </row>
    <row r="5900" spans="3:3" x14ac:dyDescent="0.35">
      <c r="C5900" s="22"/>
    </row>
    <row r="5901" spans="3:3" x14ac:dyDescent="0.35">
      <c r="C5901" s="22"/>
    </row>
    <row r="5902" spans="3:3" x14ac:dyDescent="0.35">
      <c r="C5902" s="22"/>
    </row>
    <row r="5903" spans="3:3" x14ac:dyDescent="0.35">
      <c r="C5903" s="22"/>
    </row>
    <row r="5904" spans="3:3" x14ac:dyDescent="0.35">
      <c r="C5904" s="22"/>
    </row>
    <row r="5905" spans="3:3" x14ac:dyDescent="0.35">
      <c r="C5905" s="22"/>
    </row>
    <row r="5906" spans="3:3" x14ac:dyDescent="0.35">
      <c r="C5906" s="22"/>
    </row>
    <row r="5907" spans="3:3" x14ac:dyDescent="0.35">
      <c r="C5907" s="22"/>
    </row>
    <row r="5908" spans="3:3" x14ac:dyDescent="0.35">
      <c r="C5908" s="22"/>
    </row>
    <row r="5909" spans="3:3" x14ac:dyDescent="0.35">
      <c r="C5909" s="22"/>
    </row>
    <row r="5910" spans="3:3" x14ac:dyDescent="0.35">
      <c r="C5910" s="22"/>
    </row>
    <row r="5911" spans="3:3" x14ac:dyDescent="0.35">
      <c r="C5911" s="22"/>
    </row>
    <row r="5912" spans="3:3" x14ac:dyDescent="0.35">
      <c r="C5912" s="22"/>
    </row>
    <row r="5913" spans="3:3" x14ac:dyDescent="0.35">
      <c r="C5913" s="22"/>
    </row>
    <row r="5914" spans="3:3" x14ac:dyDescent="0.35">
      <c r="C5914" s="22"/>
    </row>
    <row r="5915" spans="3:3" x14ac:dyDescent="0.35">
      <c r="C5915" s="22"/>
    </row>
    <row r="5916" spans="3:3" x14ac:dyDescent="0.35">
      <c r="C5916" s="22"/>
    </row>
    <row r="5917" spans="3:3" x14ac:dyDescent="0.35">
      <c r="C5917" s="22"/>
    </row>
    <row r="5918" spans="3:3" x14ac:dyDescent="0.35">
      <c r="C5918" s="22"/>
    </row>
    <row r="5919" spans="3:3" x14ac:dyDescent="0.35">
      <c r="C5919" s="22"/>
    </row>
    <row r="5920" spans="3:3" x14ac:dyDescent="0.35">
      <c r="C5920" s="22"/>
    </row>
    <row r="5921" spans="3:3" x14ac:dyDescent="0.35">
      <c r="C5921" s="22"/>
    </row>
    <row r="5922" spans="3:3" x14ac:dyDescent="0.35">
      <c r="C5922" s="22"/>
    </row>
    <row r="5923" spans="3:3" x14ac:dyDescent="0.35">
      <c r="C5923" s="22"/>
    </row>
    <row r="5924" spans="3:3" x14ac:dyDescent="0.35">
      <c r="C5924" s="22"/>
    </row>
    <row r="5925" spans="3:3" x14ac:dyDescent="0.35">
      <c r="C5925" s="22"/>
    </row>
    <row r="5926" spans="3:3" x14ac:dyDescent="0.35">
      <c r="C5926" s="22"/>
    </row>
    <row r="5927" spans="3:3" x14ac:dyDescent="0.35">
      <c r="C5927" s="22"/>
    </row>
    <row r="5928" spans="3:3" x14ac:dyDescent="0.35">
      <c r="C5928" s="22"/>
    </row>
    <row r="5929" spans="3:3" x14ac:dyDescent="0.35">
      <c r="C5929" s="22"/>
    </row>
    <row r="5930" spans="3:3" x14ac:dyDescent="0.35">
      <c r="C5930" s="22"/>
    </row>
    <row r="5931" spans="3:3" x14ac:dyDescent="0.35">
      <c r="C5931" s="22"/>
    </row>
    <row r="5932" spans="3:3" x14ac:dyDescent="0.35">
      <c r="C5932" s="22"/>
    </row>
    <row r="5933" spans="3:3" x14ac:dyDescent="0.35">
      <c r="C5933" s="22"/>
    </row>
    <row r="5934" spans="3:3" x14ac:dyDescent="0.35">
      <c r="C5934" s="22"/>
    </row>
    <row r="5935" spans="3:3" x14ac:dyDescent="0.35">
      <c r="C5935" s="22"/>
    </row>
    <row r="5936" spans="3:3" x14ac:dyDescent="0.35">
      <c r="C5936" s="22"/>
    </row>
    <row r="5937" spans="3:3" x14ac:dyDescent="0.35">
      <c r="C5937" s="22"/>
    </row>
    <row r="5938" spans="3:3" x14ac:dyDescent="0.35">
      <c r="C5938" s="22"/>
    </row>
    <row r="5939" spans="3:3" x14ac:dyDescent="0.35">
      <c r="C5939" s="22"/>
    </row>
    <row r="5940" spans="3:3" x14ac:dyDescent="0.35">
      <c r="C5940" s="22"/>
    </row>
    <row r="5941" spans="3:3" x14ac:dyDescent="0.35">
      <c r="C5941" s="22"/>
    </row>
    <row r="5942" spans="3:3" x14ac:dyDescent="0.35">
      <c r="C5942" s="22"/>
    </row>
    <row r="5943" spans="3:3" x14ac:dyDescent="0.35">
      <c r="C5943" s="22"/>
    </row>
    <row r="5944" spans="3:3" x14ac:dyDescent="0.35">
      <c r="C5944" s="22"/>
    </row>
    <row r="5945" spans="3:3" x14ac:dyDescent="0.35">
      <c r="C5945" s="22"/>
    </row>
    <row r="5946" spans="3:3" x14ac:dyDescent="0.35">
      <c r="C5946" s="22"/>
    </row>
    <row r="5947" spans="3:3" x14ac:dyDescent="0.35">
      <c r="C5947" s="22"/>
    </row>
    <row r="5948" spans="3:3" x14ac:dyDescent="0.35">
      <c r="C5948" s="22"/>
    </row>
    <row r="5949" spans="3:3" x14ac:dyDescent="0.35">
      <c r="C5949" s="22"/>
    </row>
    <row r="5950" spans="3:3" x14ac:dyDescent="0.35">
      <c r="C5950" s="22"/>
    </row>
    <row r="5951" spans="3:3" x14ac:dyDescent="0.35">
      <c r="C5951" s="22"/>
    </row>
    <row r="5952" spans="3:3" x14ac:dyDescent="0.35">
      <c r="C5952" s="22"/>
    </row>
    <row r="5953" spans="3:3" x14ac:dyDescent="0.35">
      <c r="C5953" s="22"/>
    </row>
    <row r="5954" spans="3:3" x14ac:dyDescent="0.35">
      <c r="C5954" s="22"/>
    </row>
    <row r="5955" spans="3:3" x14ac:dyDescent="0.35">
      <c r="C5955" s="22"/>
    </row>
    <row r="5956" spans="3:3" x14ac:dyDescent="0.35">
      <c r="C5956" s="22"/>
    </row>
    <row r="5957" spans="3:3" x14ac:dyDescent="0.35">
      <c r="C5957" s="22"/>
    </row>
    <row r="5958" spans="3:3" x14ac:dyDescent="0.35">
      <c r="C5958" s="22"/>
    </row>
    <row r="5959" spans="3:3" x14ac:dyDescent="0.35">
      <c r="C5959" s="22"/>
    </row>
    <row r="5960" spans="3:3" x14ac:dyDescent="0.35">
      <c r="C5960" s="22"/>
    </row>
    <row r="5961" spans="3:3" x14ac:dyDescent="0.35">
      <c r="C5961" s="22"/>
    </row>
    <row r="5962" spans="3:3" x14ac:dyDescent="0.35">
      <c r="C5962" s="22"/>
    </row>
    <row r="5963" spans="3:3" x14ac:dyDescent="0.35">
      <c r="C5963" s="22"/>
    </row>
    <row r="5964" spans="3:3" x14ac:dyDescent="0.35">
      <c r="C5964" s="22"/>
    </row>
    <row r="5965" spans="3:3" x14ac:dyDescent="0.35">
      <c r="C5965" s="22"/>
    </row>
    <row r="5966" spans="3:3" x14ac:dyDescent="0.35">
      <c r="C5966" s="22"/>
    </row>
    <row r="5967" spans="3:3" x14ac:dyDescent="0.35">
      <c r="C5967" s="22"/>
    </row>
    <row r="5968" spans="3:3" x14ac:dyDescent="0.35">
      <c r="C5968" s="22"/>
    </row>
    <row r="5969" spans="3:3" x14ac:dyDescent="0.35">
      <c r="C5969" s="22"/>
    </row>
    <row r="5970" spans="3:3" x14ac:dyDescent="0.35">
      <c r="C5970" s="22"/>
    </row>
    <row r="5971" spans="3:3" x14ac:dyDescent="0.35">
      <c r="C5971" s="22"/>
    </row>
    <row r="5972" spans="3:3" x14ac:dyDescent="0.35">
      <c r="C5972" s="22"/>
    </row>
    <row r="5973" spans="3:3" x14ac:dyDescent="0.35">
      <c r="C5973" s="22"/>
    </row>
    <row r="5974" spans="3:3" x14ac:dyDescent="0.35">
      <c r="C5974" s="22"/>
    </row>
    <row r="5975" spans="3:3" x14ac:dyDescent="0.35">
      <c r="C5975" s="22"/>
    </row>
    <row r="5976" spans="3:3" x14ac:dyDescent="0.35">
      <c r="C5976" s="22"/>
    </row>
    <row r="5977" spans="3:3" x14ac:dyDescent="0.35">
      <c r="C5977" s="22"/>
    </row>
    <row r="5978" spans="3:3" x14ac:dyDescent="0.35">
      <c r="C5978" s="22"/>
    </row>
    <row r="5979" spans="3:3" x14ac:dyDescent="0.35">
      <c r="C5979" s="22"/>
    </row>
    <row r="5980" spans="3:3" x14ac:dyDescent="0.35">
      <c r="C5980" s="22"/>
    </row>
    <row r="5981" spans="3:3" x14ac:dyDescent="0.35">
      <c r="C5981" s="22"/>
    </row>
    <row r="5982" spans="3:3" x14ac:dyDescent="0.35">
      <c r="C5982" s="22"/>
    </row>
    <row r="5983" spans="3:3" x14ac:dyDescent="0.35">
      <c r="C5983" s="22"/>
    </row>
    <row r="5984" spans="3:3" x14ac:dyDescent="0.35">
      <c r="C5984" s="22"/>
    </row>
    <row r="5985" spans="3:3" x14ac:dyDescent="0.35">
      <c r="C5985" s="22"/>
    </row>
    <row r="5986" spans="3:3" x14ac:dyDescent="0.35">
      <c r="C5986" s="22"/>
    </row>
    <row r="5987" spans="3:3" x14ac:dyDescent="0.35">
      <c r="C5987" s="22"/>
    </row>
    <row r="5988" spans="3:3" x14ac:dyDescent="0.35">
      <c r="C5988" s="22"/>
    </row>
    <row r="5989" spans="3:3" x14ac:dyDescent="0.35">
      <c r="C5989" s="22"/>
    </row>
    <row r="5990" spans="3:3" x14ac:dyDescent="0.35">
      <c r="C5990" s="22"/>
    </row>
    <row r="5991" spans="3:3" x14ac:dyDescent="0.35">
      <c r="C5991" s="22"/>
    </row>
    <row r="5992" spans="3:3" x14ac:dyDescent="0.35">
      <c r="C5992" s="22"/>
    </row>
    <row r="5993" spans="3:3" x14ac:dyDescent="0.35">
      <c r="C5993" s="22"/>
    </row>
    <row r="5994" spans="3:3" x14ac:dyDescent="0.35">
      <c r="C5994" s="22"/>
    </row>
    <row r="5995" spans="3:3" x14ac:dyDescent="0.35">
      <c r="C5995" s="22"/>
    </row>
    <row r="5996" spans="3:3" x14ac:dyDescent="0.35">
      <c r="C5996" s="22"/>
    </row>
    <row r="5997" spans="3:3" x14ac:dyDescent="0.35">
      <c r="C5997" s="22"/>
    </row>
    <row r="5998" spans="3:3" x14ac:dyDescent="0.35">
      <c r="C5998" s="22"/>
    </row>
    <row r="5999" spans="3:3" x14ac:dyDescent="0.35">
      <c r="C5999" s="22"/>
    </row>
    <row r="6000" spans="3:3" x14ac:dyDescent="0.35">
      <c r="C6000" s="22"/>
    </row>
    <row r="6001" spans="3:3" x14ac:dyDescent="0.35">
      <c r="C6001" s="22"/>
    </row>
    <row r="6002" spans="3:3" x14ac:dyDescent="0.35">
      <c r="C6002" s="22"/>
    </row>
    <row r="6003" spans="3:3" x14ac:dyDescent="0.35">
      <c r="C6003" s="22"/>
    </row>
    <row r="6004" spans="3:3" x14ac:dyDescent="0.35">
      <c r="C6004" s="22"/>
    </row>
    <row r="6005" spans="3:3" x14ac:dyDescent="0.35">
      <c r="C6005" s="22"/>
    </row>
    <row r="6006" spans="3:3" x14ac:dyDescent="0.35">
      <c r="C6006" s="22"/>
    </row>
    <row r="6007" spans="3:3" x14ac:dyDescent="0.35">
      <c r="C6007" s="22"/>
    </row>
    <row r="6008" spans="3:3" x14ac:dyDescent="0.35">
      <c r="C6008" s="22"/>
    </row>
    <row r="6009" spans="3:3" x14ac:dyDescent="0.35">
      <c r="C6009" s="22"/>
    </row>
    <row r="6010" spans="3:3" x14ac:dyDescent="0.35">
      <c r="C6010" s="22"/>
    </row>
    <row r="6011" spans="3:3" x14ac:dyDescent="0.35">
      <c r="C6011" s="22"/>
    </row>
    <row r="6012" spans="3:3" x14ac:dyDescent="0.35">
      <c r="C6012" s="22"/>
    </row>
    <row r="6013" spans="3:3" x14ac:dyDescent="0.35">
      <c r="C6013" s="22"/>
    </row>
    <row r="6014" spans="3:3" x14ac:dyDescent="0.35">
      <c r="C6014" s="22"/>
    </row>
    <row r="6015" spans="3:3" x14ac:dyDescent="0.35">
      <c r="C6015" s="22"/>
    </row>
    <row r="6016" spans="3:3" x14ac:dyDescent="0.35">
      <c r="C6016" s="22"/>
    </row>
    <row r="6017" spans="3:3" x14ac:dyDescent="0.35">
      <c r="C6017" s="22"/>
    </row>
    <row r="6018" spans="3:3" x14ac:dyDescent="0.35">
      <c r="C6018" s="22"/>
    </row>
    <row r="6019" spans="3:3" x14ac:dyDescent="0.35">
      <c r="C6019" s="22"/>
    </row>
    <row r="6020" spans="3:3" x14ac:dyDescent="0.35">
      <c r="C6020" s="22"/>
    </row>
    <row r="6021" spans="3:3" x14ac:dyDescent="0.35">
      <c r="C6021" s="22"/>
    </row>
    <row r="6022" spans="3:3" x14ac:dyDescent="0.35">
      <c r="C6022" s="22"/>
    </row>
    <row r="6023" spans="3:3" x14ac:dyDescent="0.35">
      <c r="C6023" s="22"/>
    </row>
    <row r="6024" spans="3:3" x14ac:dyDescent="0.35">
      <c r="C6024" s="22"/>
    </row>
    <row r="6025" spans="3:3" x14ac:dyDescent="0.35">
      <c r="C6025" s="22"/>
    </row>
    <row r="6026" spans="3:3" x14ac:dyDescent="0.35">
      <c r="C6026" s="22"/>
    </row>
    <row r="6027" spans="3:3" x14ac:dyDescent="0.35">
      <c r="C6027" s="22"/>
    </row>
    <row r="6028" spans="3:3" x14ac:dyDescent="0.35">
      <c r="C6028" s="22"/>
    </row>
    <row r="6029" spans="3:3" x14ac:dyDescent="0.35">
      <c r="C6029" s="22"/>
    </row>
    <row r="6030" spans="3:3" x14ac:dyDescent="0.35">
      <c r="C6030" s="22"/>
    </row>
    <row r="6031" spans="3:3" x14ac:dyDescent="0.35">
      <c r="C6031" s="22"/>
    </row>
    <row r="6032" spans="3:3" x14ac:dyDescent="0.35">
      <c r="C6032" s="22"/>
    </row>
    <row r="6033" spans="3:3" x14ac:dyDescent="0.35">
      <c r="C6033" s="22"/>
    </row>
    <row r="6034" spans="3:3" x14ac:dyDescent="0.35">
      <c r="C6034" s="22"/>
    </row>
    <row r="6035" spans="3:3" x14ac:dyDescent="0.35">
      <c r="C6035" s="22"/>
    </row>
    <row r="6036" spans="3:3" x14ac:dyDescent="0.35">
      <c r="C6036" s="22"/>
    </row>
    <row r="6037" spans="3:3" x14ac:dyDescent="0.35">
      <c r="C6037" s="22"/>
    </row>
    <row r="6038" spans="3:3" x14ac:dyDescent="0.35">
      <c r="C6038" s="22"/>
    </row>
    <row r="6039" spans="3:3" x14ac:dyDescent="0.35">
      <c r="C6039" s="22"/>
    </row>
    <row r="6040" spans="3:3" x14ac:dyDescent="0.35">
      <c r="C6040" s="22"/>
    </row>
    <row r="6041" spans="3:3" x14ac:dyDescent="0.35">
      <c r="C6041" s="22"/>
    </row>
    <row r="6042" spans="3:3" x14ac:dyDescent="0.35">
      <c r="C6042" s="22"/>
    </row>
    <row r="6043" spans="3:3" x14ac:dyDescent="0.35">
      <c r="C6043" s="22"/>
    </row>
    <row r="6044" spans="3:3" x14ac:dyDescent="0.35">
      <c r="C6044" s="22"/>
    </row>
    <row r="6045" spans="3:3" x14ac:dyDescent="0.35">
      <c r="C6045" s="22"/>
    </row>
    <row r="6046" spans="3:3" x14ac:dyDescent="0.35">
      <c r="C6046" s="22"/>
    </row>
    <row r="6047" spans="3:3" x14ac:dyDescent="0.35">
      <c r="C6047" s="22"/>
    </row>
    <row r="6048" spans="3:3" x14ac:dyDescent="0.35">
      <c r="C6048" s="22"/>
    </row>
    <row r="6049" spans="3:3" x14ac:dyDescent="0.35">
      <c r="C6049" s="22"/>
    </row>
    <row r="6050" spans="3:3" x14ac:dyDescent="0.35">
      <c r="C6050" s="22"/>
    </row>
    <row r="6051" spans="3:3" x14ac:dyDescent="0.35">
      <c r="C6051" s="22"/>
    </row>
    <row r="6052" spans="3:3" x14ac:dyDescent="0.35">
      <c r="C6052" s="22"/>
    </row>
    <row r="6053" spans="3:3" x14ac:dyDescent="0.35">
      <c r="C6053" s="22"/>
    </row>
    <row r="6054" spans="3:3" x14ac:dyDescent="0.35">
      <c r="C6054" s="22"/>
    </row>
    <row r="6055" spans="3:3" x14ac:dyDescent="0.35">
      <c r="C6055" s="22"/>
    </row>
    <row r="6056" spans="3:3" x14ac:dyDescent="0.35">
      <c r="C6056" s="22"/>
    </row>
    <row r="6057" spans="3:3" x14ac:dyDescent="0.35">
      <c r="C6057" s="22"/>
    </row>
    <row r="6058" spans="3:3" x14ac:dyDescent="0.35">
      <c r="C6058" s="22"/>
    </row>
    <row r="6059" spans="3:3" x14ac:dyDescent="0.35">
      <c r="C6059" s="22"/>
    </row>
    <row r="6060" spans="3:3" x14ac:dyDescent="0.35">
      <c r="C6060" s="22"/>
    </row>
    <row r="6061" spans="3:3" x14ac:dyDescent="0.35">
      <c r="C6061" s="22"/>
    </row>
    <row r="6062" spans="3:3" x14ac:dyDescent="0.35">
      <c r="C6062" s="22"/>
    </row>
    <row r="6063" spans="3:3" x14ac:dyDescent="0.35">
      <c r="C6063" s="22"/>
    </row>
    <row r="6064" spans="3:3" x14ac:dyDescent="0.35">
      <c r="C6064" s="22"/>
    </row>
    <row r="6065" spans="3:3" x14ac:dyDescent="0.35">
      <c r="C6065" s="22"/>
    </row>
    <row r="6066" spans="3:3" x14ac:dyDescent="0.35">
      <c r="C6066" s="22"/>
    </row>
    <row r="6067" spans="3:3" x14ac:dyDescent="0.35">
      <c r="C6067" s="22"/>
    </row>
    <row r="6068" spans="3:3" x14ac:dyDescent="0.35">
      <c r="C6068" s="22"/>
    </row>
    <row r="6069" spans="3:3" x14ac:dyDescent="0.35">
      <c r="C6069" s="22"/>
    </row>
    <row r="6070" spans="3:3" x14ac:dyDescent="0.35">
      <c r="C6070" s="22"/>
    </row>
    <row r="6071" spans="3:3" x14ac:dyDescent="0.35">
      <c r="C6071" s="22"/>
    </row>
    <row r="6072" spans="3:3" x14ac:dyDescent="0.35">
      <c r="C6072" s="22"/>
    </row>
    <row r="6073" spans="3:3" x14ac:dyDescent="0.35">
      <c r="C6073" s="22"/>
    </row>
    <row r="6074" spans="3:3" x14ac:dyDescent="0.35">
      <c r="C6074" s="22"/>
    </row>
    <row r="6075" spans="3:3" x14ac:dyDescent="0.35">
      <c r="C6075" s="22"/>
    </row>
    <row r="6076" spans="3:3" x14ac:dyDescent="0.35">
      <c r="C6076" s="22"/>
    </row>
    <row r="6077" spans="3:3" x14ac:dyDescent="0.35">
      <c r="C6077" s="22"/>
    </row>
    <row r="6078" spans="3:3" x14ac:dyDescent="0.35">
      <c r="C6078" s="22"/>
    </row>
    <row r="6079" spans="3:3" x14ac:dyDescent="0.35">
      <c r="C6079" s="22"/>
    </row>
    <row r="6080" spans="3:3" x14ac:dyDescent="0.35">
      <c r="C6080" s="22"/>
    </row>
    <row r="6081" spans="3:3" x14ac:dyDescent="0.35">
      <c r="C6081" s="22"/>
    </row>
    <row r="6082" spans="3:3" x14ac:dyDescent="0.35">
      <c r="C6082" s="22"/>
    </row>
    <row r="6083" spans="3:3" x14ac:dyDescent="0.35">
      <c r="C6083" s="22"/>
    </row>
    <row r="6084" spans="3:3" x14ac:dyDescent="0.35">
      <c r="C6084" s="22"/>
    </row>
    <row r="6085" spans="3:3" x14ac:dyDescent="0.35">
      <c r="C6085" s="22"/>
    </row>
    <row r="6086" spans="3:3" x14ac:dyDescent="0.35">
      <c r="C6086" s="22"/>
    </row>
    <row r="6087" spans="3:3" x14ac:dyDescent="0.35">
      <c r="C6087" s="22"/>
    </row>
    <row r="6088" spans="3:3" x14ac:dyDescent="0.35">
      <c r="C6088" s="22"/>
    </row>
    <row r="6089" spans="3:3" x14ac:dyDescent="0.35">
      <c r="C6089" s="22"/>
    </row>
    <row r="6090" spans="3:3" x14ac:dyDescent="0.35">
      <c r="C6090" s="22"/>
    </row>
    <row r="6091" spans="3:3" x14ac:dyDescent="0.35">
      <c r="C6091" s="22"/>
    </row>
    <row r="6092" spans="3:3" x14ac:dyDescent="0.35">
      <c r="C6092" s="22"/>
    </row>
    <row r="6093" spans="3:3" x14ac:dyDescent="0.35">
      <c r="C6093" s="22"/>
    </row>
    <row r="6094" spans="3:3" x14ac:dyDescent="0.35">
      <c r="C6094" s="22"/>
    </row>
    <row r="6095" spans="3:3" x14ac:dyDescent="0.35">
      <c r="C6095" s="22"/>
    </row>
    <row r="6096" spans="3:3" x14ac:dyDescent="0.35">
      <c r="C6096" s="22"/>
    </row>
    <row r="6097" spans="3:3" x14ac:dyDescent="0.35">
      <c r="C6097" s="22"/>
    </row>
    <row r="6098" spans="3:3" x14ac:dyDescent="0.35">
      <c r="C6098" s="22"/>
    </row>
    <row r="6099" spans="3:3" x14ac:dyDescent="0.35">
      <c r="C6099" s="22"/>
    </row>
    <row r="6100" spans="3:3" x14ac:dyDescent="0.35">
      <c r="C6100" s="22"/>
    </row>
    <row r="6101" spans="3:3" x14ac:dyDescent="0.35">
      <c r="C6101" s="22"/>
    </row>
    <row r="6102" spans="3:3" x14ac:dyDescent="0.35">
      <c r="C6102" s="22"/>
    </row>
    <row r="6103" spans="3:3" x14ac:dyDescent="0.35">
      <c r="C6103" s="22"/>
    </row>
    <row r="6104" spans="3:3" x14ac:dyDescent="0.35">
      <c r="C6104" s="22"/>
    </row>
    <row r="6105" spans="3:3" x14ac:dyDescent="0.35">
      <c r="C6105" s="22"/>
    </row>
    <row r="6106" spans="3:3" x14ac:dyDescent="0.35">
      <c r="C6106" s="22"/>
    </row>
    <row r="6107" spans="3:3" x14ac:dyDescent="0.35">
      <c r="C6107" s="22"/>
    </row>
    <row r="6108" spans="3:3" x14ac:dyDescent="0.35">
      <c r="C6108" s="22"/>
    </row>
    <row r="6109" spans="3:3" x14ac:dyDescent="0.35">
      <c r="C6109" s="22"/>
    </row>
    <row r="6110" spans="3:3" x14ac:dyDescent="0.35">
      <c r="C6110" s="22"/>
    </row>
    <row r="6111" spans="3:3" x14ac:dyDescent="0.35">
      <c r="C6111" s="22"/>
    </row>
    <row r="6112" spans="3:3" x14ac:dyDescent="0.35">
      <c r="C6112" s="22"/>
    </row>
    <row r="6113" spans="3:3" x14ac:dyDescent="0.35">
      <c r="C6113" s="22"/>
    </row>
    <row r="6114" spans="3:3" x14ac:dyDescent="0.35">
      <c r="C6114" s="22"/>
    </row>
    <row r="6115" spans="3:3" x14ac:dyDescent="0.35">
      <c r="C6115" s="22"/>
    </row>
    <row r="6116" spans="3:3" x14ac:dyDescent="0.35">
      <c r="C6116" s="22"/>
    </row>
    <row r="6117" spans="3:3" x14ac:dyDescent="0.35">
      <c r="C6117" s="22"/>
    </row>
    <row r="6118" spans="3:3" x14ac:dyDescent="0.35">
      <c r="C6118" s="22"/>
    </row>
    <row r="6119" spans="3:3" x14ac:dyDescent="0.35">
      <c r="C6119" s="22"/>
    </row>
    <row r="6120" spans="3:3" x14ac:dyDescent="0.35">
      <c r="C6120" s="22"/>
    </row>
    <row r="6121" spans="3:3" x14ac:dyDescent="0.35">
      <c r="C6121" s="22"/>
    </row>
    <row r="6122" spans="3:3" x14ac:dyDescent="0.35">
      <c r="C6122" s="22"/>
    </row>
    <row r="6123" spans="3:3" x14ac:dyDescent="0.35">
      <c r="C6123" s="22"/>
    </row>
    <row r="6124" spans="3:3" x14ac:dyDescent="0.35">
      <c r="C6124" s="22"/>
    </row>
    <row r="6125" spans="3:3" x14ac:dyDescent="0.35">
      <c r="C6125" s="22"/>
    </row>
    <row r="6126" spans="3:3" x14ac:dyDescent="0.35">
      <c r="C6126" s="22"/>
    </row>
    <row r="6127" spans="3:3" x14ac:dyDescent="0.35">
      <c r="C6127" s="22"/>
    </row>
    <row r="6128" spans="3:3" x14ac:dyDescent="0.35">
      <c r="C6128" s="22"/>
    </row>
    <row r="6129" spans="3:3" x14ac:dyDescent="0.35">
      <c r="C6129" s="22"/>
    </row>
    <row r="6130" spans="3:3" x14ac:dyDescent="0.35">
      <c r="C6130" s="22"/>
    </row>
    <row r="6131" spans="3:3" x14ac:dyDescent="0.35">
      <c r="C6131" s="22"/>
    </row>
    <row r="6132" spans="3:3" x14ac:dyDescent="0.35">
      <c r="C6132" s="22"/>
    </row>
    <row r="6133" spans="3:3" x14ac:dyDescent="0.35">
      <c r="C6133" s="22"/>
    </row>
    <row r="6134" spans="3:3" x14ac:dyDescent="0.35">
      <c r="C6134" s="22"/>
    </row>
    <row r="6135" spans="3:3" x14ac:dyDescent="0.35">
      <c r="C6135" s="22"/>
    </row>
    <row r="6136" spans="3:3" x14ac:dyDescent="0.35">
      <c r="C6136" s="22"/>
    </row>
    <row r="6137" spans="3:3" x14ac:dyDescent="0.35">
      <c r="C6137" s="22"/>
    </row>
    <row r="6138" spans="3:3" x14ac:dyDescent="0.35">
      <c r="C6138" s="22"/>
    </row>
    <row r="6139" spans="3:3" x14ac:dyDescent="0.35">
      <c r="C6139" s="22"/>
    </row>
    <row r="6140" spans="3:3" x14ac:dyDescent="0.35">
      <c r="C6140" s="22"/>
    </row>
    <row r="6141" spans="3:3" x14ac:dyDescent="0.35">
      <c r="C6141" s="22"/>
    </row>
    <row r="6142" spans="3:3" x14ac:dyDescent="0.35">
      <c r="C6142" s="22"/>
    </row>
    <row r="6143" spans="3:3" x14ac:dyDescent="0.35">
      <c r="C6143" s="22"/>
    </row>
    <row r="6144" spans="3:3" x14ac:dyDescent="0.35">
      <c r="C6144" s="22"/>
    </row>
    <row r="6145" spans="3:3" x14ac:dyDescent="0.35">
      <c r="C6145" s="22"/>
    </row>
    <row r="6146" spans="3:3" x14ac:dyDescent="0.35">
      <c r="C6146" s="22"/>
    </row>
    <row r="6147" spans="3:3" x14ac:dyDescent="0.35">
      <c r="C6147" s="22"/>
    </row>
    <row r="6148" spans="3:3" x14ac:dyDescent="0.35">
      <c r="C6148" s="22"/>
    </row>
    <row r="6149" spans="3:3" x14ac:dyDescent="0.35">
      <c r="C6149" s="22"/>
    </row>
    <row r="6150" spans="3:3" x14ac:dyDescent="0.35">
      <c r="C6150" s="22"/>
    </row>
    <row r="6151" spans="3:3" x14ac:dyDescent="0.35">
      <c r="C6151" s="22"/>
    </row>
    <row r="6152" spans="3:3" x14ac:dyDescent="0.35">
      <c r="C6152" s="22"/>
    </row>
    <row r="6153" spans="3:3" x14ac:dyDescent="0.35">
      <c r="C6153" s="22"/>
    </row>
    <row r="6154" spans="3:3" x14ac:dyDescent="0.35">
      <c r="C6154" s="22"/>
    </row>
    <row r="6155" spans="3:3" x14ac:dyDescent="0.35">
      <c r="C6155" s="22"/>
    </row>
    <row r="6156" spans="3:3" x14ac:dyDescent="0.35">
      <c r="C6156" s="22"/>
    </row>
    <row r="6157" spans="3:3" x14ac:dyDescent="0.35">
      <c r="C6157" s="22"/>
    </row>
    <row r="6158" spans="3:3" x14ac:dyDescent="0.35">
      <c r="C6158" s="22"/>
    </row>
    <row r="6159" spans="3:3" x14ac:dyDescent="0.35">
      <c r="C6159" s="22"/>
    </row>
    <row r="6160" spans="3:3" x14ac:dyDescent="0.35">
      <c r="C6160" s="22"/>
    </row>
    <row r="6161" spans="3:3" x14ac:dyDescent="0.35">
      <c r="C6161" s="22"/>
    </row>
    <row r="6162" spans="3:3" x14ac:dyDescent="0.35">
      <c r="C6162" s="22"/>
    </row>
    <row r="6163" spans="3:3" x14ac:dyDescent="0.35">
      <c r="C6163" s="22"/>
    </row>
    <row r="6164" spans="3:3" x14ac:dyDescent="0.35">
      <c r="C6164" s="22"/>
    </row>
    <row r="6165" spans="3:3" x14ac:dyDescent="0.35">
      <c r="C6165" s="22"/>
    </row>
    <row r="6166" spans="3:3" x14ac:dyDescent="0.35">
      <c r="C6166" s="22"/>
    </row>
    <row r="6167" spans="3:3" x14ac:dyDescent="0.35">
      <c r="C6167" s="22"/>
    </row>
    <row r="6168" spans="3:3" x14ac:dyDescent="0.35">
      <c r="C6168" s="22"/>
    </row>
    <row r="6169" spans="3:3" x14ac:dyDescent="0.35">
      <c r="C6169" s="22"/>
    </row>
    <row r="6170" spans="3:3" x14ac:dyDescent="0.35">
      <c r="C6170" s="22"/>
    </row>
    <row r="6171" spans="3:3" x14ac:dyDescent="0.35">
      <c r="C6171" s="22"/>
    </row>
    <row r="6172" spans="3:3" x14ac:dyDescent="0.35">
      <c r="C6172" s="22"/>
    </row>
    <row r="6173" spans="3:3" x14ac:dyDescent="0.35">
      <c r="C6173" s="22"/>
    </row>
    <row r="6174" spans="3:3" x14ac:dyDescent="0.35">
      <c r="C6174" s="22"/>
    </row>
    <row r="6175" spans="3:3" x14ac:dyDescent="0.35">
      <c r="C6175" s="22"/>
    </row>
    <row r="6176" spans="3:3" x14ac:dyDescent="0.35">
      <c r="C6176" s="22"/>
    </row>
    <row r="6177" spans="3:3" x14ac:dyDescent="0.35">
      <c r="C6177" s="22"/>
    </row>
    <row r="6178" spans="3:3" x14ac:dyDescent="0.35">
      <c r="C6178" s="22"/>
    </row>
    <row r="6179" spans="3:3" x14ac:dyDescent="0.35">
      <c r="C6179" s="22"/>
    </row>
    <row r="6180" spans="3:3" x14ac:dyDescent="0.35">
      <c r="C6180" s="22"/>
    </row>
    <row r="6181" spans="3:3" x14ac:dyDescent="0.35">
      <c r="C6181" s="22"/>
    </row>
    <row r="6182" spans="3:3" x14ac:dyDescent="0.35">
      <c r="C6182" s="22"/>
    </row>
    <row r="6183" spans="3:3" x14ac:dyDescent="0.35">
      <c r="C6183" s="22"/>
    </row>
    <row r="6184" spans="3:3" x14ac:dyDescent="0.35">
      <c r="C6184" s="22"/>
    </row>
    <row r="6185" spans="3:3" x14ac:dyDescent="0.35">
      <c r="C6185" s="22"/>
    </row>
    <row r="6186" spans="3:3" x14ac:dyDescent="0.35">
      <c r="C6186" s="22"/>
    </row>
    <row r="6187" spans="3:3" x14ac:dyDescent="0.35">
      <c r="C6187" s="22"/>
    </row>
    <row r="6188" spans="3:3" x14ac:dyDescent="0.35">
      <c r="C6188" s="22"/>
    </row>
    <row r="6189" spans="3:3" x14ac:dyDescent="0.35">
      <c r="C6189" s="22"/>
    </row>
    <row r="6190" spans="3:3" x14ac:dyDescent="0.35">
      <c r="C6190" s="22"/>
    </row>
    <row r="6191" spans="3:3" x14ac:dyDescent="0.35">
      <c r="C6191" s="22"/>
    </row>
    <row r="6192" spans="3:3" x14ac:dyDescent="0.35">
      <c r="C6192" s="22"/>
    </row>
    <row r="6193" spans="3:3" x14ac:dyDescent="0.35">
      <c r="C6193" s="22"/>
    </row>
    <row r="6194" spans="3:3" x14ac:dyDescent="0.35">
      <c r="C6194" s="22"/>
    </row>
    <row r="6195" spans="3:3" x14ac:dyDescent="0.35">
      <c r="C6195" s="22"/>
    </row>
    <row r="6196" spans="3:3" x14ac:dyDescent="0.35">
      <c r="C6196" s="22"/>
    </row>
    <row r="6197" spans="3:3" x14ac:dyDescent="0.35">
      <c r="C6197" s="22"/>
    </row>
    <row r="6198" spans="3:3" x14ac:dyDescent="0.35">
      <c r="C6198" s="22"/>
    </row>
    <row r="6199" spans="3:3" x14ac:dyDescent="0.35">
      <c r="C6199" s="22"/>
    </row>
    <row r="6200" spans="3:3" x14ac:dyDescent="0.35">
      <c r="C6200" s="22"/>
    </row>
    <row r="6201" spans="3:3" x14ac:dyDescent="0.35">
      <c r="C6201" s="22"/>
    </row>
    <row r="6202" spans="3:3" x14ac:dyDescent="0.35">
      <c r="C6202" s="22"/>
    </row>
    <row r="6203" spans="3:3" x14ac:dyDescent="0.35">
      <c r="C6203" s="22"/>
    </row>
    <row r="6204" spans="3:3" x14ac:dyDescent="0.35">
      <c r="C6204" s="22"/>
    </row>
    <row r="6205" spans="3:3" x14ac:dyDescent="0.35">
      <c r="C6205" s="22"/>
    </row>
    <row r="6206" spans="3:3" x14ac:dyDescent="0.35">
      <c r="C6206" s="22"/>
    </row>
    <row r="6207" spans="3:3" x14ac:dyDescent="0.35">
      <c r="C6207" s="22"/>
    </row>
    <row r="6208" spans="3:3" x14ac:dyDescent="0.35">
      <c r="C6208" s="22"/>
    </row>
    <row r="6209" spans="3:3" x14ac:dyDescent="0.35">
      <c r="C6209" s="22"/>
    </row>
    <row r="6210" spans="3:3" x14ac:dyDescent="0.35">
      <c r="C6210" s="22"/>
    </row>
    <row r="6211" spans="3:3" x14ac:dyDescent="0.35">
      <c r="C6211" s="22"/>
    </row>
    <row r="6212" spans="3:3" x14ac:dyDescent="0.35">
      <c r="C6212" s="22"/>
    </row>
    <row r="6213" spans="3:3" x14ac:dyDescent="0.35">
      <c r="C6213" s="22"/>
    </row>
    <row r="6214" spans="3:3" x14ac:dyDescent="0.35">
      <c r="C6214" s="22"/>
    </row>
    <row r="6215" spans="3:3" x14ac:dyDescent="0.35">
      <c r="C6215" s="22"/>
    </row>
    <row r="6216" spans="3:3" x14ac:dyDescent="0.35">
      <c r="C6216" s="22"/>
    </row>
    <row r="6217" spans="3:3" x14ac:dyDescent="0.35">
      <c r="C6217" s="22"/>
    </row>
    <row r="6218" spans="3:3" x14ac:dyDescent="0.35">
      <c r="C6218" s="22"/>
    </row>
    <row r="6219" spans="3:3" x14ac:dyDescent="0.35">
      <c r="C6219" s="22"/>
    </row>
    <row r="6220" spans="3:3" x14ac:dyDescent="0.35">
      <c r="C6220" s="22"/>
    </row>
    <row r="6221" spans="3:3" x14ac:dyDescent="0.35">
      <c r="C6221" s="22"/>
    </row>
    <row r="6222" spans="3:3" x14ac:dyDescent="0.35">
      <c r="C6222" s="22"/>
    </row>
    <row r="6223" spans="3:3" x14ac:dyDescent="0.35">
      <c r="C6223" s="22"/>
    </row>
    <row r="6224" spans="3:3" x14ac:dyDescent="0.35">
      <c r="C6224" s="22"/>
    </row>
    <row r="6225" spans="3:3" x14ac:dyDescent="0.35">
      <c r="C6225" s="22"/>
    </row>
    <row r="6226" spans="3:3" x14ac:dyDescent="0.35">
      <c r="C6226" s="22"/>
    </row>
    <row r="6227" spans="3:3" x14ac:dyDescent="0.35">
      <c r="C6227" s="22"/>
    </row>
    <row r="6228" spans="3:3" x14ac:dyDescent="0.35">
      <c r="C6228" s="22"/>
    </row>
    <row r="6229" spans="3:3" x14ac:dyDescent="0.35">
      <c r="C6229" s="22"/>
    </row>
    <row r="6230" spans="3:3" x14ac:dyDescent="0.35">
      <c r="C6230" s="22"/>
    </row>
    <row r="6231" spans="3:3" x14ac:dyDescent="0.35">
      <c r="C6231" s="22"/>
    </row>
    <row r="6232" spans="3:3" x14ac:dyDescent="0.35">
      <c r="C6232" s="22"/>
    </row>
    <row r="6233" spans="3:3" x14ac:dyDescent="0.35">
      <c r="C6233" s="22"/>
    </row>
    <row r="6234" spans="3:3" x14ac:dyDescent="0.35">
      <c r="C6234" s="22"/>
    </row>
    <row r="6235" spans="3:3" x14ac:dyDescent="0.35">
      <c r="C6235" s="22"/>
    </row>
    <row r="6236" spans="3:3" x14ac:dyDescent="0.35">
      <c r="C6236" s="22"/>
    </row>
    <row r="6237" spans="3:3" x14ac:dyDescent="0.35">
      <c r="C6237" s="22"/>
    </row>
    <row r="6238" spans="3:3" x14ac:dyDescent="0.35">
      <c r="C6238" s="22"/>
    </row>
    <row r="6239" spans="3:3" x14ac:dyDescent="0.35">
      <c r="C6239" s="22"/>
    </row>
    <row r="6240" spans="3:3" x14ac:dyDescent="0.35">
      <c r="C6240" s="22"/>
    </row>
    <row r="6241" spans="3:3" x14ac:dyDescent="0.35">
      <c r="C6241" s="22"/>
    </row>
    <row r="6242" spans="3:3" x14ac:dyDescent="0.35">
      <c r="C6242" s="22"/>
    </row>
    <row r="6243" spans="3:3" x14ac:dyDescent="0.35">
      <c r="C6243" s="22"/>
    </row>
    <row r="6244" spans="3:3" x14ac:dyDescent="0.35">
      <c r="C6244" s="22"/>
    </row>
    <row r="6245" spans="3:3" x14ac:dyDescent="0.35">
      <c r="C6245" s="22"/>
    </row>
    <row r="6246" spans="3:3" x14ac:dyDescent="0.35">
      <c r="C6246" s="22"/>
    </row>
    <row r="6247" spans="3:3" x14ac:dyDescent="0.35">
      <c r="C6247" s="22"/>
    </row>
    <row r="6248" spans="3:3" x14ac:dyDescent="0.35">
      <c r="C6248" s="22"/>
    </row>
    <row r="6249" spans="3:3" x14ac:dyDescent="0.35">
      <c r="C6249" s="22"/>
    </row>
    <row r="6250" spans="3:3" x14ac:dyDescent="0.35">
      <c r="C6250" s="22"/>
    </row>
    <row r="6251" spans="3:3" x14ac:dyDescent="0.35">
      <c r="C6251" s="22"/>
    </row>
    <row r="6252" spans="3:3" x14ac:dyDescent="0.35">
      <c r="C6252" s="22"/>
    </row>
    <row r="6253" spans="3:3" x14ac:dyDescent="0.35">
      <c r="C6253" s="22"/>
    </row>
    <row r="6254" spans="3:3" x14ac:dyDescent="0.35">
      <c r="C6254" s="22"/>
    </row>
    <row r="6255" spans="3:3" x14ac:dyDescent="0.35">
      <c r="C6255" s="22"/>
    </row>
    <row r="6256" spans="3:3" x14ac:dyDescent="0.35">
      <c r="C6256" s="22"/>
    </row>
    <row r="6257" spans="3:3" x14ac:dyDescent="0.35">
      <c r="C6257" s="22"/>
    </row>
    <row r="6258" spans="3:3" x14ac:dyDescent="0.35">
      <c r="C6258" s="22"/>
    </row>
    <row r="6259" spans="3:3" x14ac:dyDescent="0.35">
      <c r="C6259" s="22"/>
    </row>
    <row r="6260" spans="3:3" x14ac:dyDescent="0.35">
      <c r="C6260" s="22"/>
    </row>
    <row r="6261" spans="3:3" x14ac:dyDescent="0.35">
      <c r="C6261" s="22"/>
    </row>
    <row r="6262" spans="3:3" x14ac:dyDescent="0.35">
      <c r="C6262" s="22"/>
    </row>
    <row r="6263" spans="3:3" x14ac:dyDescent="0.35">
      <c r="C6263" s="22"/>
    </row>
    <row r="6264" spans="3:3" x14ac:dyDescent="0.35">
      <c r="C6264" s="22"/>
    </row>
    <row r="6265" spans="3:3" x14ac:dyDescent="0.35">
      <c r="C6265" s="22"/>
    </row>
    <row r="6266" spans="3:3" x14ac:dyDescent="0.35">
      <c r="C6266" s="22"/>
    </row>
    <row r="6267" spans="3:3" x14ac:dyDescent="0.35">
      <c r="C6267" s="22"/>
    </row>
    <row r="6268" spans="3:3" x14ac:dyDescent="0.35">
      <c r="C6268" s="22"/>
    </row>
    <row r="6269" spans="3:3" x14ac:dyDescent="0.35">
      <c r="C6269" s="22"/>
    </row>
    <row r="6270" spans="3:3" x14ac:dyDescent="0.35">
      <c r="C6270" s="22"/>
    </row>
    <row r="6271" spans="3:3" x14ac:dyDescent="0.35">
      <c r="C6271" s="22"/>
    </row>
    <row r="6272" spans="3:3" x14ac:dyDescent="0.35">
      <c r="C6272" s="22"/>
    </row>
    <row r="6273" spans="3:3" x14ac:dyDescent="0.35">
      <c r="C6273" s="22"/>
    </row>
    <row r="6274" spans="3:3" x14ac:dyDescent="0.35">
      <c r="C6274" s="22"/>
    </row>
    <row r="6275" spans="3:3" x14ac:dyDescent="0.35">
      <c r="C6275" s="22"/>
    </row>
    <row r="6276" spans="3:3" x14ac:dyDescent="0.35">
      <c r="C6276" s="22"/>
    </row>
    <row r="6277" spans="3:3" x14ac:dyDescent="0.35">
      <c r="C6277" s="22"/>
    </row>
    <row r="6278" spans="3:3" x14ac:dyDescent="0.35">
      <c r="C6278" s="22"/>
    </row>
    <row r="6279" spans="3:3" x14ac:dyDescent="0.35">
      <c r="C6279" s="22"/>
    </row>
    <row r="6280" spans="3:3" x14ac:dyDescent="0.35">
      <c r="C6280" s="22"/>
    </row>
    <row r="6281" spans="3:3" x14ac:dyDescent="0.35">
      <c r="C6281" s="22"/>
    </row>
    <row r="6282" spans="3:3" x14ac:dyDescent="0.35">
      <c r="C6282" s="22"/>
    </row>
    <row r="6283" spans="3:3" x14ac:dyDescent="0.35">
      <c r="C6283" s="22"/>
    </row>
    <row r="6284" spans="3:3" x14ac:dyDescent="0.35">
      <c r="C6284" s="22"/>
    </row>
    <row r="6285" spans="3:3" x14ac:dyDescent="0.35">
      <c r="C6285" s="22"/>
    </row>
    <row r="6286" spans="3:3" x14ac:dyDescent="0.35">
      <c r="C6286" s="22"/>
    </row>
    <row r="6287" spans="3:3" x14ac:dyDescent="0.35">
      <c r="C6287" s="22"/>
    </row>
    <row r="6288" spans="3:3" x14ac:dyDescent="0.35">
      <c r="C6288" s="22"/>
    </row>
    <row r="6289" spans="3:3" x14ac:dyDescent="0.35">
      <c r="C6289" s="22"/>
    </row>
    <row r="6290" spans="3:3" x14ac:dyDescent="0.35">
      <c r="C6290" s="22"/>
    </row>
    <row r="6291" spans="3:3" x14ac:dyDescent="0.35">
      <c r="C6291" s="22"/>
    </row>
    <row r="6292" spans="3:3" x14ac:dyDescent="0.35">
      <c r="C6292" s="22"/>
    </row>
    <row r="6293" spans="3:3" x14ac:dyDescent="0.35">
      <c r="C6293" s="22"/>
    </row>
    <row r="6294" spans="3:3" x14ac:dyDescent="0.35">
      <c r="C6294" s="22"/>
    </row>
    <row r="6295" spans="3:3" x14ac:dyDescent="0.35">
      <c r="C6295" s="22"/>
    </row>
    <row r="6296" spans="3:3" x14ac:dyDescent="0.35">
      <c r="C6296" s="22"/>
    </row>
    <row r="6297" spans="3:3" x14ac:dyDescent="0.35">
      <c r="C6297" s="22"/>
    </row>
    <row r="6298" spans="3:3" x14ac:dyDescent="0.35">
      <c r="C6298" s="22"/>
    </row>
    <row r="6299" spans="3:3" x14ac:dyDescent="0.35">
      <c r="C6299" s="22"/>
    </row>
    <row r="6300" spans="3:3" x14ac:dyDescent="0.35">
      <c r="C6300" s="22"/>
    </row>
    <row r="6301" spans="3:3" x14ac:dyDescent="0.35">
      <c r="C6301" s="22"/>
    </row>
    <row r="6302" spans="3:3" x14ac:dyDescent="0.35">
      <c r="C6302" s="22"/>
    </row>
    <row r="6303" spans="3:3" x14ac:dyDescent="0.35">
      <c r="C6303" s="22"/>
    </row>
    <row r="6304" spans="3:3" x14ac:dyDescent="0.35">
      <c r="C6304" s="22"/>
    </row>
    <row r="6305" spans="3:3" x14ac:dyDescent="0.35">
      <c r="C6305" s="22"/>
    </row>
    <row r="6306" spans="3:3" x14ac:dyDescent="0.35">
      <c r="C6306" s="22"/>
    </row>
    <row r="6307" spans="3:3" x14ac:dyDescent="0.35">
      <c r="C6307" s="22"/>
    </row>
    <row r="6308" spans="3:3" x14ac:dyDescent="0.35">
      <c r="C6308" s="22"/>
    </row>
    <row r="6309" spans="3:3" x14ac:dyDescent="0.35">
      <c r="C6309" s="22"/>
    </row>
    <row r="6310" spans="3:3" x14ac:dyDescent="0.35">
      <c r="C6310" s="22"/>
    </row>
    <row r="6311" spans="3:3" x14ac:dyDescent="0.35">
      <c r="C6311" s="22"/>
    </row>
    <row r="6312" spans="3:3" x14ac:dyDescent="0.35">
      <c r="C6312" s="22"/>
    </row>
    <row r="6313" spans="3:3" x14ac:dyDescent="0.35">
      <c r="C6313" s="22"/>
    </row>
    <row r="6314" spans="3:3" x14ac:dyDescent="0.35">
      <c r="C6314" s="22"/>
    </row>
    <row r="6315" spans="3:3" x14ac:dyDescent="0.35">
      <c r="C6315" s="22"/>
    </row>
    <row r="6316" spans="3:3" x14ac:dyDescent="0.35">
      <c r="C6316" s="22"/>
    </row>
    <row r="6317" spans="3:3" x14ac:dyDescent="0.35">
      <c r="C6317" s="22"/>
    </row>
    <row r="6318" spans="3:3" x14ac:dyDescent="0.35">
      <c r="C6318" s="22"/>
    </row>
    <row r="6319" spans="3:3" x14ac:dyDescent="0.35">
      <c r="C6319" s="22"/>
    </row>
    <row r="6320" spans="3:3" x14ac:dyDescent="0.35">
      <c r="C6320" s="22"/>
    </row>
    <row r="6321" spans="3:3" x14ac:dyDescent="0.35">
      <c r="C6321" s="22"/>
    </row>
    <row r="6322" spans="3:3" x14ac:dyDescent="0.35">
      <c r="C6322" s="22"/>
    </row>
    <row r="6323" spans="3:3" x14ac:dyDescent="0.35">
      <c r="C6323" s="22"/>
    </row>
    <row r="6324" spans="3:3" x14ac:dyDescent="0.35">
      <c r="C6324" s="22"/>
    </row>
    <row r="6325" spans="3:3" x14ac:dyDescent="0.35">
      <c r="C6325" s="22"/>
    </row>
    <row r="6326" spans="3:3" x14ac:dyDescent="0.35">
      <c r="C6326" s="22"/>
    </row>
    <row r="6327" spans="3:3" x14ac:dyDescent="0.35">
      <c r="C6327" s="22"/>
    </row>
    <row r="6328" spans="3:3" x14ac:dyDescent="0.35">
      <c r="C6328" s="22"/>
    </row>
    <row r="6329" spans="3:3" x14ac:dyDescent="0.35">
      <c r="C6329" s="22"/>
    </row>
    <row r="6330" spans="3:3" x14ac:dyDescent="0.35">
      <c r="C6330" s="22"/>
    </row>
    <row r="6331" spans="3:3" x14ac:dyDescent="0.35">
      <c r="C6331" s="22"/>
    </row>
    <row r="6332" spans="3:3" x14ac:dyDescent="0.35">
      <c r="C6332" s="22"/>
    </row>
    <row r="6333" spans="3:3" x14ac:dyDescent="0.35">
      <c r="C6333" s="22"/>
    </row>
    <row r="6334" spans="3:3" x14ac:dyDescent="0.35">
      <c r="C6334" s="22"/>
    </row>
    <row r="6335" spans="3:3" x14ac:dyDescent="0.35">
      <c r="C6335" s="22"/>
    </row>
    <row r="6336" spans="3:3" x14ac:dyDescent="0.35">
      <c r="C6336" s="22"/>
    </row>
    <row r="6337" spans="3:3" x14ac:dyDescent="0.35">
      <c r="C6337" s="22"/>
    </row>
    <row r="6338" spans="3:3" x14ac:dyDescent="0.35">
      <c r="C6338" s="22"/>
    </row>
    <row r="6339" spans="3:3" x14ac:dyDescent="0.35">
      <c r="C6339" s="22"/>
    </row>
    <row r="6340" spans="3:3" x14ac:dyDescent="0.35">
      <c r="C6340" s="22"/>
    </row>
    <row r="6341" spans="3:3" x14ac:dyDescent="0.35">
      <c r="C6341" s="22"/>
    </row>
    <row r="6342" spans="3:3" x14ac:dyDescent="0.35">
      <c r="C6342" s="22"/>
    </row>
    <row r="6343" spans="3:3" x14ac:dyDescent="0.35">
      <c r="C6343" s="22"/>
    </row>
    <row r="6344" spans="3:3" x14ac:dyDescent="0.35">
      <c r="C6344" s="22"/>
    </row>
    <row r="6345" spans="3:3" x14ac:dyDescent="0.35">
      <c r="C6345" s="22"/>
    </row>
    <row r="6346" spans="3:3" x14ac:dyDescent="0.35">
      <c r="C6346" s="22"/>
    </row>
    <row r="6347" spans="3:3" x14ac:dyDescent="0.35">
      <c r="C6347" s="22"/>
    </row>
    <row r="6348" spans="3:3" x14ac:dyDescent="0.35">
      <c r="C6348" s="22"/>
    </row>
    <row r="6349" spans="3:3" x14ac:dyDescent="0.35">
      <c r="C6349" s="22"/>
    </row>
    <row r="6350" spans="3:3" x14ac:dyDescent="0.35">
      <c r="C6350" s="22"/>
    </row>
    <row r="6351" spans="3:3" x14ac:dyDescent="0.35">
      <c r="C6351" s="22"/>
    </row>
    <row r="6352" spans="3:3" x14ac:dyDescent="0.35">
      <c r="C6352" s="22"/>
    </row>
    <row r="6353" spans="3:3" x14ac:dyDescent="0.35">
      <c r="C6353" s="22"/>
    </row>
    <row r="6354" spans="3:3" x14ac:dyDescent="0.35">
      <c r="C6354" s="22"/>
    </row>
    <row r="6355" spans="3:3" x14ac:dyDescent="0.35">
      <c r="C6355" s="22"/>
    </row>
    <row r="6356" spans="3:3" x14ac:dyDescent="0.35">
      <c r="C6356" s="22"/>
    </row>
    <row r="6357" spans="3:3" x14ac:dyDescent="0.35">
      <c r="C6357" s="22"/>
    </row>
    <row r="6358" spans="3:3" x14ac:dyDescent="0.35">
      <c r="C6358" s="22"/>
    </row>
    <row r="6359" spans="3:3" x14ac:dyDescent="0.35">
      <c r="C6359" s="22"/>
    </row>
    <row r="6360" spans="3:3" x14ac:dyDescent="0.35">
      <c r="C6360" s="22"/>
    </row>
    <row r="6361" spans="3:3" x14ac:dyDescent="0.35">
      <c r="C6361" s="22"/>
    </row>
    <row r="6362" spans="3:3" x14ac:dyDescent="0.35">
      <c r="C6362" s="22"/>
    </row>
    <row r="6363" spans="3:3" x14ac:dyDescent="0.35">
      <c r="C6363" s="22"/>
    </row>
    <row r="6364" spans="3:3" x14ac:dyDescent="0.35">
      <c r="C6364" s="22"/>
    </row>
    <row r="6365" spans="3:3" x14ac:dyDescent="0.35">
      <c r="C6365" s="22"/>
    </row>
    <row r="6366" spans="3:3" x14ac:dyDescent="0.35">
      <c r="C6366" s="22"/>
    </row>
    <row r="6367" spans="3:3" x14ac:dyDescent="0.35">
      <c r="C6367" s="22"/>
    </row>
    <row r="6368" spans="3:3" x14ac:dyDescent="0.35">
      <c r="C6368" s="22"/>
    </row>
    <row r="6369" spans="3:3" x14ac:dyDescent="0.35">
      <c r="C6369" s="22"/>
    </row>
    <row r="6370" spans="3:3" x14ac:dyDescent="0.35">
      <c r="C6370" s="22"/>
    </row>
    <row r="6371" spans="3:3" x14ac:dyDescent="0.35">
      <c r="C6371" s="22"/>
    </row>
    <row r="6372" spans="3:3" x14ac:dyDescent="0.35">
      <c r="C6372" s="22"/>
    </row>
    <row r="6373" spans="3:3" x14ac:dyDescent="0.35">
      <c r="C6373" s="22"/>
    </row>
    <row r="6374" spans="3:3" x14ac:dyDescent="0.35">
      <c r="C6374" s="22"/>
    </row>
    <row r="6375" spans="3:3" x14ac:dyDescent="0.35">
      <c r="C6375" s="22"/>
    </row>
    <row r="6376" spans="3:3" x14ac:dyDescent="0.35">
      <c r="C6376" s="22"/>
    </row>
    <row r="6377" spans="3:3" x14ac:dyDescent="0.35">
      <c r="C6377" s="22"/>
    </row>
    <row r="6378" spans="3:3" x14ac:dyDescent="0.35">
      <c r="C6378" s="22"/>
    </row>
    <row r="6379" spans="3:3" x14ac:dyDescent="0.35">
      <c r="C6379" s="22"/>
    </row>
    <row r="6380" spans="3:3" x14ac:dyDescent="0.35">
      <c r="C6380" s="22"/>
    </row>
    <row r="6381" spans="3:3" x14ac:dyDescent="0.35">
      <c r="C6381" s="22"/>
    </row>
    <row r="6382" spans="3:3" x14ac:dyDescent="0.35">
      <c r="C6382" s="22"/>
    </row>
    <row r="6383" spans="3:3" x14ac:dyDescent="0.35">
      <c r="C6383" s="22"/>
    </row>
    <row r="6384" spans="3:3" x14ac:dyDescent="0.35">
      <c r="C6384" s="22"/>
    </row>
    <row r="6385" spans="3:3" x14ac:dyDescent="0.35">
      <c r="C6385" s="22"/>
    </row>
    <row r="6386" spans="3:3" x14ac:dyDescent="0.35">
      <c r="C6386" s="22"/>
    </row>
    <row r="6387" spans="3:3" x14ac:dyDescent="0.35">
      <c r="C6387" s="22"/>
    </row>
    <row r="6388" spans="3:3" x14ac:dyDescent="0.35">
      <c r="C6388" s="22"/>
    </row>
    <row r="6389" spans="3:3" x14ac:dyDescent="0.35">
      <c r="C6389" s="22"/>
    </row>
    <row r="6390" spans="3:3" x14ac:dyDescent="0.35">
      <c r="C6390" s="22"/>
    </row>
    <row r="6391" spans="3:3" x14ac:dyDescent="0.35">
      <c r="C6391" s="22"/>
    </row>
    <row r="6392" spans="3:3" x14ac:dyDescent="0.35">
      <c r="C6392" s="22"/>
    </row>
    <row r="6393" spans="3:3" x14ac:dyDescent="0.35">
      <c r="C6393" s="22"/>
    </row>
    <row r="6394" spans="3:3" x14ac:dyDescent="0.35">
      <c r="C6394" s="22"/>
    </row>
    <row r="6395" spans="3:3" x14ac:dyDescent="0.35">
      <c r="C6395" s="22"/>
    </row>
    <row r="6396" spans="3:3" x14ac:dyDescent="0.35">
      <c r="C6396" s="22"/>
    </row>
    <row r="6397" spans="3:3" x14ac:dyDescent="0.35">
      <c r="C6397" s="22"/>
    </row>
    <row r="6398" spans="3:3" x14ac:dyDescent="0.35">
      <c r="C6398" s="22"/>
    </row>
    <row r="6399" spans="3:3" x14ac:dyDescent="0.35">
      <c r="C6399" s="22"/>
    </row>
    <row r="6400" spans="3:3" x14ac:dyDescent="0.35">
      <c r="C6400" s="22"/>
    </row>
    <row r="6401" spans="3:3" x14ac:dyDescent="0.35">
      <c r="C6401" s="22"/>
    </row>
    <row r="6402" spans="3:3" x14ac:dyDescent="0.35">
      <c r="C6402" s="22"/>
    </row>
    <row r="6403" spans="3:3" x14ac:dyDescent="0.35">
      <c r="C6403" s="22"/>
    </row>
    <row r="6404" spans="3:3" x14ac:dyDescent="0.35">
      <c r="C6404" s="22"/>
    </row>
    <row r="6405" spans="3:3" x14ac:dyDescent="0.35">
      <c r="C6405" s="22"/>
    </row>
    <row r="6406" spans="3:3" x14ac:dyDescent="0.35">
      <c r="C6406" s="22"/>
    </row>
    <row r="6407" spans="3:3" x14ac:dyDescent="0.35">
      <c r="C6407" s="22"/>
    </row>
    <row r="6408" spans="3:3" x14ac:dyDescent="0.35">
      <c r="C6408" s="22"/>
    </row>
    <row r="6409" spans="3:3" x14ac:dyDescent="0.35">
      <c r="C6409" s="22"/>
    </row>
    <row r="6410" spans="3:3" x14ac:dyDescent="0.35">
      <c r="C6410" s="22"/>
    </row>
    <row r="6411" spans="3:3" x14ac:dyDescent="0.35">
      <c r="C6411" s="22"/>
    </row>
    <row r="6412" spans="3:3" x14ac:dyDescent="0.35">
      <c r="C6412" s="22"/>
    </row>
    <row r="6413" spans="3:3" x14ac:dyDescent="0.35">
      <c r="C6413" s="22"/>
    </row>
    <row r="6414" spans="3:3" x14ac:dyDescent="0.35">
      <c r="C6414" s="22"/>
    </row>
    <row r="6415" spans="3:3" x14ac:dyDescent="0.35">
      <c r="C6415" s="22"/>
    </row>
    <row r="6416" spans="3:3" x14ac:dyDescent="0.35">
      <c r="C6416" s="22"/>
    </row>
    <row r="6417" spans="3:3" x14ac:dyDescent="0.35">
      <c r="C6417" s="22"/>
    </row>
    <row r="6418" spans="3:3" x14ac:dyDescent="0.35">
      <c r="C6418" s="22"/>
    </row>
    <row r="6419" spans="3:3" x14ac:dyDescent="0.35">
      <c r="C6419" s="22"/>
    </row>
    <row r="6420" spans="3:3" x14ac:dyDescent="0.35">
      <c r="C6420" s="22"/>
    </row>
    <row r="6421" spans="3:3" x14ac:dyDescent="0.35">
      <c r="C6421" s="22"/>
    </row>
    <row r="6422" spans="3:3" x14ac:dyDescent="0.35">
      <c r="C6422" s="22"/>
    </row>
    <row r="6423" spans="3:3" x14ac:dyDescent="0.35">
      <c r="C6423" s="22"/>
    </row>
    <row r="6424" spans="3:3" x14ac:dyDescent="0.35">
      <c r="C6424" s="22"/>
    </row>
    <row r="6425" spans="3:3" x14ac:dyDescent="0.35">
      <c r="C6425" s="22"/>
    </row>
    <row r="6426" spans="3:3" x14ac:dyDescent="0.35">
      <c r="C6426" s="22"/>
    </row>
    <row r="6427" spans="3:3" x14ac:dyDescent="0.35">
      <c r="C6427" s="22"/>
    </row>
    <row r="6428" spans="3:3" x14ac:dyDescent="0.35">
      <c r="C6428" s="22"/>
    </row>
    <row r="6429" spans="3:3" x14ac:dyDescent="0.35">
      <c r="C6429" s="22"/>
    </row>
    <row r="6430" spans="3:3" x14ac:dyDescent="0.35">
      <c r="C6430" s="22"/>
    </row>
    <row r="6431" spans="3:3" x14ac:dyDescent="0.35">
      <c r="C6431" s="22"/>
    </row>
    <row r="6432" spans="3:3" x14ac:dyDescent="0.35">
      <c r="C6432" s="22"/>
    </row>
    <row r="6433" spans="3:3" x14ac:dyDescent="0.35">
      <c r="C6433" s="22"/>
    </row>
    <row r="6434" spans="3:3" x14ac:dyDescent="0.35">
      <c r="C6434" s="22"/>
    </row>
    <row r="6435" spans="3:3" x14ac:dyDescent="0.35">
      <c r="C6435" s="22"/>
    </row>
    <row r="6436" spans="3:3" x14ac:dyDescent="0.35">
      <c r="C6436" s="22"/>
    </row>
    <row r="6437" spans="3:3" x14ac:dyDescent="0.35">
      <c r="C6437" s="22"/>
    </row>
    <row r="6438" spans="3:3" x14ac:dyDescent="0.35">
      <c r="C6438" s="22"/>
    </row>
    <row r="6439" spans="3:3" x14ac:dyDescent="0.35">
      <c r="C6439" s="22"/>
    </row>
    <row r="6440" spans="3:3" x14ac:dyDescent="0.35">
      <c r="C6440" s="22"/>
    </row>
    <row r="6441" spans="3:3" x14ac:dyDescent="0.35">
      <c r="C6441" s="22"/>
    </row>
    <row r="6442" spans="3:3" x14ac:dyDescent="0.35">
      <c r="C6442" s="22"/>
    </row>
    <row r="6443" spans="3:3" x14ac:dyDescent="0.35">
      <c r="C6443" s="22"/>
    </row>
    <row r="6444" spans="3:3" x14ac:dyDescent="0.35">
      <c r="C6444" s="22"/>
    </row>
    <row r="6445" spans="3:3" x14ac:dyDescent="0.35">
      <c r="C6445" s="22"/>
    </row>
    <row r="6446" spans="3:3" x14ac:dyDescent="0.35">
      <c r="C6446" s="22"/>
    </row>
    <row r="6447" spans="3:3" x14ac:dyDescent="0.35">
      <c r="C6447" s="22"/>
    </row>
    <row r="6448" spans="3:3" x14ac:dyDescent="0.35">
      <c r="C6448" s="22"/>
    </row>
    <row r="6449" spans="3:3" x14ac:dyDescent="0.35">
      <c r="C6449" s="22"/>
    </row>
    <row r="6450" spans="3:3" x14ac:dyDescent="0.35">
      <c r="C6450" s="22"/>
    </row>
    <row r="6451" spans="3:3" x14ac:dyDescent="0.35">
      <c r="C6451" s="22"/>
    </row>
    <row r="6452" spans="3:3" x14ac:dyDescent="0.35">
      <c r="C6452" s="22"/>
    </row>
    <row r="6453" spans="3:3" x14ac:dyDescent="0.35">
      <c r="C6453" s="22"/>
    </row>
    <row r="6454" spans="3:3" x14ac:dyDescent="0.35">
      <c r="C6454" s="22"/>
    </row>
    <row r="6455" spans="3:3" x14ac:dyDescent="0.35">
      <c r="C6455" s="22"/>
    </row>
    <row r="6456" spans="3:3" x14ac:dyDescent="0.35">
      <c r="C6456" s="22"/>
    </row>
    <row r="6457" spans="3:3" x14ac:dyDescent="0.35">
      <c r="C6457" s="22"/>
    </row>
    <row r="6458" spans="3:3" x14ac:dyDescent="0.35">
      <c r="C6458" s="22"/>
    </row>
    <row r="6459" spans="3:3" x14ac:dyDescent="0.35">
      <c r="C6459" s="22"/>
    </row>
    <row r="6460" spans="3:3" x14ac:dyDescent="0.35">
      <c r="C6460" s="22"/>
    </row>
    <row r="6461" spans="3:3" x14ac:dyDescent="0.35">
      <c r="C6461" s="22"/>
    </row>
    <row r="6462" spans="3:3" x14ac:dyDescent="0.35">
      <c r="C6462" s="22"/>
    </row>
    <row r="6463" spans="3:3" x14ac:dyDescent="0.35">
      <c r="C6463" s="22"/>
    </row>
    <row r="6464" spans="3:3" x14ac:dyDescent="0.35">
      <c r="C6464" s="22"/>
    </row>
    <row r="6465" spans="3:3" x14ac:dyDescent="0.35">
      <c r="C6465" s="22"/>
    </row>
    <row r="6466" spans="3:3" x14ac:dyDescent="0.35">
      <c r="C6466" s="22"/>
    </row>
    <row r="6467" spans="3:3" x14ac:dyDescent="0.35">
      <c r="C6467" s="22"/>
    </row>
    <row r="6468" spans="3:3" x14ac:dyDescent="0.35">
      <c r="C6468" s="22"/>
    </row>
    <row r="6469" spans="3:3" x14ac:dyDescent="0.35">
      <c r="C6469" s="22"/>
    </row>
    <row r="6470" spans="3:3" x14ac:dyDescent="0.35">
      <c r="C6470" s="22"/>
    </row>
    <row r="6471" spans="3:3" x14ac:dyDescent="0.35">
      <c r="C6471" s="22"/>
    </row>
    <row r="6472" spans="3:3" x14ac:dyDescent="0.35">
      <c r="C6472" s="22"/>
    </row>
    <row r="6473" spans="3:3" x14ac:dyDescent="0.35">
      <c r="C6473" s="22"/>
    </row>
    <row r="6474" spans="3:3" x14ac:dyDescent="0.35">
      <c r="C6474" s="22"/>
    </row>
    <row r="6475" spans="3:3" x14ac:dyDescent="0.35">
      <c r="C6475" s="22"/>
    </row>
    <row r="6476" spans="3:3" x14ac:dyDescent="0.35">
      <c r="C6476" s="22"/>
    </row>
    <row r="6477" spans="3:3" x14ac:dyDescent="0.35">
      <c r="C6477" s="22"/>
    </row>
    <row r="6478" spans="3:3" x14ac:dyDescent="0.35">
      <c r="C6478" s="22"/>
    </row>
    <row r="6479" spans="3:3" x14ac:dyDescent="0.35">
      <c r="C6479" s="22"/>
    </row>
    <row r="6480" spans="3:3" x14ac:dyDescent="0.35">
      <c r="C6480" s="22"/>
    </row>
    <row r="6481" spans="3:3" x14ac:dyDescent="0.35">
      <c r="C6481" s="22"/>
    </row>
    <row r="6482" spans="3:3" x14ac:dyDescent="0.35">
      <c r="C6482" s="22"/>
    </row>
    <row r="6483" spans="3:3" x14ac:dyDescent="0.35">
      <c r="C6483" s="22"/>
    </row>
    <row r="6484" spans="3:3" x14ac:dyDescent="0.35">
      <c r="C6484" s="22"/>
    </row>
    <row r="6485" spans="3:3" x14ac:dyDescent="0.35">
      <c r="C6485" s="22"/>
    </row>
    <row r="6486" spans="3:3" x14ac:dyDescent="0.35">
      <c r="C6486" s="22"/>
    </row>
    <row r="6487" spans="3:3" x14ac:dyDescent="0.35">
      <c r="C6487" s="22"/>
    </row>
    <row r="6488" spans="3:3" x14ac:dyDescent="0.35">
      <c r="C6488" s="22"/>
    </row>
    <row r="6489" spans="3:3" x14ac:dyDescent="0.35">
      <c r="C6489" s="22"/>
    </row>
    <row r="6490" spans="3:3" x14ac:dyDescent="0.35">
      <c r="C6490" s="22"/>
    </row>
    <row r="6491" spans="3:3" x14ac:dyDescent="0.35">
      <c r="C6491" s="22"/>
    </row>
    <row r="6492" spans="3:3" x14ac:dyDescent="0.35">
      <c r="C6492" s="22"/>
    </row>
    <row r="6493" spans="3:3" x14ac:dyDescent="0.35">
      <c r="C6493" s="22"/>
    </row>
    <row r="6494" spans="3:3" x14ac:dyDescent="0.35">
      <c r="C6494" s="22"/>
    </row>
    <row r="6495" spans="3:3" x14ac:dyDescent="0.35">
      <c r="C6495" s="22"/>
    </row>
    <row r="6496" spans="3:3" x14ac:dyDescent="0.35">
      <c r="C6496" s="22"/>
    </row>
    <row r="6497" spans="3:3" x14ac:dyDescent="0.35">
      <c r="C6497" s="22"/>
    </row>
    <row r="6498" spans="3:3" x14ac:dyDescent="0.35">
      <c r="C6498" s="22"/>
    </row>
    <row r="6499" spans="3:3" x14ac:dyDescent="0.35">
      <c r="C6499" s="22"/>
    </row>
    <row r="6500" spans="3:3" x14ac:dyDescent="0.35">
      <c r="C6500" s="22"/>
    </row>
    <row r="6501" spans="3:3" x14ac:dyDescent="0.35">
      <c r="C6501" s="22"/>
    </row>
    <row r="6502" spans="3:3" x14ac:dyDescent="0.35">
      <c r="C6502" s="22"/>
    </row>
    <row r="6503" spans="3:3" x14ac:dyDescent="0.35">
      <c r="C6503" s="22"/>
    </row>
    <row r="6504" spans="3:3" x14ac:dyDescent="0.35">
      <c r="C6504" s="22"/>
    </row>
    <row r="6505" spans="3:3" x14ac:dyDescent="0.35">
      <c r="C6505" s="22"/>
    </row>
    <row r="6506" spans="3:3" x14ac:dyDescent="0.35">
      <c r="C6506" s="22"/>
    </row>
    <row r="6507" spans="3:3" x14ac:dyDescent="0.35">
      <c r="C6507" s="22"/>
    </row>
    <row r="6508" spans="3:3" x14ac:dyDescent="0.35">
      <c r="C6508" s="22"/>
    </row>
    <row r="6509" spans="3:3" x14ac:dyDescent="0.35">
      <c r="C6509" s="22"/>
    </row>
    <row r="6510" spans="3:3" x14ac:dyDescent="0.35">
      <c r="C6510" s="22"/>
    </row>
    <row r="6511" spans="3:3" x14ac:dyDescent="0.35">
      <c r="C6511" s="22"/>
    </row>
    <row r="6512" spans="3:3" x14ac:dyDescent="0.35">
      <c r="C6512" s="22"/>
    </row>
    <row r="6513" spans="3:3" x14ac:dyDescent="0.35">
      <c r="C6513" s="22"/>
    </row>
    <row r="6514" spans="3:3" x14ac:dyDescent="0.35">
      <c r="C6514" s="22"/>
    </row>
    <row r="6515" spans="3:3" x14ac:dyDescent="0.35">
      <c r="C6515" s="22"/>
    </row>
    <row r="6516" spans="3:3" x14ac:dyDescent="0.35">
      <c r="C6516" s="22"/>
    </row>
    <row r="6517" spans="3:3" x14ac:dyDescent="0.35">
      <c r="C6517" s="22"/>
    </row>
    <row r="6518" spans="3:3" x14ac:dyDescent="0.35">
      <c r="C6518" s="22"/>
    </row>
    <row r="6519" spans="3:3" x14ac:dyDescent="0.35">
      <c r="C6519" s="22"/>
    </row>
    <row r="6520" spans="3:3" x14ac:dyDescent="0.35">
      <c r="C6520" s="22"/>
    </row>
    <row r="6521" spans="3:3" x14ac:dyDescent="0.35">
      <c r="C6521" s="22"/>
    </row>
    <row r="6522" spans="3:3" x14ac:dyDescent="0.35">
      <c r="C6522" s="22"/>
    </row>
    <row r="6523" spans="3:3" x14ac:dyDescent="0.35">
      <c r="C6523" s="22"/>
    </row>
    <row r="6524" spans="3:3" x14ac:dyDescent="0.35">
      <c r="C6524" s="22"/>
    </row>
    <row r="6525" spans="3:3" x14ac:dyDescent="0.35">
      <c r="C6525" s="22"/>
    </row>
    <row r="6526" spans="3:3" x14ac:dyDescent="0.35">
      <c r="C6526" s="22"/>
    </row>
    <row r="6527" spans="3:3" x14ac:dyDescent="0.35">
      <c r="C6527" s="22"/>
    </row>
    <row r="6528" spans="3:3" x14ac:dyDescent="0.35">
      <c r="C6528" s="22"/>
    </row>
    <row r="6529" spans="3:3" x14ac:dyDescent="0.35">
      <c r="C6529" s="22"/>
    </row>
    <row r="6530" spans="3:3" x14ac:dyDescent="0.35">
      <c r="C6530" s="22"/>
    </row>
    <row r="6531" spans="3:3" x14ac:dyDescent="0.35">
      <c r="C6531" s="22"/>
    </row>
    <row r="6532" spans="3:3" x14ac:dyDescent="0.35">
      <c r="C6532" s="22"/>
    </row>
    <row r="6533" spans="3:3" x14ac:dyDescent="0.35">
      <c r="C6533" s="22"/>
    </row>
    <row r="6534" spans="3:3" x14ac:dyDescent="0.35">
      <c r="C6534" s="22"/>
    </row>
    <row r="6535" spans="3:3" x14ac:dyDescent="0.35">
      <c r="C6535" s="22"/>
    </row>
    <row r="6536" spans="3:3" x14ac:dyDescent="0.35">
      <c r="C6536" s="22"/>
    </row>
    <row r="6537" spans="3:3" x14ac:dyDescent="0.35">
      <c r="C6537" s="22"/>
    </row>
    <row r="6538" spans="3:3" x14ac:dyDescent="0.35">
      <c r="C6538" s="22"/>
    </row>
    <row r="6539" spans="3:3" x14ac:dyDescent="0.35">
      <c r="C6539" s="22"/>
    </row>
    <row r="6540" spans="3:3" x14ac:dyDescent="0.35">
      <c r="C6540" s="22"/>
    </row>
    <row r="6541" spans="3:3" x14ac:dyDescent="0.35">
      <c r="C6541" s="22"/>
    </row>
    <row r="6542" spans="3:3" x14ac:dyDescent="0.35">
      <c r="C6542" s="22"/>
    </row>
    <row r="6543" spans="3:3" x14ac:dyDescent="0.35">
      <c r="C6543" s="22"/>
    </row>
    <row r="6544" spans="3:3" x14ac:dyDescent="0.35">
      <c r="C6544" s="22"/>
    </row>
    <row r="6545" spans="3:3" x14ac:dyDescent="0.35">
      <c r="C6545" s="22"/>
    </row>
    <row r="6546" spans="3:3" x14ac:dyDescent="0.35">
      <c r="C6546" s="22"/>
    </row>
    <row r="6547" spans="3:3" x14ac:dyDescent="0.35">
      <c r="C6547" s="22"/>
    </row>
    <row r="6548" spans="3:3" x14ac:dyDescent="0.35">
      <c r="C6548" s="22"/>
    </row>
    <row r="6549" spans="3:3" x14ac:dyDescent="0.35">
      <c r="C6549" s="22"/>
    </row>
    <row r="6550" spans="3:3" x14ac:dyDescent="0.35">
      <c r="C6550" s="22"/>
    </row>
    <row r="6551" spans="3:3" x14ac:dyDescent="0.35">
      <c r="C6551" s="22"/>
    </row>
    <row r="6552" spans="3:3" x14ac:dyDescent="0.35">
      <c r="C6552" s="22"/>
    </row>
    <row r="6553" spans="3:3" x14ac:dyDescent="0.35">
      <c r="C6553" s="22"/>
    </row>
    <row r="6554" spans="3:3" x14ac:dyDescent="0.35">
      <c r="C6554" s="22"/>
    </row>
    <row r="6555" spans="3:3" x14ac:dyDescent="0.35">
      <c r="C6555" s="22"/>
    </row>
    <row r="6556" spans="3:3" x14ac:dyDescent="0.35">
      <c r="C6556" s="22"/>
    </row>
    <row r="6557" spans="3:3" x14ac:dyDescent="0.35">
      <c r="C6557" s="22"/>
    </row>
    <row r="6558" spans="3:3" x14ac:dyDescent="0.35">
      <c r="C6558" s="22"/>
    </row>
    <row r="6559" spans="3:3" x14ac:dyDescent="0.35">
      <c r="C6559" s="22"/>
    </row>
    <row r="6560" spans="3:3" x14ac:dyDescent="0.35">
      <c r="C6560" s="22"/>
    </row>
    <row r="6561" spans="3:3" x14ac:dyDescent="0.35">
      <c r="C6561" s="22"/>
    </row>
    <row r="6562" spans="3:3" x14ac:dyDescent="0.35">
      <c r="C6562" s="22"/>
    </row>
    <row r="6563" spans="3:3" x14ac:dyDescent="0.35">
      <c r="C6563" s="22"/>
    </row>
    <row r="6564" spans="3:3" x14ac:dyDescent="0.35">
      <c r="C6564" s="22"/>
    </row>
    <row r="6565" spans="3:3" x14ac:dyDescent="0.35">
      <c r="C6565" s="22"/>
    </row>
    <row r="6566" spans="3:3" x14ac:dyDescent="0.35">
      <c r="C6566" s="22"/>
    </row>
    <row r="6567" spans="3:3" x14ac:dyDescent="0.35">
      <c r="C6567" s="22"/>
    </row>
    <row r="6568" spans="3:3" x14ac:dyDescent="0.35">
      <c r="C6568" s="22"/>
    </row>
    <row r="6569" spans="3:3" x14ac:dyDescent="0.35">
      <c r="C6569" s="22"/>
    </row>
    <row r="6570" spans="3:3" x14ac:dyDescent="0.35">
      <c r="C6570" s="22"/>
    </row>
    <row r="6571" spans="3:3" x14ac:dyDescent="0.35">
      <c r="C6571" s="22"/>
    </row>
    <row r="6572" spans="3:3" x14ac:dyDescent="0.35">
      <c r="C6572" s="22"/>
    </row>
    <row r="6573" spans="3:3" x14ac:dyDescent="0.35">
      <c r="C6573" s="22"/>
    </row>
    <row r="6574" spans="3:3" x14ac:dyDescent="0.35">
      <c r="C6574" s="22"/>
    </row>
    <row r="6575" spans="3:3" x14ac:dyDescent="0.35">
      <c r="C6575" s="22"/>
    </row>
    <row r="6576" spans="3:3" x14ac:dyDescent="0.35">
      <c r="C6576" s="22"/>
    </row>
    <row r="6577" spans="3:3" x14ac:dyDescent="0.35">
      <c r="C6577" s="22"/>
    </row>
    <row r="6578" spans="3:3" x14ac:dyDescent="0.35">
      <c r="C6578" s="22"/>
    </row>
    <row r="6579" spans="3:3" x14ac:dyDescent="0.35">
      <c r="C6579" s="22"/>
    </row>
    <row r="6580" spans="3:3" x14ac:dyDescent="0.35">
      <c r="C6580" s="22"/>
    </row>
    <row r="6581" spans="3:3" x14ac:dyDescent="0.35">
      <c r="C6581" s="22"/>
    </row>
    <row r="6582" spans="3:3" x14ac:dyDescent="0.35">
      <c r="C6582" s="22"/>
    </row>
    <row r="6583" spans="3:3" x14ac:dyDescent="0.35">
      <c r="C6583" s="22"/>
    </row>
    <row r="6584" spans="3:3" x14ac:dyDescent="0.35">
      <c r="C6584" s="22"/>
    </row>
    <row r="6585" spans="3:3" x14ac:dyDescent="0.35">
      <c r="C6585" s="22"/>
    </row>
    <row r="6586" spans="3:3" x14ac:dyDescent="0.35">
      <c r="C6586" s="22"/>
    </row>
    <row r="6587" spans="3:3" x14ac:dyDescent="0.35">
      <c r="C6587" s="22"/>
    </row>
    <row r="6588" spans="3:3" x14ac:dyDescent="0.35">
      <c r="C6588" s="22"/>
    </row>
    <row r="6589" spans="3:3" x14ac:dyDescent="0.35">
      <c r="C6589" s="22"/>
    </row>
    <row r="6590" spans="3:3" x14ac:dyDescent="0.35">
      <c r="C6590" s="22"/>
    </row>
    <row r="6591" spans="3:3" x14ac:dyDescent="0.35">
      <c r="C6591" s="22"/>
    </row>
    <row r="6592" spans="3:3" x14ac:dyDescent="0.35">
      <c r="C6592" s="22"/>
    </row>
    <row r="6593" spans="3:3" x14ac:dyDescent="0.35">
      <c r="C6593" s="22"/>
    </row>
    <row r="6594" spans="3:3" x14ac:dyDescent="0.35">
      <c r="C6594" s="22"/>
    </row>
    <row r="6595" spans="3:3" x14ac:dyDescent="0.35">
      <c r="C6595" s="22"/>
    </row>
    <row r="6596" spans="3:3" x14ac:dyDescent="0.35">
      <c r="C6596" s="22"/>
    </row>
    <row r="6597" spans="3:3" x14ac:dyDescent="0.35">
      <c r="C6597" s="22"/>
    </row>
    <row r="6598" spans="3:3" x14ac:dyDescent="0.35">
      <c r="C6598" s="22"/>
    </row>
    <row r="6599" spans="3:3" x14ac:dyDescent="0.35">
      <c r="C6599" s="22"/>
    </row>
    <row r="6600" spans="3:3" x14ac:dyDescent="0.35">
      <c r="C6600" s="22"/>
    </row>
    <row r="6601" spans="3:3" x14ac:dyDescent="0.35">
      <c r="C6601" s="22"/>
    </row>
    <row r="6602" spans="3:3" x14ac:dyDescent="0.35">
      <c r="C6602" s="22"/>
    </row>
    <row r="6603" spans="3:3" x14ac:dyDescent="0.35">
      <c r="C6603" s="22"/>
    </row>
    <row r="6604" spans="3:3" x14ac:dyDescent="0.35">
      <c r="C6604" s="22"/>
    </row>
    <row r="6605" spans="3:3" x14ac:dyDescent="0.35">
      <c r="C6605" s="22"/>
    </row>
    <row r="6606" spans="3:3" x14ac:dyDescent="0.35">
      <c r="C6606" s="22"/>
    </row>
    <row r="6607" spans="3:3" x14ac:dyDescent="0.35">
      <c r="C6607" s="22"/>
    </row>
    <row r="6608" spans="3:3" x14ac:dyDescent="0.35">
      <c r="C6608" s="22"/>
    </row>
    <row r="6609" spans="3:3" x14ac:dyDescent="0.35">
      <c r="C6609" s="22"/>
    </row>
    <row r="6610" spans="3:3" x14ac:dyDescent="0.35">
      <c r="C6610" s="22"/>
    </row>
    <row r="6611" spans="3:3" x14ac:dyDescent="0.35">
      <c r="C6611" s="22"/>
    </row>
    <row r="6612" spans="3:3" x14ac:dyDescent="0.35">
      <c r="C6612" s="22"/>
    </row>
    <row r="6613" spans="3:3" x14ac:dyDescent="0.35">
      <c r="C6613" s="22"/>
    </row>
    <row r="6614" spans="3:3" x14ac:dyDescent="0.35">
      <c r="C6614" s="22"/>
    </row>
    <row r="6615" spans="3:3" x14ac:dyDescent="0.35">
      <c r="C6615" s="22"/>
    </row>
    <row r="6616" spans="3:3" x14ac:dyDescent="0.35">
      <c r="C6616" s="22"/>
    </row>
    <row r="6617" spans="3:3" x14ac:dyDescent="0.35">
      <c r="C6617" s="22"/>
    </row>
    <row r="6618" spans="3:3" x14ac:dyDescent="0.35">
      <c r="C6618" s="22"/>
    </row>
    <row r="6619" spans="3:3" x14ac:dyDescent="0.35">
      <c r="C6619" s="22"/>
    </row>
    <row r="6620" spans="3:3" x14ac:dyDescent="0.35">
      <c r="C6620" s="22"/>
    </row>
    <row r="6621" spans="3:3" x14ac:dyDescent="0.35">
      <c r="C6621" s="22"/>
    </row>
    <row r="6622" spans="3:3" x14ac:dyDescent="0.35">
      <c r="C6622" s="22"/>
    </row>
    <row r="6623" spans="3:3" x14ac:dyDescent="0.35">
      <c r="C6623" s="22"/>
    </row>
    <row r="6624" spans="3:3" x14ac:dyDescent="0.35">
      <c r="C6624" s="22"/>
    </row>
    <row r="6625" spans="3:3" x14ac:dyDescent="0.35">
      <c r="C6625" s="22"/>
    </row>
    <row r="6626" spans="3:3" x14ac:dyDescent="0.35">
      <c r="C6626" s="22"/>
    </row>
    <row r="6627" spans="3:3" x14ac:dyDescent="0.35">
      <c r="C6627" s="22"/>
    </row>
    <row r="6628" spans="3:3" x14ac:dyDescent="0.35">
      <c r="C6628" s="22"/>
    </row>
    <row r="6629" spans="3:3" x14ac:dyDescent="0.35">
      <c r="C6629" s="22"/>
    </row>
    <row r="6630" spans="3:3" x14ac:dyDescent="0.35">
      <c r="C6630" s="22"/>
    </row>
    <row r="6631" spans="3:3" x14ac:dyDescent="0.35">
      <c r="C6631" s="22"/>
    </row>
    <row r="6632" spans="3:3" x14ac:dyDescent="0.35">
      <c r="C6632" s="22"/>
    </row>
    <row r="6633" spans="3:3" x14ac:dyDescent="0.35">
      <c r="C6633" s="22"/>
    </row>
    <row r="6634" spans="3:3" x14ac:dyDescent="0.35">
      <c r="C6634" s="22"/>
    </row>
    <row r="6635" spans="3:3" x14ac:dyDescent="0.35">
      <c r="C6635" s="22"/>
    </row>
    <row r="6636" spans="3:3" x14ac:dyDescent="0.35">
      <c r="C6636" s="22"/>
    </row>
    <row r="6637" spans="3:3" x14ac:dyDescent="0.35">
      <c r="C6637" s="22"/>
    </row>
    <row r="6638" spans="3:3" x14ac:dyDescent="0.35">
      <c r="C6638" s="22"/>
    </row>
    <row r="6639" spans="3:3" x14ac:dyDescent="0.35">
      <c r="C6639" s="22"/>
    </row>
    <row r="6640" spans="3:3" x14ac:dyDescent="0.35">
      <c r="C6640" s="22"/>
    </row>
    <row r="6641" spans="3:3" x14ac:dyDescent="0.35">
      <c r="C6641" s="22"/>
    </row>
    <row r="6642" spans="3:3" x14ac:dyDescent="0.35">
      <c r="C6642" s="22"/>
    </row>
    <row r="6643" spans="3:3" x14ac:dyDescent="0.35">
      <c r="C6643" s="22"/>
    </row>
    <row r="6644" spans="3:3" x14ac:dyDescent="0.35">
      <c r="C6644" s="22"/>
    </row>
    <row r="6645" spans="3:3" x14ac:dyDescent="0.35">
      <c r="C6645" s="22"/>
    </row>
    <row r="6646" spans="3:3" x14ac:dyDescent="0.35">
      <c r="C6646" s="22"/>
    </row>
    <row r="6647" spans="3:3" x14ac:dyDescent="0.35">
      <c r="C6647" s="22"/>
    </row>
    <row r="6648" spans="3:3" x14ac:dyDescent="0.35">
      <c r="C6648" s="22"/>
    </row>
    <row r="6649" spans="3:3" x14ac:dyDescent="0.35">
      <c r="C6649" s="22"/>
    </row>
    <row r="6650" spans="3:3" x14ac:dyDescent="0.35">
      <c r="C6650" s="22"/>
    </row>
    <row r="6651" spans="3:3" x14ac:dyDescent="0.35">
      <c r="C6651" s="22"/>
    </row>
    <row r="6652" spans="3:3" x14ac:dyDescent="0.35">
      <c r="C6652" s="22"/>
    </row>
    <row r="6653" spans="3:3" x14ac:dyDescent="0.35">
      <c r="C6653" s="22"/>
    </row>
    <row r="6654" spans="3:3" x14ac:dyDescent="0.35">
      <c r="C6654" s="22"/>
    </row>
    <row r="6655" spans="3:3" x14ac:dyDescent="0.35">
      <c r="C6655" s="22"/>
    </row>
    <row r="6656" spans="3:3" x14ac:dyDescent="0.35">
      <c r="C6656" s="22"/>
    </row>
    <row r="6657" spans="3:3" x14ac:dyDescent="0.35">
      <c r="C6657" s="22"/>
    </row>
    <row r="6658" spans="3:3" x14ac:dyDescent="0.35">
      <c r="C6658" s="22"/>
    </row>
    <row r="6659" spans="3:3" x14ac:dyDescent="0.35">
      <c r="C6659" s="22"/>
    </row>
    <row r="6660" spans="3:3" x14ac:dyDescent="0.35">
      <c r="C6660" s="22"/>
    </row>
    <row r="6661" spans="3:3" x14ac:dyDescent="0.35">
      <c r="C6661" s="22"/>
    </row>
    <row r="6662" spans="3:3" x14ac:dyDescent="0.35">
      <c r="C6662" s="22"/>
    </row>
    <row r="6663" spans="3:3" x14ac:dyDescent="0.35">
      <c r="C6663" s="22"/>
    </row>
    <row r="6664" spans="3:3" x14ac:dyDescent="0.35">
      <c r="C6664" s="22"/>
    </row>
    <row r="6665" spans="3:3" x14ac:dyDescent="0.35">
      <c r="C6665" s="22"/>
    </row>
    <row r="6666" spans="3:3" x14ac:dyDescent="0.35">
      <c r="C6666" s="22"/>
    </row>
    <row r="6667" spans="3:3" x14ac:dyDescent="0.35">
      <c r="C6667" s="22"/>
    </row>
    <row r="6668" spans="3:3" x14ac:dyDescent="0.35">
      <c r="C6668" s="22"/>
    </row>
    <row r="6669" spans="3:3" x14ac:dyDescent="0.35">
      <c r="C6669" s="22"/>
    </row>
    <row r="6670" spans="3:3" x14ac:dyDescent="0.35">
      <c r="C6670" s="22"/>
    </row>
    <row r="6671" spans="3:3" x14ac:dyDescent="0.35">
      <c r="C6671" s="22"/>
    </row>
    <row r="6672" spans="3:3" x14ac:dyDescent="0.35">
      <c r="C6672" s="22"/>
    </row>
    <row r="6673" spans="3:3" x14ac:dyDescent="0.35">
      <c r="C6673" s="22"/>
    </row>
    <row r="6674" spans="3:3" x14ac:dyDescent="0.35">
      <c r="C6674" s="22"/>
    </row>
    <row r="6675" spans="3:3" x14ac:dyDescent="0.35">
      <c r="C6675" s="22"/>
    </row>
    <row r="6676" spans="3:3" x14ac:dyDescent="0.35">
      <c r="C6676" s="22"/>
    </row>
    <row r="6677" spans="3:3" x14ac:dyDescent="0.35">
      <c r="C6677" s="22"/>
    </row>
    <row r="6678" spans="3:3" x14ac:dyDescent="0.35">
      <c r="C6678" s="22"/>
    </row>
    <row r="6679" spans="3:3" x14ac:dyDescent="0.35">
      <c r="C6679" s="22"/>
    </row>
    <row r="6680" spans="3:3" x14ac:dyDescent="0.35">
      <c r="C6680" s="22"/>
    </row>
    <row r="6681" spans="3:3" x14ac:dyDescent="0.35">
      <c r="C6681" s="22"/>
    </row>
    <row r="6682" spans="3:3" x14ac:dyDescent="0.35">
      <c r="C6682" s="22"/>
    </row>
    <row r="6683" spans="3:3" x14ac:dyDescent="0.35">
      <c r="C6683" s="22"/>
    </row>
    <row r="6684" spans="3:3" x14ac:dyDescent="0.35">
      <c r="C6684" s="22"/>
    </row>
    <row r="6685" spans="3:3" x14ac:dyDescent="0.35">
      <c r="C6685" s="22"/>
    </row>
    <row r="6686" spans="3:3" x14ac:dyDescent="0.35">
      <c r="C6686" s="22"/>
    </row>
    <row r="6687" spans="3:3" x14ac:dyDescent="0.35">
      <c r="C6687" s="22"/>
    </row>
    <row r="6688" spans="3:3" x14ac:dyDescent="0.35">
      <c r="C6688" s="22"/>
    </row>
    <row r="6689" spans="3:3" x14ac:dyDescent="0.35">
      <c r="C6689" s="22"/>
    </row>
    <row r="6690" spans="3:3" x14ac:dyDescent="0.35">
      <c r="C6690" s="22"/>
    </row>
    <row r="6691" spans="3:3" x14ac:dyDescent="0.35">
      <c r="C6691" s="22"/>
    </row>
    <row r="6692" spans="3:3" x14ac:dyDescent="0.35">
      <c r="C6692" s="22"/>
    </row>
    <row r="6693" spans="3:3" x14ac:dyDescent="0.35">
      <c r="C6693" s="22"/>
    </row>
    <row r="6694" spans="3:3" x14ac:dyDescent="0.35">
      <c r="C6694" s="22"/>
    </row>
    <row r="6695" spans="3:3" x14ac:dyDescent="0.35">
      <c r="C6695" s="22"/>
    </row>
    <row r="6696" spans="3:3" x14ac:dyDescent="0.35">
      <c r="C6696" s="22"/>
    </row>
    <row r="6697" spans="3:3" x14ac:dyDescent="0.35">
      <c r="C6697" s="22"/>
    </row>
    <row r="6698" spans="3:3" x14ac:dyDescent="0.35">
      <c r="C6698" s="22"/>
    </row>
    <row r="6699" spans="3:3" x14ac:dyDescent="0.35">
      <c r="C6699" s="22"/>
    </row>
    <row r="6700" spans="3:3" x14ac:dyDescent="0.35">
      <c r="C6700" s="22"/>
    </row>
    <row r="6701" spans="3:3" x14ac:dyDescent="0.35">
      <c r="C6701" s="22"/>
    </row>
    <row r="6702" spans="3:3" x14ac:dyDescent="0.35">
      <c r="C6702" s="22"/>
    </row>
    <row r="6703" spans="3:3" x14ac:dyDescent="0.35">
      <c r="C6703" s="22"/>
    </row>
    <row r="6704" spans="3:3" x14ac:dyDescent="0.35">
      <c r="C6704" s="22"/>
    </row>
    <row r="6705" spans="3:3" x14ac:dyDescent="0.35">
      <c r="C6705" s="22"/>
    </row>
    <row r="6706" spans="3:3" x14ac:dyDescent="0.35">
      <c r="C6706" s="22"/>
    </row>
    <row r="6707" spans="3:3" x14ac:dyDescent="0.35">
      <c r="C6707" s="22"/>
    </row>
    <row r="6708" spans="3:3" x14ac:dyDescent="0.35">
      <c r="C6708" s="22"/>
    </row>
    <row r="6709" spans="3:3" x14ac:dyDescent="0.35">
      <c r="C6709" s="22"/>
    </row>
    <row r="6710" spans="3:3" x14ac:dyDescent="0.35">
      <c r="C6710" s="22"/>
    </row>
    <row r="6711" spans="3:3" x14ac:dyDescent="0.35">
      <c r="C6711" s="22"/>
    </row>
    <row r="6712" spans="3:3" x14ac:dyDescent="0.35">
      <c r="C6712" s="22"/>
    </row>
    <row r="6713" spans="3:3" x14ac:dyDescent="0.35">
      <c r="C6713" s="22"/>
    </row>
    <row r="6714" spans="3:3" x14ac:dyDescent="0.35">
      <c r="C6714" s="22"/>
    </row>
    <row r="6715" spans="3:3" x14ac:dyDescent="0.35">
      <c r="C6715" s="22"/>
    </row>
    <row r="6716" spans="3:3" x14ac:dyDescent="0.35">
      <c r="C6716" s="22"/>
    </row>
    <row r="6717" spans="3:3" x14ac:dyDescent="0.35">
      <c r="C6717" s="22"/>
    </row>
    <row r="6718" spans="3:3" x14ac:dyDescent="0.35">
      <c r="C6718" s="22"/>
    </row>
    <row r="6719" spans="3:3" x14ac:dyDescent="0.35">
      <c r="C6719" s="22"/>
    </row>
    <row r="6720" spans="3:3" x14ac:dyDescent="0.35">
      <c r="C6720" s="22"/>
    </row>
    <row r="6721" spans="3:3" x14ac:dyDescent="0.35">
      <c r="C6721" s="22"/>
    </row>
    <row r="6722" spans="3:3" x14ac:dyDescent="0.35">
      <c r="C6722" s="22"/>
    </row>
    <row r="6723" spans="3:3" x14ac:dyDescent="0.35">
      <c r="C6723" s="22"/>
    </row>
    <row r="6724" spans="3:3" x14ac:dyDescent="0.35">
      <c r="C6724" s="22"/>
    </row>
    <row r="6725" spans="3:3" x14ac:dyDescent="0.35">
      <c r="C6725" s="22"/>
    </row>
    <row r="6726" spans="3:3" x14ac:dyDescent="0.35">
      <c r="C6726" s="22"/>
    </row>
    <row r="6727" spans="3:3" x14ac:dyDescent="0.35">
      <c r="C6727" s="22"/>
    </row>
    <row r="6728" spans="3:3" x14ac:dyDescent="0.35">
      <c r="C6728" s="22"/>
    </row>
    <row r="6729" spans="3:3" x14ac:dyDescent="0.35">
      <c r="C6729" s="22"/>
    </row>
    <row r="6730" spans="3:3" x14ac:dyDescent="0.35">
      <c r="C6730" s="22"/>
    </row>
    <row r="6731" spans="3:3" x14ac:dyDescent="0.35">
      <c r="C6731" s="22"/>
    </row>
    <row r="6732" spans="3:3" x14ac:dyDescent="0.35">
      <c r="C6732" s="22"/>
    </row>
    <row r="6733" spans="3:3" x14ac:dyDescent="0.35">
      <c r="C6733" s="22"/>
    </row>
    <row r="6734" spans="3:3" x14ac:dyDescent="0.35">
      <c r="C6734" s="22"/>
    </row>
    <row r="6735" spans="3:3" x14ac:dyDescent="0.35">
      <c r="C6735" s="22"/>
    </row>
    <row r="6736" spans="3:3" x14ac:dyDescent="0.35">
      <c r="C6736" s="22"/>
    </row>
    <row r="6737" spans="3:3" x14ac:dyDescent="0.35">
      <c r="C6737" s="22"/>
    </row>
    <row r="6738" spans="3:3" x14ac:dyDescent="0.35">
      <c r="C6738" s="22"/>
    </row>
    <row r="6739" spans="3:3" x14ac:dyDescent="0.35">
      <c r="C6739" s="22"/>
    </row>
    <row r="6740" spans="3:3" x14ac:dyDescent="0.35">
      <c r="C6740" s="22"/>
    </row>
    <row r="6741" spans="3:3" x14ac:dyDescent="0.35">
      <c r="C6741" s="22"/>
    </row>
    <row r="6742" spans="3:3" x14ac:dyDescent="0.35">
      <c r="C6742" s="22"/>
    </row>
    <row r="6743" spans="3:3" x14ac:dyDescent="0.35">
      <c r="C6743" s="22"/>
    </row>
    <row r="6744" spans="3:3" x14ac:dyDescent="0.35">
      <c r="C6744" s="22"/>
    </row>
    <row r="6745" spans="3:3" x14ac:dyDescent="0.35">
      <c r="C6745" s="22"/>
    </row>
    <row r="6746" spans="3:3" x14ac:dyDescent="0.35">
      <c r="C6746" s="22"/>
    </row>
    <row r="6747" spans="3:3" x14ac:dyDescent="0.35">
      <c r="C6747" s="22"/>
    </row>
    <row r="6748" spans="3:3" x14ac:dyDescent="0.35">
      <c r="C6748" s="22"/>
    </row>
    <row r="6749" spans="3:3" x14ac:dyDescent="0.35">
      <c r="C6749" s="22"/>
    </row>
    <row r="6750" spans="3:3" x14ac:dyDescent="0.35">
      <c r="C6750" s="22"/>
    </row>
    <row r="6751" spans="3:3" x14ac:dyDescent="0.35">
      <c r="C6751" s="22"/>
    </row>
    <row r="6752" spans="3:3" x14ac:dyDescent="0.35">
      <c r="C6752" s="22"/>
    </row>
    <row r="6753" spans="3:3" x14ac:dyDescent="0.35">
      <c r="C6753" s="22"/>
    </row>
    <row r="6754" spans="3:3" x14ac:dyDescent="0.35">
      <c r="C6754" s="22"/>
    </row>
    <row r="6755" spans="3:3" x14ac:dyDescent="0.35">
      <c r="C6755" s="22"/>
    </row>
    <row r="6756" spans="3:3" x14ac:dyDescent="0.35">
      <c r="C6756" s="22"/>
    </row>
    <row r="6757" spans="3:3" x14ac:dyDescent="0.35">
      <c r="C6757" s="22"/>
    </row>
    <row r="6758" spans="3:3" x14ac:dyDescent="0.35">
      <c r="C6758" s="22"/>
    </row>
    <row r="6759" spans="3:3" x14ac:dyDescent="0.35">
      <c r="C6759" s="22"/>
    </row>
    <row r="6760" spans="3:3" x14ac:dyDescent="0.35">
      <c r="C6760" s="22"/>
    </row>
    <row r="6761" spans="3:3" x14ac:dyDescent="0.35">
      <c r="C6761" s="22"/>
    </row>
    <row r="6762" spans="3:3" x14ac:dyDescent="0.35">
      <c r="C6762" s="22"/>
    </row>
    <row r="6763" spans="3:3" x14ac:dyDescent="0.35">
      <c r="C6763" s="22"/>
    </row>
    <row r="6764" spans="3:3" x14ac:dyDescent="0.35">
      <c r="C6764" s="22"/>
    </row>
    <row r="6765" spans="3:3" x14ac:dyDescent="0.35">
      <c r="C6765" s="22"/>
    </row>
    <row r="6766" spans="3:3" x14ac:dyDescent="0.35">
      <c r="C6766" s="22"/>
    </row>
    <row r="6767" spans="3:3" x14ac:dyDescent="0.35">
      <c r="C6767" s="22"/>
    </row>
    <row r="6768" spans="3:3" x14ac:dyDescent="0.35">
      <c r="C6768" s="22"/>
    </row>
    <row r="6769" spans="3:3" x14ac:dyDescent="0.35">
      <c r="C6769" s="22"/>
    </row>
    <row r="6770" spans="3:3" x14ac:dyDescent="0.35">
      <c r="C6770" s="22"/>
    </row>
    <row r="6771" spans="3:3" x14ac:dyDescent="0.35">
      <c r="C6771" s="22"/>
    </row>
    <row r="6772" spans="3:3" x14ac:dyDescent="0.35">
      <c r="C6772" s="22"/>
    </row>
    <row r="6773" spans="3:3" x14ac:dyDescent="0.35">
      <c r="C6773" s="22"/>
    </row>
    <row r="6774" spans="3:3" x14ac:dyDescent="0.35">
      <c r="C6774" s="22"/>
    </row>
    <row r="6775" spans="3:3" x14ac:dyDescent="0.35">
      <c r="C6775" s="22"/>
    </row>
    <row r="6776" spans="3:3" x14ac:dyDescent="0.35">
      <c r="C6776" s="22"/>
    </row>
    <row r="6777" spans="3:3" x14ac:dyDescent="0.35">
      <c r="C6777" s="22"/>
    </row>
    <row r="6778" spans="3:3" x14ac:dyDescent="0.35">
      <c r="C6778" s="22"/>
    </row>
    <row r="6779" spans="3:3" x14ac:dyDescent="0.35">
      <c r="C6779" s="22"/>
    </row>
    <row r="6780" spans="3:3" x14ac:dyDescent="0.35">
      <c r="C6780" s="22"/>
    </row>
    <row r="6781" spans="3:3" x14ac:dyDescent="0.35">
      <c r="C6781" s="22"/>
    </row>
    <row r="6782" spans="3:3" x14ac:dyDescent="0.35">
      <c r="C6782" s="22"/>
    </row>
    <row r="6783" spans="3:3" x14ac:dyDescent="0.35">
      <c r="C6783" s="22"/>
    </row>
    <row r="6784" spans="3:3" x14ac:dyDescent="0.35">
      <c r="C6784" s="22"/>
    </row>
    <row r="6785" spans="3:3" x14ac:dyDescent="0.35">
      <c r="C6785" s="22"/>
    </row>
    <row r="6786" spans="3:3" x14ac:dyDescent="0.35">
      <c r="C6786" s="22"/>
    </row>
    <row r="6787" spans="3:3" x14ac:dyDescent="0.35">
      <c r="C6787" s="22"/>
    </row>
    <row r="6788" spans="3:3" x14ac:dyDescent="0.35">
      <c r="C6788" s="22"/>
    </row>
    <row r="6789" spans="3:3" x14ac:dyDescent="0.35">
      <c r="C6789" s="22"/>
    </row>
    <row r="6790" spans="3:3" x14ac:dyDescent="0.35">
      <c r="C6790" s="22"/>
    </row>
    <row r="6791" spans="3:3" x14ac:dyDescent="0.35">
      <c r="C6791" s="22"/>
    </row>
    <row r="6792" spans="3:3" x14ac:dyDescent="0.35">
      <c r="C6792" s="22"/>
    </row>
    <row r="6793" spans="3:3" x14ac:dyDescent="0.35">
      <c r="C6793" s="22"/>
    </row>
    <row r="6794" spans="3:3" x14ac:dyDescent="0.35">
      <c r="C6794" s="22"/>
    </row>
    <row r="6795" spans="3:3" x14ac:dyDescent="0.35">
      <c r="C6795" s="22"/>
    </row>
    <row r="6796" spans="3:3" x14ac:dyDescent="0.35">
      <c r="C6796" s="22"/>
    </row>
    <row r="6797" spans="3:3" x14ac:dyDescent="0.35">
      <c r="C6797" s="22"/>
    </row>
    <row r="6798" spans="3:3" x14ac:dyDescent="0.35">
      <c r="C6798" s="22"/>
    </row>
    <row r="6799" spans="3:3" x14ac:dyDescent="0.35">
      <c r="C6799" s="22"/>
    </row>
    <row r="6800" spans="3:3" x14ac:dyDescent="0.35">
      <c r="C6800" s="22"/>
    </row>
    <row r="6801" spans="3:3" x14ac:dyDescent="0.35">
      <c r="C6801" s="22"/>
    </row>
    <row r="6802" spans="3:3" x14ac:dyDescent="0.35">
      <c r="C6802" s="22"/>
    </row>
    <row r="6803" spans="3:3" x14ac:dyDescent="0.35">
      <c r="C6803" s="22"/>
    </row>
    <row r="6804" spans="3:3" x14ac:dyDescent="0.35">
      <c r="C6804" s="22"/>
    </row>
    <row r="6805" spans="3:3" x14ac:dyDescent="0.35">
      <c r="C6805" s="22"/>
    </row>
    <row r="6806" spans="3:3" x14ac:dyDescent="0.35">
      <c r="C6806" s="22"/>
    </row>
    <row r="6807" spans="3:3" x14ac:dyDescent="0.35">
      <c r="C6807" s="22"/>
    </row>
    <row r="6808" spans="3:3" x14ac:dyDescent="0.35">
      <c r="C6808" s="22"/>
    </row>
    <row r="6809" spans="3:3" x14ac:dyDescent="0.35">
      <c r="C6809" s="22"/>
    </row>
    <row r="6810" spans="3:3" x14ac:dyDescent="0.35">
      <c r="C6810" s="22"/>
    </row>
    <row r="6811" spans="3:3" x14ac:dyDescent="0.35">
      <c r="C6811" s="22"/>
    </row>
    <row r="6812" spans="3:3" x14ac:dyDescent="0.35">
      <c r="C6812" s="22"/>
    </row>
    <row r="6813" spans="3:3" x14ac:dyDescent="0.35">
      <c r="C6813" s="22"/>
    </row>
    <row r="6814" spans="3:3" x14ac:dyDescent="0.35">
      <c r="C6814" s="22"/>
    </row>
    <row r="6815" spans="3:3" x14ac:dyDescent="0.35">
      <c r="C6815" s="22"/>
    </row>
    <row r="6816" spans="3:3" x14ac:dyDescent="0.35">
      <c r="C6816" s="22"/>
    </row>
    <row r="6817" spans="3:3" x14ac:dyDescent="0.35">
      <c r="C6817" s="22"/>
    </row>
    <row r="6818" spans="3:3" x14ac:dyDescent="0.35">
      <c r="C6818" s="22"/>
    </row>
    <row r="6819" spans="3:3" x14ac:dyDescent="0.35">
      <c r="C6819" s="22"/>
    </row>
    <row r="6820" spans="3:3" x14ac:dyDescent="0.35">
      <c r="C6820" s="22"/>
    </row>
    <row r="6821" spans="3:3" x14ac:dyDescent="0.35">
      <c r="C6821" s="22"/>
    </row>
    <row r="6822" spans="3:3" x14ac:dyDescent="0.35">
      <c r="C6822" s="22"/>
    </row>
    <row r="6823" spans="3:3" x14ac:dyDescent="0.35">
      <c r="C6823" s="22"/>
    </row>
    <row r="6824" spans="3:3" x14ac:dyDescent="0.35">
      <c r="C6824" s="22"/>
    </row>
    <row r="6825" spans="3:3" x14ac:dyDescent="0.35">
      <c r="C6825" s="22"/>
    </row>
    <row r="6826" spans="3:3" x14ac:dyDescent="0.35">
      <c r="C6826" s="22"/>
    </row>
    <row r="6827" spans="3:3" x14ac:dyDescent="0.35">
      <c r="C6827" s="22"/>
    </row>
    <row r="6828" spans="3:3" x14ac:dyDescent="0.35">
      <c r="C6828" s="22"/>
    </row>
    <row r="6829" spans="3:3" x14ac:dyDescent="0.35">
      <c r="C6829" s="22"/>
    </row>
    <row r="6830" spans="3:3" x14ac:dyDescent="0.35">
      <c r="C6830" s="22"/>
    </row>
    <row r="6831" spans="3:3" x14ac:dyDescent="0.35">
      <c r="C6831" s="22"/>
    </row>
    <row r="6832" spans="3:3" x14ac:dyDescent="0.35">
      <c r="C6832" s="22"/>
    </row>
    <row r="6833" spans="3:3" x14ac:dyDescent="0.35">
      <c r="C6833" s="22"/>
    </row>
    <row r="6834" spans="3:3" x14ac:dyDescent="0.35">
      <c r="C6834" s="22"/>
    </row>
    <row r="6835" spans="3:3" x14ac:dyDescent="0.35">
      <c r="C6835" s="22"/>
    </row>
    <row r="6836" spans="3:3" x14ac:dyDescent="0.35">
      <c r="C6836" s="22"/>
    </row>
    <row r="6837" spans="3:3" x14ac:dyDescent="0.35">
      <c r="C6837" s="22"/>
    </row>
    <row r="6838" spans="3:3" x14ac:dyDescent="0.35">
      <c r="C6838" s="22"/>
    </row>
    <row r="6839" spans="3:3" x14ac:dyDescent="0.35">
      <c r="C6839" s="22"/>
    </row>
    <row r="6840" spans="3:3" x14ac:dyDescent="0.35">
      <c r="C6840" s="22"/>
    </row>
    <row r="6841" spans="3:3" x14ac:dyDescent="0.35">
      <c r="C6841" s="22"/>
    </row>
    <row r="6842" spans="3:3" x14ac:dyDescent="0.35">
      <c r="C6842" s="22"/>
    </row>
    <row r="6843" spans="3:3" x14ac:dyDescent="0.35">
      <c r="C6843" s="22"/>
    </row>
    <row r="6844" spans="3:3" x14ac:dyDescent="0.35">
      <c r="C6844" s="22"/>
    </row>
    <row r="6845" spans="3:3" x14ac:dyDescent="0.35">
      <c r="C6845" s="22"/>
    </row>
    <row r="6846" spans="3:3" x14ac:dyDescent="0.35">
      <c r="C6846" s="22"/>
    </row>
    <row r="6847" spans="3:3" x14ac:dyDescent="0.35">
      <c r="C6847" s="22"/>
    </row>
    <row r="6848" spans="3:3" x14ac:dyDescent="0.35">
      <c r="C6848" s="22"/>
    </row>
    <row r="6849" spans="3:3" x14ac:dyDescent="0.35">
      <c r="C6849" s="22"/>
    </row>
    <row r="6850" spans="3:3" x14ac:dyDescent="0.35">
      <c r="C6850" s="22"/>
    </row>
    <row r="6851" spans="3:3" x14ac:dyDescent="0.35">
      <c r="C6851" s="22"/>
    </row>
    <row r="6852" spans="3:3" x14ac:dyDescent="0.35">
      <c r="C6852" s="22"/>
    </row>
    <row r="6853" spans="3:3" x14ac:dyDescent="0.35">
      <c r="C6853" s="22"/>
    </row>
    <row r="6854" spans="3:3" x14ac:dyDescent="0.35">
      <c r="C6854" s="22"/>
    </row>
    <row r="6855" spans="3:3" x14ac:dyDescent="0.35">
      <c r="C6855" s="22"/>
    </row>
    <row r="6856" spans="3:3" x14ac:dyDescent="0.35">
      <c r="C6856" s="22"/>
    </row>
    <row r="6857" spans="3:3" x14ac:dyDescent="0.35">
      <c r="C6857" s="22"/>
    </row>
    <row r="6858" spans="3:3" x14ac:dyDescent="0.35">
      <c r="C6858" s="22"/>
    </row>
    <row r="6859" spans="3:3" x14ac:dyDescent="0.35">
      <c r="C6859" s="22"/>
    </row>
    <row r="6860" spans="3:3" x14ac:dyDescent="0.35">
      <c r="C6860" s="22"/>
    </row>
    <row r="6861" spans="3:3" x14ac:dyDescent="0.35">
      <c r="C6861" s="22"/>
    </row>
    <row r="6862" spans="3:3" x14ac:dyDescent="0.35">
      <c r="C6862" s="22"/>
    </row>
    <row r="6863" spans="3:3" x14ac:dyDescent="0.35">
      <c r="C6863" s="22"/>
    </row>
    <row r="6864" spans="3:3" x14ac:dyDescent="0.35">
      <c r="C6864" s="22"/>
    </row>
    <row r="6865" spans="3:3" x14ac:dyDescent="0.35">
      <c r="C6865" s="22"/>
    </row>
    <row r="6866" spans="3:3" x14ac:dyDescent="0.35">
      <c r="C6866" s="22"/>
    </row>
    <row r="6867" spans="3:3" x14ac:dyDescent="0.35">
      <c r="C6867" s="22"/>
    </row>
    <row r="6868" spans="3:3" x14ac:dyDescent="0.35">
      <c r="C6868" s="22"/>
    </row>
    <row r="6869" spans="3:3" x14ac:dyDescent="0.35">
      <c r="C6869" s="22"/>
    </row>
    <row r="6870" spans="3:3" x14ac:dyDescent="0.35">
      <c r="C6870" s="22"/>
    </row>
    <row r="6871" spans="3:3" x14ac:dyDescent="0.35">
      <c r="C6871" s="22"/>
    </row>
    <row r="6872" spans="3:3" x14ac:dyDescent="0.35">
      <c r="C6872" s="22"/>
    </row>
    <row r="6873" spans="3:3" x14ac:dyDescent="0.35">
      <c r="C6873" s="22"/>
    </row>
    <row r="6874" spans="3:3" x14ac:dyDescent="0.35">
      <c r="C6874" s="22"/>
    </row>
    <row r="6875" spans="3:3" x14ac:dyDescent="0.35">
      <c r="C6875" s="22"/>
    </row>
    <row r="6876" spans="3:3" x14ac:dyDescent="0.35">
      <c r="C6876" s="22"/>
    </row>
    <row r="6877" spans="3:3" x14ac:dyDescent="0.35">
      <c r="C6877" s="22"/>
    </row>
    <row r="6878" spans="3:3" x14ac:dyDescent="0.35">
      <c r="C6878" s="22"/>
    </row>
    <row r="6879" spans="3:3" x14ac:dyDescent="0.35">
      <c r="C6879" s="22"/>
    </row>
    <row r="6880" spans="3:3" x14ac:dyDescent="0.35">
      <c r="C6880" s="22"/>
    </row>
    <row r="6881" spans="3:3" x14ac:dyDescent="0.35">
      <c r="C6881" s="22"/>
    </row>
    <row r="6882" spans="3:3" x14ac:dyDescent="0.35">
      <c r="C6882" s="22"/>
    </row>
    <row r="6883" spans="3:3" x14ac:dyDescent="0.35">
      <c r="C6883" s="22"/>
    </row>
    <row r="6884" spans="3:3" x14ac:dyDescent="0.35">
      <c r="C6884" s="22"/>
    </row>
    <row r="6885" spans="3:3" x14ac:dyDescent="0.35">
      <c r="C6885" s="22"/>
    </row>
    <row r="6886" spans="3:3" x14ac:dyDescent="0.35">
      <c r="C6886" s="22"/>
    </row>
    <row r="6887" spans="3:3" x14ac:dyDescent="0.35">
      <c r="C6887" s="22"/>
    </row>
    <row r="6888" spans="3:3" x14ac:dyDescent="0.35">
      <c r="C6888" s="22"/>
    </row>
    <row r="6889" spans="3:3" x14ac:dyDescent="0.35">
      <c r="C6889" s="22"/>
    </row>
    <row r="6890" spans="3:3" x14ac:dyDescent="0.35">
      <c r="C6890" s="22"/>
    </row>
    <row r="6891" spans="3:3" x14ac:dyDescent="0.35">
      <c r="C6891" s="22"/>
    </row>
    <row r="6892" spans="3:3" x14ac:dyDescent="0.35">
      <c r="C6892" s="22"/>
    </row>
    <row r="6893" spans="3:3" x14ac:dyDescent="0.35">
      <c r="C6893" s="22"/>
    </row>
    <row r="6894" spans="3:3" x14ac:dyDescent="0.35">
      <c r="C6894" s="22"/>
    </row>
    <row r="6895" spans="3:3" x14ac:dyDescent="0.35">
      <c r="C6895" s="22"/>
    </row>
    <row r="6896" spans="3:3" x14ac:dyDescent="0.35">
      <c r="C6896" s="22"/>
    </row>
    <row r="6897" spans="3:3" x14ac:dyDescent="0.35">
      <c r="C6897" s="22"/>
    </row>
    <row r="6898" spans="3:3" x14ac:dyDescent="0.35">
      <c r="C6898" s="22"/>
    </row>
    <row r="6899" spans="3:3" x14ac:dyDescent="0.35">
      <c r="C6899" s="22"/>
    </row>
    <row r="6900" spans="3:3" x14ac:dyDescent="0.35">
      <c r="C6900" s="22"/>
    </row>
    <row r="6901" spans="3:3" x14ac:dyDescent="0.35">
      <c r="C6901" s="22"/>
    </row>
    <row r="6902" spans="3:3" x14ac:dyDescent="0.35">
      <c r="C6902" s="22"/>
    </row>
    <row r="6903" spans="3:3" x14ac:dyDescent="0.35">
      <c r="C6903" s="22"/>
    </row>
    <row r="6904" spans="3:3" x14ac:dyDescent="0.35">
      <c r="C6904" s="22"/>
    </row>
    <row r="6905" spans="3:3" x14ac:dyDescent="0.35">
      <c r="C6905" s="22"/>
    </row>
    <row r="6906" spans="3:3" x14ac:dyDescent="0.35">
      <c r="C6906" s="22"/>
    </row>
    <row r="6907" spans="3:3" x14ac:dyDescent="0.35">
      <c r="C6907" s="22"/>
    </row>
    <row r="6908" spans="3:3" x14ac:dyDescent="0.35">
      <c r="C6908" s="22"/>
    </row>
    <row r="6909" spans="3:3" x14ac:dyDescent="0.35">
      <c r="C6909" s="22"/>
    </row>
    <row r="6910" spans="3:3" x14ac:dyDescent="0.35">
      <c r="C6910" s="22"/>
    </row>
    <row r="6911" spans="3:3" x14ac:dyDescent="0.35">
      <c r="C6911" s="22"/>
    </row>
    <row r="6912" spans="3:3" x14ac:dyDescent="0.35">
      <c r="C6912" s="22"/>
    </row>
    <row r="6913" spans="3:3" x14ac:dyDescent="0.35">
      <c r="C6913" s="22"/>
    </row>
    <row r="6914" spans="3:3" x14ac:dyDescent="0.35">
      <c r="C6914" s="22"/>
    </row>
    <row r="6915" spans="3:3" x14ac:dyDescent="0.35">
      <c r="C6915" s="22"/>
    </row>
    <row r="6916" spans="3:3" x14ac:dyDescent="0.35">
      <c r="C6916" s="22"/>
    </row>
    <row r="6917" spans="3:3" x14ac:dyDescent="0.35">
      <c r="C6917" s="22"/>
    </row>
    <row r="6918" spans="3:3" x14ac:dyDescent="0.35">
      <c r="C6918" s="22"/>
    </row>
    <row r="6919" spans="3:3" x14ac:dyDescent="0.35">
      <c r="C6919" s="22"/>
    </row>
    <row r="6920" spans="3:3" x14ac:dyDescent="0.35">
      <c r="C6920" s="22"/>
    </row>
    <row r="6921" spans="3:3" x14ac:dyDescent="0.35">
      <c r="C6921" s="22"/>
    </row>
    <row r="6922" spans="3:3" x14ac:dyDescent="0.35">
      <c r="C6922" s="22"/>
    </row>
    <row r="6923" spans="3:3" x14ac:dyDescent="0.35">
      <c r="C6923" s="22"/>
    </row>
    <row r="6924" spans="3:3" x14ac:dyDescent="0.35">
      <c r="C6924" s="22"/>
    </row>
    <row r="6925" spans="3:3" x14ac:dyDescent="0.35">
      <c r="C6925" s="22"/>
    </row>
    <row r="6926" spans="3:3" x14ac:dyDescent="0.35">
      <c r="C6926" s="22"/>
    </row>
    <row r="6927" spans="3:3" x14ac:dyDescent="0.35">
      <c r="C6927" s="22"/>
    </row>
    <row r="6928" spans="3:3" x14ac:dyDescent="0.35">
      <c r="C6928" s="22"/>
    </row>
    <row r="6929" spans="3:3" x14ac:dyDescent="0.35">
      <c r="C6929" s="22"/>
    </row>
    <row r="6930" spans="3:3" x14ac:dyDescent="0.35">
      <c r="C6930" s="22"/>
    </row>
    <row r="6931" spans="3:3" x14ac:dyDescent="0.35">
      <c r="C6931" s="22"/>
    </row>
    <row r="6932" spans="3:3" x14ac:dyDescent="0.35">
      <c r="C6932" s="22"/>
    </row>
    <row r="6933" spans="3:3" x14ac:dyDescent="0.35">
      <c r="C6933" s="22"/>
    </row>
    <row r="6934" spans="3:3" x14ac:dyDescent="0.35">
      <c r="C6934" s="22"/>
    </row>
    <row r="6935" spans="3:3" x14ac:dyDescent="0.35">
      <c r="C6935" s="22"/>
    </row>
    <row r="6936" spans="3:3" x14ac:dyDescent="0.35">
      <c r="C6936" s="22"/>
    </row>
    <row r="6937" spans="3:3" x14ac:dyDescent="0.35">
      <c r="C6937" s="22"/>
    </row>
    <row r="6938" spans="3:3" x14ac:dyDescent="0.35">
      <c r="C6938" s="22"/>
    </row>
    <row r="6939" spans="3:3" x14ac:dyDescent="0.35">
      <c r="C6939" s="22"/>
    </row>
    <row r="6940" spans="3:3" x14ac:dyDescent="0.35">
      <c r="C6940" s="22"/>
    </row>
    <row r="6941" spans="3:3" x14ac:dyDescent="0.35">
      <c r="C6941" s="22"/>
    </row>
    <row r="6942" spans="3:3" x14ac:dyDescent="0.35">
      <c r="C6942" s="22"/>
    </row>
    <row r="6943" spans="3:3" x14ac:dyDescent="0.35">
      <c r="C6943" s="22"/>
    </row>
    <row r="6944" spans="3:3" x14ac:dyDescent="0.35">
      <c r="C6944" s="22"/>
    </row>
    <row r="6945" spans="3:3" x14ac:dyDescent="0.35">
      <c r="C6945" s="22"/>
    </row>
    <row r="6946" spans="3:3" x14ac:dyDescent="0.35">
      <c r="C6946" s="22"/>
    </row>
    <row r="6947" spans="3:3" x14ac:dyDescent="0.35">
      <c r="C6947" s="22"/>
    </row>
    <row r="6948" spans="3:3" x14ac:dyDescent="0.35">
      <c r="C6948" s="22"/>
    </row>
    <row r="6949" spans="3:3" x14ac:dyDescent="0.35">
      <c r="C6949" s="22"/>
    </row>
    <row r="6950" spans="3:3" x14ac:dyDescent="0.35">
      <c r="C6950" s="22"/>
    </row>
    <row r="6951" spans="3:3" x14ac:dyDescent="0.35">
      <c r="C6951" s="22"/>
    </row>
    <row r="6952" spans="3:3" x14ac:dyDescent="0.35">
      <c r="C6952" s="22"/>
    </row>
    <row r="6953" spans="3:3" x14ac:dyDescent="0.35">
      <c r="C6953" s="22"/>
    </row>
    <row r="6954" spans="3:3" x14ac:dyDescent="0.35">
      <c r="C6954" s="22"/>
    </row>
    <row r="6955" spans="3:3" x14ac:dyDescent="0.35">
      <c r="C6955" s="22"/>
    </row>
    <row r="6956" spans="3:3" x14ac:dyDescent="0.35">
      <c r="C6956" s="22"/>
    </row>
    <row r="6957" spans="3:3" x14ac:dyDescent="0.35">
      <c r="C6957" s="22"/>
    </row>
    <row r="6958" spans="3:3" x14ac:dyDescent="0.35">
      <c r="C6958" s="22"/>
    </row>
    <row r="6959" spans="3:3" x14ac:dyDescent="0.35">
      <c r="C6959" s="22"/>
    </row>
    <row r="6960" spans="3:3" x14ac:dyDescent="0.35">
      <c r="C6960" s="22"/>
    </row>
    <row r="6961" spans="3:3" x14ac:dyDescent="0.35">
      <c r="C6961" s="22"/>
    </row>
    <row r="6962" spans="3:3" x14ac:dyDescent="0.35">
      <c r="C6962" s="22"/>
    </row>
    <row r="6963" spans="3:3" x14ac:dyDescent="0.35">
      <c r="C6963" s="22"/>
    </row>
    <row r="6964" spans="3:3" x14ac:dyDescent="0.35">
      <c r="C6964" s="22"/>
    </row>
    <row r="6965" spans="3:3" x14ac:dyDescent="0.35">
      <c r="C6965" s="22"/>
    </row>
    <row r="6966" spans="3:3" x14ac:dyDescent="0.35">
      <c r="C6966" s="22"/>
    </row>
    <row r="6967" spans="3:3" x14ac:dyDescent="0.35">
      <c r="C6967" s="22"/>
    </row>
    <row r="6968" spans="3:3" x14ac:dyDescent="0.35">
      <c r="C6968" s="22"/>
    </row>
    <row r="6969" spans="3:3" x14ac:dyDescent="0.35">
      <c r="C6969" s="22"/>
    </row>
    <row r="6970" spans="3:3" x14ac:dyDescent="0.35">
      <c r="C6970" s="22"/>
    </row>
    <row r="6971" spans="3:3" x14ac:dyDescent="0.35">
      <c r="C6971" s="22"/>
    </row>
    <row r="6972" spans="3:3" x14ac:dyDescent="0.35">
      <c r="C6972" s="22"/>
    </row>
    <row r="6973" spans="3:3" x14ac:dyDescent="0.35">
      <c r="C6973" s="22"/>
    </row>
    <row r="6974" spans="3:3" x14ac:dyDescent="0.35">
      <c r="C6974" s="22"/>
    </row>
    <row r="6975" spans="3:3" x14ac:dyDescent="0.35">
      <c r="C6975" s="22"/>
    </row>
    <row r="6976" spans="3:3" x14ac:dyDescent="0.35">
      <c r="C6976" s="22"/>
    </row>
    <row r="6977" spans="3:3" x14ac:dyDescent="0.35">
      <c r="C6977" s="22"/>
    </row>
    <row r="6978" spans="3:3" x14ac:dyDescent="0.35">
      <c r="C6978" s="22"/>
    </row>
    <row r="6979" spans="3:3" x14ac:dyDescent="0.35">
      <c r="C6979" s="22"/>
    </row>
    <row r="6980" spans="3:3" x14ac:dyDescent="0.35">
      <c r="C6980" s="22"/>
    </row>
    <row r="6981" spans="3:3" x14ac:dyDescent="0.35">
      <c r="C6981" s="22"/>
    </row>
    <row r="6982" spans="3:3" x14ac:dyDescent="0.35">
      <c r="C6982" s="22"/>
    </row>
    <row r="6983" spans="3:3" x14ac:dyDescent="0.35">
      <c r="C6983" s="22"/>
    </row>
    <row r="6984" spans="3:3" x14ac:dyDescent="0.35">
      <c r="C6984" s="22"/>
    </row>
    <row r="6985" spans="3:3" x14ac:dyDescent="0.35">
      <c r="C6985" s="22"/>
    </row>
    <row r="6986" spans="3:3" x14ac:dyDescent="0.35">
      <c r="C6986" s="22"/>
    </row>
    <row r="6987" spans="3:3" x14ac:dyDescent="0.35">
      <c r="C6987" s="22"/>
    </row>
    <row r="6988" spans="3:3" x14ac:dyDescent="0.35">
      <c r="C6988" s="22"/>
    </row>
    <row r="6989" spans="3:3" x14ac:dyDescent="0.35">
      <c r="C6989" s="22"/>
    </row>
    <row r="6990" spans="3:3" x14ac:dyDescent="0.35">
      <c r="C6990" s="22"/>
    </row>
    <row r="6991" spans="3:3" x14ac:dyDescent="0.35">
      <c r="C6991" s="22"/>
    </row>
    <row r="6992" spans="3:3" x14ac:dyDescent="0.35">
      <c r="C6992" s="22"/>
    </row>
    <row r="6993" spans="3:3" x14ac:dyDescent="0.35">
      <c r="C6993" s="22"/>
    </row>
    <row r="6994" spans="3:3" x14ac:dyDescent="0.35">
      <c r="C6994" s="22"/>
    </row>
    <row r="6995" spans="3:3" x14ac:dyDescent="0.35">
      <c r="C6995" s="22"/>
    </row>
    <row r="6996" spans="3:3" x14ac:dyDescent="0.35">
      <c r="C6996" s="22"/>
    </row>
    <row r="6997" spans="3:3" x14ac:dyDescent="0.35">
      <c r="C6997" s="22"/>
    </row>
    <row r="6998" spans="3:3" x14ac:dyDescent="0.35">
      <c r="C6998" s="22"/>
    </row>
    <row r="6999" spans="3:3" x14ac:dyDescent="0.35">
      <c r="C6999" s="22"/>
    </row>
    <row r="7000" spans="3:3" x14ac:dyDescent="0.35">
      <c r="C7000" s="22"/>
    </row>
    <row r="7001" spans="3:3" x14ac:dyDescent="0.35">
      <c r="C7001" s="22"/>
    </row>
    <row r="7002" spans="3:3" x14ac:dyDescent="0.35">
      <c r="C7002" s="22"/>
    </row>
    <row r="7003" spans="3:3" x14ac:dyDescent="0.35">
      <c r="C7003" s="22"/>
    </row>
    <row r="7004" spans="3:3" x14ac:dyDescent="0.35">
      <c r="C7004" s="22"/>
    </row>
    <row r="7005" spans="3:3" x14ac:dyDescent="0.35">
      <c r="C7005" s="22"/>
    </row>
    <row r="7006" spans="3:3" x14ac:dyDescent="0.35">
      <c r="C7006" s="22"/>
    </row>
    <row r="7007" spans="3:3" x14ac:dyDescent="0.35">
      <c r="C7007" s="22"/>
    </row>
    <row r="7008" spans="3:3" x14ac:dyDescent="0.35">
      <c r="C7008" s="22"/>
    </row>
    <row r="7009" spans="3:3" x14ac:dyDescent="0.35">
      <c r="C7009" s="22"/>
    </row>
    <row r="7010" spans="3:3" x14ac:dyDescent="0.35">
      <c r="C7010" s="22"/>
    </row>
    <row r="7011" spans="3:3" x14ac:dyDescent="0.35">
      <c r="C7011" s="22"/>
    </row>
    <row r="7012" spans="3:3" x14ac:dyDescent="0.35">
      <c r="C7012" s="22"/>
    </row>
    <row r="7013" spans="3:3" x14ac:dyDescent="0.35">
      <c r="C7013" s="22"/>
    </row>
    <row r="7014" spans="3:3" x14ac:dyDescent="0.35">
      <c r="C7014" s="22"/>
    </row>
    <row r="7015" spans="3:3" x14ac:dyDescent="0.35">
      <c r="C7015" s="22"/>
    </row>
    <row r="7016" spans="3:3" x14ac:dyDescent="0.35">
      <c r="C7016" s="22"/>
    </row>
    <row r="7017" spans="3:3" x14ac:dyDescent="0.35">
      <c r="C7017" s="22"/>
    </row>
    <row r="7018" spans="3:3" x14ac:dyDescent="0.35">
      <c r="C7018" s="22"/>
    </row>
    <row r="7019" spans="3:3" x14ac:dyDescent="0.35">
      <c r="C7019" s="22"/>
    </row>
    <row r="7020" spans="3:3" x14ac:dyDescent="0.35">
      <c r="C7020" s="22"/>
    </row>
    <row r="7021" spans="3:3" x14ac:dyDescent="0.35">
      <c r="C7021" s="22"/>
    </row>
    <row r="7022" spans="3:3" x14ac:dyDescent="0.35">
      <c r="C7022" s="22"/>
    </row>
    <row r="7023" spans="3:3" x14ac:dyDescent="0.35">
      <c r="C7023" s="22"/>
    </row>
    <row r="7024" spans="3:3" x14ac:dyDescent="0.35">
      <c r="C7024" s="22"/>
    </row>
    <row r="7025" spans="3:3" x14ac:dyDescent="0.35">
      <c r="C7025" s="22"/>
    </row>
    <row r="7026" spans="3:3" x14ac:dyDescent="0.35">
      <c r="C7026" s="22"/>
    </row>
    <row r="7027" spans="3:3" x14ac:dyDescent="0.35">
      <c r="C7027" s="22"/>
    </row>
    <row r="7028" spans="3:3" x14ac:dyDescent="0.35">
      <c r="C7028" s="22"/>
    </row>
    <row r="7029" spans="3:3" x14ac:dyDescent="0.35">
      <c r="C7029" s="22"/>
    </row>
    <row r="7030" spans="3:3" x14ac:dyDescent="0.35">
      <c r="C7030" s="22"/>
    </row>
    <row r="7031" spans="3:3" x14ac:dyDescent="0.35">
      <c r="C7031" s="22"/>
    </row>
    <row r="7032" spans="3:3" x14ac:dyDescent="0.35">
      <c r="C7032" s="22"/>
    </row>
    <row r="7033" spans="3:3" x14ac:dyDescent="0.35">
      <c r="C7033" s="22"/>
    </row>
    <row r="7034" spans="3:3" x14ac:dyDescent="0.35">
      <c r="C7034" s="22"/>
    </row>
    <row r="7035" spans="3:3" x14ac:dyDescent="0.35">
      <c r="C7035" s="22"/>
    </row>
    <row r="7036" spans="3:3" x14ac:dyDescent="0.35">
      <c r="C7036" s="22"/>
    </row>
    <row r="7037" spans="3:3" x14ac:dyDescent="0.35">
      <c r="C7037" s="22"/>
    </row>
    <row r="7038" spans="3:3" x14ac:dyDescent="0.35">
      <c r="C7038" s="22"/>
    </row>
    <row r="7039" spans="3:3" x14ac:dyDescent="0.35">
      <c r="C7039" s="22"/>
    </row>
    <row r="7040" spans="3:3" x14ac:dyDescent="0.35">
      <c r="C7040" s="22"/>
    </row>
    <row r="7041" spans="3:3" x14ac:dyDescent="0.35">
      <c r="C7041" s="22"/>
    </row>
    <row r="7042" spans="3:3" x14ac:dyDescent="0.35">
      <c r="C7042" s="22"/>
    </row>
    <row r="7043" spans="3:3" x14ac:dyDescent="0.35">
      <c r="C7043" s="22"/>
    </row>
    <row r="7044" spans="3:3" x14ac:dyDescent="0.35">
      <c r="C7044" s="22"/>
    </row>
    <row r="7045" spans="3:3" x14ac:dyDescent="0.35">
      <c r="C7045" s="22"/>
    </row>
    <row r="7046" spans="3:3" x14ac:dyDescent="0.35">
      <c r="C7046" s="22"/>
    </row>
    <row r="7047" spans="3:3" x14ac:dyDescent="0.35">
      <c r="C7047" s="22"/>
    </row>
    <row r="7048" spans="3:3" x14ac:dyDescent="0.35">
      <c r="C7048" s="22"/>
    </row>
    <row r="7049" spans="3:3" x14ac:dyDescent="0.35">
      <c r="C7049" s="22"/>
    </row>
    <row r="7050" spans="3:3" x14ac:dyDescent="0.35">
      <c r="C7050" s="22"/>
    </row>
    <row r="7051" spans="3:3" x14ac:dyDescent="0.35">
      <c r="C7051" s="22"/>
    </row>
    <row r="7052" spans="3:3" x14ac:dyDescent="0.35">
      <c r="C7052" s="22"/>
    </row>
    <row r="7053" spans="3:3" x14ac:dyDescent="0.35">
      <c r="C7053" s="22"/>
    </row>
    <row r="7054" spans="3:3" x14ac:dyDescent="0.35">
      <c r="C7054" s="22"/>
    </row>
    <row r="7055" spans="3:3" x14ac:dyDescent="0.35">
      <c r="C7055" s="22"/>
    </row>
    <row r="7056" spans="3:3" x14ac:dyDescent="0.35">
      <c r="C7056" s="22"/>
    </row>
    <row r="7057" spans="3:3" x14ac:dyDescent="0.35">
      <c r="C7057" s="22"/>
    </row>
    <row r="7058" spans="3:3" x14ac:dyDescent="0.35">
      <c r="C7058" s="22"/>
    </row>
    <row r="7059" spans="3:3" x14ac:dyDescent="0.35">
      <c r="C7059" s="22"/>
    </row>
    <row r="7060" spans="3:3" x14ac:dyDescent="0.35">
      <c r="C7060" s="22"/>
    </row>
    <row r="7061" spans="3:3" x14ac:dyDescent="0.35">
      <c r="C7061" s="22"/>
    </row>
    <row r="7062" spans="3:3" x14ac:dyDescent="0.35">
      <c r="C7062" s="22"/>
    </row>
    <row r="7063" spans="3:3" x14ac:dyDescent="0.35">
      <c r="C7063" s="22"/>
    </row>
    <row r="7064" spans="3:3" x14ac:dyDescent="0.35">
      <c r="C7064" s="22"/>
    </row>
    <row r="7065" spans="3:3" x14ac:dyDescent="0.35">
      <c r="C7065" s="22"/>
    </row>
    <row r="7066" spans="3:3" x14ac:dyDescent="0.35">
      <c r="C7066" s="22"/>
    </row>
    <row r="7067" spans="3:3" x14ac:dyDescent="0.35">
      <c r="C7067" s="22"/>
    </row>
    <row r="7068" spans="3:3" x14ac:dyDescent="0.35">
      <c r="C7068" s="22"/>
    </row>
    <row r="7069" spans="3:3" x14ac:dyDescent="0.35">
      <c r="C7069" s="22"/>
    </row>
    <row r="7070" spans="3:3" x14ac:dyDescent="0.35">
      <c r="C7070" s="22"/>
    </row>
    <row r="7071" spans="3:3" x14ac:dyDescent="0.35">
      <c r="C7071" s="22"/>
    </row>
    <row r="7072" spans="3:3" x14ac:dyDescent="0.35">
      <c r="C7072" s="22"/>
    </row>
    <row r="7073" spans="3:3" x14ac:dyDescent="0.35">
      <c r="C7073" s="22"/>
    </row>
    <row r="7074" spans="3:3" x14ac:dyDescent="0.35">
      <c r="C7074" s="22"/>
    </row>
    <row r="7075" spans="3:3" x14ac:dyDescent="0.35">
      <c r="C7075" s="22"/>
    </row>
    <row r="7076" spans="3:3" x14ac:dyDescent="0.35">
      <c r="C7076" s="22"/>
    </row>
    <row r="7077" spans="3:3" x14ac:dyDescent="0.35">
      <c r="C7077" s="22"/>
    </row>
    <row r="7078" spans="3:3" x14ac:dyDescent="0.35">
      <c r="C7078" s="22"/>
    </row>
    <row r="7079" spans="3:3" x14ac:dyDescent="0.35">
      <c r="C7079" s="22"/>
    </row>
    <row r="7080" spans="3:3" x14ac:dyDescent="0.35">
      <c r="C7080" s="22"/>
    </row>
    <row r="7081" spans="3:3" x14ac:dyDescent="0.35">
      <c r="C7081" s="22"/>
    </row>
    <row r="7082" spans="3:3" x14ac:dyDescent="0.35">
      <c r="C7082" s="22"/>
    </row>
    <row r="7083" spans="3:3" x14ac:dyDescent="0.35">
      <c r="C7083" s="22"/>
    </row>
    <row r="7084" spans="3:3" x14ac:dyDescent="0.35">
      <c r="C7084" s="22"/>
    </row>
    <row r="7085" spans="3:3" x14ac:dyDescent="0.35">
      <c r="C7085" s="22"/>
    </row>
    <row r="7086" spans="3:3" x14ac:dyDescent="0.35">
      <c r="C7086" s="22"/>
    </row>
    <row r="7087" spans="3:3" x14ac:dyDescent="0.35">
      <c r="C7087" s="22"/>
    </row>
    <row r="7088" spans="3:3" x14ac:dyDescent="0.35">
      <c r="C7088" s="22"/>
    </row>
    <row r="7089" spans="3:3" x14ac:dyDescent="0.35">
      <c r="C7089" s="22"/>
    </row>
    <row r="7090" spans="3:3" x14ac:dyDescent="0.35">
      <c r="C7090" s="22"/>
    </row>
    <row r="7091" spans="3:3" x14ac:dyDescent="0.35">
      <c r="C7091" s="22"/>
    </row>
    <row r="7092" spans="3:3" x14ac:dyDescent="0.35">
      <c r="C7092" s="22"/>
    </row>
    <row r="7093" spans="3:3" x14ac:dyDescent="0.35">
      <c r="C7093" s="22"/>
    </row>
    <row r="7094" spans="3:3" x14ac:dyDescent="0.35">
      <c r="C7094" s="22"/>
    </row>
    <row r="7095" spans="3:3" x14ac:dyDescent="0.35">
      <c r="C7095" s="22"/>
    </row>
    <row r="7096" spans="3:3" x14ac:dyDescent="0.35">
      <c r="C7096" s="22"/>
    </row>
    <row r="7097" spans="3:3" x14ac:dyDescent="0.35">
      <c r="C7097" s="22"/>
    </row>
    <row r="7098" spans="3:3" x14ac:dyDescent="0.35">
      <c r="C7098" s="22"/>
    </row>
    <row r="7099" spans="3:3" x14ac:dyDescent="0.35">
      <c r="C7099" s="22"/>
    </row>
    <row r="7100" spans="3:3" x14ac:dyDescent="0.35">
      <c r="C7100" s="22"/>
    </row>
    <row r="7101" spans="3:3" x14ac:dyDescent="0.35">
      <c r="C7101" s="22"/>
    </row>
    <row r="7102" spans="3:3" x14ac:dyDescent="0.35">
      <c r="C7102" s="22"/>
    </row>
    <row r="7103" spans="3:3" x14ac:dyDescent="0.35">
      <c r="C7103" s="22"/>
    </row>
    <row r="7104" spans="3:3" x14ac:dyDescent="0.35">
      <c r="C7104" s="22"/>
    </row>
    <row r="7105" spans="3:3" x14ac:dyDescent="0.35">
      <c r="C7105" s="22"/>
    </row>
    <row r="7106" spans="3:3" x14ac:dyDescent="0.35">
      <c r="C7106" s="22"/>
    </row>
    <row r="7107" spans="3:3" x14ac:dyDescent="0.35">
      <c r="C7107" s="22"/>
    </row>
    <row r="7108" spans="3:3" x14ac:dyDescent="0.35">
      <c r="C7108" s="22"/>
    </row>
    <row r="7109" spans="3:3" x14ac:dyDescent="0.35">
      <c r="C7109" s="22"/>
    </row>
    <row r="7110" spans="3:3" x14ac:dyDescent="0.35">
      <c r="C7110" s="22"/>
    </row>
    <row r="7111" spans="3:3" x14ac:dyDescent="0.35">
      <c r="C7111" s="22"/>
    </row>
    <row r="7112" spans="3:3" x14ac:dyDescent="0.35">
      <c r="C7112" s="22"/>
    </row>
    <row r="7113" spans="3:3" x14ac:dyDescent="0.35">
      <c r="C7113" s="22"/>
    </row>
    <row r="7114" spans="3:3" x14ac:dyDescent="0.35">
      <c r="C7114" s="22"/>
    </row>
    <row r="7115" spans="3:3" x14ac:dyDescent="0.35">
      <c r="C7115" s="22"/>
    </row>
    <row r="7116" spans="3:3" x14ac:dyDescent="0.35">
      <c r="C7116" s="22"/>
    </row>
    <row r="7117" spans="3:3" x14ac:dyDescent="0.35">
      <c r="C7117" s="22"/>
    </row>
    <row r="7118" spans="3:3" x14ac:dyDescent="0.35">
      <c r="C7118" s="22"/>
    </row>
    <row r="7119" spans="3:3" x14ac:dyDescent="0.35">
      <c r="C7119" s="22"/>
    </row>
    <row r="7120" spans="3:3" x14ac:dyDescent="0.35">
      <c r="C7120" s="22"/>
    </row>
    <row r="7121" spans="3:3" x14ac:dyDescent="0.35">
      <c r="C7121" s="22"/>
    </row>
    <row r="7122" spans="3:3" x14ac:dyDescent="0.35">
      <c r="C7122" s="22"/>
    </row>
    <row r="7123" spans="3:3" x14ac:dyDescent="0.35">
      <c r="C7123" s="22"/>
    </row>
    <row r="7124" spans="3:3" x14ac:dyDescent="0.35">
      <c r="C7124" s="22"/>
    </row>
    <row r="7125" spans="3:3" x14ac:dyDescent="0.35">
      <c r="C7125" s="22"/>
    </row>
    <row r="7126" spans="3:3" x14ac:dyDescent="0.35">
      <c r="C7126" s="22"/>
    </row>
    <row r="7127" spans="3:3" x14ac:dyDescent="0.35">
      <c r="C7127" s="22"/>
    </row>
    <row r="7128" spans="3:3" x14ac:dyDescent="0.35">
      <c r="C7128" s="22"/>
    </row>
    <row r="7129" spans="3:3" x14ac:dyDescent="0.35">
      <c r="C7129" s="22"/>
    </row>
    <row r="7130" spans="3:3" x14ac:dyDescent="0.35">
      <c r="C7130" s="22"/>
    </row>
    <row r="7131" spans="3:3" x14ac:dyDescent="0.35">
      <c r="C7131" s="22"/>
    </row>
    <row r="7132" spans="3:3" x14ac:dyDescent="0.35">
      <c r="C7132" s="22"/>
    </row>
    <row r="7133" spans="3:3" x14ac:dyDescent="0.35">
      <c r="C7133" s="22"/>
    </row>
    <row r="7134" spans="3:3" x14ac:dyDescent="0.35">
      <c r="C7134" s="22"/>
    </row>
    <row r="7135" spans="3:3" x14ac:dyDescent="0.35">
      <c r="C7135" s="22"/>
    </row>
    <row r="7136" spans="3:3" x14ac:dyDescent="0.35">
      <c r="C7136" s="22"/>
    </row>
    <row r="7137" spans="3:3" x14ac:dyDescent="0.35">
      <c r="C7137" s="22"/>
    </row>
    <row r="7138" spans="3:3" x14ac:dyDescent="0.35">
      <c r="C7138" s="22"/>
    </row>
    <row r="7139" spans="3:3" x14ac:dyDescent="0.35">
      <c r="C7139" s="22"/>
    </row>
    <row r="7140" spans="3:3" x14ac:dyDescent="0.35">
      <c r="C7140" s="22"/>
    </row>
    <row r="7141" spans="3:3" x14ac:dyDescent="0.35">
      <c r="C7141" s="22"/>
    </row>
    <row r="7142" spans="3:3" x14ac:dyDescent="0.35">
      <c r="C7142" s="22"/>
    </row>
    <row r="7143" spans="3:3" x14ac:dyDescent="0.35">
      <c r="C7143" s="22"/>
    </row>
    <row r="7144" spans="3:3" x14ac:dyDescent="0.35">
      <c r="C7144" s="22"/>
    </row>
    <row r="7145" spans="3:3" x14ac:dyDescent="0.35">
      <c r="C7145" s="22"/>
    </row>
    <row r="7146" spans="3:3" x14ac:dyDescent="0.35">
      <c r="C7146" s="22"/>
    </row>
    <row r="7147" spans="3:3" x14ac:dyDescent="0.35">
      <c r="C7147" s="22"/>
    </row>
    <row r="7148" spans="3:3" x14ac:dyDescent="0.35">
      <c r="C7148" s="22"/>
    </row>
    <row r="7149" spans="3:3" x14ac:dyDescent="0.35">
      <c r="C7149" s="22"/>
    </row>
    <row r="7150" spans="3:3" x14ac:dyDescent="0.35">
      <c r="C7150" s="22"/>
    </row>
    <row r="7151" spans="3:3" x14ac:dyDescent="0.35">
      <c r="C7151" s="22"/>
    </row>
    <row r="7152" spans="3:3" x14ac:dyDescent="0.35">
      <c r="C7152" s="22"/>
    </row>
    <row r="7153" spans="3:3" x14ac:dyDescent="0.35">
      <c r="C7153" s="22"/>
    </row>
    <row r="7154" spans="3:3" x14ac:dyDescent="0.35">
      <c r="C7154" s="22"/>
    </row>
    <row r="7155" spans="3:3" x14ac:dyDescent="0.35">
      <c r="C7155" s="22"/>
    </row>
    <row r="7156" spans="3:3" x14ac:dyDescent="0.35">
      <c r="C7156" s="22"/>
    </row>
    <row r="7157" spans="3:3" x14ac:dyDescent="0.35">
      <c r="C7157" s="22"/>
    </row>
    <row r="7158" spans="3:3" x14ac:dyDescent="0.35">
      <c r="C7158" s="22"/>
    </row>
    <row r="7159" spans="3:3" x14ac:dyDescent="0.35">
      <c r="C7159" s="22"/>
    </row>
    <row r="7160" spans="3:3" x14ac:dyDescent="0.35">
      <c r="C7160" s="22"/>
    </row>
    <row r="7161" spans="3:3" x14ac:dyDescent="0.35">
      <c r="C7161" s="22"/>
    </row>
    <row r="7162" spans="3:3" x14ac:dyDescent="0.35">
      <c r="C7162" s="22"/>
    </row>
    <row r="7163" spans="3:3" x14ac:dyDescent="0.35">
      <c r="C7163" s="22"/>
    </row>
    <row r="7164" spans="3:3" x14ac:dyDescent="0.35">
      <c r="C7164" s="22"/>
    </row>
    <row r="7165" spans="3:3" x14ac:dyDescent="0.35">
      <c r="C7165" s="22"/>
    </row>
    <row r="7166" spans="3:3" x14ac:dyDescent="0.35">
      <c r="C7166" s="22"/>
    </row>
    <row r="7167" spans="3:3" x14ac:dyDescent="0.35">
      <c r="C7167" s="22"/>
    </row>
    <row r="7168" spans="3:3" x14ac:dyDescent="0.35">
      <c r="C7168" s="22"/>
    </row>
    <row r="7169" spans="3:3" x14ac:dyDescent="0.35">
      <c r="C7169" s="22"/>
    </row>
    <row r="7170" spans="3:3" x14ac:dyDescent="0.35">
      <c r="C7170" s="22"/>
    </row>
    <row r="7171" spans="3:3" x14ac:dyDescent="0.35">
      <c r="C7171" s="22"/>
    </row>
    <row r="7172" spans="3:3" x14ac:dyDescent="0.35">
      <c r="C7172" s="22"/>
    </row>
    <row r="7173" spans="3:3" x14ac:dyDescent="0.35">
      <c r="C7173" s="22"/>
    </row>
    <row r="7174" spans="3:3" x14ac:dyDescent="0.35">
      <c r="C7174" s="22"/>
    </row>
    <row r="7175" spans="3:3" x14ac:dyDescent="0.35">
      <c r="C7175" s="22"/>
    </row>
    <row r="7176" spans="3:3" x14ac:dyDescent="0.35">
      <c r="C7176" s="22"/>
    </row>
    <row r="7177" spans="3:3" x14ac:dyDescent="0.35">
      <c r="C7177" s="22"/>
    </row>
    <row r="7178" spans="3:3" x14ac:dyDescent="0.35">
      <c r="C7178" s="22"/>
    </row>
    <row r="7179" spans="3:3" x14ac:dyDescent="0.35">
      <c r="C7179" s="22"/>
    </row>
    <row r="7180" spans="3:3" x14ac:dyDescent="0.35">
      <c r="C7180" s="22"/>
    </row>
    <row r="7181" spans="3:3" x14ac:dyDescent="0.35">
      <c r="C7181" s="22"/>
    </row>
    <row r="7182" spans="3:3" x14ac:dyDescent="0.35">
      <c r="C7182" s="22"/>
    </row>
    <row r="7183" spans="3:3" x14ac:dyDescent="0.35">
      <c r="C7183" s="22"/>
    </row>
    <row r="7184" spans="3:3" x14ac:dyDescent="0.35">
      <c r="C7184" s="22"/>
    </row>
    <row r="7185" spans="3:3" x14ac:dyDescent="0.35">
      <c r="C7185" s="22"/>
    </row>
    <row r="7186" spans="3:3" x14ac:dyDescent="0.35">
      <c r="C7186" s="22"/>
    </row>
    <row r="7187" spans="3:3" x14ac:dyDescent="0.35">
      <c r="C7187" s="22"/>
    </row>
    <row r="7188" spans="3:3" x14ac:dyDescent="0.35">
      <c r="C7188" s="22"/>
    </row>
    <row r="7189" spans="3:3" x14ac:dyDescent="0.35">
      <c r="C7189" s="22"/>
    </row>
    <row r="7190" spans="3:3" x14ac:dyDescent="0.35">
      <c r="C7190" s="22"/>
    </row>
    <row r="7191" spans="3:3" x14ac:dyDescent="0.35">
      <c r="C7191" s="22"/>
    </row>
    <row r="7192" spans="3:3" x14ac:dyDescent="0.35">
      <c r="C7192" s="22"/>
    </row>
    <row r="7193" spans="3:3" x14ac:dyDescent="0.35">
      <c r="C7193" s="22"/>
    </row>
    <row r="7194" spans="3:3" x14ac:dyDescent="0.35">
      <c r="C7194" s="22"/>
    </row>
    <row r="7195" spans="3:3" x14ac:dyDescent="0.35">
      <c r="C7195" s="22"/>
    </row>
    <row r="7196" spans="3:3" x14ac:dyDescent="0.35">
      <c r="C7196" s="22"/>
    </row>
    <row r="7197" spans="3:3" x14ac:dyDescent="0.35">
      <c r="C7197" s="22"/>
    </row>
    <row r="7198" spans="3:3" x14ac:dyDescent="0.35">
      <c r="C7198" s="22"/>
    </row>
    <row r="7199" spans="3:3" x14ac:dyDescent="0.35">
      <c r="C7199" s="22"/>
    </row>
    <row r="7200" spans="3:3" x14ac:dyDescent="0.35">
      <c r="C7200" s="22"/>
    </row>
    <row r="7201" spans="3:3" x14ac:dyDescent="0.35">
      <c r="C7201" s="22"/>
    </row>
    <row r="7202" spans="3:3" x14ac:dyDescent="0.35">
      <c r="C7202" s="22"/>
    </row>
    <row r="7203" spans="3:3" x14ac:dyDescent="0.35">
      <c r="C7203" s="22"/>
    </row>
    <row r="7204" spans="3:3" x14ac:dyDescent="0.35">
      <c r="C7204" s="22"/>
    </row>
    <row r="7205" spans="3:3" x14ac:dyDescent="0.35">
      <c r="C7205" s="22"/>
    </row>
    <row r="7206" spans="3:3" x14ac:dyDescent="0.35">
      <c r="C7206" s="22"/>
    </row>
    <row r="7207" spans="3:3" x14ac:dyDescent="0.35">
      <c r="C7207" s="22"/>
    </row>
    <row r="7208" spans="3:3" x14ac:dyDescent="0.35">
      <c r="C7208" s="22"/>
    </row>
    <row r="7209" spans="3:3" x14ac:dyDescent="0.35">
      <c r="C7209" s="22"/>
    </row>
    <row r="7210" spans="3:3" x14ac:dyDescent="0.35">
      <c r="C7210" s="22"/>
    </row>
    <row r="7211" spans="3:3" x14ac:dyDescent="0.35">
      <c r="C7211" s="22"/>
    </row>
    <row r="7212" spans="3:3" x14ac:dyDescent="0.35">
      <c r="C7212" s="22"/>
    </row>
    <row r="7213" spans="3:3" x14ac:dyDescent="0.35">
      <c r="C7213" s="22"/>
    </row>
    <row r="7214" spans="3:3" x14ac:dyDescent="0.35">
      <c r="C7214" s="22"/>
    </row>
    <row r="7215" spans="3:3" x14ac:dyDescent="0.35">
      <c r="C7215" s="22"/>
    </row>
    <row r="7216" spans="3:3" x14ac:dyDescent="0.35">
      <c r="C7216" s="22"/>
    </row>
    <row r="7217" spans="3:3" x14ac:dyDescent="0.35">
      <c r="C7217" s="22"/>
    </row>
    <row r="7218" spans="3:3" x14ac:dyDescent="0.35">
      <c r="C7218" s="22"/>
    </row>
    <row r="7219" spans="3:3" x14ac:dyDescent="0.35">
      <c r="C7219" s="22"/>
    </row>
    <row r="7220" spans="3:3" x14ac:dyDescent="0.35">
      <c r="C7220" s="22"/>
    </row>
    <row r="7221" spans="3:3" x14ac:dyDescent="0.35">
      <c r="C7221" s="22"/>
    </row>
    <row r="7222" spans="3:3" x14ac:dyDescent="0.35">
      <c r="C7222" s="22"/>
    </row>
    <row r="7223" spans="3:3" x14ac:dyDescent="0.35">
      <c r="C7223" s="22"/>
    </row>
    <row r="7224" spans="3:3" x14ac:dyDescent="0.35">
      <c r="C7224" s="22"/>
    </row>
    <row r="7225" spans="3:3" x14ac:dyDescent="0.35">
      <c r="C7225" s="22"/>
    </row>
    <row r="7226" spans="3:3" x14ac:dyDescent="0.35">
      <c r="C7226" s="22"/>
    </row>
    <row r="7227" spans="3:3" x14ac:dyDescent="0.35">
      <c r="C7227" s="22"/>
    </row>
    <row r="7228" spans="3:3" x14ac:dyDescent="0.35">
      <c r="C7228" s="22"/>
    </row>
    <row r="7229" spans="3:3" x14ac:dyDescent="0.35">
      <c r="C7229" s="22"/>
    </row>
    <row r="7230" spans="3:3" x14ac:dyDescent="0.35">
      <c r="C7230" s="22"/>
    </row>
    <row r="7231" spans="3:3" x14ac:dyDescent="0.35">
      <c r="C7231" s="22"/>
    </row>
    <row r="7232" spans="3:3" x14ac:dyDescent="0.35">
      <c r="C7232" s="22"/>
    </row>
    <row r="7233" spans="3:3" x14ac:dyDescent="0.35">
      <c r="C7233" s="22"/>
    </row>
    <row r="7234" spans="3:3" x14ac:dyDescent="0.35">
      <c r="C7234" s="22"/>
    </row>
    <row r="7235" spans="3:3" x14ac:dyDescent="0.35">
      <c r="C7235" s="22"/>
    </row>
    <row r="7236" spans="3:3" x14ac:dyDescent="0.35">
      <c r="C7236" s="22"/>
    </row>
    <row r="7237" spans="3:3" x14ac:dyDescent="0.35">
      <c r="C7237" s="22"/>
    </row>
    <row r="7238" spans="3:3" x14ac:dyDescent="0.35">
      <c r="C7238" s="22"/>
    </row>
    <row r="7239" spans="3:3" x14ac:dyDescent="0.35">
      <c r="C7239" s="22"/>
    </row>
    <row r="7240" spans="3:3" x14ac:dyDescent="0.35">
      <c r="C7240" s="22"/>
    </row>
    <row r="7241" spans="3:3" x14ac:dyDescent="0.35">
      <c r="C7241" s="22"/>
    </row>
    <row r="7242" spans="3:3" x14ac:dyDescent="0.35">
      <c r="C7242" s="22"/>
    </row>
    <row r="7243" spans="3:3" x14ac:dyDescent="0.35">
      <c r="C7243" s="22"/>
    </row>
    <row r="7244" spans="3:3" x14ac:dyDescent="0.35">
      <c r="C7244" s="22"/>
    </row>
    <row r="7245" spans="3:3" x14ac:dyDescent="0.35">
      <c r="C7245" s="22"/>
    </row>
    <row r="7246" spans="3:3" x14ac:dyDescent="0.35">
      <c r="C7246" s="22"/>
    </row>
    <row r="7247" spans="3:3" x14ac:dyDescent="0.35">
      <c r="C7247" s="22"/>
    </row>
    <row r="7248" spans="3:3" x14ac:dyDescent="0.35">
      <c r="C7248" s="22"/>
    </row>
    <row r="7249" spans="3:3" x14ac:dyDescent="0.35">
      <c r="C7249" s="22"/>
    </row>
    <row r="7250" spans="3:3" x14ac:dyDescent="0.35">
      <c r="C7250" s="22"/>
    </row>
    <row r="7251" spans="3:3" x14ac:dyDescent="0.35">
      <c r="C7251" s="22"/>
    </row>
    <row r="7252" spans="3:3" x14ac:dyDescent="0.35">
      <c r="C7252" s="22"/>
    </row>
    <row r="7253" spans="3:3" x14ac:dyDescent="0.35">
      <c r="C7253" s="22"/>
    </row>
    <row r="7254" spans="3:3" x14ac:dyDescent="0.35">
      <c r="C7254" s="22"/>
    </row>
    <row r="7255" spans="3:3" x14ac:dyDescent="0.35">
      <c r="C7255" s="22"/>
    </row>
    <row r="7256" spans="3:3" x14ac:dyDescent="0.35">
      <c r="C7256" s="22"/>
    </row>
    <row r="7257" spans="3:3" x14ac:dyDescent="0.35">
      <c r="C7257" s="22"/>
    </row>
    <row r="7258" spans="3:3" x14ac:dyDescent="0.35">
      <c r="C7258" s="22"/>
    </row>
    <row r="7259" spans="3:3" x14ac:dyDescent="0.35">
      <c r="C7259" s="22"/>
    </row>
    <row r="7260" spans="3:3" x14ac:dyDescent="0.35">
      <c r="C7260" s="22"/>
    </row>
    <row r="7261" spans="3:3" x14ac:dyDescent="0.35">
      <c r="C7261" s="22"/>
    </row>
    <row r="7262" spans="3:3" x14ac:dyDescent="0.35">
      <c r="C7262" s="22"/>
    </row>
    <row r="7263" spans="3:3" x14ac:dyDescent="0.35">
      <c r="C7263" s="22"/>
    </row>
    <row r="7264" spans="3:3" x14ac:dyDescent="0.35">
      <c r="C7264" s="22"/>
    </row>
    <row r="7265" spans="3:3" x14ac:dyDescent="0.35">
      <c r="C7265" s="22"/>
    </row>
    <row r="7266" spans="3:3" x14ac:dyDescent="0.35">
      <c r="C7266" s="22"/>
    </row>
    <row r="7267" spans="3:3" x14ac:dyDescent="0.35">
      <c r="C7267" s="22"/>
    </row>
    <row r="7268" spans="3:3" x14ac:dyDescent="0.35">
      <c r="C7268" s="22"/>
    </row>
    <row r="7269" spans="3:3" x14ac:dyDescent="0.35">
      <c r="C7269" s="22"/>
    </row>
    <row r="7270" spans="3:3" x14ac:dyDescent="0.35">
      <c r="C7270" s="22"/>
    </row>
    <row r="7271" spans="3:3" x14ac:dyDescent="0.35">
      <c r="C7271" s="22"/>
    </row>
    <row r="7272" spans="3:3" x14ac:dyDescent="0.35">
      <c r="C7272" s="22"/>
    </row>
    <row r="7273" spans="3:3" x14ac:dyDescent="0.35">
      <c r="C7273" s="22"/>
    </row>
    <row r="7274" spans="3:3" x14ac:dyDescent="0.35">
      <c r="C7274" s="22"/>
    </row>
    <row r="7275" spans="3:3" x14ac:dyDescent="0.35">
      <c r="C7275" s="22"/>
    </row>
    <row r="7276" spans="3:3" x14ac:dyDescent="0.35">
      <c r="C7276" s="22"/>
    </row>
    <row r="7277" spans="3:3" x14ac:dyDescent="0.35">
      <c r="C7277" s="22"/>
    </row>
    <row r="7278" spans="3:3" x14ac:dyDescent="0.35">
      <c r="C7278" s="22"/>
    </row>
    <row r="7279" spans="3:3" x14ac:dyDescent="0.35">
      <c r="C7279" s="22"/>
    </row>
    <row r="7280" spans="3:3" x14ac:dyDescent="0.35">
      <c r="C7280" s="22"/>
    </row>
    <row r="7281" spans="3:3" x14ac:dyDescent="0.35">
      <c r="C7281" s="22"/>
    </row>
    <row r="7282" spans="3:3" x14ac:dyDescent="0.35">
      <c r="C7282" s="22"/>
    </row>
    <row r="7283" spans="3:3" x14ac:dyDescent="0.35">
      <c r="C7283" s="22"/>
    </row>
    <row r="7284" spans="3:3" x14ac:dyDescent="0.35">
      <c r="C7284" s="22"/>
    </row>
    <row r="7285" spans="3:3" x14ac:dyDescent="0.35">
      <c r="C7285" s="22"/>
    </row>
    <row r="7286" spans="3:3" x14ac:dyDescent="0.35">
      <c r="C7286" s="22"/>
    </row>
    <row r="7287" spans="3:3" x14ac:dyDescent="0.35">
      <c r="C7287" s="22"/>
    </row>
    <row r="7288" spans="3:3" x14ac:dyDescent="0.35">
      <c r="C7288" s="22"/>
    </row>
    <row r="7289" spans="3:3" x14ac:dyDescent="0.35">
      <c r="C7289" s="22"/>
    </row>
    <row r="7290" spans="3:3" x14ac:dyDescent="0.35">
      <c r="C7290" s="22"/>
    </row>
    <row r="7291" spans="3:3" x14ac:dyDescent="0.35">
      <c r="C7291" s="22"/>
    </row>
    <row r="7292" spans="3:3" x14ac:dyDescent="0.35">
      <c r="C7292" s="22"/>
    </row>
    <row r="7293" spans="3:3" x14ac:dyDescent="0.35">
      <c r="C7293" s="22"/>
    </row>
    <row r="7294" spans="3:3" x14ac:dyDescent="0.35">
      <c r="C7294" s="22"/>
    </row>
    <row r="7295" spans="3:3" x14ac:dyDescent="0.35">
      <c r="C7295" s="22"/>
    </row>
    <row r="7296" spans="3:3" x14ac:dyDescent="0.35">
      <c r="C7296" s="22"/>
    </row>
    <row r="7297" spans="3:3" x14ac:dyDescent="0.35">
      <c r="C7297" s="22"/>
    </row>
    <row r="7298" spans="3:3" x14ac:dyDescent="0.35">
      <c r="C7298" s="22"/>
    </row>
    <row r="7299" spans="3:3" x14ac:dyDescent="0.35">
      <c r="C7299" s="22"/>
    </row>
    <row r="7300" spans="3:3" x14ac:dyDescent="0.35">
      <c r="C7300" s="22"/>
    </row>
    <row r="7301" spans="3:3" x14ac:dyDescent="0.35">
      <c r="C7301" s="22"/>
    </row>
    <row r="7302" spans="3:3" x14ac:dyDescent="0.35">
      <c r="C7302" s="22"/>
    </row>
    <row r="7303" spans="3:3" x14ac:dyDescent="0.35">
      <c r="C7303" s="22"/>
    </row>
    <row r="7304" spans="3:3" x14ac:dyDescent="0.35">
      <c r="C7304" s="22"/>
    </row>
    <row r="7305" spans="3:3" x14ac:dyDescent="0.35">
      <c r="C7305" s="22"/>
    </row>
    <row r="7306" spans="3:3" x14ac:dyDescent="0.35">
      <c r="C7306" s="22"/>
    </row>
    <row r="7307" spans="3:3" x14ac:dyDescent="0.35">
      <c r="C7307" s="22"/>
    </row>
    <row r="7308" spans="3:3" x14ac:dyDescent="0.35">
      <c r="C7308" s="22"/>
    </row>
    <row r="7309" spans="3:3" x14ac:dyDescent="0.35">
      <c r="C7309" s="22"/>
    </row>
    <row r="7310" spans="3:3" x14ac:dyDescent="0.35">
      <c r="C7310" s="22"/>
    </row>
    <row r="7311" spans="3:3" x14ac:dyDescent="0.35">
      <c r="C7311" s="22"/>
    </row>
    <row r="7312" spans="3:3" x14ac:dyDescent="0.35">
      <c r="C7312" s="22"/>
    </row>
    <row r="7313" spans="3:3" x14ac:dyDescent="0.35">
      <c r="C7313" s="22"/>
    </row>
    <row r="7314" spans="3:3" x14ac:dyDescent="0.35">
      <c r="C7314" s="22"/>
    </row>
    <row r="7315" spans="3:3" x14ac:dyDescent="0.35">
      <c r="C7315" s="22"/>
    </row>
    <row r="7316" spans="3:3" x14ac:dyDescent="0.35">
      <c r="C7316" s="22"/>
    </row>
    <row r="7317" spans="3:3" x14ac:dyDescent="0.35">
      <c r="C7317" s="22"/>
    </row>
    <row r="7318" spans="3:3" x14ac:dyDescent="0.35">
      <c r="C7318" s="22"/>
    </row>
    <row r="7319" spans="3:3" x14ac:dyDescent="0.35">
      <c r="C7319" s="22"/>
    </row>
    <row r="7320" spans="3:3" x14ac:dyDescent="0.35">
      <c r="C7320" s="22"/>
    </row>
    <row r="7321" spans="3:3" x14ac:dyDescent="0.35">
      <c r="C7321" s="22"/>
    </row>
    <row r="7322" spans="3:3" x14ac:dyDescent="0.35">
      <c r="C7322" s="22"/>
    </row>
    <row r="7323" spans="3:3" x14ac:dyDescent="0.35">
      <c r="C7323" s="22"/>
    </row>
    <row r="7324" spans="3:3" x14ac:dyDescent="0.35">
      <c r="C7324" s="22"/>
    </row>
    <row r="7325" spans="3:3" x14ac:dyDescent="0.35">
      <c r="C7325" s="22"/>
    </row>
    <row r="7326" spans="3:3" x14ac:dyDescent="0.35">
      <c r="C7326" s="22"/>
    </row>
    <row r="7327" spans="3:3" x14ac:dyDescent="0.35">
      <c r="C7327" s="22"/>
    </row>
    <row r="7328" spans="3:3" x14ac:dyDescent="0.35">
      <c r="C7328" s="22"/>
    </row>
    <row r="7329" spans="3:3" x14ac:dyDescent="0.35">
      <c r="C7329" s="22"/>
    </row>
    <row r="7330" spans="3:3" x14ac:dyDescent="0.35">
      <c r="C7330" s="22"/>
    </row>
    <row r="7331" spans="3:3" x14ac:dyDescent="0.35">
      <c r="C7331" s="22"/>
    </row>
    <row r="7332" spans="3:3" x14ac:dyDescent="0.35">
      <c r="C7332" s="22"/>
    </row>
    <row r="7333" spans="3:3" x14ac:dyDescent="0.35">
      <c r="C7333" s="22"/>
    </row>
    <row r="7334" spans="3:3" x14ac:dyDescent="0.35">
      <c r="C7334" s="22"/>
    </row>
    <row r="7335" spans="3:3" x14ac:dyDescent="0.35">
      <c r="C7335" s="22"/>
    </row>
    <row r="7336" spans="3:3" x14ac:dyDescent="0.35">
      <c r="C7336" s="22"/>
    </row>
    <row r="7337" spans="3:3" x14ac:dyDescent="0.35">
      <c r="C7337" s="22"/>
    </row>
    <row r="7338" spans="3:3" x14ac:dyDescent="0.35">
      <c r="C7338" s="22"/>
    </row>
    <row r="7339" spans="3:3" x14ac:dyDescent="0.35">
      <c r="C7339" s="22"/>
    </row>
    <row r="7340" spans="3:3" x14ac:dyDescent="0.35">
      <c r="C7340" s="22"/>
    </row>
    <row r="7341" spans="3:3" x14ac:dyDescent="0.35">
      <c r="C7341" s="22"/>
    </row>
    <row r="7342" spans="3:3" x14ac:dyDescent="0.35">
      <c r="C7342" s="22"/>
    </row>
    <row r="7343" spans="3:3" x14ac:dyDescent="0.35">
      <c r="C7343" s="22"/>
    </row>
    <row r="7344" spans="3:3" x14ac:dyDescent="0.35">
      <c r="C7344" s="22"/>
    </row>
    <row r="7345" spans="3:3" x14ac:dyDescent="0.35">
      <c r="C7345" s="22"/>
    </row>
    <row r="7346" spans="3:3" x14ac:dyDescent="0.35">
      <c r="C7346" s="22"/>
    </row>
    <row r="7347" spans="3:3" x14ac:dyDescent="0.35">
      <c r="C7347" s="22"/>
    </row>
    <row r="7348" spans="3:3" x14ac:dyDescent="0.35">
      <c r="C7348" s="22"/>
    </row>
    <row r="7349" spans="3:3" x14ac:dyDescent="0.35">
      <c r="C7349" s="22"/>
    </row>
    <row r="7350" spans="3:3" x14ac:dyDescent="0.35">
      <c r="C7350" s="22"/>
    </row>
    <row r="7351" spans="3:3" x14ac:dyDescent="0.35">
      <c r="C7351" s="22"/>
    </row>
    <row r="7352" spans="3:3" x14ac:dyDescent="0.35">
      <c r="C7352" s="22"/>
    </row>
    <row r="7353" spans="3:3" x14ac:dyDescent="0.35">
      <c r="C7353" s="22"/>
    </row>
    <row r="7354" spans="3:3" x14ac:dyDescent="0.35">
      <c r="C7354" s="22"/>
    </row>
    <row r="7355" spans="3:3" x14ac:dyDescent="0.35">
      <c r="C7355" s="22"/>
    </row>
    <row r="7356" spans="3:3" x14ac:dyDescent="0.35">
      <c r="C7356" s="22"/>
    </row>
    <row r="7357" spans="3:3" x14ac:dyDescent="0.35">
      <c r="C7357" s="22"/>
    </row>
    <row r="7358" spans="3:3" x14ac:dyDescent="0.35">
      <c r="C7358" s="22"/>
    </row>
    <row r="7359" spans="3:3" x14ac:dyDescent="0.35">
      <c r="C7359" s="22"/>
    </row>
    <row r="7360" spans="3:3" x14ac:dyDescent="0.35">
      <c r="C7360" s="22"/>
    </row>
    <row r="7361" spans="3:3" x14ac:dyDescent="0.35">
      <c r="C7361" s="22"/>
    </row>
    <row r="7362" spans="3:3" x14ac:dyDescent="0.35">
      <c r="C7362" s="22"/>
    </row>
    <row r="7363" spans="3:3" x14ac:dyDescent="0.35">
      <c r="C7363" s="22"/>
    </row>
    <row r="7364" spans="3:3" x14ac:dyDescent="0.35">
      <c r="C7364" s="22"/>
    </row>
    <row r="7365" spans="3:3" x14ac:dyDescent="0.35">
      <c r="C7365" s="22"/>
    </row>
    <row r="7366" spans="3:3" x14ac:dyDescent="0.35">
      <c r="C7366" s="22"/>
    </row>
    <row r="7367" spans="3:3" x14ac:dyDescent="0.35">
      <c r="C7367" s="22"/>
    </row>
    <row r="7368" spans="3:3" x14ac:dyDescent="0.35">
      <c r="C7368" s="22"/>
    </row>
    <row r="7369" spans="3:3" x14ac:dyDescent="0.35">
      <c r="C7369" s="22"/>
    </row>
    <row r="7370" spans="3:3" x14ac:dyDescent="0.35">
      <c r="C7370" s="22"/>
    </row>
    <row r="7371" spans="3:3" x14ac:dyDescent="0.35">
      <c r="C7371" s="22"/>
    </row>
    <row r="7372" spans="3:3" x14ac:dyDescent="0.35">
      <c r="C7372" s="22"/>
    </row>
    <row r="7373" spans="3:3" x14ac:dyDescent="0.35">
      <c r="C7373" s="22"/>
    </row>
    <row r="7374" spans="3:3" x14ac:dyDescent="0.35">
      <c r="C7374" s="22"/>
    </row>
    <row r="7375" spans="3:3" x14ac:dyDescent="0.35">
      <c r="C7375" s="22"/>
    </row>
    <row r="7376" spans="3:3" x14ac:dyDescent="0.35">
      <c r="C7376" s="22"/>
    </row>
    <row r="7377" spans="3:3" x14ac:dyDescent="0.35">
      <c r="C7377" s="22"/>
    </row>
    <row r="7378" spans="3:3" x14ac:dyDescent="0.35">
      <c r="C7378" s="22"/>
    </row>
    <row r="7379" spans="3:3" x14ac:dyDescent="0.35">
      <c r="C7379" s="22"/>
    </row>
    <row r="7380" spans="3:3" x14ac:dyDescent="0.35">
      <c r="C7380" s="22"/>
    </row>
    <row r="7381" spans="3:3" x14ac:dyDescent="0.35">
      <c r="C7381" s="22"/>
    </row>
    <row r="7382" spans="3:3" x14ac:dyDescent="0.35">
      <c r="C7382" s="22"/>
    </row>
    <row r="7383" spans="3:3" x14ac:dyDescent="0.35">
      <c r="C7383" s="22"/>
    </row>
    <row r="7384" spans="3:3" x14ac:dyDescent="0.35">
      <c r="C7384" s="22"/>
    </row>
    <row r="7385" spans="3:3" x14ac:dyDescent="0.35">
      <c r="C7385" s="22"/>
    </row>
    <row r="7386" spans="3:3" x14ac:dyDescent="0.35">
      <c r="C7386" s="22"/>
    </row>
    <row r="7387" spans="3:3" x14ac:dyDescent="0.35">
      <c r="C7387" s="22"/>
    </row>
    <row r="7388" spans="3:3" x14ac:dyDescent="0.35">
      <c r="C7388" s="22"/>
    </row>
    <row r="7389" spans="3:3" x14ac:dyDescent="0.35">
      <c r="C7389" s="22"/>
    </row>
    <row r="7390" spans="3:3" x14ac:dyDescent="0.35">
      <c r="C7390" s="22"/>
    </row>
    <row r="7391" spans="3:3" x14ac:dyDescent="0.35">
      <c r="C7391" s="22"/>
    </row>
    <row r="7392" spans="3:3" x14ac:dyDescent="0.35">
      <c r="C7392" s="22"/>
    </row>
    <row r="7393" spans="3:3" x14ac:dyDescent="0.35">
      <c r="C7393" s="22"/>
    </row>
    <row r="7394" spans="3:3" x14ac:dyDescent="0.35">
      <c r="C7394" s="22"/>
    </row>
    <row r="7395" spans="3:3" x14ac:dyDescent="0.35">
      <c r="C7395" s="22"/>
    </row>
    <row r="7396" spans="3:3" x14ac:dyDescent="0.35">
      <c r="C7396" s="22"/>
    </row>
    <row r="7397" spans="3:3" x14ac:dyDescent="0.35">
      <c r="C7397" s="22"/>
    </row>
    <row r="7398" spans="3:3" x14ac:dyDescent="0.35">
      <c r="C7398" s="22"/>
    </row>
    <row r="7399" spans="3:3" x14ac:dyDescent="0.35">
      <c r="C7399" s="22"/>
    </row>
    <row r="7400" spans="3:3" x14ac:dyDescent="0.35">
      <c r="C7400" s="22"/>
    </row>
    <row r="7401" spans="3:3" x14ac:dyDescent="0.35">
      <c r="C7401" s="22"/>
    </row>
    <row r="7402" spans="3:3" x14ac:dyDescent="0.35">
      <c r="C7402" s="22"/>
    </row>
    <row r="7403" spans="3:3" x14ac:dyDescent="0.35">
      <c r="C7403" s="22"/>
    </row>
    <row r="7404" spans="3:3" x14ac:dyDescent="0.35">
      <c r="C7404" s="22"/>
    </row>
    <row r="7405" spans="3:3" x14ac:dyDescent="0.35">
      <c r="C7405" s="22"/>
    </row>
    <row r="7406" spans="3:3" x14ac:dyDescent="0.35">
      <c r="C7406" s="22"/>
    </row>
    <row r="7407" spans="3:3" x14ac:dyDescent="0.35">
      <c r="C7407" s="22"/>
    </row>
    <row r="7408" spans="3:3" x14ac:dyDescent="0.35">
      <c r="C7408" s="22"/>
    </row>
    <row r="7409" spans="3:3" x14ac:dyDescent="0.35">
      <c r="C7409" s="22"/>
    </row>
    <row r="7410" spans="3:3" x14ac:dyDescent="0.35">
      <c r="C7410" s="22"/>
    </row>
    <row r="7411" spans="3:3" x14ac:dyDescent="0.35">
      <c r="C7411" s="22"/>
    </row>
    <row r="7412" spans="3:3" x14ac:dyDescent="0.35">
      <c r="C7412" s="22"/>
    </row>
    <row r="7413" spans="3:3" x14ac:dyDescent="0.35">
      <c r="C7413" s="22"/>
    </row>
    <row r="7414" spans="3:3" x14ac:dyDescent="0.35">
      <c r="C7414" s="22"/>
    </row>
    <row r="7415" spans="3:3" x14ac:dyDescent="0.35">
      <c r="C7415" s="22"/>
    </row>
    <row r="7416" spans="3:3" x14ac:dyDescent="0.35">
      <c r="C7416" s="22"/>
    </row>
    <row r="7417" spans="3:3" x14ac:dyDescent="0.35">
      <c r="C7417" s="22"/>
    </row>
    <row r="7418" spans="3:3" x14ac:dyDescent="0.35">
      <c r="C7418" s="22"/>
    </row>
    <row r="7419" spans="3:3" x14ac:dyDescent="0.35">
      <c r="C7419" s="22"/>
    </row>
    <row r="7420" spans="3:3" x14ac:dyDescent="0.35">
      <c r="C7420" s="22"/>
    </row>
    <row r="7421" spans="3:3" x14ac:dyDescent="0.35">
      <c r="C7421" s="22"/>
    </row>
    <row r="7422" spans="3:3" x14ac:dyDescent="0.35">
      <c r="C7422" s="22"/>
    </row>
    <row r="7423" spans="3:3" x14ac:dyDescent="0.35">
      <c r="C7423" s="22"/>
    </row>
    <row r="7424" spans="3:3" x14ac:dyDescent="0.35">
      <c r="C7424" s="22"/>
    </row>
    <row r="7425" spans="3:3" x14ac:dyDescent="0.35">
      <c r="C7425" s="22"/>
    </row>
    <row r="7426" spans="3:3" x14ac:dyDescent="0.35">
      <c r="C7426" s="22"/>
    </row>
    <row r="7427" spans="3:3" x14ac:dyDescent="0.35">
      <c r="C7427" s="22"/>
    </row>
    <row r="7428" spans="3:3" x14ac:dyDescent="0.35">
      <c r="C7428" s="22"/>
    </row>
    <row r="7429" spans="3:3" x14ac:dyDescent="0.35">
      <c r="C7429" s="22"/>
    </row>
    <row r="7430" spans="3:3" x14ac:dyDescent="0.35">
      <c r="C7430" s="22"/>
    </row>
    <row r="7431" spans="3:3" x14ac:dyDescent="0.35">
      <c r="C7431" s="22"/>
    </row>
    <row r="7432" spans="3:3" x14ac:dyDescent="0.35">
      <c r="C7432" s="22"/>
    </row>
    <row r="7433" spans="3:3" x14ac:dyDescent="0.35">
      <c r="C7433" s="22"/>
    </row>
    <row r="7434" spans="3:3" x14ac:dyDescent="0.35">
      <c r="C7434" s="22"/>
    </row>
    <row r="7435" spans="3:3" x14ac:dyDescent="0.35">
      <c r="C7435" s="22"/>
    </row>
    <row r="7436" spans="3:3" x14ac:dyDescent="0.35">
      <c r="C7436" s="22"/>
    </row>
    <row r="7437" spans="3:3" x14ac:dyDescent="0.35">
      <c r="C7437" s="22"/>
    </row>
    <row r="7438" spans="3:3" x14ac:dyDescent="0.35">
      <c r="C7438" s="22"/>
    </row>
    <row r="7439" spans="3:3" x14ac:dyDescent="0.35">
      <c r="C7439" s="22"/>
    </row>
    <row r="7440" spans="3:3" x14ac:dyDescent="0.35">
      <c r="C7440" s="22"/>
    </row>
    <row r="7441" spans="3:3" x14ac:dyDescent="0.35">
      <c r="C7441" s="22"/>
    </row>
    <row r="7442" spans="3:3" x14ac:dyDescent="0.35">
      <c r="C7442" s="22"/>
    </row>
    <row r="7443" spans="3:3" x14ac:dyDescent="0.35">
      <c r="C7443" s="22"/>
    </row>
    <row r="7444" spans="3:3" x14ac:dyDescent="0.35">
      <c r="C7444" s="22"/>
    </row>
    <row r="7445" spans="3:3" x14ac:dyDescent="0.35">
      <c r="C7445" s="22"/>
    </row>
    <row r="7446" spans="3:3" x14ac:dyDescent="0.35">
      <c r="C7446" s="22"/>
    </row>
    <row r="7447" spans="3:3" x14ac:dyDescent="0.35">
      <c r="C7447" s="22"/>
    </row>
    <row r="7448" spans="3:3" x14ac:dyDescent="0.35">
      <c r="C7448" s="22"/>
    </row>
    <row r="7449" spans="3:3" x14ac:dyDescent="0.35">
      <c r="C7449" s="22"/>
    </row>
    <row r="7450" spans="3:3" x14ac:dyDescent="0.35">
      <c r="C7450" s="22"/>
    </row>
    <row r="7451" spans="3:3" x14ac:dyDescent="0.35">
      <c r="C7451" s="22"/>
    </row>
    <row r="7452" spans="3:3" x14ac:dyDescent="0.35">
      <c r="C7452" s="22"/>
    </row>
    <row r="7453" spans="3:3" x14ac:dyDescent="0.35">
      <c r="C7453" s="22"/>
    </row>
    <row r="7454" spans="3:3" x14ac:dyDescent="0.35">
      <c r="C7454" s="22"/>
    </row>
    <row r="7455" spans="3:3" x14ac:dyDescent="0.35">
      <c r="C7455" s="22"/>
    </row>
    <row r="7456" spans="3:3" x14ac:dyDescent="0.35">
      <c r="C7456" s="22"/>
    </row>
    <row r="7457" spans="3:3" x14ac:dyDescent="0.35">
      <c r="C7457" s="22"/>
    </row>
    <row r="7458" spans="3:3" x14ac:dyDescent="0.35">
      <c r="C7458" s="22"/>
    </row>
    <row r="7459" spans="3:3" x14ac:dyDescent="0.35">
      <c r="C7459" s="22"/>
    </row>
    <row r="7460" spans="3:3" x14ac:dyDescent="0.35">
      <c r="C7460" s="22"/>
    </row>
    <row r="7461" spans="3:3" x14ac:dyDescent="0.35">
      <c r="C7461" s="22"/>
    </row>
    <row r="7462" spans="3:3" x14ac:dyDescent="0.35">
      <c r="C7462" s="22"/>
    </row>
    <row r="7463" spans="3:3" x14ac:dyDescent="0.35">
      <c r="C7463" s="22"/>
    </row>
    <row r="7464" spans="3:3" x14ac:dyDescent="0.35">
      <c r="C7464" s="22"/>
    </row>
    <row r="7465" spans="3:3" x14ac:dyDescent="0.35">
      <c r="C7465" s="22"/>
    </row>
    <row r="7466" spans="3:3" x14ac:dyDescent="0.35">
      <c r="C7466" s="22"/>
    </row>
    <row r="7467" spans="3:3" x14ac:dyDescent="0.35">
      <c r="C7467" s="22"/>
    </row>
    <row r="7468" spans="3:3" x14ac:dyDescent="0.35">
      <c r="C7468" s="22"/>
    </row>
    <row r="7469" spans="3:3" x14ac:dyDescent="0.35">
      <c r="C7469" s="22"/>
    </row>
    <row r="7470" spans="3:3" x14ac:dyDescent="0.35">
      <c r="C7470" s="22"/>
    </row>
    <row r="7471" spans="3:3" x14ac:dyDescent="0.35">
      <c r="C7471" s="22"/>
    </row>
    <row r="7472" spans="3:3" x14ac:dyDescent="0.35">
      <c r="C7472" s="22"/>
    </row>
    <row r="7473" spans="3:3" x14ac:dyDescent="0.35">
      <c r="C7473" s="22"/>
    </row>
    <row r="7474" spans="3:3" x14ac:dyDescent="0.35">
      <c r="C7474" s="22"/>
    </row>
    <row r="7475" spans="3:3" x14ac:dyDescent="0.35">
      <c r="C7475" s="22"/>
    </row>
    <row r="7476" spans="3:3" x14ac:dyDescent="0.35">
      <c r="C7476" s="22"/>
    </row>
    <row r="7477" spans="3:3" x14ac:dyDescent="0.35">
      <c r="C7477" s="22"/>
    </row>
    <row r="7478" spans="3:3" x14ac:dyDescent="0.35">
      <c r="C7478" s="22"/>
    </row>
    <row r="7479" spans="3:3" x14ac:dyDescent="0.35">
      <c r="C7479" s="22"/>
    </row>
    <row r="7480" spans="3:3" x14ac:dyDescent="0.35">
      <c r="C7480" s="22"/>
    </row>
    <row r="7481" spans="3:3" x14ac:dyDescent="0.35">
      <c r="C7481" s="22"/>
    </row>
    <row r="7482" spans="3:3" x14ac:dyDescent="0.35">
      <c r="C7482" s="22"/>
    </row>
    <row r="7483" spans="3:3" x14ac:dyDescent="0.35">
      <c r="C7483" s="22"/>
    </row>
    <row r="7484" spans="3:3" x14ac:dyDescent="0.35">
      <c r="C7484" s="22"/>
    </row>
    <row r="7485" spans="3:3" x14ac:dyDescent="0.35">
      <c r="C7485" s="22"/>
    </row>
    <row r="7486" spans="3:3" x14ac:dyDescent="0.35">
      <c r="C7486" s="22"/>
    </row>
    <row r="7487" spans="3:3" x14ac:dyDescent="0.35">
      <c r="C7487" s="22"/>
    </row>
    <row r="7488" spans="3:3" x14ac:dyDescent="0.35">
      <c r="C7488" s="22"/>
    </row>
    <row r="7489" spans="3:3" x14ac:dyDescent="0.35">
      <c r="C7489" s="22"/>
    </row>
    <row r="7490" spans="3:3" x14ac:dyDescent="0.35">
      <c r="C7490" s="22"/>
    </row>
    <row r="7491" spans="3:3" x14ac:dyDescent="0.35">
      <c r="C7491" s="22"/>
    </row>
    <row r="7492" spans="3:3" x14ac:dyDescent="0.35">
      <c r="C7492" s="22"/>
    </row>
    <row r="7493" spans="3:3" x14ac:dyDescent="0.35">
      <c r="C7493" s="22"/>
    </row>
    <row r="7494" spans="3:3" x14ac:dyDescent="0.35">
      <c r="C7494" s="22"/>
    </row>
    <row r="7495" spans="3:3" x14ac:dyDescent="0.35">
      <c r="C7495" s="22"/>
    </row>
    <row r="7496" spans="3:3" x14ac:dyDescent="0.35">
      <c r="C7496" s="22"/>
    </row>
    <row r="7497" spans="3:3" x14ac:dyDescent="0.35">
      <c r="C7497" s="22"/>
    </row>
    <row r="7498" spans="3:3" x14ac:dyDescent="0.35">
      <c r="C7498" s="22"/>
    </row>
    <row r="7499" spans="3:3" x14ac:dyDescent="0.35">
      <c r="C7499" s="22"/>
    </row>
    <row r="7500" spans="3:3" x14ac:dyDescent="0.35">
      <c r="C7500" s="22"/>
    </row>
    <row r="7501" spans="3:3" x14ac:dyDescent="0.35">
      <c r="C7501" s="22"/>
    </row>
    <row r="7502" spans="3:3" x14ac:dyDescent="0.35">
      <c r="C7502" s="22"/>
    </row>
    <row r="7503" spans="3:3" x14ac:dyDescent="0.35">
      <c r="C7503" s="22"/>
    </row>
    <row r="7504" spans="3:3" x14ac:dyDescent="0.35">
      <c r="C7504" s="22"/>
    </row>
    <row r="7505" spans="3:3" x14ac:dyDescent="0.35">
      <c r="C7505" s="22"/>
    </row>
    <row r="7506" spans="3:3" x14ac:dyDescent="0.35">
      <c r="C7506" s="22"/>
    </row>
    <row r="7507" spans="3:3" x14ac:dyDescent="0.35">
      <c r="C7507" s="22"/>
    </row>
    <row r="7508" spans="3:3" x14ac:dyDescent="0.35">
      <c r="C7508" s="22"/>
    </row>
    <row r="7509" spans="3:3" x14ac:dyDescent="0.35">
      <c r="C7509" s="22"/>
    </row>
    <row r="7510" spans="3:3" x14ac:dyDescent="0.35">
      <c r="C7510" s="22"/>
    </row>
    <row r="7511" spans="3:3" x14ac:dyDescent="0.35">
      <c r="C7511" s="22"/>
    </row>
    <row r="7512" spans="3:3" x14ac:dyDescent="0.35">
      <c r="C7512" s="22"/>
    </row>
    <row r="7513" spans="3:3" x14ac:dyDescent="0.35">
      <c r="C7513" s="22"/>
    </row>
    <row r="7514" spans="3:3" x14ac:dyDescent="0.35">
      <c r="C7514" s="22"/>
    </row>
    <row r="7515" spans="3:3" x14ac:dyDescent="0.35">
      <c r="C7515" s="22"/>
    </row>
    <row r="7516" spans="3:3" x14ac:dyDescent="0.35">
      <c r="C7516" s="22"/>
    </row>
    <row r="7517" spans="3:3" x14ac:dyDescent="0.35">
      <c r="C7517" s="22"/>
    </row>
    <row r="7518" spans="3:3" x14ac:dyDescent="0.35">
      <c r="C7518" s="22"/>
    </row>
    <row r="7519" spans="3:3" x14ac:dyDescent="0.35">
      <c r="C7519" s="22"/>
    </row>
    <row r="7520" spans="3:3" x14ac:dyDescent="0.35">
      <c r="C7520" s="22"/>
    </row>
    <row r="7521" spans="3:3" x14ac:dyDescent="0.35">
      <c r="C7521" s="22"/>
    </row>
    <row r="7522" spans="3:3" x14ac:dyDescent="0.35">
      <c r="C7522" s="22"/>
    </row>
    <row r="7523" spans="3:3" x14ac:dyDescent="0.35">
      <c r="C7523" s="22"/>
    </row>
    <row r="7524" spans="3:3" x14ac:dyDescent="0.35">
      <c r="C7524" s="22"/>
    </row>
    <row r="7525" spans="3:3" x14ac:dyDescent="0.35">
      <c r="C7525" s="22"/>
    </row>
    <row r="7526" spans="3:3" x14ac:dyDescent="0.35">
      <c r="C7526" s="22"/>
    </row>
    <row r="7527" spans="3:3" x14ac:dyDescent="0.35">
      <c r="C7527" s="22"/>
    </row>
    <row r="7528" spans="3:3" x14ac:dyDescent="0.35">
      <c r="C7528" s="22"/>
    </row>
    <row r="7529" spans="3:3" x14ac:dyDescent="0.35">
      <c r="C7529" s="22"/>
    </row>
    <row r="7530" spans="3:3" x14ac:dyDescent="0.35">
      <c r="C7530" s="22"/>
    </row>
    <row r="7531" spans="3:3" x14ac:dyDescent="0.35">
      <c r="C7531" s="22"/>
    </row>
    <row r="7532" spans="3:3" x14ac:dyDescent="0.35">
      <c r="C7532" s="22"/>
    </row>
    <row r="7533" spans="3:3" x14ac:dyDescent="0.35">
      <c r="C7533" s="22"/>
    </row>
    <row r="7534" spans="3:3" x14ac:dyDescent="0.35">
      <c r="C7534" s="22"/>
    </row>
    <row r="7535" spans="3:3" x14ac:dyDescent="0.35">
      <c r="C7535" s="22"/>
    </row>
    <row r="7536" spans="3:3" x14ac:dyDescent="0.35">
      <c r="C7536" s="22"/>
    </row>
    <row r="7537" spans="3:3" x14ac:dyDescent="0.35">
      <c r="C7537" s="22"/>
    </row>
    <row r="7538" spans="3:3" x14ac:dyDescent="0.35">
      <c r="C7538" s="22"/>
    </row>
    <row r="7539" spans="3:3" x14ac:dyDescent="0.35">
      <c r="C7539" s="22"/>
    </row>
    <row r="7540" spans="3:3" x14ac:dyDescent="0.35">
      <c r="C7540" s="22"/>
    </row>
    <row r="7541" spans="3:3" x14ac:dyDescent="0.35">
      <c r="C7541" s="22"/>
    </row>
    <row r="7542" spans="3:3" x14ac:dyDescent="0.35">
      <c r="C7542" s="22"/>
    </row>
    <row r="7543" spans="3:3" x14ac:dyDescent="0.35">
      <c r="C7543" s="22"/>
    </row>
    <row r="7544" spans="3:3" x14ac:dyDescent="0.35">
      <c r="C7544" s="22"/>
    </row>
    <row r="7545" spans="3:3" x14ac:dyDescent="0.35">
      <c r="C7545" s="22"/>
    </row>
    <row r="7546" spans="3:3" x14ac:dyDescent="0.35">
      <c r="C7546" s="22"/>
    </row>
    <row r="7547" spans="3:3" x14ac:dyDescent="0.35">
      <c r="C7547" s="22"/>
    </row>
    <row r="7548" spans="3:3" x14ac:dyDescent="0.35">
      <c r="C7548" s="22"/>
    </row>
    <row r="7549" spans="3:3" x14ac:dyDescent="0.35">
      <c r="C7549" s="22"/>
    </row>
    <row r="7550" spans="3:3" x14ac:dyDescent="0.35">
      <c r="C7550" s="22"/>
    </row>
    <row r="7551" spans="3:3" x14ac:dyDescent="0.35">
      <c r="C7551" s="22"/>
    </row>
    <row r="7552" spans="3:3" x14ac:dyDescent="0.35">
      <c r="C7552" s="22"/>
    </row>
    <row r="7553" spans="3:3" x14ac:dyDescent="0.35">
      <c r="C7553" s="22"/>
    </row>
    <row r="7554" spans="3:3" x14ac:dyDescent="0.35">
      <c r="C7554" s="22"/>
    </row>
    <row r="7555" spans="3:3" x14ac:dyDescent="0.35">
      <c r="C7555" s="22"/>
    </row>
    <row r="7556" spans="3:3" x14ac:dyDescent="0.35">
      <c r="C7556" s="22"/>
    </row>
    <row r="7557" spans="3:3" x14ac:dyDescent="0.35">
      <c r="C7557" s="22"/>
    </row>
    <row r="7558" spans="3:3" x14ac:dyDescent="0.35">
      <c r="C7558" s="22"/>
    </row>
    <row r="7559" spans="3:3" x14ac:dyDescent="0.35">
      <c r="C7559" s="22"/>
    </row>
    <row r="7560" spans="3:3" x14ac:dyDescent="0.35">
      <c r="C7560" s="22"/>
    </row>
    <row r="7561" spans="3:3" x14ac:dyDescent="0.35">
      <c r="C7561" s="22"/>
    </row>
    <row r="7562" spans="3:3" x14ac:dyDescent="0.35">
      <c r="C7562" s="22"/>
    </row>
    <row r="7563" spans="3:3" x14ac:dyDescent="0.35">
      <c r="C7563" s="22"/>
    </row>
    <row r="7564" spans="3:3" x14ac:dyDescent="0.35">
      <c r="C7564" s="22"/>
    </row>
    <row r="7565" spans="3:3" x14ac:dyDescent="0.35">
      <c r="C7565" s="22"/>
    </row>
    <row r="7566" spans="3:3" x14ac:dyDescent="0.35">
      <c r="C7566" s="22"/>
    </row>
    <row r="7567" spans="3:3" x14ac:dyDescent="0.35">
      <c r="C7567" s="22"/>
    </row>
    <row r="7568" spans="3:3" x14ac:dyDescent="0.35">
      <c r="C7568" s="22"/>
    </row>
    <row r="7569" spans="3:3" x14ac:dyDescent="0.35">
      <c r="C7569" s="22"/>
    </row>
    <row r="7570" spans="3:3" x14ac:dyDescent="0.35">
      <c r="C7570" s="22"/>
    </row>
    <row r="7571" spans="3:3" x14ac:dyDescent="0.35">
      <c r="C7571" s="22"/>
    </row>
    <row r="7572" spans="3:3" x14ac:dyDescent="0.35">
      <c r="C7572" s="22"/>
    </row>
    <row r="7573" spans="3:3" x14ac:dyDescent="0.35">
      <c r="C7573" s="22"/>
    </row>
    <row r="7574" spans="3:3" x14ac:dyDescent="0.35">
      <c r="C7574" s="22"/>
    </row>
    <row r="7575" spans="3:3" x14ac:dyDescent="0.35">
      <c r="C7575" s="22"/>
    </row>
    <row r="7576" spans="3:3" x14ac:dyDescent="0.35">
      <c r="C7576" s="22"/>
    </row>
    <row r="7577" spans="3:3" x14ac:dyDescent="0.35">
      <c r="C7577" s="22"/>
    </row>
    <row r="7578" spans="3:3" x14ac:dyDescent="0.35">
      <c r="C7578" s="22"/>
    </row>
    <row r="7579" spans="3:3" x14ac:dyDescent="0.35">
      <c r="C7579" s="22"/>
    </row>
    <row r="7580" spans="3:3" x14ac:dyDescent="0.35">
      <c r="C7580" s="22"/>
    </row>
    <row r="7581" spans="3:3" x14ac:dyDescent="0.35">
      <c r="C7581" s="22"/>
    </row>
    <row r="7582" spans="3:3" x14ac:dyDescent="0.35">
      <c r="C7582" s="22"/>
    </row>
    <row r="7583" spans="3:3" x14ac:dyDescent="0.35">
      <c r="C7583" s="22"/>
    </row>
    <row r="7584" spans="3:3" x14ac:dyDescent="0.35">
      <c r="C7584" s="22"/>
    </row>
    <row r="7585" spans="3:3" x14ac:dyDescent="0.35">
      <c r="C7585" s="22"/>
    </row>
    <row r="7586" spans="3:3" x14ac:dyDescent="0.35">
      <c r="C7586" s="22"/>
    </row>
    <row r="7587" spans="3:3" x14ac:dyDescent="0.35">
      <c r="C7587" s="22"/>
    </row>
    <row r="7588" spans="3:3" x14ac:dyDescent="0.35">
      <c r="C7588" s="22"/>
    </row>
    <row r="7589" spans="3:3" x14ac:dyDescent="0.35">
      <c r="C7589" s="22"/>
    </row>
    <row r="7590" spans="3:3" x14ac:dyDescent="0.35">
      <c r="C7590" s="22"/>
    </row>
    <row r="7591" spans="3:3" x14ac:dyDescent="0.35">
      <c r="C7591" s="22"/>
    </row>
    <row r="7592" spans="3:3" x14ac:dyDescent="0.35">
      <c r="C7592" s="22"/>
    </row>
    <row r="7593" spans="3:3" x14ac:dyDescent="0.35">
      <c r="C7593" s="22"/>
    </row>
    <row r="7594" spans="3:3" x14ac:dyDescent="0.35">
      <c r="C7594" s="22"/>
    </row>
    <row r="7595" spans="3:3" x14ac:dyDescent="0.35">
      <c r="C7595" s="22"/>
    </row>
    <row r="7596" spans="3:3" x14ac:dyDescent="0.35">
      <c r="C7596" s="22"/>
    </row>
    <row r="7597" spans="3:3" x14ac:dyDescent="0.35">
      <c r="C7597" s="22"/>
    </row>
    <row r="7598" spans="3:3" x14ac:dyDescent="0.35">
      <c r="C7598" s="22"/>
    </row>
    <row r="7599" spans="3:3" x14ac:dyDescent="0.35">
      <c r="C7599" s="22"/>
    </row>
    <row r="7600" spans="3:3" x14ac:dyDescent="0.35">
      <c r="C7600" s="22"/>
    </row>
    <row r="7601" spans="3:3" x14ac:dyDescent="0.35">
      <c r="C7601" s="22"/>
    </row>
    <row r="7602" spans="3:3" x14ac:dyDescent="0.35">
      <c r="C7602" s="22"/>
    </row>
    <row r="7603" spans="3:3" x14ac:dyDescent="0.35">
      <c r="C7603" s="22"/>
    </row>
    <row r="7604" spans="3:3" x14ac:dyDescent="0.35">
      <c r="C7604" s="22"/>
    </row>
    <row r="7605" spans="3:3" x14ac:dyDescent="0.35">
      <c r="C7605" s="22"/>
    </row>
    <row r="7606" spans="3:3" x14ac:dyDescent="0.35">
      <c r="C7606" s="22"/>
    </row>
    <row r="7607" spans="3:3" x14ac:dyDescent="0.35">
      <c r="C7607" s="22"/>
    </row>
    <row r="7608" spans="3:3" x14ac:dyDescent="0.35">
      <c r="C7608" s="22"/>
    </row>
    <row r="7609" spans="3:3" x14ac:dyDescent="0.35">
      <c r="C7609" s="22"/>
    </row>
    <row r="7610" spans="3:3" x14ac:dyDescent="0.35">
      <c r="C7610" s="22"/>
    </row>
    <row r="7611" spans="3:3" x14ac:dyDescent="0.35">
      <c r="C7611" s="22"/>
    </row>
    <row r="7612" spans="3:3" x14ac:dyDescent="0.35">
      <c r="C7612" s="22"/>
    </row>
    <row r="7613" spans="3:3" x14ac:dyDescent="0.35">
      <c r="C7613" s="22"/>
    </row>
    <row r="7614" spans="3:3" x14ac:dyDescent="0.35">
      <c r="C7614" s="22"/>
    </row>
    <row r="7615" spans="3:3" x14ac:dyDescent="0.35">
      <c r="C7615" s="22"/>
    </row>
    <row r="7616" spans="3:3" x14ac:dyDescent="0.35">
      <c r="C7616" s="22"/>
    </row>
    <row r="7617" spans="3:3" x14ac:dyDescent="0.35">
      <c r="C7617" s="22"/>
    </row>
    <row r="7618" spans="3:3" x14ac:dyDescent="0.35">
      <c r="C7618" s="22"/>
    </row>
    <row r="7619" spans="3:3" x14ac:dyDescent="0.35">
      <c r="C7619" s="22"/>
    </row>
    <row r="7620" spans="3:3" x14ac:dyDescent="0.35">
      <c r="C7620" s="22"/>
    </row>
    <row r="7621" spans="3:3" x14ac:dyDescent="0.35">
      <c r="C7621" s="22"/>
    </row>
    <row r="7622" spans="3:3" x14ac:dyDescent="0.35">
      <c r="C7622" s="22"/>
    </row>
    <row r="7623" spans="3:3" x14ac:dyDescent="0.35">
      <c r="C7623" s="22"/>
    </row>
    <row r="7624" spans="3:3" x14ac:dyDescent="0.35">
      <c r="C7624" s="22"/>
    </row>
    <row r="7625" spans="3:3" x14ac:dyDescent="0.35">
      <c r="C7625" s="22"/>
    </row>
    <row r="7626" spans="3:3" x14ac:dyDescent="0.35">
      <c r="C7626" s="22"/>
    </row>
    <row r="7627" spans="3:3" x14ac:dyDescent="0.35">
      <c r="C7627" s="22"/>
    </row>
    <row r="7628" spans="3:3" x14ac:dyDescent="0.35">
      <c r="C7628" s="22"/>
    </row>
    <row r="7629" spans="3:3" x14ac:dyDescent="0.35">
      <c r="C7629" s="22"/>
    </row>
    <row r="7630" spans="3:3" x14ac:dyDescent="0.35">
      <c r="C7630" s="22"/>
    </row>
    <row r="7631" spans="3:3" x14ac:dyDescent="0.35">
      <c r="C7631" s="22"/>
    </row>
    <row r="7632" spans="3:3" x14ac:dyDescent="0.35">
      <c r="C7632" s="22"/>
    </row>
    <row r="7633" spans="3:3" x14ac:dyDescent="0.35">
      <c r="C7633" s="22"/>
    </row>
    <row r="7634" spans="3:3" x14ac:dyDescent="0.35">
      <c r="C7634" s="22"/>
    </row>
    <row r="7635" spans="3:3" x14ac:dyDescent="0.35">
      <c r="C7635" s="22"/>
    </row>
    <row r="7636" spans="3:3" x14ac:dyDescent="0.35">
      <c r="C7636" s="22"/>
    </row>
    <row r="7637" spans="3:3" x14ac:dyDescent="0.35">
      <c r="C7637" s="22"/>
    </row>
    <row r="7638" spans="3:3" x14ac:dyDescent="0.35">
      <c r="C7638" s="22"/>
    </row>
    <row r="7639" spans="3:3" x14ac:dyDescent="0.35">
      <c r="C7639" s="22"/>
    </row>
    <row r="7640" spans="3:3" x14ac:dyDescent="0.35">
      <c r="C7640" s="22"/>
    </row>
    <row r="7641" spans="3:3" x14ac:dyDescent="0.35">
      <c r="C7641" s="22"/>
    </row>
    <row r="7642" spans="3:3" x14ac:dyDescent="0.35">
      <c r="C7642" s="22"/>
    </row>
    <row r="7643" spans="3:3" x14ac:dyDescent="0.35">
      <c r="C7643" s="22"/>
    </row>
    <row r="7644" spans="3:3" x14ac:dyDescent="0.35">
      <c r="C7644" s="22"/>
    </row>
    <row r="7645" spans="3:3" x14ac:dyDescent="0.35">
      <c r="C7645" s="22"/>
    </row>
    <row r="7646" spans="3:3" x14ac:dyDescent="0.35">
      <c r="C7646" s="22"/>
    </row>
    <row r="7647" spans="3:3" x14ac:dyDescent="0.35">
      <c r="C7647" s="22"/>
    </row>
    <row r="7648" spans="3:3" x14ac:dyDescent="0.35">
      <c r="C7648" s="22"/>
    </row>
    <row r="7649" spans="3:3" x14ac:dyDescent="0.35">
      <c r="C7649" s="22"/>
    </row>
    <row r="7650" spans="3:3" x14ac:dyDescent="0.35">
      <c r="C7650" s="22"/>
    </row>
    <row r="7651" spans="3:3" x14ac:dyDescent="0.35">
      <c r="C7651" s="22"/>
    </row>
    <row r="7652" spans="3:3" x14ac:dyDescent="0.35">
      <c r="C7652" s="22"/>
    </row>
    <row r="7653" spans="3:3" x14ac:dyDescent="0.35">
      <c r="C7653" s="22"/>
    </row>
    <row r="7654" spans="3:3" x14ac:dyDescent="0.35">
      <c r="C7654" s="22"/>
    </row>
    <row r="7655" spans="3:3" x14ac:dyDescent="0.35">
      <c r="C7655" s="22"/>
    </row>
    <row r="7656" spans="3:3" x14ac:dyDescent="0.35">
      <c r="C7656" s="22"/>
    </row>
    <row r="7657" spans="3:3" x14ac:dyDescent="0.35">
      <c r="C7657" s="22"/>
    </row>
    <row r="7658" spans="3:3" x14ac:dyDescent="0.35">
      <c r="C7658" s="22"/>
    </row>
    <row r="7659" spans="3:3" x14ac:dyDescent="0.35">
      <c r="C7659" s="22"/>
    </row>
    <row r="7660" spans="3:3" x14ac:dyDescent="0.35">
      <c r="C7660" s="22"/>
    </row>
    <row r="7661" spans="3:3" x14ac:dyDescent="0.35">
      <c r="C7661" s="22"/>
    </row>
    <row r="7662" spans="3:3" x14ac:dyDescent="0.35">
      <c r="C7662" s="22"/>
    </row>
    <row r="7663" spans="3:3" x14ac:dyDescent="0.35">
      <c r="C7663" s="22"/>
    </row>
    <row r="7664" spans="3:3" x14ac:dyDescent="0.35">
      <c r="C7664" s="22"/>
    </row>
    <row r="7665" spans="3:3" x14ac:dyDescent="0.35">
      <c r="C7665" s="22"/>
    </row>
    <row r="7666" spans="3:3" x14ac:dyDescent="0.35">
      <c r="C7666" s="22"/>
    </row>
    <row r="7667" spans="3:3" x14ac:dyDescent="0.35">
      <c r="C7667" s="22"/>
    </row>
    <row r="7668" spans="3:3" x14ac:dyDescent="0.35">
      <c r="C7668" s="22"/>
    </row>
    <row r="7669" spans="3:3" x14ac:dyDescent="0.35">
      <c r="C7669" s="22"/>
    </row>
    <row r="7670" spans="3:3" x14ac:dyDescent="0.35">
      <c r="C7670" s="22"/>
    </row>
    <row r="7671" spans="3:3" x14ac:dyDescent="0.35">
      <c r="C7671" s="22"/>
    </row>
    <row r="7672" spans="3:3" x14ac:dyDescent="0.35">
      <c r="C7672" s="22"/>
    </row>
    <row r="7673" spans="3:3" x14ac:dyDescent="0.35">
      <c r="C7673" s="22"/>
    </row>
    <row r="7674" spans="3:3" x14ac:dyDescent="0.35">
      <c r="C7674" s="22"/>
    </row>
    <row r="7675" spans="3:3" x14ac:dyDescent="0.35">
      <c r="C7675" s="22"/>
    </row>
    <row r="7676" spans="3:3" x14ac:dyDescent="0.35">
      <c r="C7676" s="22"/>
    </row>
    <row r="7677" spans="3:3" x14ac:dyDescent="0.35">
      <c r="C7677" s="22"/>
    </row>
    <row r="7678" spans="3:3" x14ac:dyDescent="0.35">
      <c r="C7678" s="22"/>
    </row>
    <row r="7679" spans="3:3" x14ac:dyDescent="0.35">
      <c r="C7679" s="22"/>
    </row>
    <row r="7680" spans="3:3" x14ac:dyDescent="0.35">
      <c r="C7680" s="22"/>
    </row>
    <row r="7681" spans="3:3" x14ac:dyDescent="0.35">
      <c r="C7681" s="22"/>
    </row>
    <row r="7682" spans="3:3" x14ac:dyDescent="0.35">
      <c r="C7682" s="22"/>
    </row>
    <row r="7683" spans="3:3" x14ac:dyDescent="0.35">
      <c r="C7683" s="22"/>
    </row>
    <row r="7684" spans="3:3" x14ac:dyDescent="0.35">
      <c r="C7684" s="22"/>
    </row>
    <row r="7685" spans="3:3" x14ac:dyDescent="0.35">
      <c r="C7685" s="22"/>
    </row>
    <row r="7686" spans="3:3" x14ac:dyDescent="0.35">
      <c r="C7686" s="22"/>
    </row>
    <row r="7687" spans="3:3" x14ac:dyDescent="0.35">
      <c r="C7687" s="22"/>
    </row>
    <row r="7688" spans="3:3" x14ac:dyDescent="0.35">
      <c r="C7688" s="22"/>
    </row>
    <row r="7689" spans="3:3" x14ac:dyDescent="0.35">
      <c r="C7689" s="22"/>
    </row>
    <row r="7690" spans="3:3" x14ac:dyDescent="0.35">
      <c r="C7690" s="22"/>
    </row>
    <row r="7691" spans="3:3" x14ac:dyDescent="0.35">
      <c r="C7691" s="22"/>
    </row>
    <row r="7692" spans="3:3" x14ac:dyDescent="0.35">
      <c r="C7692" s="22"/>
    </row>
    <row r="7693" spans="3:3" x14ac:dyDescent="0.35">
      <c r="C7693" s="22"/>
    </row>
    <row r="7694" spans="3:3" x14ac:dyDescent="0.35">
      <c r="C7694" s="22"/>
    </row>
    <row r="7695" spans="3:3" x14ac:dyDescent="0.35">
      <c r="C7695" s="22"/>
    </row>
    <row r="7696" spans="3:3" x14ac:dyDescent="0.35">
      <c r="C7696" s="22"/>
    </row>
    <row r="7697" spans="3:3" x14ac:dyDescent="0.35">
      <c r="C7697" s="22"/>
    </row>
    <row r="7698" spans="3:3" x14ac:dyDescent="0.35">
      <c r="C7698" s="22"/>
    </row>
    <row r="7699" spans="3:3" x14ac:dyDescent="0.35">
      <c r="C7699" s="22"/>
    </row>
    <row r="7700" spans="3:3" x14ac:dyDescent="0.35">
      <c r="C7700" s="22"/>
    </row>
    <row r="7701" spans="3:3" x14ac:dyDescent="0.35">
      <c r="C7701" s="22"/>
    </row>
    <row r="7702" spans="3:3" x14ac:dyDescent="0.35">
      <c r="C7702" s="22"/>
    </row>
    <row r="7703" spans="3:3" x14ac:dyDescent="0.35">
      <c r="C7703" s="22"/>
    </row>
    <row r="7704" spans="3:3" x14ac:dyDescent="0.35">
      <c r="C7704" s="22"/>
    </row>
    <row r="7705" spans="3:3" x14ac:dyDescent="0.35">
      <c r="C7705" s="22"/>
    </row>
    <row r="7706" spans="3:3" x14ac:dyDescent="0.35">
      <c r="C7706" s="22"/>
    </row>
    <row r="7707" spans="3:3" x14ac:dyDescent="0.35">
      <c r="C7707" s="22"/>
    </row>
    <row r="7708" spans="3:3" x14ac:dyDescent="0.35">
      <c r="C7708" s="22"/>
    </row>
    <row r="7709" spans="3:3" x14ac:dyDescent="0.35">
      <c r="C7709" s="22"/>
    </row>
    <row r="7710" spans="3:3" x14ac:dyDescent="0.35">
      <c r="C7710" s="22"/>
    </row>
    <row r="7711" spans="3:3" x14ac:dyDescent="0.35">
      <c r="C7711" s="22"/>
    </row>
    <row r="7712" spans="3:3" x14ac:dyDescent="0.35">
      <c r="C7712" s="22"/>
    </row>
    <row r="7713" spans="3:3" x14ac:dyDescent="0.35">
      <c r="C7713" s="22"/>
    </row>
    <row r="7714" spans="3:3" x14ac:dyDescent="0.35">
      <c r="C7714" s="22"/>
    </row>
    <row r="7715" spans="3:3" x14ac:dyDescent="0.35">
      <c r="C7715" s="22"/>
    </row>
    <row r="7716" spans="3:3" x14ac:dyDescent="0.35">
      <c r="C7716" s="22"/>
    </row>
    <row r="7717" spans="3:3" x14ac:dyDescent="0.35">
      <c r="C7717" s="22"/>
    </row>
    <row r="7718" spans="3:3" x14ac:dyDescent="0.35">
      <c r="C7718" s="22"/>
    </row>
    <row r="7719" spans="3:3" x14ac:dyDescent="0.35">
      <c r="C7719" s="22"/>
    </row>
    <row r="7720" spans="3:3" x14ac:dyDescent="0.35">
      <c r="C7720" s="22"/>
    </row>
    <row r="7721" spans="3:3" x14ac:dyDescent="0.35">
      <c r="C7721" s="22"/>
    </row>
    <row r="7722" spans="3:3" x14ac:dyDescent="0.35">
      <c r="C7722" s="22"/>
    </row>
    <row r="7723" spans="3:3" x14ac:dyDescent="0.35">
      <c r="C7723" s="22"/>
    </row>
    <row r="7724" spans="3:3" x14ac:dyDescent="0.35">
      <c r="C7724" s="22"/>
    </row>
    <row r="7725" spans="3:3" x14ac:dyDescent="0.35">
      <c r="C7725" s="22"/>
    </row>
    <row r="7726" spans="3:3" x14ac:dyDescent="0.35">
      <c r="C7726" s="22"/>
    </row>
    <row r="7727" spans="3:3" x14ac:dyDescent="0.35">
      <c r="C7727" s="22"/>
    </row>
    <row r="7728" spans="3:3" x14ac:dyDescent="0.35">
      <c r="C7728" s="22"/>
    </row>
    <row r="7729" spans="3:3" x14ac:dyDescent="0.35">
      <c r="C7729" s="22"/>
    </row>
    <row r="7730" spans="3:3" x14ac:dyDescent="0.35">
      <c r="C7730" s="22"/>
    </row>
    <row r="7731" spans="3:3" x14ac:dyDescent="0.35">
      <c r="C7731" s="22"/>
    </row>
    <row r="7732" spans="3:3" x14ac:dyDescent="0.35">
      <c r="C7732" s="22"/>
    </row>
    <row r="7733" spans="3:3" x14ac:dyDescent="0.35">
      <c r="C7733" s="22"/>
    </row>
    <row r="7734" spans="3:3" x14ac:dyDescent="0.35">
      <c r="C7734" s="22"/>
    </row>
    <row r="7735" spans="3:3" x14ac:dyDescent="0.35">
      <c r="C7735" s="22"/>
    </row>
    <row r="7736" spans="3:3" x14ac:dyDescent="0.35">
      <c r="C7736" s="22"/>
    </row>
    <row r="7737" spans="3:3" x14ac:dyDescent="0.35">
      <c r="C7737" s="22"/>
    </row>
    <row r="7738" spans="3:3" x14ac:dyDescent="0.35">
      <c r="C7738" s="22"/>
    </row>
    <row r="7739" spans="3:3" x14ac:dyDescent="0.35">
      <c r="C7739" s="22"/>
    </row>
    <row r="7740" spans="3:3" x14ac:dyDescent="0.35">
      <c r="C7740" s="22"/>
    </row>
    <row r="7741" spans="3:3" x14ac:dyDescent="0.35">
      <c r="C7741" s="22"/>
    </row>
    <row r="7742" spans="3:3" x14ac:dyDescent="0.35">
      <c r="C7742" s="22"/>
    </row>
    <row r="7743" spans="3:3" x14ac:dyDescent="0.35">
      <c r="C7743" s="22"/>
    </row>
    <row r="7744" spans="3:3" x14ac:dyDescent="0.35">
      <c r="C7744" s="22"/>
    </row>
    <row r="7745" spans="3:3" x14ac:dyDescent="0.35">
      <c r="C7745" s="22"/>
    </row>
    <row r="7746" spans="3:3" x14ac:dyDescent="0.35">
      <c r="C7746" s="22"/>
    </row>
    <row r="7747" spans="3:3" x14ac:dyDescent="0.35">
      <c r="C7747" s="22"/>
    </row>
    <row r="7748" spans="3:3" x14ac:dyDescent="0.35">
      <c r="C7748" s="22"/>
    </row>
    <row r="7749" spans="3:3" x14ac:dyDescent="0.35">
      <c r="C7749" s="22"/>
    </row>
    <row r="7750" spans="3:3" x14ac:dyDescent="0.35">
      <c r="C7750" s="22"/>
    </row>
    <row r="7751" spans="3:3" x14ac:dyDescent="0.35">
      <c r="C7751" s="22"/>
    </row>
    <row r="7752" spans="3:3" x14ac:dyDescent="0.35">
      <c r="C7752" s="22"/>
    </row>
    <row r="7753" spans="3:3" x14ac:dyDescent="0.35">
      <c r="C7753" s="22"/>
    </row>
    <row r="7754" spans="3:3" x14ac:dyDescent="0.35">
      <c r="C7754" s="22"/>
    </row>
    <row r="7755" spans="3:3" x14ac:dyDescent="0.35">
      <c r="C7755" s="22"/>
    </row>
    <row r="7756" spans="3:3" x14ac:dyDescent="0.35">
      <c r="C7756" s="22"/>
    </row>
    <row r="7757" spans="3:3" x14ac:dyDescent="0.35">
      <c r="C7757" s="22"/>
    </row>
    <row r="7758" spans="3:3" x14ac:dyDescent="0.35">
      <c r="C7758" s="22"/>
    </row>
    <row r="7759" spans="3:3" x14ac:dyDescent="0.35">
      <c r="C7759" s="22"/>
    </row>
    <row r="7760" spans="3:3" x14ac:dyDescent="0.35">
      <c r="C7760" s="22"/>
    </row>
    <row r="7761" spans="3:3" x14ac:dyDescent="0.35">
      <c r="C7761" s="22"/>
    </row>
    <row r="7762" spans="3:3" x14ac:dyDescent="0.35">
      <c r="C7762" s="22"/>
    </row>
    <row r="7763" spans="3:3" x14ac:dyDescent="0.35">
      <c r="C7763" s="22"/>
    </row>
    <row r="7764" spans="3:3" x14ac:dyDescent="0.35">
      <c r="C7764" s="22"/>
    </row>
    <row r="7765" spans="3:3" x14ac:dyDescent="0.35">
      <c r="C7765" s="22"/>
    </row>
    <row r="7766" spans="3:3" x14ac:dyDescent="0.35">
      <c r="C7766" s="22"/>
    </row>
    <row r="7767" spans="3:3" x14ac:dyDescent="0.35">
      <c r="C7767" s="22"/>
    </row>
    <row r="7768" spans="3:3" x14ac:dyDescent="0.35">
      <c r="C7768" s="22"/>
    </row>
    <row r="7769" spans="3:3" x14ac:dyDescent="0.35">
      <c r="C7769" s="22"/>
    </row>
    <row r="7770" spans="3:3" x14ac:dyDescent="0.35">
      <c r="C7770" s="22"/>
    </row>
    <row r="7771" spans="3:3" x14ac:dyDescent="0.35">
      <c r="C7771" s="22"/>
    </row>
    <row r="7772" spans="3:3" x14ac:dyDescent="0.35">
      <c r="C7772" s="22"/>
    </row>
    <row r="7773" spans="3:3" x14ac:dyDescent="0.35">
      <c r="C7773" s="22"/>
    </row>
    <row r="7774" spans="3:3" x14ac:dyDescent="0.35">
      <c r="C7774" s="22"/>
    </row>
    <row r="7775" spans="3:3" x14ac:dyDescent="0.35">
      <c r="C7775" s="22"/>
    </row>
    <row r="7776" spans="3:3" x14ac:dyDescent="0.35">
      <c r="C7776" s="22"/>
    </row>
    <row r="7777" spans="3:3" x14ac:dyDescent="0.35">
      <c r="C7777" s="22"/>
    </row>
    <row r="7778" spans="3:3" x14ac:dyDescent="0.35">
      <c r="C7778" s="22"/>
    </row>
    <row r="7779" spans="3:3" x14ac:dyDescent="0.35">
      <c r="C7779" s="22"/>
    </row>
    <row r="7780" spans="3:3" x14ac:dyDescent="0.35">
      <c r="C7780" s="22"/>
    </row>
    <row r="7781" spans="3:3" x14ac:dyDescent="0.35">
      <c r="C7781" s="22"/>
    </row>
    <row r="7782" spans="3:3" x14ac:dyDescent="0.35">
      <c r="C7782" s="22"/>
    </row>
    <row r="7783" spans="3:3" x14ac:dyDescent="0.35">
      <c r="C7783" s="22"/>
    </row>
    <row r="7784" spans="3:3" x14ac:dyDescent="0.35">
      <c r="C7784" s="22"/>
    </row>
    <row r="7785" spans="3:3" x14ac:dyDescent="0.35">
      <c r="C7785" s="22"/>
    </row>
    <row r="7786" spans="3:3" x14ac:dyDescent="0.35">
      <c r="C7786" s="22"/>
    </row>
    <row r="7787" spans="3:3" x14ac:dyDescent="0.35">
      <c r="C7787" s="22"/>
    </row>
    <row r="7788" spans="3:3" x14ac:dyDescent="0.35">
      <c r="C7788" s="22"/>
    </row>
    <row r="7789" spans="3:3" x14ac:dyDescent="0.35">
      <c r="C7789" s="22"/>
    </row>
    <row r="7790" spans="3:3" x14ac:dyDescent="0.35">
      <c r="C7790" s="22"/>
    </row>
    <row r="7791" spans="3:3" x14ac:dyDescent="0.35">
      <c r="C7791" s="22"/>
    </row>
    <row r="7792" spans="3:3" x14ac:dyDescent="0.35">
      <c r="C7792" s="22"/>
    </row>
    <row r="7793" spans="3:3" x14ac:dyDescent="0.35">
      <c r="C7793" s="22"/>
    </row>
    <row r="7794" spans="3:3" x14ac:dyDescent="0.35">
      <c r="C7794" s="22"/>
    </row>
    <row r="7795" spans="3:3" x14ac:dyDescent="0.35">
      <c r="C7795" s="22"/>
    </row>
    <row r="7796" spans="3:3" x14ac:dyDescent="0.35">
      <c r="C7796" s="22"/>
    </row>
    <row r="7797" spans="3:3" x14ac:dyDescent="0.35">
      <c r="C7797" s="22"/>
    </row>
    <row r="7798" spans="3:3" x14ac:dyDescent="0.35">
      <c r="C7798" s="22"/>
    </row>
    <row r="7799" spans="3:3" x14ac:dyDescent="0.35">
      <c r="C7799" s="22"/>
    </row>
    <row r="7800" spans="3:3" x14ac:dyDescent="0.35">
      <c r="C7800" s="22"/>
    </row>
    <row r="7801" spans="3:3" x14ac:dyDescent="0.35">
      <c r="C7801" s="22"/>
    </row>
    <row r="7802" spans="3:3" x14ac:dyDescent="0.35">
      <c r="C7802" s="22"/>
    </row>
    <row r="7803" spans="3:3" x14ac:dyDescent="0.35">
      <c r="C7803" s="22"/>
    </row>
    <row r="7804" spans="3:3" x14ac:dyDescent="0.35">
      <c r="C7804" s="22"/>
    </row>
    <row r="7805" spans="3:3" x14ac:dyDescent="0.35">
      <c r="C7805" s="22"/>
    </row>
    <row r="7806" spans="3:3" x14ac:dyDescent="0.35">
      <c r="C7806" s="22"/>
    </row>
    <row r="7807" spans="3:3" x14ac:dyDescent="0.35">
      <c r="C7807" s="22"/>
    </row>
    <row r="7808" spans="3:3" x14ac:dyDescent="0.35">
      <c r="C7808" s="22"/>
    </row>
    <row r="7809" spans="3:3" x14ac:dyDescent="0.35">
      <c r="C7809" s="22"/>
    </row>
    <row r="7810" spans="3:3" x14ac:dyDescent="0.35">
      <c r="C7810" s="22"/>
    </row>
    <row r="7811" spans="3:3" x14ac:dyDescent="0.35">
      <c r="C7811" s="22"/>
    </row>
    <row r="7812" spans="3:3" x14ac:dyDescent="0.35">
      <c r="C7812" s="22"/>
    </row>
    <row r="7813" spans="3:3" x14ac:dyDescent="0.35">
      <c r="C7813" s="22"/>
    </row>
    <row r="7814" spans="3:3" x14ac:dyDescent="0.35">
      <c r="C7814" s="22"/>
    </row>
    <row r="7815" spans="3:3" x14ac:dyDescent="0.35">
      <c r="C7815" s="22"/>
    </row>
    <row r="7816" spans="3:3" x14ac:dyDescent="0.35">
      <c r="C7816" s="22"/>
    </row>
    <row r="7817" spans="3:3" x14ac:dyDescent="0.35">
      <c r="C7817" s="22"/>
    </row>
    <row r="7818" spans="3:3" x14ac:dyDescent="0.35">
      <c r="C7818" s="22"/>
    </row>
    <row r="7819" spans="3:3" x14ac:dyDescent="0.35">
      <c r="C7819" s="22"/>
    </row>
    <row r="7820" spans="3:3" x14ac:dyDescent="0.35">
      <c r="C7820" s="22"/>
    </row>
    <row r="7821" spans="3:3" x14ac:dyDescent="0.35">
      <c r="C7821" s="22"/>
    </row>
    <row r="7822" spans="3:3" x14ac:dyDescent="0.35">
      <c r="C7822" s="22"/>
    </row>
    <row r="7823" spans="3:3" x14ac:dyDescent="0.35">
      <c r="C7823" s="22"/>
    </row>
    <row r="7824" spans="3:3" x14ac:dyDescent="0.35">
      <c r="C7824" s="22"/>
    </row>
    <row r="7825" spans="3:3" x14ac:dyDescent="0.35">
      <c r="C7825" s="22"/>
    </row>
    <row r="7826" spans="3:3" x14ac:dyDescent="0.35">
      <c r="C7826" s="22"/>
    </row>
    <row r="7827" spans="3:3" x14ac:dyDescent="0.35">
      <c r="C7827" s="22"/>
    </row>
    <row r="7828" spans="3:3" x14ac:dyDescent="0.35">
      <c r="C7828" s="22"/>
    </row>
    <row r="7829" spans="3:3" x14ac:dyDescent="0.35">
      <c r="C7829" s="22"/>
    </row>
    <row r="7830" spans="3:3" x14ac:dyDescent="0.35">
      <c r="C7830" s="22"/>
    </row>
    <row r="7831" spans="3:3" x14ac:dyDescent="0.35">
      <c r="C7831" s="22"/>
    </row>
    <row r="7832" spans="3:3" x14ac:dyDescent="0.35">
      <c r="C7832" s="22"/>
    </row>
    <row r="7833" spans="3:3" x14ac:dyDescent="0.35">
      <c r="C7833" s="22"/>
    </row>
    <row r="7834" spans="3:3" x14ac:dyDescent="0.35">
      <c r="C7834" s="22"/>
    </row>
    <row r="7835" spans="3:3" x14ac:dyDescent="0.35">
      <c r="C7835" s="22"/>
    </row>
    <row r="7836" spans="3:3" x14ac:dyDescent="0.35">
      <c r="C7836" s="22"/>
    </row>
    <row r="7837" spans="3:3" x14ac:dyDescent="0.35">
      <c r="C7837" s="22"/>
    </row>
    <row r="7838" spans="3:3" x14ac:dyDescent="0.35">
      <c r="C7838" s="22"/>
    </row>
    <row r="7839" spans="3:3" x14ac:dyDescent="0.35">
      <c r="C7839" s="22"/>
    </row>
    <row r="7840" spans="3:3" x14ac:dyDescent="0.35">
      <c r="C7840" s="22"/>
    </row>
    <row r="7841" spans="3:3" x14ac:dyDescent="0.35">
      <c r="C7841" s="22"/>
    </row>
    <row r="7842" spans="3:3" x14ac:dyDescent="0.35">
      <c r="C7842" s="22"/>
    </row>
    <row r="7843" spans="3:3" x14ac:dyDescent="0.35">
      <c r="C7843" s="22"/>
    </row>
    <row r="7844" spans="3:3" x14ac:dyDescent="0.35">
      <c r="C7844" s="22"/>
    </row>
    <row r="7845" spans="3:3" x14ac:dyDescent="0.35">
      <c r="C7845" s="22"/>
    </row>
    <row r="7846" spans="3:3" x14ac:dyDescent="0.35">
      <c r="C7846" s="22"/>
    </row>
    <row r="7847" spans="3:3" x14ac:dyDescent="0.35">
      <c r="C7847" s="22"/>
    </row>
    <row r="7848" spans="3:3" x14ac:dyDescent="0.35">
      <c r="C7848" s="22"/>
    </row>
    <row r="7849" spans="3:3" x14ac:dyDescent="0.35">
      <c r="C7849" s="22"/>
    </row>
    <row r="7850" spans="3:3" x14ac:dyDescent="0.35">
      <c r="C7850" s="22"/>
    </row>
    <row r="7851" spans="3:3" x14ac:dyDescent="0.35">
      <c r="C7851" s="22"/>
    </row>
    <row r="7852" spans="3:3" x14ac:dyDescent="0.35">
      <c r="C7852" s="22"/>
    </row>
    <row r="7853" spans="3:3" x14ac:dyDescent="0.35">
      <c r="C7853" s="22"/>
    </row>
    <row r="7854" spans="3:3" x14ac:dyDescent="0.35">
      <c r="C7854" s="22"/>
    </row>
    <row r="7855" spans="3:3" x14ac:dyDescent="0.35">
      <c r="C7855" s="22"/>
    </row>
    <row r="7856" spans="3:3" x14ac:dyDescent="0.35">
      <c r="C7856" s="22"/>
    </row>
    <row r="7857" spans="3:3" x14ac:dyDescent="0.35">
      <c r="C7857" s="22"/>
    </row>
    <row r="7858" spans="3:3" x14ac:dyDescent="0.35">
      <c r="C7858" s="22"/>
    </row>
    <row r="7859" spans="3:3" x14ac:dyDescent="0.35">
      <c r="C7859" s="22"/>
    </row>
    <row r="7860" spans="3:3" x14ac:dyDescent="0.35">
      <c r="C7860" s="22"/>
    </row>
    <row r="7861" spans="3:3" x14ac:dyDescent="0.35">
      <c r="C7861" s="22"/>
    </row>
    <row r="7862" spans="3:3" x14ac:dyDescent="0.35">
      <c r="C7862" s="22"/>
    </row>
    <row r="7863" spans="3:3" x14ac:dyDescent="0.35">
      <c r="C7863" s="22"/>
    </row>
    <row r="7864" spans="3:3" x14ac:dyDescent="0.35">
      <c r="C7864" s="22"/>
    </row>
    <row r="7865" spans="3:3" x14ac:dyDescent="0.35">
      <c r="C7865" s="22"/>
    </row>
    <row r="7866" spans="3:3" x14ac:dyDescent="0.35">
      <c r="C7866" s="22"/>
    </row>
    <row r="7867" spans="3:3" x14ac:dyDescent="0.35">
      <c r="C7867" s="22"/>
    </row>
    <row r="7868" spans="3:3" x14ac:dyDescent="0.35">
      <c r="C7868" s="22"/>
    </row>
    <row r="7869" spans="3:3" x14ac:dyDescent="0.35">
      <c r="C7869" s="22"/>
    </row>
    <row r="7870" spans="3:3" x14ac:dyDescent="0.35">
      <c r="C7870" s="22"/>
    </row>
    <row r="7871" spans="3:3" x14ac:dyDescent="0.35">
      <c r="C7871" s="22"/>
    </row>
    <row r="7872" spans="3:3" x14ac:dyDescent="0.35">
      <c r="C7872" s="22"/>
    </row>
    <row r="7873" spans="3:3" x14ac:dyDescent="0.35">
      <c r="C7873" s="22"/>
    </row>
    <row r="7874" spans="3:3" x14ac:dyDescent="0.35">
      <c r="C7874" s="22"/>
    </row>
    <row r="7875" spans="3:3" x14ac:dyDescent="0.35">
      <c r="C7875" s="22"/>
    </row>
    <row r="7876" spans="3:3" x14ac:dyDescent="0.35">
      <c r="C7876" s="22"/>
    </row>
    <row r="7877" spans="3:3" x14ac:dyDescent="0.35">
      <c r="C7877" s="22"/>
    </row>
    <row r="7878" spans="3:3" x14ac:dyDescent="0.35">
      <c r="C7878" s="22"/>
    </row>
    <row r="7879" spans="3:3" x14ac:dyDescent="0.35">
      <c r="C7879" s="22"/>
    </row>
    <row r="7880" spans="3:3" x14ac:dyDescent="0.35">
      <c r="C7880" s="22"/>
    </row>
    <row r="7881" spans="3:3" x14ac:dyDescent="0.35">
      <c r="C7881" s="22"/>
    </row>
    <row r="7882" spans="3:3" x14ac:dyDescent="0.35">
      <c r="C7882" s="22"/>
    </row>
    <row r="7883" spans="3:3" x14ac:dyDescent="0.35">
      <c r="C7883" s="22"/>
    </row>
    <row r="7884" spans="3:3" x14ac:dyDescent="0.35">
      <c r="C7884" s="22"/>
    </row>
    <row r="7885" spans="3:3" x14ac:dyDescent="0.35">
      <c r="C7885" s="22"/>
    </row>
    <row r="7886" spans="3:3" x14ac:dyDescent="0.35">
      <c r="C7886" s="22"/>
    </row>
    <row r="7887" spans="3:3" x14ac:dyDescent="0.35">
      <c r="C7887" s="22"/>
    </row>
    <row r="7888" spans="3:3" x14ac:dyDescent="0.35">
      <c r="C7888" s="22"/>
    </row>
    <row r="7889" spans="3:3" x14ac:dyDescent="0.35">
      <c r="C7889" s="22"/>
    </row>
    <row r="7890" spans="3:3" x14ac:dyDescent="0.35">
      <c r="C7890" s="22"/>
    </row>
    <row r="7891" spans="3:3" x14ac:dyDescent="0.35">
      <c r="C7891" s="22"/>
    </row>
    <row r="7892" spans="3:3" x14ac:dyDescent="0.35">
      <c r="C7892" s="22"/>
    </row>
    <row r="7893" spans="3:3" x14ac:dyDescent="0.35">
      <c r="C7893" s="22"/>
    </row>
    <row r="7894" spans="3:3" x14ac:dyDescent="0.35">
      <c r="C7894" s="22"/>
    </row>
    <row r="7895" spans="3:3" x14ac:dyDescent="0.35">
      <c r="C7895" s="22"/>
    </row>
    <row r="7896" spans="3:3" x14ac:dyDescent="0.35">
      <c r="C7896" s="22"/>
    </row>
    <row r="7897" spans="3:3" x14ac:dyDescent="0.35">
      <c r="C7897" s="22"/>
    </row>
    <row r="7898" spans="3:3" x14ac:dyDescent="0.35">
      <c r="C7898" s="22"/>
    </row>
    <row r="7899" spans="3:3" x14ac:dyDescent="0.35">
      <c r="C7899" s="22"/>
    </row>
    <row r="7900" spans="3:3" x14ac:dyDescent="0.35">
      <c r="C7900" s="22"/>
    </row>
    <row r="7901" spans="3:3" x14ac:dyDescent="0.35">
      <c r="C7901" s="22"/>
    </row>
    <row r="7902" spans="3:3" x14ac:dyDescent="0.35">
      <c r="C7902" s="22"/>
    </row>
    <row r="7903" spans="3:3" x14ac:dyDescent="0.35">
      <c r="C7903" s="22"/>
    </row>
    <row r="7904" spans="3:3" x14ac:dyDescent="0.35">
      <c r="C7904" s="22"/>
    </row>
    <row r="7905" spans="3:3" x14ac:dyDescent="0.35">
      <c r="C7905" s="22"/>
    </row>
    <row r="7906" spans="3:3" x14ac:dyDescent="0.35">
      <c r="C7906" s="22"/>
    </row>
    <row r="7907" spans="3:3" x14ac:dyDescent="0.35">
      <c r="C7907" s="22"/>
    </row>
    <row r="7908" spans="3:3" x14ac:dyDescent="0.35">
      <c r="C7908" s="22"/>
    </row>
    <row r="7909" spans="3:3" x14ac:dyDescent="0.35">
      <c r="C7909" s="22"/>
    </row>
    <row r="7910" spans="3:3" x14ac:dyDescent="0.35">
      <c r="C7910" s="22"/>
    </row>
    <row r="7911" spans="3:3" x14ac:dyDescent="0.35">
      <c r="C7911" s="22"/>
    </row>
    <row r="7912" spans="3:3" x14ac:dyDescent="0.35">
      <c r="C7912" s="22"/>
    </row>
    <row r="7913" spans="3:3" x14ac:dyDescent="0.35">
      <c r="C7913" s="22"/>
    </row>
    <row r="7914" spans="3:3" x14ac:dyDescent="0.35">
      <c r="C7914" s="22"/>
    </row>
    <row r="7915" spans="3:3" x14ac:dyDescent="0.35">
      <c r="C7915" s="22"/>
    </row>
    <row r="7916" spans="3:3" x14ac:dyDescent="0.35">
      <c r="C7916" s="22"/>
    </row>
    <row r="7917" spans="3:3" x14ac:dyDescent="0.35">
      <c r="C7917" s="22"/>
    </row>
    <row r="7918" spans="3:3" x14ac:dyDescent="0.35">
      <c r="C7918" s="22"/>
    </row>
    <row r="7919" spans="3:3" x14ac:dyDescent="0.35">
      <c r="C7919" s="22"/>
    </row>
    <row r="7920" spans="3:3" x14ac:dyDescent="0.35">
      <c r="C7920" s="22"/>
    </row>
    <row r="7921" spans="3:3" x14ac:dyDescent="0.35">
      <c r="C7921" s="22"/>
    </row>
    <row r="7922" spans="3:3" x14ac:dyDescent="0.35">
      <c r="C7922" s="22"/>
    </row>
    <row r="7923" spans="3:3" x14ac:dyDescent="0.35">
      <c r="C7923" s="22"/>
    </row>
    <row r="7924" spans="3:3" x14ac:dyDescent="0.35">
      <c r="C7924" s="22"/>
    </row>
    <row r="7925" spans="3:3" x14ac:dyDescent="0.35">
      <c r="C7925" s="22"/>
    </row>
    <row r="7926" spans="3:3" x14ac:dyDescent="0.35">
      <c r="C7926" s="22"/>
    </row>
    <row r="7927" spans="3:3" x14ac:dyDescent="0.35">
      <c r="C7927" s="22"/>
    </row>
    <row r="7928" spans="3:3" x14ac:dyDescent="0.35">
      <c r="C7928" s="22"/>
    </row>
    <row r="7929" spans="3:3" x14ac:dyDescent="0.35">
      <c r="C7929" s="22"/>
    </row>
    <row r="7930" spans="3:3" x14ac:dyDescent="0.35">
      <c r="C7930" s="22"/>
    </row>
    <row r="7931" spans="3:3" x14ac:dyDescent="0.35">
      <c r="C7931" s="22"/>
    </row>
    <row r="7932" spans="3:3" x14ac:dyDescent="0.35">
      <c r="C7932" s="22"/>
    </row>
    <row r="7933" spans="3:3" x14ac:dyDescent="0.35">
      <c r="C7933" s="22"/>
    </row>
    <row r="7934" spans="3:3" x14ac:dyDescent="0.35">
      <c r="C7934" s="22"/>
    </row>
    <row r="7935" spans="3:3" x14ac:dyDescent="0.35">
      <c r="C7935" s="22"/>
    </row>
    <row r="7936" spans="3:3" x14ac:dyDescent="0.35">
      <c r="C7936" s="22"/>
    </row>
    <row r="7937" spans="3:3" x14ac:dyDescent="0.35">
      <c r="C7937" s="22"/>
    </row>
    <row r="7938" spans="3:3" x14ac:dyDescent="0.35">
      <c r="C7938" s="22"/>
    </row>
    <row r="7939" spans="3:3" x14ac:dyDescent="0.35">
      <c r="C7939" s="22"/>
    </row>
    <row r="7940" spans="3:3" x14ac:dyDescent="0.35">
      <c r="C7940" s="22"/>
    </row>
    <row r="7941" spans="3:3" x14ac:dyDescent="0.35">
      <c r="C7941" s="22"/>
    </row>
    <row r="7942" spans="3:3" x14ac:dyDescent="0.35">
      <c r="C7942" s="22"/>
    </row>
    <row r="7943" spans="3:3" x14ac:dyDescent="0.35">
      <c r="C7943" s="22"/>
    </row>
    <row r="7944" spans="3:3" x14ac:dyDescent="0.35">
      <c r="C7944" s="22"/>
    </row>
    <row r="7945" spans="3:3" x14ac:dyDescent="0.35">
      <c r="C7945" s="22"/>
    </row>
    <row r="7946" spans="3:3" x14ac:dyDescent="0.35">
      <c r="C7946" s="22"/>
    </row>
    <row r="7947" spans="3:3" x14ac:dyDescent="0.35">
      <c r="C7947" s="22"/>
    </row>
    <row r="7948" spans="3:3" x14ac:dyDescent="0.35">
      <c r="C7948" s="22"/>
    </row>
    <row r="7949" spans="3:3" x14ac:dyDescent="0.35">
      <c r="C7949" s="22"/>
    </row>
    <row r="7950" spans="3:3" x14ac:dyDescent="0.35">
      <c r="C7950" s="22"/>
    </row>
    <row r="7951" spans="3:3" x14ac:dyDescent="0.35">
      <c r="C7951" s="22"/>
    </row>
    <row r="7952" spans="3:3" x14ac:dyDescent="0.35">
      <c r="C7952" s="22"/>
    </row>
    <row r="7953" spans="3:3" x14ac:dyDescent="0.35">
      <c r="C7953" s="22"/>
    </row>
    <row r="7954" spans="3:3" x14ac:dyDescent="0.35">
      <c r="C7954" s="22"/>
    </row>
    <row r="7955" spans="3:3" x14ac:dyDescent="0.35">
      <c r="C7955" s="22"/>
    </row>
    <row r="7956" spans="3:3" x14ac:dyDescent="0.35">
      <c r="C7956" s="22"/>
    </row>
    <row r="7957" spans="3:3" x14ac:dyDescent="0.35">
      <c r="C7957" s="22"/>
    </row>
    <row r="7958" spans="3:3" x14ac:dyDescent="0.35">
      <c r="C7958" s="22"/>
    </row>
    <row r="7959" spans="3:3" x14ac:dyDescent="0.35">
      <c r="C7959" s="22"/>
    </row>
    <row r="7960" spans="3:3" x14ac:dyDescent="0.35">
      <c r="C7960" s="22"/>
    </row>
    <row r="7961" spans="3:3" x14ac:dyDescent="0.35">
      <c r="C7961" s="22"/>
    </row>
    <row r="7962" spans="3:3" x14ac:dyDescent="0.35">
      <c r="C7962" s="22"/>
    </row>
    <row r="7963" spans="3:3" x14ac:dyDescent="0.35">
      <c r="C7963" s="22"/>
    </row>
    <row r="7964" spans="3:3" x14ac:dyDescent="0.35">
      <c r="C7964" s="22"/>
    </row>
    <row r="7965" spans="3:3" x14ac:dyDescent="0.35">
      <c r="C7965" s="22"/>
    </row>
    <row r="7966" spans="3:3" x14ac:dyDescent="0.35">
      <c r="C7966" s="22"/>
    </row>
    <row r="7967" spans="3:3" x14ac:dyDescent="0.35">
      <c r="C7967" s="22"/>
    </row>
    <row r="7968" spans="3:3" x14ac:dyDescent="0.35">
      <c r="C7968" s="22"/>
    </row>
    <row r="7969" spans="3:3" x14ac:dyDescent="0.35">
      <c r="C7969" s="22"/>
    </row>
    <row r="7970" spans="3:3" x14ac:dyDescent="0.35">
      <c r="C7970" s="22"/>
    </row>
    <row r="7971" spans="3:3" x14ac:dyDescent="0.35">
      <c r="C7971" s="22"/>
    </row>
    <row r="7972" spans="3:3" x14ac:dyDescent="0.35">
      <c r="C7972" s="22"/>
    </row>
    <row r="7973" spans="3:3" x14ac:dyDescent="0.35">
      <c r="C7973" s="22"/>
    </row>
    <row r="7974" spans="3:3" x14ac:dyDescent="0.35">
      <c r="C7974" s="22"/>
    </row>
    <row r="7975" spans="3:3" x14ac:dyDescent="0.35">
      <c r="C7975" s="22"/>
    </row>
    <row r="7976" spans="3:3" x14ac:dyDescent="0.35">
      <c r="C7976" s="22"/>
    </row>
    <row r="7977" spans="3:3" x14ac:dyDescent="0.35">
      <c r="C7977" s="22"/>
    </row>
    <row r="7978" spans="3:3" x14ac:dyDescent="0.35">
      <c r="C7978" s="22"/>
    </row>
    <row r="7979" spans="3:3" x14ac:dyDescent="0.35">
      <c r="C7979" s="22"/>
    </row>
    <row r="7980" spans="3:3" x14ac:dyDescent="0.35">
      <c r="C7980" s="22"/>
    </row>
    <row r="7981" spans="3:3" x14ac:dyDescent="0.35">
      <c r="C7981" s="22"/>
    </row>
    <row r="7982" spans="3:3" x14ac:dyDescent="0.35">
      <c r="C7982" s="22"/>
    </row>
    <row r="7983" spans="3:3" x14ac:dyDescent="0.35">
      <c r="C7983" s="22"/>
    </row>
    <row r="7984" spans="3:3" x14ac:dyDescent="0.35">
      <c r="C7984" s="22"/>
    </row>
    <row r="7985" spans="3:3" x14ac:dyDescent="0.35">
      <c r="C7985" s="22"/>
    </row>
    <row r="7986" spans="3:3" x14ac:dyDescent="0.35">
      <c r="C7986" s="22"/>
    </row>
    <row r="7987" spans="3:3" x14ac:dyDescent="0.35">
      <c r="C7987" s="22"/>
    </row>
    <row r="7988" spans="3:3" x14ac:dyDescent="0.35">
      <c r="C7988" s="22"/>
    </row>
    <row r="7989" spans="3:3" x14ac:dyDescent="0.35">
      <c r="C7989" s="22"/>
    </row>
    <row r="7990" spans="3:3" x14ac:dyDescent="0.35">
      <c r="C7990" s="22"/>
    </row>
    <row r="7991" spans="3:3" x14ac:dyDescent="0.35">
      <c r="C7991" s="22"/>
    </row>
    <row r="7992" spans="3:3" x14ac:dyDescent="0.35">
      <c r="C7992" s="22"/>
    </row>
    <row r="7993" spans="3:3" x14ac:dyDescent="0.35">
      <c r="C7993" s="22"/>
    </row>
    <row r="7994" spans="3:3" x14ac:dyDescent="0.35">
      <c r="C7994" s="22"/>
    </row>
    <row r="7995" spans="3:3" x14ac:dyDescent="0.35">
      <c r="C7995" s="22"/>
    </row>
    <row r="7996" spans="3:3" x14ac:dyDescent="0.35">
      <c r="C7996" s="22"/>
    </row>
    <row r="7997" spans="3:3" x14ac:dyDescent="0.35">
      <c r="C7997" s="22"/>
    </row>
    <row r="7998" spans="3:3" x14ac:dyDescent="0.35">
      <c r="C7998" s="22"/>
    </row>
    <row r="7999" spans="3:3" x14ac:dyDescent="0.35">
      <c r="C7999" s="22"/>
    </row>
    <row r="8000" spans="3:3" x14ac:dyDescent="0.35">
      <c r="C8000" s="22"/>
    </row>
    <row r="8001" spans="3:3" x14ac:dyDescent="0.35">
      <c r="C8001" s="22"/>
    </row>
    <row r="8002" spans="3:3" x14ac:dyDescent="0.35">
      <c r="C8002" s="22"/>
    </row>
    <row r="8003" spans="3:3" x14ac:dyDescent="0.35">
      <c r="C8003" s="22"/>
    </row>
    <row r="8004" spans="3:3" x14ac:dyDescent="0.35">
      <c r="C8004" s="22"/>
    </row>
    <row r="8005" spans="3:3" x14ac:dyDescent="0.35">
      <c r="C8005" s="22"/>
    </row>
    <row r="8006" spans="3:3" x14ac:dyDescent="0.35">
      <c r="C8006" s="22"/>
    </row>
    <row r="8007" spans="3:3" x14ac:dyDescent="0.35">
      <c r="C8007" s="22"/>
    </row>
    <row r="8008" spans="3:3" x14ac:dyDescent="0.35">
      <c r="C8008" s="22"/>
    </row>
    <row r="8009" spans="3:3" x14ac:dyDescent="0.35">
      <c r="C8009" s="22"/>
    </row>
    <row r="8010" spans="3:3" x14ac:dyDescent="0.35">
      <c r="C8010" s="22"/>
    </row>
    <row r="8011" spans="3:3" x14ac:dyDescent="0.35">
      <c r="C8011" s="22"/>
    </row>
    <row r="8012" spans="3:3" x14ac:dyDescent="0.35">
      <c r="C8012" s="22"/>
    </row>
    <row r="8013" spans="3:3" x14ac:dyDescent="0.35">
      <c r="C8013" s="22"/>
    </row>
    <row r="8014" spans="3:3" x14ac:dyDescent="0.35">
      <c r="C8014" s="22"/>
    </row>
    <row r="8015" spans="3:3" x14ac:dyDescent="0.35">
      <c r="C8015" s="22"/>
    </row>
    <row r="8016" spans="3:3" x14ac:dyDescent="0.35">
      <c r="C8016" s="22"/>
    </row>
    <row r="8017" spans="3:3" x14ac:dyDescent="0.35">
      <c r="C8017" s="22"/>
    </row>
    <row r="8018" spans="3:3" x14ac:dyDescent="0.35">
      <c r="C8018" s="22"/>
    </row>
    <row r="8019" spans="3:3" x14ac:dyDescent="0.35">
      <c r="C8019" s="22"/>
    </row>
    <row r="8020" spans="3:3" x14ac:dyDescent="0.35">
      <c r="C8020" s="22"/>
    </row>
    <row r="8021" spans="3:3" x14ac:dyDescent="0.35">
      <c r="C8021" s="22"/>
    </row>
    <row r="8022" spans="3:3" x14ac:dyDescent="0.35">
      <c r="C8022" s="22"/>
    </row>
    <row r="8023" spans="3:3" x14ac:dyDescent="0.35">
      <c r="C8023" s="22"/>
    </row>
    <row r="8024" spans="3:3" x14ac:dyDescent="0.35">
      <c r="C8024" s="22"/>
    </row>
    <row r="8025" spans="3:3" x14ac:dyDescent="0.35">
      <c r="C8025" s="22"/>
    </row>
    <row r="8026" spans="3:3" x14ac:dyDescent="0.35">
      <c r="C8026" s="22"/>
    </row>
    <row r="8027" spans="3:3" x14ac:dyDescent="0.35">
      <c r="C8027" s="22"/>
    </row>
    <row r="8028" spans="3:3" x14ac:dyDescent="0.35">
      <c r="C8028" s="22"/>
    </row>
    <row r="8029" spans="3:3" x14ac:dyDescent="0.35">
      <c r="C8029" s="22"/>
    </row>
    <row r="8030" spans="3:3" x14ac:dyDescent="0.35">
      <c r="C8030" s="22"/>
    </row>
    <row r="8031" spans="3:3" x14ac:dyDescent="0.35">
      <c r="C8031" s="22"/>
    </row>
    <row r="8032" spans="3:3" x14ac:dyDescent="0.35">
      <c r="C8032" s="22"/>
    </row>
    <row r="8033" spans="3:3" x14ac:dyDescent="0.35">
      <c r="C8033" s="22"/>
    </row>
    <row r="8034" spans="3:3" x14ac:dyDescent="0.35">
      <c r="C8034" s="22"/>
    </row>
    <row r="8035" spans="3:3" x14ac:dyDescent="0.35">
      <c r="C8035" s="22"/>
    </row>
    <row r="8036" spans="3:3" x14ac:dyDescent="0.35">
      <c r="C8036" s="22"/>
    </row>
    <row r="8037" spans="3:3" x14ac:dyDescent="0.35">
      <c r="C8037" s="22"/>
    </row>
    <row r="8038" spans="3:3" x14ac:dyDescent="0.35">
      <c r="C8038" s="22"/>
    </row>
    <row r="8039" spans="3:3" x14ac:dyDescent="0.35">
      <c r="C8039" s="22"/>
    </row>
    <row r="8040" spans="3:3" x14ac:dyDescent="0.35">
      <c r="C8040" s="22"/>
    </row>
    <row r="8041" spans="3:3" x14ac:dyDescent="0.35">
      <c r="C8041" s="22"/>
    </row>
    <row r="8042" spans="3:3" x14ac:dyDescent="0.35">
      <c r="C8042" s="22"/>
    </row>
    <row r="8043" spans="3:3" x14ac:dyDescent="0.35">
      <c r="C8043" s="22"/>
    </row>
    <row r="8044" spans="3:3" x14ac:dyDescent="0.35">
      <c r="C8044" s="22"/>
    </row>
    <row r="8045" spans="3:3" x14ac:dyDescent="0.35">
      <c r="C8045" s="22"/>
    </row>
    <row r="8046" spans="3:3" x14ac:dyDescent="0.35">
      <c r="C8046" s="22"/>
    </row>
    <row r="8047" spans="3:3" x14ac:dyDescent="0.35">
      <c r="C8047" s="22"/>
    </row>
    <row r="8048" spans="3:3" x14ac:dyDescent="0.35">
      <c r="C8048" s="22"/>
    </row>
    <row r="8049" spans="3:3" x14ac:dyDescent="0.35">
      <c r="C8049" s="22"/>
    </row>
    <row r="8050" spans="3:3" x14ac:dyDescent="0.35">
      <c r="C8050" s="22"/>
    </row>
    <row r="8051" spans="3:3" x14ac:dyDescent="0.35">
      <c r="C8051" s="22"/>
    </row>
    <row r="8052" spans="3:3" x14ac:dyDescent="0.35">
      <c r="C8052" s="22"/>
    </row>
    <row r="8053" spans="3:3" x14ac:dyDescent="0.35">
      <c r="C8053" s="22"/>
    </row>
    <row r="8054" spans="3:3" x14ac:dyDescent="0.35">
      <c r="C8054" s="22"/>
    </row>
    <row r="8055" spans="3:3" x14ac:dyDescent="0.35">
      <c r="C8055" s="22"/>
    </row>
    <row r="8056" spans="3:3" x14ac:dyDescent="0.35">
      <c r="C8056" s="22"/>
    </row>
    <row r="8057" spans="3:3" x14ac:dyDescent="0.35">
      <c r="C8057" s="22"/>
    </row>
    <row r="8058" spans="3:3" x14ac:dyDescent="0.35">
      <c r="C8058" s="22"/>
    </row>
    <row r="8059" spans="3:3" x14ac:dyDescent="0.35">
      <c r="C8059" s="22"/>
    </row>
    <row r="8060" spans="3:3" x14ac:dyDescent="0.35">
      <c r="C8060" s="22"/>
    </row>
    <row r="8061" spans="3:3" x14ac:dyDescent="0.35">
      <c r="C8061" s="22"/>
    </row>
    <row r="8062" spans="3:3" x14ac:dyDescent="0.35">
      <c r="C8062" s="22"/>
    </row>
    <row r="8063" spans="3:3" x14ac:dyDescent="0.35">
      <c r="C8063" s="22"/>
    </row>
    <row r="8064" spans="3:3" x14ac:dyDescent="0.35">
      <c r="C8064" s="22"/>
    </row>
    <row r="8065" spans="3:3" x14ac:dyDescent="0.35">
      <c r="C8065" s="22"/>
    </row>
    <row r="8066" spans="3:3" x14ac:dyDescent="0.35">
      <c r="C8066" s="22"/>
    </row>
    <row r="8067" spans="3:3" x14ac:dyDescent="0.35">
      <c r="C8067" s="22"/>
    </row>
    <row r="8068" spans="3:3" x14ac:dyDescent="0.35">
      <c r="C8068" s="22"/>
    </row>
    <row r="8069" spans="3:3" x14ac:dyDescent="0.35">
      <c r="C8069" s="22"/>
    </row>
    <row r="8070" spans="3:3" x14ac:dyDescent="0.35">
      <c r="C8070" s="22"/>
    </row>
    <row r="8071" spans="3:3" x14ac:dyDescent="0.35">
      <c r="C8071" s="22"/>
    </row>
    <row r="8072" spans="3:3" x14ac:dyDescent="0.35">
      <c r="C8072" s="22"/>
    </row>
    <row r="8073" spans="3:3" x14ac:dyDescent="0.35">
      <c r="C8073" s="22"/>
    </row>
    <row r="8074" spans="3:3" x14ac:dyDescent="0.35">
      <c r="C8074" s="22"/>
    </row>
    <row r="8075" spans="3:3" x14ac:dyDescent="0.35">
      <c r="C8075" s="22"/>
    </row>
    <row r="8076" spans="3:3" x14ac:dyDescent="0.35">
      <c r="C8076" s="22"/>
    </row>
    <row r="8077" spans="3:3" x14ac:dyDescent="0.35">
      <c r="C8077" s="22"/>
    </row>
    <row r="8078" spans="3:3" x14ac:dyDescent="0.35">
      <c r="C8078" s="22"/>
    </row>
    <row r="8079" spans="3:3" x14ac:dyDescent="0.35">
      <c r="C8079" s="22"/>
    </row>
    <row r="8080" spans="3:3" x14ac:dyDescent="0.35">
      <c r="C8080" s="22"/>
    </row>
    <row r="8081" spans="3:3" x14ac:dyDescent="0.35">
      <c r="C8081" s="22"/>
    </row>
    <row r="8082" spans="3:3" x14ac:dyDescent="0.35">
      <c r="C8082" s="22"/>
    </row>
    <row r="8083" spans="3:3" x14ac:dyDescent="0.35">
      <c r="C8083" s="22"/>
    </row>
    <row r="8084" spans="3:3" x14ac:dyDescent="0.35">
      <c r="C8084" s="22"/>
    </row>
    <row r="8085" spans="3:3" x14ac:dyDescent="0.35">
      <c r="C8085" s="22"/>
    </row>
    <row r="8086" spans="3:3" x14ac:dyDescent="0.35">
      <c r="C8086" s="22"/>
    </row>
    <row r="8087" spans="3:3" x14ac:dyDescent="0.35">
      <c r="C8087" s="22"/>
    </row>
    <row r="8088" spans="3:3" x14ac:dyDescent="0.35">
      <c r="C8088" s="22"/>
    </row>
    <row r="8089" spans="3:3" x14ac:dyDescent="0.35">
      <c r="C8089" s="22"/>
    </row>
    <row r="8090" spans="3:3" x14ac:dyDescent="0.35">
      <c r="C8090" s="22"/>
    </row>
    <row r="8091" spans="3:3" x14ac:dyDescent="0.35">
      <c r="C8091" s="22"/>
    </row>
    <row r="8092" spans="3:3" x14ac:dyDescent="0.35">
      <c r="C8092" s="22"/>
    </row>
    <row r="8093" spans="3:3" x14ac:dyDescent="0.35">
      <c r="C8093" s="22"/>
    </row>
    <row r="8094" spans="3:3" x14ac:dyDescent="0.35">
      <c r="C8094" s="22"/>
    </row>
    <row r="8095" spans="3:3" x14ac:dyDescent="0.35">
      <c r="C8095" s="22"/>
    </row>
    <row r="8096" spans="3:3" x14ac:dyDescent="0.35">
      <c r="C8096" s="22"/>
    </row>
    <row r="8097" spans="3:3" x14ac:dyDescent="0.35">
      <c r="C8097" s="22"/>
    </row>
    <row r="8098" spans="3:3" x14ac:dyDescent="0.35">
      <c r="C8098" s="22"/>
    </row>
    <row r="8099" spans="3:3" x14ac:dyDescent="0.35">
      <c r="C8099" s="22"/>
    </row>
    <row r="8100" spans="3:3" x14ac:dyDescent="0.35">
      <c r="C8100" s="22"/>
    </row>
    <row r="8101" spans="3:3" x14ac:dyDescent="0.35">
      <c r="C8101" s="22"/>
    </row>
    <row r="8102" spans="3:3" x14ac:dyDescent="0.35">
      <c r="C8102" s="22"/>
    </row>
    <row r="8103" spans="3:3" x14ac:dyDescent="0.35">
      <c r="C8103" s="22"/>
    </row>
    <row r="8104" spans="3:3" x14ac:dyDescent="0.35">
      <c r="C8104" s="22"/>
    </row>
    <row r="8105" spans="3:3" x14ac:dyDescent="0.35">
      <c r="C8105" s="22"/>
    </row>
    <row r="8106" spans="3:3" x14ac:dyDescent="0.35">
      <c r="C8106" s="22"/>
    </row>
    <row r="8107" spans="3:3" x14ac:dyDescent="0.35">
      <c r="C8107" s="22"/>
    </row>
    <row r="8108" spans="3:3" x14ac:dyDescent="0.35">
      <c r="C8108" s="22"/>
    </row>
    <row r="8109" spans="3:3" x14ac:dyDescent="0.35">
      <c r="C8109" s="22"/>
    </row>
    <row r="8110" spans="3:3" x14ac:dyDescent="0.35">
      <c r="C8110" s="22"/>
    </row>
    <row r="8111" spans="3:3" x14ac:dyDescent="0.35">
      <c r="C8111" s="22"/>
    </row>
    <row r="8112" spans="3:3" x14ac:dyDescent="0.35">
      <c r="C8112" s="22"/>
    </row>
    <row r="8113" spans="3:3" x14ac:dyDescent="0.35">
      <c r="C8113" s="22"/>
    </row>
    <row r="8114" spans="3:3" x14ac:dyDescent="0.35">
      <c r="C8114" s="22"/>
    </row>
    <row r="8115" spans="3:3" x14ac:dyDescent="0.35">
      <c r="C8115" s="22"/>
    </row>
    <row r="8116" spans="3:3" x14ac:dyDescent="0.35">
      <c r="C8116" s="22"/>
    </row>
    <row r="8117" spans="3:3" x14ac:dyDescent="0.35">
      <c r="C8117" s="22"/>
    </row>
    <row r="8118" spans="3:3" x14ac:dyDescent="0.35">
      <c r="C8118" s="22"/>
    </row>
    <row r="8119" spans="3:3" x14ac:dyDescent="0.35">
      <c r="C8119" s="22"/>
    </row>
    <row r="8120" spans="3:3" x14ac:dyDescent="0.35">
      <c r="C8120" s="22"/>
    </row>
    <row r="8121" spans="3:3" x14ac:dyDescent="0.35">
      <c r="C8121" s="22"/>
    </row>
    <row r="8122" spans="3:3" x14ac:dyDescent="0.35">
      <c r="C8122" s="22"/>
    </row>
    <row r="8123" spans="3:3" x14ac:dyDescent="0.35">
      <c r="C8123" s="22"/>
    </row>
    <row r="8124" spans="3:3" x14ac:dyDescent="0.35">
      <c r="C8124" s="22"/>
    </row>
    <row r="8125" spans="3:3" x14ac:dyDescent="0.35">
      <c r="C8125" s="22"/>
    </row>
    <row r="8126" spans="3:3" x14ac:dyDescent="0.35">
      <c r="C8126" s="22"/>
    </row>
    <row r="8127" spans="3:3" x14ac:dyDescent="0.35">
      <c r="C8127" s="22"/>
    </row>
    <row r="8128" spans="3:3" x14ac:dyDescent="0.35">
      <c r="C8128" s="22"/>
    </row>
    <row r="8129" spans="3:3" x14ac:dyDescent="0.35">
      <c r="C8129" s="22"/>
    </row>
    <row r="8130" spans="3:3" x14ac:dyDescent="0.35">
      <c r="C8130" s="22"/>
    </row>
    <row r="8131" spans="3:3" x14ac:dyDescent="0.35">
      <c r="C8131" s="22"/>
    </row>
    <row r="8132" spans="3:3" x14ac:dyDescent="0.35">
      <c r="C8132" s="22"/>
    </row>
    <row r="8133" spans="3:3" x14ac:dyDescent="0.35">
      <c r="C8133" s="22"/>
    </row>
    <row r="8134" spans="3:3" x14ac:dyDescent="0.35">
      <c r="C8134" s="22"/>
    </row>
    <row r="8135" spans="3:3" x14ac:dyDescent="0.35">
      <c r="C8135" s="22"/>
    </row>
    <row r="8136" spans="3:3" x14ac:dyDescent="0.35">
      <c r="C8136" s="22"/>
    </row>
    <row r="8137" spans="3:3" x14ac:dyDescent="0.35">
      <c r="C8137" s="22"/>
    </row>
    <row r="8138" spans="3:3" x14ac:dyDescent="0.35">
      <c r="C8138" s="22"/>
    </row>
    <row r="8139" spans="3:3" x14ac:dyDescent="0.35">
      <c r="C8139" s="22"/>
    </row>
    <row r="8140" spans="3:3" x14ac:dyDescent="0.35">
      <c r="C8140" s="22"/>
    </row>
    <row r="8141" spans="3:3" x14ac:dyDescent="0.35">
      <c r="C8141" s="22"/>
    </row>
    <row r="8142" spans="3:3" x14ac:dyDescent="0.35">
      <c r="C8142" s="22"/>
    </row>
    <row r="8143" spans="3:3" x14ac:dyDescent="0.35">
      <c r="C8143" s="22"/>
    </row>
    <row r="8144" spans="3:3" x14ac:dyDescent="0.35">
      <c r="C8144" s="22"/>
    </row>
    <row r="8145" spans="3:3" x14ac:dyDescent="0.35">
      <c r="C8145" s="22"/>
    </row>
    <row r="8146" spans="3:3" x14ac:dyDescent="0.35">
      <c r="C8146" s="22"/>
    </row>
    <row r="8147" spans="3:3" x14ac:dyDescent="0.35">
      <c r="C8147" s="22"/>
    </row>
    <row r="8148" spans="3:3" x14ac:dyDescent="0.35">
      <c r="C8148" s="22"/>
    </row>
    <row r="8149" spans="3:3" x14ac:dyDescent="0.35">
      <c r="C8149" s="22"/>
    </row>
    <row r="8150" spans="3:3" x14ac:dyDescent="0.35">
      <c r="C8150" s="22"/>
    </row>
    <row r="8151" spans="3:3" x14ac:dyDescent="0.35">
      <c r="C8151" s="22"/>
    </row>
    <row r="8152" spans="3:3" x14ac:dyDescent="0.35">
      <c r="C8152" s="22"/>
    </row>
    <row r="8153" spans="3:3" x14ac:dyDescent="0.35">
      <c r="C8153" s="22"/>
    </row>
    <row r="8154" spans="3:3" x14ac:dyDescent="0.35">
      <c r="C8154" s="22"/>
    </row>
    <row r="8155" spans="3:3" x14ac:dyDescent="0.35">
      <c r="C8155" s="22"/>
    </row>
    <row r="8156" spans="3:3" x14ac:dyDescent="0.35">
      <c r="C8156" s="22"/>
    </row>
    <row r="8157" spans="3:3" x14ac:dyDescent="0.35">
      <c r="C8157" s="22"/>
    </row>
    <row r="8158" spans="3:3" x14ac:dyDescent="0.35">
      <c r="C8158" s="22"/>
    </row>
    <row r="8159" spans="3:3" x14ac:dyDescent="0.35">
      <c r="C8159" s="22"/>
    </row>
    <row r="8160" spans="3:3" x14ac:dyDescent="0.35">
      <c r="C8160" s="22"/>
    </row>
    <row r="8161" spans="3:3" x14ac:dyDescent="0.35">
      <c r="C8161" s="22"/>
    </row>
    <row r="8162" spans="3:3" x14ac:dyDescent="0.35">
      <c r="C8162" s="22"/>
    </row>
    <row r="8163" spans="3:3" x14ac:dyDescent="0.35">
      <c r="C8163" s="22"/>
    </row>
    <row r="8164" spans="3:3" x14ac:dyDescent="0.35">
      <c r="C8164" s="22"/>
    </row>
    <row r="8165" spans="3:3" x14ac:dyDescent="0.35">
      <c r="C8165" s="22"/>
    </row>
    <row r="8166" spans="3:3" x14ac:dyDescent="0.35">
      <c r="C8166" s="22"/>
    </row>
    <row r="8167" spans="3:3" x14ac:dyDescent="0.35">
      <c r="C8167" s="22"/>
    </row>
    <row r="8168" spans="3:3" x14ac:dyDescent="0.35">
      <c r="C8168" s="22"/>
    </row>
    <row r="8169" spans="3:3" x14ac:dyDescent="0.35">
      <c r="C8169" s="22"/>
    </row>
    <row r="8170" spans="3:3" x14ac:dyDescent="0.35">
      <c r="C8170" s="22"/>
    </row>
    <row r="8171" spans="3:3" x14ac:dyDescent="0.35">
      <c r="C8171" s="22"/>
    </row>
    <row r="8172" spans="3:3" x14ac:dyDescent="0.35">
      <c r="C8172" s="22"/>
    </row>
    <row r="8173" spans="3:3" x14ac:dyDescent="0.35">
      <c r="C8173" s="22"/>
    </row>
    <row r="8174" spans="3:3" x14ac:dyDescent="0.35">
      <c r="C8174" s="22"/>
    </row>
    <row r="8175" spans="3:3" x14ac:dyDescent="0.35">
      <c r="C8175" s="22"/>
    </row>
    <row r="8176" spans="3:3" x14ac:dyDescent="0.35">
      <c r="C8176" s="22"/>
    </row>
    <row r="8177" spans="3:3" x14ac:dyDescent="0.35">
      <c r="C8177" s="22"/>
    </row>
    <row r="8178" spans="3:3" x14ac:dyDescent="0.35">
      <c r="C8178" s="22"/>
    </row>
    <row r="8179" spans="3:3" x14ac:dyDescent="0.35">
      <c r="C8179" s="22"/>
    </row>
    <row r="8180" spans="3:3" x14ac:dyDescent="0.35">
      <c r="C8180" s="22"/>
    </row>
    <row r="8181" spans="3:3" x14ac:dyDescent="0.35">
      <c r="C8181" s="22"/>
    </row>
    <row r="8182" spans="3:3" x14ac:dyDescent="0.35">
      <c r="C8182" s="22"/>
    </row>
    <row r="8183" spans="3:3" x14ac:dyDescent="0.35">
      <c r="C8183" s="22"/>
    </row>
    <row r="8184" spans="3:3" x14ac:dyDescent="0.35">
      <c r="C8184" s="22"/>
    </row>
    <row r="8185" spans="3:3" x14ac:dyDescent="0.35">
      <c r="C8185" s="22"/>
    </row>
    <row r="8186" spans="3:3" x14ac:dyDescent="0.35">
      <c r="C8186" s="22"/>
    </row>
    <row r="8187" spans="3:3" x14ac:dyDescent="0.35">
      <c r="C8187" s="22"/>
    </row>
    <row r="8188" spans="3:3" x14ac:dyDescent="0.35">
      <c r="C8188" s="22"/>
    </row>
    <row r="8189" spans="3:3" x14ac:dyDescent="0.35">
      <c r="C8189" s="22"/>
    </row>
    <row r="8190" spans="3:3" x14ac:dyDescent="0.35">
      <c r="C8190" s="22"/>
    </row>
    <row r="8191" spans="3:3" x14ac:dyDescent="0.35">
      <c r="C8191" s="22"/>
    </row>
    <row r="8192" spans="3:3" x14ac:dyDescent="0.35">
      <c r="C8192" s="22"/>
    </row>
    <row r="8193" spans="3:3" x14ac:dyDescent="0.35">
      <c r="C8193" s="22"/>
    </row>
    <row r="8194" spans="3:3" x14ac:dyDescent="0.35">
      <c r="C8194" s="22"/>
    </row>
    <row r="8195" spans="3:3" x14ac:dyDescent="0.35">
      <c r="C8195" s="22"/>
    </row>
    <row r="8196" spans="3:3" x14ac:dyDescent="0.35">
      <c r="C8196" s="22"/>
    </row>
    <row r="8197" spans="3:3" x14ac:dyDescent="0.35">
      <c r="C8197" s="22"/>
    </row>
    <row r="8198" spans="3:3" x14ac:dyDescent="0.35">
      <c r="C8198" s="22"/>
    </row>
    <row r="8199" spans="3:3" x14ac:dyDescent="0.35">
      <c r="C8199" s="22"/>
    </row>
    <row r="8200" spans="3:3" x14ac:dyDescent="0.35">
      <c r="C8200" s="22"/>
    </row>
    <row r="8201" spans="3:3" x14ac:dyDescent="0.35">
      <c r="C8201" s="22"/>
    </row>
    <row r="8202" spans="3:3" x14ac:dyDescent="0.35">
      <c r="C8202" s="22"/>
    </row>
    <row r="8203" spans="3:3" x14ac:dyDescent="0.35">
      <c r="C8203" s="22"/>
    </row>
    <row r="8204" spans="3:3" x14ac:dyDescent="0.35">
      <c r="C8204" s="22"/>
    </row>
    <row r="8205" spans="3:3" x14ac:dyDescent="0.35">
      <c r="C8205" s="22"/>
    </row>
    <row r="8206" spans="3:3" x14ac:dyDescent="0.35">
      <c r="C8206" s="22"/>
    </row>
    <row r="8207" spans="3:3" x14ac:dyDescent="0.35">
      <c r="C8207" s="22"/>
    </row>
    <row r="8208" spans="3:3" x14ac:dyDescent="0.35">
      <c r="C8208" s="22"/>
    </row>
    <row r="8209" spans="3:3" x14ac:dyDescent="0.35">
      <c r="C8209" s="22"/>
    </row>
    <row r="8210" spans="3:3" x14ac:dyDescent="0.35">
      <c r="C8210" s="22"/>
    </row>
    <row r="8211" spans="3:3" x14ac:dyDescent="0.35">
      <c r="C8211" s="22"/>
    </row>
    <row r="8212" spans="3:3" x14ac:dyDescent="0.35">
      <c r="C8212" s="22"/>
    </row>
    <row r="8213" spans="3:3" x14ac:dyDescent="0.35">
      <c r="C8213" s="22"/>
    </row>
    <row r="8214" spans="3:3" x14ac:dyDescent="0.35">
      <c r="C8214" s="22"/>
    </row>
    <row r="8215" spans="3:3" x14ac:dyDescent="0.35">
      <c r="C8215" s="22"/>
    </row>
    <row r="8216" spans="3:3" x14ac:dyDescent="0.35">
      <c r="C8216" s="22"/>
    </row>
    <row r="8217" spans="3:3" x14ac:dyDescent="0.35">
      <c r="C8217" s="22"/>
    </row>
    <row r="8218" spans="3:3" x14ac:dyDescent="0.35">
      <c r="C8218" s="22"/>
    </row>
    <row r="8219" spans="3:3" x14ac:dyDescent="0.35">
      <c r="C8219" s="22"/>
    </row>
    <row r="8220" spans="3:3" x14ac:dyDescent="0.35">
      <c r="C8220" s="22"/>
    </row>
    <row r="8221" spans="3:3" x14ac:dyDescent="0.35">
      <c r="C8221" s="22"/>
    </row>
    <row r="8222" spans="3:3" x14ac:dyDescent="0.35">
      <c r="C8222" s="22"/>
    </row>
    <row r="8223" spans="3:3" x14ac:dyDescent="0.35">
      <c r="C8223" s="22"/>
    </row>
    <row r="8224" spans="3:3" x14ac:dyDescent="0.35">
      <c r="C8224" s="22"/>
    </row>
    <row r="8225" spans="3:3" x14ac:dyDescent="0.35">
      <c r="C8225" s="22"/>
    </row>
    <row r="8226" spans="3:3" x14ac:dyDescent="0.35">
      <c r="C8226" s="22"/>
    </row>
    <row r="8227" spans="3:3" x14ac:dyDescent="0.35">
      <c r="C8227" s="22"/>
    </row>
    <row r="8228" spans="3:3" x14ac:dyDescent="0.35">
      <c r="C8228" s="22"/>
    </row>
    <row r="8229" spans="3:3" x14ac:dyDescent="0.35">
      <c r="C8229" s="22"/>
    </row>
    <row r="8230" spans="3:3" x14ac:dyDescent="0.35">
      <c r="C8230" s="22"/>
    </row>
    <row r="8231" spans="3:3" x14ac:dyDescent="0.35">
      <c r="C8231" s="22"/>
    </row>
    <row r="8232" spans="3:3" x14ac:dyDescent="0.35">
      <c r="C8232" s="22"/>
    </row>
    <row r="8233" spans="3:3" x14ac:dyDescent="0.35">
      <c r="C8233" s="22"/>
    </row>
    <row r="8234" spans="3:3" x14ac:dyDescent="0.35">
      <c r="C8234" s="22"/>
    </row>
    <row r="8235" spans="3:3" x14ac:dyDescent="0.35">
      <c r="C8235" s="22"/>
    </row>
    <row r="8236" spans="3:3" x14ac:dyDescent="0.35">
      <c r="C8236" s="22"/>
    </row>
    <row r="8237" spans="3:3" x14ac:dyDescent="0.35">
      <c r="C8237" s="22"/>
    </row>
    <row r="8238" spans="3:3" x14ac:dyDescent="0.35">
      <c r="C8238" s="22"/>
    </row>
    <row r="8239" spans="3:3" x14ac:dyDescent="0.35">
      <c r="C8239" s="22"/>
    </row>
    <row r="8240" spans="3:3" x14ac:dyDescent="0.35">
      <c r="C8240" s="22"/>
    </row>
    <row r="8241" spans="3:3" x14ac:dyDescent="0.35">
      <c r="C8241" s="22"/>
    </row>
    <row r="8242" spans="3:3" x14ac:dyDescent="0.35">
      <c r="C8242" s="22"/>
    </row>
    <row r="8243" spans="3:3" x14ac:dyDescent="0.35">
      <c r="C8243" s="22"/>
    </row>
    <row r="8244" spans="3:3" x14ac:dyDescent="0.35">
      <c r="C8244" s="22"/>
    </row>
    <row r="8245" spans="3:3" x14ac:dyDescent="0.35">
      <c r="C8245" s="22"/>
    </row>
    <row r="8246" spans="3:3" x14ac:dyDescent="0.35">
      <c r="C8246" s="22"/>
    </row>
    <row r="8247" spans="3:3" x14ac:dyDescent="0.35">
      <c r="C8247" s="22"/>
    </row>
    <row r="8248" spans="3:3" x14ac:dyDescent="0.35">
      <c r="C8248" s="22"/>
    </row>
    <row r="8249" spans="3:3" x14ac:dyDescent="0.35">
      <c r="C8249" s="22"/>
    </row>
    <row r="8250" spans="3:3" x14ac:dyDescent="0.35">
      <c r="C8250" s="22"/>
    </row>
    <row r="8251" spans="3:3" x14ac:dyDescent="0.35">
      <c r="C8251" s="22"/>
    </row>
    <row r="8252" spans="3:3" x14ac:dyDescent="0.35">
      <c r="C8252" s="22"/>
    </row>
    <row r="8253" spans="3:3" x14ac:dyDescent="0.35">
      <c r="C8253" s="22"/>
    </row>
    <row r="8254" spans="3:3" x14ac:dyDescent="0.35">
      <c r="C8254" s="22"/>
    </row>
    <row r="8255" spans="3:3" x14ac:dyDescent="0.35">
      <c r="C8255" s="22"/>
    </row>
    <row r="8256" spans="3:3" x14ac:dyDescent="0.35">
      <c r="C8256" s="22"/>
    </row>
    <row r="8257" spans="3:3" x14ac:dyDescent="0.35">
      <c r="C8257" s="22"/>
    </row>
    <row r="8258" spans="3:3" x14ac:dyDescent="0.35">
      <c r="C8258" s="22"/>
    </row>
    <row r="8259" spans="3:3" x14ac:dyDescent="0.35">
      <c r="C8259" s="22"/>
    </row>
    <row r="8260" spans="3:3" x14ac:dyDescent="0.35">
      <c r="C8260" s="22"/>
    </row>
    <row r="8261" spans="3:3" x14ac:dyDescent="0.35">
      <c r="C8261" s="22"/>
    </row>
    <row r="8262" spans="3:3" x14ac:dyDescent="0.35">
      <c r="C8262" s="22"/>
    </row>
    <row r="8263" spans="3:3" x14ac:dyDescent="0.35">
      <c r="C8263" s="22"/>
    </row>
    <row r="8264" spans="3:3" x14ac:dyDescent="0.35">
      <c r="C8264" s="22"/>
    </row>
    <row r="8265" spans="3:3" x14ac:dyDescent="0.35">
      <c r="C8265" s="22"/>
    </row>
    <row r="8266" spans="3:3" x14ac:dyDescent="0.35">
      <c r="C8266" s="22"/>
    </row>
    <row r="8267" spans="3:3" x14ac:dyDescent="0.35">
      <c r="C8267" s="22"/>
    </row>
    <row r="8268" spans="3:3" x14ac:dyDescent="0.35">
      <c r="C8268" s="22"/>
    </row>
    <row r="8269" spans="3:3" x14ac:dyDescent="0.35">
      <c r="C8269" s="22"/>
    </row>
    <row r="8270" spans="3:3" x14ac:dyDescent="0.35">
      <c r="C8270" s="22"/>
    </row>
    <row r="8271" spans="3:3" x14ac:dyDescent="0.35">
      <c r="C8271" s="22"/>
    </row>
    <row r="8272" spans="3:3" x14ac:dyDescent="0.35">
      <c r="C8272" s="22"/>
    </row>
    <row r="8273" spans="3:3" x14ac:dyDescent="0.35">
      <c r="C8273" s="22"/>
    </row>
    <row r="8274" spans="3:3" x14ac:dyDescent="0.35">
      <c r="C8274" s="22"/>
    </row>
    <row r="8275" spans="3:3" x14ac:dyDescent="0.35">
      <c r="C8275" s="22"/>
    </row>
    <row r="8276" spans="3:3" x14ac:dyDescent="0.35">
      <c r="C8276" s="22"/>
    </row>
    <row r="8277" spans="3:3" x14ac:dyDescent="0.35">
      <c r="C8277" s="22"/>
    </row>
    <row r="8278" spans="3:3" x14ac:dyDescent="0.35">
      <c r="C8278" s="22"/>
    </row>
    <row r="8279" spans="3:3" x14ac:dyDescent="0.35">
      <c r="C8279" s="22"/>
    </row>
    <row r="8280" spans="3:3" x14ac:dyDescent="0.35">
      <c r="C8280" s="22"/>
    </row>
    <row r="8281" spans="3:3" x14ac:dyDescent="0.35">
      <c r="C8281" s="22"/>
    </row>
    <row r="8282" spans="3:3" x14ac:dyDescent="0.35">
      <c r="C8282" s="22"/>
    </row>
    <row r="8283" spans="3:3" x14ac:dyDescent="0.35">
      <c r="C8283" s="22"/>
    </row>
    <row r="8284" spans="3:3" x14ac:dyDescent="0.35">
      <c r="C8284" s="22"/>
    </row>
    <row r="8285" spans="3:3" x14ac:dyDescent="0.35">
      <c r="C8285" s="22"/>
    </row>
    <row r="8286" spans="3:3" x14ac:dyDescent="0.35">
      <c r="C8286" s="22"/>
    </row>
    <row r="8287" spans="3:3" x14ac:dyDescent="0.35">
      <c r="C8287" s="22"/>
    </row>
    <row r="8288" spans="3:3" x14ac:dyDescent="0.35">
      <c r="C8288" s="22"/>
    </row>
    <row r="8289" spans="3:3" x14ac:dyDescent="0.35">
      <c r="C8289" s="22"/>
    </row>
    <row r="8290" spans="3:3" x14ac:dyDescent="0.35">
      <c r="C8290" s="22"/>
    </row>
    <row r="8291" spans="3:3" x14ac:dyDescent="0.35">
      <c r="C8291" s="22"/>
    </row>
    <row r="8292" spans="3:3" x14ac:dyDescent="0.35">
      <c r="C8292" s="22"/>
    </row>
    <row r="8293" spans="3:3" x14ac:dyDescent="0.35">
      <c r="C8293" s="22"/>
    </row>
    <row r="8294" spans="3:3" x14ac:dyDescent="0.35">
      <c r="C8294" s="22"/>
    </row>
    <row r="8295" spans="3:3" x14ac:dyDescent="0.35">
      <c r="C8295" s="22"/>
    </row>
    <row r="8296" spans="3:3" x14ac:dyDescent="0.35">
      <c r="C8296" s="22"/>
    </row>
    <row r="8297" spans="3:3" x14ac:dyDescent="0.35">
      <c r="C8297" s="22"/>
    </row>
    <row r="8298" spans="3:3" x14ac:dyDescent="0.35">
      <c r="C8298" s="22"/>
    </row>
    <row r="8299" spans="3:3" x14ac:dyDescent="0.35">
      <c r="C8299" s="22"/>
    </row>
    <row r="8300" spans="3:3" x14ac:dyDescent="0.35">
      <c r="C8300" s="22"/>
    </row>
    <row r="8301" spans="3:3" x14ac:dyDescent="0.35">
      <c r="C8301" s="22"/>
    </row>
    <row r="8302" spans="3:3" x14ac:dyDescent="0.35">
      <c r="C8302" s="22"/>
    </row>
    <row r="8303" spans="3:3" x14ac:dyDescent="0.35">
      <c r="C8303" s="22"/>
    </row>
    <row r="8304" spans="3:3" x14ac:dyDescent="0.35">
      <c r="C8304" s="22"/>
    </row>
    <row r="8305" spans="3:3" x14ac:dyDescent="0.35">
      <c r="C8305" s="22"/>
    </row>
    <row r="8306" spans="3:3" x14ac:dyDescent="0.35">
      <c r="C8306" s="22"/>
    </row>
    <row r="8307" spans="3:3" x14ac:dyDescent="0.35">
      <c r="C8307" s="22"/>
    </row>
    <row r="8308" spans="3:3" x14ac:dyDescent="0.35">
      <c r="C8308" s="22"/>
    </row>
    <row r="8309" spans="3:3" x14ac:dyDescent="0.35">
      <c r="C8309" s="22"/>
    </row>
    <row r="8310" spans="3:3" x14ac:dyDescent="0.35">
      <c r="C8310" s="22"/>
    </row>
    <row r="8311" spans="3:3" x14ac:dyDescent="0.35">
      <c r="C8311" s="22"/>
    </row>
    <row r="8312" spans="3:3" x14ac:dyDescent="0.35">
      <c r="C8312" s="22"/>
    </row>
    <row r="8313" spans="3:3" x14ac:dyDescent="0.35">
      <c r="C8313" s="22"/>
    </row>
    <row r="8314" spans="3:3" x14ac:dyDescent="0.35">
      <c r="C8314" s="22"/>
    </row>
    <row r="8315" spans="3:3" x14ac:dyDescent="0.35">
      <c r="C8315" s="22"/>
    </row>
    <row r="8316" spans="3:3" x14ac:dyDescent="0.35">
      <c r="C8316" s="22"/>
    </row>
    <row r="8317" spans="3:3" x14ac:dyDescent="0.35">
      <c r="C8317" s="22"/>
    </row>
    <row r="8318" spans="3:3" x14ac:dyDescent="0.35">
      <c r="C8318" s="22"/>
    </row>
    <row r="8319" spans="3:3" x14ac:dyDescent="0.35">
      <c r="C8319" s="22"/>
    </row>
    <row r="8320" spans="3:3" x14ac:dyDescent="0.35">
      <c r="C8320" s="22"/>
    </row>
    <row r="8321" spans="3:3" x14ac:dyDescent="0.35">
      <c r="C8321" s="22"/>
    </row>
    <row r="8322" spans="3:3" x14ac:dyDescent="0.35">
      <c r="C8322" s="22"/>
    </row>
    <row r="8323" spans="3:3" x14ac:dyDescent="0.35">
      <c r="C8323" s="22"/>
    </row>
    <row r="8324" spans="3:3" x14ac:dyDescent="0.35">
      <c r="C8324" s="22"/>
    </row>
    <row r="8325" spans="3:3" x14ac:dyDescent="0.35">
      <c r="C8325" s="22"/>
    </row>
    <row r="8326" spans="3:3" x14ac:dyDescent="0.35">
      <c r="C8326" s="22"/>
    </row>
    <row r="8327" spans="3:3" x14ac:dyDescent="0.35">
      <c r="C8327" s="22"/>
    </row>
    <row r="8328" spans="3:3" x14ac:dyDescent="0.35">
      <c r="C8328" s="22"/>
    </row>
    <row r="8329" spans="3:3" x14ac:dyDescent="0.35">
      <c r="C8329" s="22"/>
    </row>
    <row r="8330" spans="3:3" x14ac:dyDescent="0.35">
      <c r="C8330" s="22"/>
    </row>
    <row r="8331" spans="3:3" x14ac:dyDescent="0.35">
      <c r="C8331" s="22"/>
    </row>
    <row r="8332" spans="3:3" x14ac:dyDescent="0.35">
      <c r="C8332" s="22"/>
    </row>
    <row r="8333" spans="3:3" x14ac:dyDescent="0.35">
      <c r="C8333" s="22"/>
    </row>
    <row r="8334" spans="3:3" x14ac:dyDescent="0.35">
      <c r="C8334" s="22"/>
    </row>
    <row r="8335" spans="3:3" x14ac:dyDescent="0.35">
      <c r="C8335" s="22"/>
    </row>
    <row r="8336" spans="3:3" x14ac:dyDescent="0.35">
      <c r="C8336" s="22"/>
    </row>
    <row r="8337" spans="3:3" x14ac:dyDescent="0.35">
      <c r="C8337" s="22"/>
    </row>
    <row r="8338" spans="3:3" x14ac:dyDescent="0.35">
      <c r="C8338" s="22"/>
    </row>
    <row r="8339" spans="3:3" x14ac:dyDescent="0.35">
      <c r="C8339" s="22"/>
    </row>
    <row r="8340" spans="3:3" x14ac:dyDescent="0.35">
      <c r="C8340" s="22"/>
    </row>
    <row r="8341" spans="3:3" x14ac:dyDescent="0.35">
      <c r="C8341" s="22"/>
    </row>
    <row r="8342" spans="3:3" x14ac:dyDescent="0.35">
      <c r="C8342" s="22"/>
    </row>
    <row r="8343" spans="3:3" x14ac:dyDescent="0.35">
      <c r="C8343" s="22"/>
    </row>
    <row r="8344" spans="3:3" x14ac:dyDescent="0.35">
      <c r="C8344" s="22"/>
    </row>
    <row r="8345" spans="3:3" x14ac:dyDescent="0.35">
      <c r="C8345" s="22"/>
    </row>
    <row r="8346" spans="3:3" x14ac:dyDescent="0.35">
      <c r="C8346" s="22"/>
    </row>
    <row r="8347" spans="3:3" x14ac:dyDescent="0.35">
      <c r="C8347" s="22"/>
    </row>
    <row r="8348" spans="3:3" x14ac:dyDescent="0.35">
      <c r="C8348" s="22"/>
    </row>
    <row r="8349" spans="3:3" x14ac:dyDescent="0.35">
      <c r="C8349" s="22"/>
    </row>
    <row r="8350" spans="3:3" x14ac:dyDescent="0.35">
      <c r="C8350" s="22"/>
    </row>
    <row r="8351" spans="3:3" x14ac:dyDescent="0.35">
      <c r="C8351" s="22"/>
    </row>
    <row r="8352" spans="3:3" x14ac:dyDescent="0.35">
      <c r="C8352" s="22"/>
    </row>
    <row r="8353" spans="3:3" x14ac:dyDescent="0.35">
      <c r="C8353" s="22"/>
    </row>
    <row r="8354" spans="3:3" x14ac:dyDescent="0.35">
      <c r="C8354" s="22"/>
    </row>
    <row r="8355" spans="3:3" x14ac:dyDescent="0.35">
      <c r="C8355" s="22"/>
    </row>
    <row r="8356" spans="3:3" x14ac:dyDescent="0.35">
      <c r="C8356" s="22"/>
    </row>
    <row r="8357" spans="3:3" x14ac:dyDescent="0.35">
      <c r="C8357" s="22"/>
    </row>
    <row r="8358" spans="3:3" x14ac:dyDescent="0.35">
      <c r="C8358" s="22"/>
    </row>
    <row r="8359" spans="3:3" x14ac:dyDescent="0.35">
      <c r="C8359" s="22"/>
    </row>
    <row r="8360" spans="3:3" x14ac:dyDescent="0.35">
      <c r="C8360" s="22"/>
    </row>
    <row r="8361" spans="3:3" x14ac:dyDescent="0.35">
      <c r="C8361" s="22"/>
    </row>
    <row r="8362" spans="3:3" x14ac:dyDescent="0.35">
      <c r="C8362" s="22"/>
    </row>
    <row r="8363" spans="3:3" x14ac:dyDescent="0.35">
      <c r="C8363" s="22"/>
    </row>
    <row r="8364" spans="3:3" x14ac:dyDescent="0.35">
      <c r="C8364" s="22"/>
    </row>
    <row r="8365" spans="3:3" x14ac:dyDescent="0.35">
      <c r="C8365" s="22"/>
    </row>
    <row r="8366" spans="3:3" x14ac:dyDescent="0.35">
      <c r="C8366" s="22"/>
    </row>
    <row r="8367" spans="3:3" x14ac:dyDescent="0.35">
      <c r="C8367" s="22"/>
    </row>
    <row r="8368" spans="3:3" x14ac:dyDescent="0.35">
      <c r="C8368" s="22"/>
    </row>
    <row r="8369" spans="3:3" x14ac:dyDescent="0.35">
      <c r="C8369" s="22"/>
    </row>
    <row r="8370" spans="3:3" x14ac:dyDescent="0.35">
      <c r="C8370" s="22"/>
    </row>
    <row r="8371" spans="3:3" x14ac:dyDescent="0.35">
      <c r="C8371" s="22"/>
    </row>
    <row r="8372" spans="3:3" x14ac:dyDescent="0.35">
      <c r="C8372" s="22"/>
    </row>
    <row r="8373" spans="3:3" x14ac:dyDescent="0.35">
      <c r="C8373" s="22"/>
    </row>
    <row r="8374" spans="3:3" x14ac:dyDescent="0.35">
      <c r="C8374" s="22"/>
    </row>
    <row r="8375" spans="3:3" x14ac:dyDescent="0.35">
      <c r="C8375" s="22"/>
    </row>
    <row r="8376" spans="3:3" x14ac:dyDescent="0.35">
      <c r="C8376" s="22"/>
    </row>
    <row r="8377" spans="3:3" x14ac:dyDescent="0.35">
      <c r="C8377" s="22"/>
    </row>
    <row r="8378" spans="3:3" x14ac:dyDescent="0.35">
      <c r="C8378" s="22"/>
    </row>
    <row r="8379" spans="3:3" x14ac:dyDescent="0.35">
      <c r="C8379" s="22"/>
    </row>
    <row r="8380" spans="3:3" x14ac:dyDescent="0.35">
      <c r="C8380" s="22"/>
    </row>
    <row r="8381" spans="3:3" x14ac:dyDescent="0.35">
      <c r="C8381" s="22"/>
    </row>
    <row r="8382" spans="3:3" x14ac:dyDescent="0.35">
      <c r="C8382" s="22"/>
    </row>
    <row r="8383" spans="3:3" x14ac:dyDescent="0.35">
      <c r="C8383" s="22"/>
    </row>
    <row r="8384" spans="3:3" x14ac:dyDescent="0.35">
      <c r="C8384" s="22"/>
    </row>
    <row r="8385" spans="3:3" x14ac:dyDescent="0.35">
      <c r="C8385" s="22"/>
    </row>
    <row r="8386" spans="3:3" x14ac:dyDescent="0.35">
      <c r="C8386" s="22"/>
    </row>
    <row r="8387" spans="3:3" x14ac:dyDescent="0.35">
      <c r="C8387" s="22"/>
    </row>
    <row r="8388" spans="3:3" x14ac:dyDescent="0.35">
      <c r="C8388" s="22"/>
    </row>
    <row r="8389" spans="3:3" x14ac:dyDescent="0.35">
      <c r="C8389" s="22"/>
    </row>
    <row r="8390" spans="3:3" x14ac:dyDescent="0.35">
      <c r="C8390" s="22"/>
    </row>
    <row r="8391" spans="3:3" x14ac:dyDescent="0.35">
      <c r="C8391" s="22"/>
    </row>
    <row r="8392" spans="3:3" x14ac:dyDescent="0.35">
      <c r="C8392" s="22"/>
    </row>
    <row r="8393" spans="3:3" x14ac:dyDescent="0.35">
      <c r="C8393" s="22"/>
    </row>
    <row r="8394" spans="3:3" x14ac:dyDescent="0.35">
      <c r="C8394" s="22"/>
    </row>
    <row r="8395" spans="3:3" x14ac:dyDescent="0.35">
      <c r="C8395" s="22"/>
    </row>
    <row r="8396" spans="3:3" x14ac:dyDescent="0.35">
      <c r="C8396" s="22"/>
    </row>
    <row r="8397" spans="3:3" x14ac:dyDescent="0.35">
      <c r="C8397" s="22"/>
    </row>
    <row r="8398" spans="3:3" x14ac:dyDescent="0.35">
      <c r="C8398" s="22"/>
    </row>
    <row r="8399" spans="3:3" x14ac:dyDescent="0.35">
      <c r="C8399" s="22"/>
    </row>
    <row r="8400" spans="3:3" x14ac:dyDescent="0.35">
      <c r="C8400" s="22"/>
    </row>
    <row r="8401" spans="3:3" x14ac:dyDescent="0.35">
      <c r="C8401" s="22"/>
    </row>
    <row r="8402" spans="3:3" x14ac:dyDescent="0.35">
      <c r="C8402" s="22"/>
    </row>
    <row r="8403" spans="3:3" x14ac:dyDescent="0.35">
      <c r="C8403" s="22"/>
    </row>
    <row r="8404" spans="3:3" x14ac:dyDescent="0.35">
      <c r="C8404" s="22"/>
    </row>
    <row r="8405" spans="3:3" x14ac:dyDescent="0.35">
      <c r="C8405" s="22"/>
    </row>
    <row r="8406" spans="3:3" x14ac:dyDescent="0.35">
      <c r="C8406" s="22"/>
    </row>
    <row r="8407" spans="3:3" x14ac:dyDescent="0.35">
      <c r="C8407" s="22"/>
    </row>
    <row r="8408" spans="3:3" x14ac:dyDescent="0.35">
      <c r="C8408" s="22"/>
    </row>
    <row r="8409" spans="3:3" x14ac:dyDescent="0.35">
      <c r="C8409" s="22"/>
    </row>
    <row r="8410" spans="3:3" x14ac:dyDescent="0.35">
      <c r="C8410" s="22"/>
    </row>
    <row r="8411" spans="3:3" x14ac:dyDescent="0.35">
      <c r="C8411" s="22"/>
    </row>
    <row r="8412" spans="3:3" x14ac:dyDescent="0.35">
      <c r="C8412" s="22"/>
    </row>
    <row r="8413" spans="3:3" x14ac:dyDescent="0.35">
      <c r="C8413" s="22"/>
    </row>
    <row r="8414" spans="3:3" x14ac:dyDescent="0.35">
      <c r="C8414" s="22"/>
    </row>
    <row r="8415" spans="3:3" x14ac:dyDescent="0.35">
      <c r="C8415" s="22"/>
    </row>
    <row r="8416" spans="3:3" x14ac:dyDescent="0.35">
      <c r="C8416" s="22"/>
    </row>
    <row r="8417" spans="3:3" x14ac:dyDescent="0.35">
      <c r="C8417" s="22"/>
    </row>
    <row r="8418" spans="3:3" x14ac:dyDescent="0.35">
      <c r="C8418" s="22"/>
    </row>
    <row r="8419" spans="3:3" x14ac:dyDescent="0.35">
      <c r="C8419" s="22"/>
    </row>
    <row r="8420" spans="3:3" x14ac:dyDescent="0.35">
      <c r="C8420" s="22"/>
    </row>
    <row r="8421" spans="3:3" x14ac:dyDescent="0.35">
      <c r="C8421" s="22"/>
    </row>
    <row r="8422" spans="3:3" x14ac:dyDescent="0.35">
      <c r="C8422" s="22"/>
    </row>
    <row r="8423" spans="3:3" x14ac:dyDescent="0.35">
      <c r="C8423" s="22"/>
    </row>
    <row r="8424" spans="3:3" x14ac:dyDescent="0.35">
      <c r="C8424" s="22"/>
    </row>
    <row r="8425" spans="3:3" x14ac:dyDescent="0.35">
      <c r="C8425" s="22"/>
    </row>
    <row r="8426" spans="3:3" x14ac:dyDescent="0.35">
      <c r="C8426" s="22"/>
    </row>
    <row r="8427" spans="3:3" x14ac:dyDescent="0.35">
      <c r="C8427" s="22"/>
    </row>
    <row r="8428" spans="3:3" x14ac:dyDescent="0.35">
      <c r="C8428" s="22"/>
    </row>
    <row r="8429" spans="3:3" x14ac:dyDescent="0.35">
      <c r="C8429" s="22"/>
    </row>
    <row r="8430" spans="3:3" x14ac:dyDescent="0.35">
      <c r="C8430" s="22"/>
    </row>
    <row r="8431" spans="3:3" x14ac:dyDescent="0.35">
      <c r="C8431" s="22"/>
    </row>
    <row r="8432" spans="3:3" x14ac:dyDescent="0.35">
      <c r="C8432" s="22"/>
    </row>
    <row r="8433" spans="3:3" x14ac:dyDescent="0.35">
      <c r="C8433" s="22"/>
    </row>
    <row r="8434" spans="3:3" x14ac:dyDescent="0.35">
      <c r="C8434" s="22"/>
    </row>
    <row r="8435" spans="3:3" x14ac:dyDescent="0.35">
      <c r="C8435" s="22"/>
    </row>
    <row r="8436" spans="3:3" x14ac:dyDescent="0.35">
      <c r="C8436" s="22"/>
    </row>
    <row r="8437" spans="3:3" x14ac:dyDescent="0.35">
      <c r="C8437" s="22"/>
    </row>
    <row r="8438" spans="3:3" x14ac:dyDescent="0.35">
      <c r="C8438" s="22"/>
    </row>
    <row r="8439" spans="3:3" x14ac:dyDescent="0.35">
      <c r="C8439" s="22"/>
    </row>
    <row r="8440" spans="3:3" x14ac:dyDescent="0.35">
      <c r="C8440" s="22"/>
    </row>
    <row r="8441" spans="3:3" x14ac:dyDescent="0.35">
      <c r="C8441" s="22"/>
    </row>
    <row r="8442" spans="3:3" x14ac:dyDescent="0.35">
      <c r="C8442" s="22"/>
    </row>
    <row r="8443" spans="3:3" x14ac:dyDescent="0.35">
      <c r="C8443" s="22"/>
    </row>
    <row r="8444" spans="3:3" x14ac:dyDescent="0.35">
      <c r="C8444" s="22"/>
    </row>
    <row r="8445" spans="3:3" x14ac:dyDescent="0.35">
      <c r="C8445" s="22"/>
    </row>
    <row r="8446" spans="3:3" x14ac:dyDescent="0.35">
      <c r="C8446" s="22"/>
    </row>
    <row r="8447" spans="3:3" x14ac:dyDescent="0.35">
      <c r="C8447" s="22"/>
    </row>
    <row r="8448" spans="3:3" x14ac:dyDescent="0.35">
      <c r="C8448" s="22"/>
    </row>
    <row r="8449" spans="3:3" x14ac:dyDescent="0.35">
      <c r="C8449" s="22"/>
    </row>
    <row r="8450" spans="3:3" x14ac:dyDescent="0.35">
      <c r="C8450" s="22"/>
    </row>
    <row r="8451" spans="3:3" x14ac:dyDescent="0.35">
      <c r="C8451" s="22"/>
    </row>
    <row r="8452" spans="3:3" x14ac:dyDescent="0.35">
      <c r="C8452" s="22"/>
    </row>
    <row r="8453" spans="3:3" x14ac:dyDescent="0.35">
      <c r="C8453" s="22"/>
    </row>
    <row r="8454" spans="3:3" x14ac:dyDescent="0.35">
      <c r="C8454" s="22"/>
    </row>
    <row r="8455" spans="3:3" x14ac:dyDescent="0.35">
      <c r="C8455" s="22"/>
    </row>
    <row r="8456" spans="3:3" x14ac:dyDescent="0.35">
      <c r="C8456" s="22"/>
    </row>
    <row r="8457" spans="3:3" x14ac:dyDescent="0.35">
      <c r="C8457" s="22"/>
    </row>
    <row r="8458" spans="3:3" x14ac:dyDescent="0.35">
      <c r="C8458" s="22"/>
    </row>
    <row r="8459" spans="3:3" x14ac:dyDescent="0.35">
      <c r="C8459" s="22"/>
    </row>
    <row r="8460" spans="3:3" x14ac:dyDescent="0.35">
      <c r="C8460" s="22"/>
    </row>
    <row r="8461" spans="3:3" x14ac:dyDescent="0.35">
      <c r="C8461" s="22"/>
    </row>
    <row r="8462" spans="3:3" x14ac:dyDescent="0.35">
      <c r="C8462" s="22"/>
    </row>
    <row r="8463" spans="3:3" x14ac:dyDescent="0.35">
      <c r="C8463" s="22"/>
    </row>
    <row r="8464" spans="3:3" x14ac:dyDescent="0.35">
      <c r="C8464" s="22"/>
    </row>
    <row r="8465" spans="3:3" x14ac:dyDescent="0.35">
      <c r="C8465" s="22"/>
    </row>
    <row r="8466" spans="3:3" x14ac:dyDescent="0.35">
      <c r="C8466" s="22"/>
    </row>
    <row r="8467" spans="3:3" x14ac:dyDescent="0.35">
      <c r="C8467" s="22"/>
    </row>
    <row r="8468" spans="3:3" x14ac:dyDescent="0.35">
      <c r="C8468" s="22"/>
    </row>
    <row r="8469" spans="3:3" x14ac:dyDescent="0.35">
      <c r="C8469" s="22"/>
    </row>
    <row r="8470" spans="3:3" x14ac:dyDescent="0.35">
      <c r="C8470" s="22"/>
    </row>
    <row r="8471" spans="3:3" x14ac:dyDescent="0.35">
      <c r="C8471" s="22"/>
    </row>
    <row r="8472" spans="3:3" x14ac:dyDescent="0.35">
      <c r="C8472" s="22"/>
    </row>
    <row r="8473" spans="3:3" x14ac:dyDescent="0.35">
      <c r="C8473" s="22"/>
    </row>
    <row r="8474" spans="3:3" x14ac:dyDescent="0.35">
      <c r="C8474" s="22"/>
    </row>
    <row r="8475" spans="3:3" x14ac:dyDescent="0.35">
      <c r="C8475" s="22"/>
    </row>
    <row r="8476" spans="3:3" x14ac:dyDescent="0.35">
      <c r="C8476" s="22"/>
    </row>
    <row r="8477" spans="3:3" x14ac:dyDescent="0.35">
      <c r="C8477" s="22"/>
    </row>
    <row r="8478" spans="3:3" x14ac:dyDescent="0.35">
      <c r="C8478" s="22"/>
    </row>
    <row r="8479" spans="3:3" x14ac:dyDescent="0.35">
      <c r="C8479" s="22"/>
    </row>
    <row r="8480" spans="3:3" x14ac:dyDescent="0.35">
      <c r="C8480" s="22"/>
    </row>
    <row r="8481" spans="3:3" x14ac:dyDescent="0.35">
      <c r="C8481" s="22"/>
    </row>
    <row r="8482" spans="3:3" x14ac:dyDescent="0.35">
      <c r="C8482" s="22"/>
    </row>
    <row r="8483" spans="3:3" x14ac:dyDescent="0.35">
      <c r="C8483" s="22"/>
    </row>
    <row r="8484" spans="3:3" x14ac:dyDescent="0.35">
      <c r="C8484" s="22"/>
    </row>
    <row r="8485" spans="3:3" x14ac:dyDescent="0.35">
      <c r="C8485" s="22"/>
    </row>
    <row r="8486" spans="3:3" x14ac:dyDescent="0.35">
      <c r="C8486" s="22"/>
    </row>
    <row r="8487" spans="3:3" x14ac:dyDescent="0.35">
      <c r="C8487" s="22"/>
    </row>
    <row r="8488" spans="3:3" x14ac:dyDescent="0.35">
      <c r="C8488" s="22"/>
    </row>
    <row r="8489" spans="3:3" x14ac:dyDescent="0.35">
      <c r="C8489" s="22"/>
    </row>
    <row r="8490" spans="3:3" x14ac:dyDescent="0.35">
      <c r="C8490" s="22"/>
    </row>
    <row r="8491" spans="3:3" x14ac:dyDescent="0.35">
      <c r="C8491" s="22"/>
    </row>
    <row r="8492" spans="3:3" x14ac:dyDescent="0.35">
      <c r="C8492" s="22"/>
    </row>
    <row r="8493" spans="3:3" x14ac:dyDescent="0.35">
      <c r="C8493" s="22"/>
    </row>
    <row r="8494" spans="3:3" x14ac:dyDescent="0.35">
      <c r="C8494" s="22"/>
    </row>
    <row r="8495" spans="3:3" x14ac:dyDescent="0.35">
      <c r="C8495" s="22"/>
    </row>
    <row r="8496" spans="3:3" x14ac:dyDescent="0.35">
      <c r="C8496" s="22"/>
    </row>
    <row r="8497" spans="3:3" x14ac:dyDescent="0.35">
      <c r="C8497" s="22"/>
    </row>
    <row r="8498" spans="3:3" x14ac:dyDescent="0.35">
      <c r="C8498" s="22"/>
    </row>
    <row r="8499" spans="3:3" x14ac:dyDescent="0.35">
      <c r="C8499" s="22"/>
    </row>
    <row r="8500" spans="3:3" x14ac:dyDescent="0.35">
      <c r="C8500" s="22"/>
    </row>
    <row r="8501" spans="3:3" x14ac:dyDescent="0.35">
      <c r="C8501" s="22"/>
    </row>
    <row r="8502" spans="3:3" x14ac:dyDescent="0.35">
      <c r="C8502" s="22"/>
    </row>
    <row r="8503" spans="3:3" x14ac:dyDescent="0.35">
      <c r="C8503" s="22"/>
    </row>
    <row r="8504" spans="3:3" x14ac:dyDescent="0.35">
      <c r="C8504" s="22"/>
    </row>
    <row r="8505" spans="3:3" x14ac:dyDescent="0.35">
      <c r="C8505" s="22"/>
    </row>
    <row r="8506" spans="3:3" x14ac:dyDescent="0.35">
      <c r="C8506" s="22"/>
    </row>
    <row r="8507" spans="3:3" x14ac:dyDescent="0.35">
      <c r="C8507" s="22"/>
    </row>
    <row r="8508" spans="3:3" x14ac:dyDescent="0.35">
      <c r="C8508" s="22"/>
    </row>
    <row r="8509" spans="3:3" x14ac:dyDescent="0.35">
      <c r="C8509" s="22"/>
    </row>
    <row r="8510" spans="3:3" x14ac:dyDescent="0.35">
      <c r="C8510" s="22"/>
    </row>
    <row r="8511" spans="3:3" x14ac:dyDescent="0.35">
      <c r="C8511" s="22"/>
    </row>
    <row r="8512" spans="3:3" x14ac:dyDescent="0.35">
      <c r="C8512" s="22"/>
    </row>
    <row r="8513" spans="3:3" x14ac:dyDescent="0.35">
      <c r="C8513" s="22"/>
    </row>
    <row r="8514" spans="3:3" x14ac:dyDescent="0.35">
      <c r="C8514" s="22"/>
    </row>
    <row r="8515" spans="3:3" x14ac:dyDescent="0.35">
      <c r="C8515" s="22"/>
    </row>
    <row r="8516" spans="3:3" x14ac:dyDescent="0.35">
      <c r="C8516" s="22"/>
    </row>
    <row r="8517" spans="3:3" x14ac:dyDescent="0.35">
      <c r="C8517" s="22"/>
    </row>
    <row r="8518" spans="3:3" x14ac:dyDescent="0.35">
      <c r="C8518" s="22"/>
    </row>
    <row r="8519" spans="3:3" x14ac:dyDescent="0.35">
      <c r="C8519" s="22"/>
    </row>
    <row r="8520" spans="3:3" x14ac:dyDescent="0.35">
      <c r="C8520" s="22"/>
    </row>
    <row r="8521" spans="3:3" x14ac:dyDescent="0.35">
      <c r="C8521" s="22"/>
    </row>
    <row r="8522" spans="3:3" x14ac:dyDescent="0.35">
      <c r="C8522" s="22"/>
    </row>
    <row r="8523" spans="3:3" x14ac:dyDescent="0.35">
      <c r="C8523" s="22"/>
    </row>
    <row r="8524" spans="3:3" x14ac:dyDescent="0.35">
      <c r="C8524" s="22"/>
    </row>
    <row r="8525" spans="3:3" x14ac:dyDescent="0.35">
      <c r="C8525" s="22"/>
    </row>
    <row r="8526" spans="3:3" x14ac:dyDescent="0.35">
      <c r="C8526" s="22"/>
    </row>
    <row r="8527" spans="3:3" x14ac:dyDescent="0.35">
      <c r="C8527" s="22"/>
    </row>
    <row r="8528" spans="3:3" x14ac:dyDescent="0.35">
      <c r="C8528" s="22"/>
    </row>
    <row r="8529" spans="3:3" x14ac:dyDescent="0.35">
      <c r="C8529" s="22"/>
    </row>
    <row r="8530" spans="3:3" x14ac:dyDescent="0.35">
      <c r="C8530" s="22"/>
    </row>
    <row r="8531" spans="3:3" x14ac:dyDescent="0.35">
      <c r="C8531" s="22"/>
    </row>
    <row r="8532" spans="3:3" x14ac:dyDescent="0.35">
      <c r="C8532" s="22"/>
    </row>
    <row r="8533" spans="3:3" x14ac:dyDescent="0.35">
      <c r="C8533" s="22"/>
    </row>
    <row r="8534" spans="3:3" x14ac:dyDescent="0.35">
      <c r="C8534" s="22"/>
    </row>
    <row r="8535" spans="3:3" x14ac:dyDescent="0.35">
      <c r="C8535" s="22"/>
    </row>
    <row r="8536" spans="3:3" x14ac:dyDescent="0.35">
      <c r="C8536" s="22"/>
    </row>
    <row r="8537" spans="3:3" x14ac:dyDescent="0.35">
      <c r="C8537" s="22"/>
    </row>
    <row r="8538" spans="3:3" x14ac:dyDescent="0.35">
      <c r="C8538" s="22"/>
    </row>
    <row r="8539" spans="3:3" x14ac:dyDescent="0.35">
      <c r="C8539" s="22"/>
    </row>
    <row r="8540" spans="3:3" x14ac:dyDescent="0.35">
      <c r="C8540" s="22"/>
    </row>
    <row r="8541" spans="3:3" x14ac:dyDescent="0.35">
      <c r="C8541" s="22"/>
    </row>
    <row r="8542" spans="3:3" x14ac:dyDescent="0.35">
      <c r="C8542" s="22"/>
    </row>
    <row r="8543" spans="3:3" x14ac:dyDescent="0.35">
      <c r="C8543" s="22"/>
    </row>
    <row r="8544" spans="3:3" x14ac:dyDescent="0.35">
      <c r="C8544" s="22"/>
    </row>
    <row r="8545" spans="3:3" x14ac:dyDescent="0.35">
      <c r="C8545" s="22"/>
    </row>
    <row r="8546" spans="3:3" x14ac:dyDescent="0.35">
      <c r="C8546" s="22"/>
    </row>
    <row r="8547" spans="3:3" x14ac:dyDescent="0.35">
      <c r="C8547" s="22"/>
    </row>
    <row r="8548" spans="3:3" x14ac:dyDescent="0.35">
      <c r="C8548" s="22"/>
    </row>
    <row r="8549" spans="3:3" x14ac:dyDescent="0.35">
      <c r="C8549" s="22"/>
    </row>
    <row r="8550" spans="3:3" x14ac:dyDescent="0.35">
      <c r="C8550" s="22"/>
    </row>
    <row r="8551" spans="3:3" x14ac:dyDescent="0.35">
      <c r="C8551" s="22"/>
    </row>
    <row r="8552" spans="3:3" x14ac:dyDescent="0.35">
      <c r="C8552" s="22"/>
    </row>
    <row r="8553" spans="3:3" x14ac:dyDescent="0.35">
      <c r="C8553" s="22"/>
    </row>
    <row r="8554" spans="3:3" x14ac:dyDescent="0.35">
      <c r="C8554" s="22"/>
    </row>
    <row r="8555" spans="3:3" x14ac:dyDescent="0.35">
      <c r="C8555" s="22"/>
    </row>
    <row r="8556" spans="3:3" x14ac:dyDescent="0.35">
      <c r="C8556" s="22"/>
    </row>
    <row r="8557" spans="3:3" x14ac:dyDescent="0.35">
      <c r="C8557" s="22"/>
    </row>
    <row r="8558" spans="3:3" x14ac:dyDescent="0.35">
      <c r="C8558" s="22"/>
    </row>
    <row r="8559" spans="3:3" x14ac:dyDescent="0.35">
      <c r="C8559" s="22"/>
    </row>
    <row r="8560" spans="3:3" x14ac:dyDescent="0.35">
      <c r="C8560" s="22"/>
    </row>
    <row r="8561" spans="3:3" x14ac:dyDescent="0.35">
      <c r="C8561" s="22"/>
    </row>
    <row r="8562" spans="3:3" x14ac:dyDescent="0.35">
      <c r="C8562" s="22"/>
    </row>
    <row r="8563" spans="3:3" x14ac:dyDescent="0.35">
      <c r="C8563" s="22"/>
    </row>
    <row r="8564" spans="3:3" x14ac:dyDescent="0.35">
      <c r="C8564" s="22"/>
    </row>
    <row r="8565" spans="3:3" x14ac:dyDescent="0.35">
      <c r="C8565" s="22"/>
    </row>
    <row r="8566" spans="3:3" x14ac:dyDescent="0.35">
      <c r="C8566" s="22"/>
    </row>
    <row r="8567" spans="3:3" x14ac:dyDescent="0.35">
      <c r="C8567" s="22"/>
    </row>
    <row r="8568" spans="3:3" x14ac:dyDescent="0.35">
      <c r="C8568" s="22"/>
    </row>
    <row r="8569" spans="3:3" x14ac:dyDescent="0.35">
      <c r="C8569" s="22"/>
    </row>
    <row r="8570" spans="3:3" x14ac:dyDescent="0.35">
      <c r="C8570" s="22"/>
    </row>
    <row r="8571" spans="3:3" x14ac:dyDescent="0.35">
      <c r="C8571" s="22"/>
    </row>
    <row r="8572" spans="3:3" x14ac:dyDescent="0.35">
      <c r="C8572" s="22"/>
    </row>
    <row r="8573" spans="3:3" x14ac:dyDescent="0.35">
      <c r="C8573" s="22"/>
    </row>
    <row r="8574" spans="3:3" x14ac:dyDescent="0.35">
      <c r="C8574" s="22"/>
    </row>
    <row r="8575" spans="3:3" x14ac:dyDescent="0.35">
      <c r="C8575" s="22"/>
    </row>
    <row r="8576" spans="3:3" x14ac:dyDescent="0.35">
      <c r="C8576" s="22"/>
    </row>
    <row r="8577" spans="3:3" x14ac:dyDescent="0.35">
      <c r="C8577" s="22"/>
    </row>
    <row r="8578" spans="3:3" x14ac:dyDescent="0.35">
      <c r="C8578" s="22"/>
    </row>
    <row r="8579" spans="3:3" x14ac:dyDescent="0.35">
      <c r="C8579" s="22"/>
    </row>
    <row r="8580" spans="3:3" x14ac:dyDescent="0.35">
      <c r="C8580" s="22"/>
    </row>
    <row r="8581" spans="3:3" x14ac:dyDescent="0.35">
      <c r="C8581" s="22"/>
    </row>
    <row r="8582" spans="3:3" x14ac:dyDescent="0.35">
      <c r="C8582" s="22"/>
    </row>
    <row r="8583" spans="3:3" x14ac:dyDescent="0.35">
      <c r="C8583" s="22"/>
    </row>
    <row r="8584" spans="3:3" x14ac:dyDescent="0.35">
      <c r="C8584" s="22"/>
    </row>
    <row r="8585" spans="3:3" x14ac:dyDescent="0.35">
      <c r="C8585" s="22"/>
    </row>
    <row r="8586" spans="3:3" x14ac:dyDescent="0.35">
      <c r="C8586" s="22"/>
    </row>
    <row r="8587" spans="3:3" x14ac:dyDescent="0.35">
      <c r="C8587" s="22"/>
    </row>
    <row r="8588" spans="3:3" x14ac:dyDescent="0.35">
      <c r="C8588" s="22"/>
    </row>
    <row r="8589" spans="3:3" x14ac:dyDescent="0.35">
      <c r="C8589" s="22"/>
    </row>
    <row r="8590" spans="3:3" x14ac:dyDescent="0.35">
      <c r="C8590" s="22"/>
    </row>
    <row r="8591" spans="3:3" x14ac:dyDescent="0.35">
      <c r="C8591" s="22"/>
    </row>
    <row r="8592" spans="3:3" x14ac:dyDescent="0.35">
      <c r="C8592" s="22"/>
    </row>
    <row r="8593" spans="3:3" x14ac:dyDescent="0.35">
      <c r="C8593" s="22"/>
    </row>
    <row r="8594" spans="3:3" x14ac:dyDescent="0.35">
      <c r="C8594" s="22"/>
    </row>
    <row r="8595" spans="3:3" x14ac:dyDescent="0.35">
      <c r="C8595" s="22"/>
    </row>
    <row r="8596" spans="3:3" x14ac:dyDescent="0.35">
      <c r="C8596" s="22"/>
    </row>
    <row r="8597" spans="3:3" x14ac:dyDescent="0.35">
      <c r="C8597" s="22"/>
    </row>
    <row r="8598" spans="3:3" x14ac:dyDescent="0.35">
      <c r="C8598" s="22"/>
    </row>
    <row r="8599" spans="3:3" x14ac:dyDescent="0.35">
      <c r="C8599" s="22"/>
    </row>
    <row r="8600" spans="3:3" x14ac:dyDescent="0.35">
      <c r="C8600" s="22"/>
    </row>
    <row r="8601" spans="3:3" x14ac:dyDescent="0.35">
      <c r="C8601" s="22"/>
    </row>
    <row r="8602" spans="3:3" x14ac:dyDescent="0.35">
      <c r="C8602" s="22"/>
    </row>
    <row r="8603" spans="3:3" x14ac:dyDescent="0.35">
      <c r="C8603" s="22"/>
    </row>
    <row r="8604" spans="3:3" x14ac:dyDescent="0.35">
      <c r="C8604" s="22"/>
    </row>
    <row r="8605" spans="3:3" x14ac:dyDescent="0.35">
      <c r="C8605" s="22"/>
    </row>
    <row r="8606" spans="3:3" x14ac:dyDescent="0.35">
      <c r="C8606" s="22"/>
    </row>
    <row r="8607" spans="3:3" x14ac:dyDescent="0.35">
      <c r="C8607" s="22"/>
    </row>
    <row r="8608" spans="3:3" x14ac:dyDescent="0.35">
      <c r="C8608" s="22"/>
    </row>
    <row r="8609" spans="3:3" x14ac:dyDescent="0.35">
      <c r="C8609" s="22"/>
    </row>
    <row r="8610" spans="3:3" x14ac:dyDescent="0.35">
      <c r="C8610" s="22"/>
    </row>
    <row r="8611" spans="3:3" x14ac:dyDescent="0.35">
      <c r="C8611" s="22"/>
    </row>
    <row r="8612" spans="3:3" x14ac:dyDescent="0.35">
      <c r="C8612" s="22"/>
    </row>
    <row r="8613" spans="3:3" x14ac:dyDescent="0.35">
      <c r="C8613" s="22"/>
    </row>
    <row r="8614" spans="3:3" x14ac:dyDescent="0.35">
      <c r="C8614" s="22"/>
    </row>
    <row r="8615" spans="3:3" x14ac:dyDescent="0.35">
      <c r="C8615" s="22"/>
    </row>
    <row r="8616" spans="3:3" x14ac:dyDescent="0.35">
      <c r="C8616" s="22"/>
    </row>
    <row r="8617" spans="3:3" x14ac:dyDescent="0.35">
      <c r="C8617" s="22"/>
    </row>
    <row r="8618" spans="3:3" x14ac:dyDescent="0.35">
      <c r="C8618" s="22"/>
    </row>
    <row r="8619" spans="3:3" x14ac:dyDescent="0.35">
      <c r="C8619" s="22"/>
    </row>
    <row r="8620" spans="3:3" x14ac:dyDescent="0.35">
      <c r="C8620" s="22"/>
    </row>
    <row r="8621" spans="3:3" x14ac:dyDescent="0.35">
      <c r="C8621" s="22"/>
    </row>
    <row r="8622" spans="3:3" x14ac:dyDescent="0.35">
      <c r="C8622" s="22"/>
    </row>
    <row r="8623" spans="3:3" x14ac:dyDescent="0.35">
      <c r="C8623" s="22"/>
    </row>
    <row r="8624" spans="3:3" x14ac:dyDescent="0.35">
      <c r="C8624" s="22"/>
    </row>
    <row r="8625" spans="3:3" x14ac:dyDescent="0.35">
      <c r="C8625" s="22"/>
    </row>
    <row r="8626" spans="3:3" x14ac:dyDescent="0.35">
      <c r="C8626" s="22"/>
    </row>
    <row r="8627" spans="3:3" x14ac:dyDescent="0.35">
      <c r="C8627" s="22"/>
    </row>
    <row r="8628" spans="3:3" x14ac:dyDescent="0.35">
      <c r="C8628" s="22"/>
    </row>
    <row r="8629" spans="3:3" x14ac:dyDescent="0.35">
      <c r="C8629" s="22"/>
    </row>
    <row r="8630" spans="3:3" x14ac:dyDescent="0.35">
      <c r="C8630" s="22"/>
    </row>
    <row r="8631" spans="3:3" x14ac:dyDescent="0.35">
      <c r="C8631" s="22"/>
    </row>
    <row r="8632" spans="3:3" x14ac:dyDescent="0.35">
      <c r="C8632" s="22"/>
    </row>
    <row r="8633" spans="3:3" x14ac:dyDescent="0.35">
      <c r="C8633" s="22"/>
    </row>
    <row r="8634" spans="3:3" x14ac:dyDescent="0.35">
      <c r="C8634" s="22"/>
    </row>
    <row r="8635" spans="3:3" x14ac:dyDescent="0.35">
      <c r="C8635" s="22"/>
    </row>
    <row r="8636" spans="3:3" x14ac:dyDescent="0.35">
      <c r="C8636" s="22"/>
    </row>
    <row r="8637" spans="3:3" x14ac:dyDescent="0.35">
      <c r="C8637" s="22"/>
    </row>
    <row r="8638" spans="3:3" x14ac:dyDescent="0.35">
      <c r="C8638" s="22"/>
    </row>
    <row r="8639" spans="3:3" x14ac:dyDescent="0.35">
      <c r="C8639" s="22"/>
    </row>
    <row r="8640" spans="3:3" x14ac:dyDescent="0.35">
      <c r="C8640" s="22"/>
    </row>
    <row r="8641" spans="3:3" x14ac:dyDescent="0.35">
      <c r="C8641" s="22"/>
    </row>
    <row r="8642" spans="3:3" x14ac:dyDescent="0.35">
      <c r="C8642" s="22"/>
    </row>
    <row r="8643" spans="3:3" x14ac:dyDescent="0.35">
      <c r="C8643" s="22"/>
    </row>
    <row r="8644" spans="3:3" x14ac:dyDescent="0.35">
      <c r="C8644" s="22"/>
    </row>
    <row r="8645" spans="3:3" x14ac:dyDescent="0.35">
      <c r="C8645" s="22"/>
    </row>
    <row r="8646" spans="3:3" x14ac:dyDescent="0.35">
      <c r="C8646" s="22"/>
    </row>
    <row r="8647" spans="3:3" x14ac:dyDescent="0.35">
      <c r="C8647" s="22"/>
    </row>
    <row r="8648" spans="3:3" x14ac:dyDescent="0.35">
      <c r="C8648" s="22"/>
    </row>
    <row r="8649" spans="3:3" x14ac:dyDescent="0.35">
      <c r="C8649" s="22"/>
    </row>
    <row r="8650" spans="3:3" x14ac:dyDescent="0.35">
      <c r="C8650" s="22"/>
    </row>
    <row r="8651" spans="3:3" x14ac:dyDescent="0.35">
      <c r="C8651" s="22"/>
    </row>
    <row r="8652" spans="3:3" x14ac:dyDescent="0.35">
      <c r="C8652" s="22"/>
    </row>
    <row r="8653" spans="3:3" x14ac:dyDescent="0.35">
      <c r="C8653" s="22"/>
    </row>
    <row r="8654" spans="3:3" x14ac:dyDescent="0.35">
      <c r="C8654" s="22"/>
    </row>
    <row r="8655" spans="3:3" x14ac:dyDescent="0.35">
      <c r="C8655" s="22"/>
    </row>
    <row r="8656" spans="3:3" x14ac:dyDescent="0.35">
      <c r="C8656" s="22"/>
    </row>
    <row r="8657" spans="3:3" x14ac:dyDescent="0.35">
      <c r="C8657" s="22"/>
    </row>
    <row r="8658" spans="3:3" x14ac:dyDescent="0.35">
      <c r="C8658" s="22"/>
    </row>
    <row r="8659" spans="3:3" x14ac:dyDescent="0.35">
      <c r="C8659" s="22"/>
    </row>
    <row r="8660" spans="3:3" x14ac:dyDescent="0.35">
      <c r="C8660" s="22"/>
    </row>
    <row r="8661" spans="3:3" x14ac:dyDescent="0.35">
      <c r="C8661" s="22"/>
    </row>
    <row r="8662" spans="3:3" x14ac:dyDescent="0.35">
      <c r="C8662" s="22"/>
    </row>
    <row r="8663" spans="3:3" x14ac:dyDescent="0.35">
      <c r="C8663" s="22"/>
    </row>
    <row r="8664" spans="3:3" x14ac:dyDescent="0.35">
      <c r="C8664" s="22"/>
    </row>
    <row r="8665" spans="3:3" x14ac:dyDescent="0.35">
      <c r="C8665" s="22"/>
    </row>
    <row r="8666" spans="3:3" x14ac:dyDescent="0.35">
      <c r="C8666" s="22"/>
    </row>
    <row r="8667" spans="3:3" x14ac:dyDescent="0.35">
      <c r="C8667" s="22"/>
    </row>
    <row r="8668" spans="3:3" x14ac:dyDescent="0.35">
      <c r="C8668" s="22"/>
    </row>
    <row r="8669" spans="3:3" x14ac:dyDescent="0.35">
      <c r="C8669" s="22"/>
    </row>
    <row r="8670" spans="3:3" x14ac:dyDescent="0.35">
      <c r="C8670" s="22"/>
    </row>
    <row r="8671" spans="3:3" x14ac:dyDescent="0.35">
      <c r="C8671" s="22"/>
    </row>
    <row r="8672" spans="3:3" x14ac:dyDescent="0.35">
      <c r="C8672" s="22"/>
    </row>
    <row r="8673" spans="3:3" x14ac:dyDescent="0.35">
      <c r="C8673" s="22"/>
    </row>
    <row r="8674" spans="3:3" x14ac:dyDescent="0.35">
      <c r="C8674" s="22"/>
    </row>
    <row r="8675" spans="3:3" x14ac:dyDescent="0.35">
      <c r="C8675" s="22"/>
    </row>
    <row r="8676" spans="3:3" x14ac:dyDescent="0.35">
      <c r="C8676" s="22"/>
    </row>
    <row r="8677" spans="3:3" x14ac:dyDescent="0.35">
      <c r="C8677" s="22"/>
    </row>
    <row r="8678" spans="3:3" x14ac:dyDescent="0.35">
      <c r="C8678" s="22"/>
    </row>
    <row r="8679" spans="3:3" x14ac:dyDescent="0.35">
      <c r="C8679" s="22"/>
    </row>
    <row r="8680" spans="3:3" x14ac:dyDescent="0.35">
      <c r="C8680" s="22"/>
    </row>
    <row r="8681" spans="3:3" x14ac:dyDescent="0.35">
      <c r="C8681" s="22"/>
    </row>
    <row r="8682" spans="3:3" x14ac:dyDescent="0.35">
      <c r="C8682" s="22"/>
    </row>
    <row r="8683" spans="3:3" x14ac:dyDescent="0.35">
      <c r="C8683" s="22"/>
    </row>
    <row r="8684" spans="3:3" x14ac:dyDescent="0.35">
      <c r="C8684" s="22"/>
    </row>
    <row r="8685" spans="3:3" x14ac:dyDescent="0.35">
      <c r="C8685" s="22"/>
    </row>
    <row r="8686" spans="3:3" x14ac:dyDescent="0.35">
      <c r="C8686" s="22"/>
    </row>
    <row r="8687" spans="3:3" x14ac:dyDescent="0.35">
      <c r="C8687" s="22"/>
    </row>
    <row r="8688" spans="3:3" x14ac:dyDescent="0.35">
      <c r="C8688" s="22"/>
    </row>
    <row r="8689" spans="3:3" x14ac:dyDescent="0.35">
      <c r="C8689" s="22"/>
    </row>
    <row r="8690" spans="3:3" x14ac:dyDescent="0.35">
      <c r="C8690" s="22"/>
    </row>
    <row r="8691" spans="3:3" x14ac:dyDescent="0.35">
      <c r="C8691" s="22"/>
    </row>
    <row r="8692" spans="3:3" x14ac:dyDescent="0.35">
      <c r="C8692" s="22"/>
    </row>
    <row r="8693" spans="3:3" x14ac:dyDescent="0.35">
      <c r="C8693" s="22"/>
    </row>
    <row r="8694" spans="3:3" x14ac:dyDescent="0.35">
      <c r="C8694" s="22"/>
    </row>
    <row r="8695" spans="3:3" x14ac:dyDescent="0.35">
      <c r="C8695" s="22"/>
    </row>
    <row r="8696" spans="3:3" x14ac:dyDescent="0.35">
      <c r="C8696" s="22"/>
    </row>
    <row r="8697" spans="3:3" x14ac:dyDescent="0.35">
      <c r="C8697" s="22"/>
    </row>
    <row r="8698" spans="3:3" x14ac:dyDescent="0.35">
      <c r="C8698" s="22"/>
    </row>
    <row r="8699" spans="3:3" x14ac:dyDescent="0.35">
      <c r="C8699" s="22"/>
    </row>
    <row r="8700" spans="3:3" x14ac:dyDescent="0.35">
      <c r="C8700" s="22"/>
    </row>
    <row r="8701" spans="3:3" x14ac:dyDescent="0.35">
      <c r="C8701" s="22"/>
    </row>
    <row r="8702" spans="3:3" x14ac:dyDescent="0.35">
      <c r="C8702" s="22"/>
    </row>
    <row r="8703" spans="3:3" x14ac:dyDescent="0.35">
      <c r="C8703" s="22"/>
    </row>
    <row r="8704" spans="3:3" x14ac:dyDescent="0.35">
      <c r="C8704" s="22"/>
    </row>
    <row r="8705" spans="3:3" x14ac:dyDescent="0.35">
      <c r="C8705" s="22"/>
    </row>
    <row r="8706" spans="3:3" x14ac:dyDescent="0.35">
      <c r="C8706" s="22"/>
    </row>
    <row r="8707" spans="3:3" x14ac:dyDescent="0.35">
      <c r="C8707" s="22"/>
    </row>
    <row r="8708" spans="3:3" x14ac:dyDescent="0.35">
      <c r="C8708" s="22"/>
    </row>
    <row r="8709" spans="3:3" x14ac:dyDescent="0.35">
      <c r="C8709" s="22"/>
    </row>
    <row r="8710" spans="3:3" x14ac:dyDescent="0.35">
      <c r="C8710" s="22"/>
    </row>
    <row r="8711" spans="3:3" x14ac:dyDescent="0.35">
      <c r="C8711" s="22"/>
    </row>
    <row r="8712" spans="3:3" x14ac:dyDescent="0.35">
      <c r="C8712" s="22"/>
    </row>
    <row r="8713" spans="3:3" x14ac:dyDescent="0.35">
      <c r="C8713" s="22"/>
    </row>
    <row r="8714" spans="3:3" x14ac:dyDescent="0.35">
      <c r="C8714" s="22"/>
    </row>
    <row r="8715" spans="3:3" x14ac:dyDescent="0.35">
      <c r="C8715" s="22"/>
    </row>
    <row r="8716" spans="3:3" x14ac:dyDescent="0.35">
      <c r="C8716" s="22"/>
    </row>
    <row r="8717" spans="3:3" x14ac:dyDescent="0.35">
      <c r="C8717" s="22"/>
    </row>
    <row r="8718" spans="3:3" x14ac:dyDescent="0.35">
      <c r="C8718" s="22"/>
    </row>
    <row r="8719" spans="3:3" x14ac:dyDescent="0.35">
      <c r="C8719" s="22"/>
    </row>
    <row r="8720" spans="3:3" x14ac:dyDescent="0.35">
      <c r="C8720" s="22"/>
    </row>
    <row r="8721" spans="3:3" x14ac:dyDescent="0.35">
      <c r="C8721" s="22"/>
    </row>
    <row r="8722" spans="3:3" x14ac:dyDescent="0.35">
      <c r="C8722" s="22"/>
    </row>
    <row r="8723" spans="3:3" x14ac:dyDescent="0.35">
      <c r="C8723" s="22"/>
    </row>
    <row r="8724" spans="3:3" x14ac:dyDescent="0.35">
      <c r="C8724" s="22"/>
    </row>
    <row r="8725" spans="3:3" x14ac:dyDescent="0.35">
      <c r="C8725" s="22"/>
    </row>
    <row r="8726" spans="3:3" x14ac:dyDescent="0.35">
      <c r="C8726" s="22"/>
    </row>
    <row r="8727" spans="3:3" x14ac:dyDescent="0.35">
      <c r="C8727" s="22"/>
    </row>
    <row r="8728" spans="3:3" x14ac:dyDescent="0.35">
      <c r="C8728" s="22"/>
    </row>
    <row r="8729" spans="3:3" x14ac:dyDescent="0.35">
      <c r="C8729" s="22"/>
    </row>
    <row r="8730" spans="3:3" x14ac:dyDescent="0.35">
      <c r="C8730" s="22"/>
    </row>
    <row r="8731" spans="3:3" x14ac:dyDescent="0.35">
      <c r="C8731" s="22"/>
    </row>
    <row r="8732" spans="3:3" x14ac:dyDescent="0.35">
      <c r="C8732" s="22"/>
    </row>
    <row r="8733" spans="3:3" x14ac:dyDescent="0.35">
      <c r="C8733" s="22"/>
    </row>
    <row r="8734" spans="3:3" x14ac:dyDescent="0.35">
      <c r="C8734" s="22"/>
    </row>
    <row r="8735" spans="3:3" x14ac:dyDescent="0.35">
      <c r="C8735" s="22"/>
    </row>
    <row r="8736" spans="3:3" x14ac:dyDescent="0.35">
      <c r="C8736" s="22"/>
    </row>
    <row r="8737" spans="3:3" x14ac:dyDescent="0.35">
      <c r="C8737" s="22"/>
    </row>
    <row r="8738" spans="3:3" x14ac:dyDescent="0.35">
      <c r="C8738" s="22"/>
    </row>
    <row r="8739" spans="3:3" x14ac:dyDescent="0.35">
      <c r="C8739" s="22"/>
    </row>
    <row r="8740" spans="3:3" x14ac:dyDescent="0.35">
      <c r="C8740" s="22"/>
    </row>
    <row r="8741" spans="3:3" x14ac:dyDescent="0.35">
      <c r="C8741" s="22"/>
    </row>
    <row r="8742" spans="3:3" x14ac:dyDescent="0.35">
      <c r="C8742" s="22"/>
    </row>
    <row r="8743" spans="3:3" x14ac:dyDescent="0.35">
      <c r="C8743" s="22"/>
    </row>
    <row r="8744" spans="3:3" x14ac:dyDescent="0.35">
      <c r="C8744" s="22"/>
    </row>
    <row r="8745" spans="3:3" x14ac:dyDescent="0.35">
      <c r="C8745" s="22"/>
    </row>
    <row r="8746" spans="3:3" x14ac:dyDescent="0.35">
      <c r="C8746" s="22"/>
    </row>
    <row r="8747" spans="3:3" x14ac:dyDescent="0.35">
      <c r="C8747" s="22"/>
    </row>
    <row r="8748" spans="3:3" x14ac:dyDescent="0.35">
      <c r="C8748" s="22"/>
    </row>
    <row r="8749" spans="3:3" x14ac:dyDescent="0.35">
      <c r="C8749" s="22"/>
    </row>
    <row r="8750" spans="3:3" x14ac:dyDescent="0.35">
      <c r="C8750" s="22"/>
    </row>
    <row r="8751" spans="3:3" x14ac:dyDescent="0.35">
      <c r="C8751" s="22"/>
    </row>
    <row r="8752" spans="3:3" x14ac:dyDescent="0.35">
      <c r="C8752" s="22"/>
    </row>
    <row r="8753" spans="3:3" x14ac:dyDescent="0.35">
      <c r="C8753" s="22"/>
    </row>
    <row r="8754" spans="3:3" x14ac:dyDescent="0.35">
      <c r="C8754" s="22"/>
    </row>
    <row r="8755" spans="3:3" x14ac:dyDescent="0.35">
      <c r="C8755" s="22"/>
    </row>
    <row r="8756" spans="3:3" x14ac:dyDescent="0.35">
      <c r="C8756" s="22"/>
    </row>
    <row r="8757" spans="3:3" x14ac:dyDescent="0.35">
      <c r="C8757" s="22"/>
    </row>
    <row r="8758" spans="3:3" x14ac:dyDescent="0.35">
      <c r="C8758" s="22"/>
    </row>
    <row r="8759" spans="3:3" x14ac:dyDescent="0.35">
      <c r="C8759" s="22"/>
    </row>
    <row r="8760" spans="3:3" x14ac:dyDescent="0.35">
      <c r="C8760" s="22"/>
    </row>
    <row r="8761" spans="3:3" x14ac:dyDescent="0.35">
      <c r="C8761" s="22"/>
    </row>
    <row r="8762" spans="3:3" x14ac:dyDescent="0.35">
      <c r="C8762" s="22"/>
    </row>
    <row r="8763" spans="3:3" x14ac:dyDescent="0.35">
      <c r="C8763" s="22"/>
    </row>
    <row r="8764" spans="3:3" x14ac:dyDescent="0.35">
      <c r="C8764" s="22"/>
    </row>
    <row r="8765" spans="3:3" x14ac:dyDescent="0.35">
      <c r="C8765" s="22"/>
    </row>
    <row r="8766" spans="3:3" x14ac:dyDescent="0.35">
      <c r="C8766" s="22"/>
    </row>
    <row r="8767" spans="3:3" x14ac:dyDescent="0.35">
      <c r="C8767" s="22"/>
    </row>
    <row r="8768" spans="3:3" x14ac:dyDescent="0.35">
      <c r="C8768" s="22"/>
    </row>
    <row r="8769" spans="3:3" x14ac:dyDescent="0.35">
      <c r="C8769" s="22"/>
    </row>
    <row r="8770" spans="3:3" x14ac:dyDescent="0.35">
      <c r="C8770" s="22"/>
    </row>
    <row r="8771" spans="3:3" x14ac:dyDescent="0.35">
      <c r="C8771" s="22"/>
    </row>
    <row r="8772" spans="3:3" x14ac:dyDescent="0.35">
      <c r="C8772" s="22"/>
    </row>
    <row r="8773" spans="3:3" x14ac:dyDescent="0.35">
      <c r="C8773" s="22"/>
    </row>
    <row r="8774" spans="3:3" x14ac:dyDescent="0.35">
      <c r="C8774" s="22"/>
    </row>
    <row r="8775" spans="3:3" x14ac:dyDescent="0.35">
      <c r="C8775" s="22"/>
    </row>
    <row r="8776" spans="3:3" x14ac:dyDescent="0.35">
      <c r="C8776" s="22"/>
    </row>
    <row r="8777" spans="3:3" x14ac:dyDescent="0.35">
      <c r="C8777" s="22"/>
    </row>
    <row r="8778" spans="3:3" x14ac:dyDescent="0.35">
      <c r="C8778" s="22"/>
    </row>
    <row r="8779" spans="3:3" x14ac:dyDescent="0.35">
      <c r="C8779" s="22"/>
    </row>
    <row r="8780" spans="3:3" x14ac:dyDescent="0.35">
      <c r="C8780" s="22"/>
    </row>
    <row r="8781" spans="3:3" x14ac:dyDescent="0.35">
      <c r="C8781" s="22"/>
    </row>
    <row r="8782" spans="3:3" x14ac:dyDescent="0.35">
      <c r="C8782" s="22"/>
    </row>
    <row r="8783" spans="3:3" x14ac:dyDescent="0.35">
      <c r="C8783" s="22"/>
    </row>
    <row r="8784" spans="3:3" x14ac:dyDescent="0.35">
      <c r="C8784" s="22"/>
    </row>
    <row r="8785" spans="3:3" x14ac:dyDescent="0.35">
      <c r="C8785" s="22"/>
    </row>
    <row r="8786" spans="3:3" x14ac:dyDescent="0.35">
      <c r="C8786" s="22"/>
    </row>
    <row r="8787" spans="3:3" x14ac:dyDescent="0.35">
      <c r="C8787" s="22"/>
    </row>
    <row r="8788" spans="3:3" x14ac:dyDescent="0.35">
      <c r="C8788" s="22"/>
    </row>
    <row r="8789" spans="3:3" x14ac:dyDescent="0.35">
      <c r="C8789" s="22"/>
    </row>
    <row r="8790" spans="3:3" x14ac:dyDescent="0.35">
      <c r="C8790" s="22"/>
    </row>
    <row r="8791" spans="3:3" x14ac:dyDescent="0.35">
      <c r="C8791" s="22"/>
    </row>
    <row r="8792" spans="3:3" x14ac:dyDescent="0.35">
      <c r="C8792" s="22"/>
    </row>
    <row r="8793" spans="3:3" x14ac:dyDescent="0.35">
      <c r="C8793" s="22"/>
    </row>
    <row r="8794" spans="3:3" x14ac:dyDescent="0.35">
      <c r="C8794" s="22"/>
    </row>
    <row r="8795" spans="3:3" x14ac:dyDescent="0.35">
      <c r="C8795" s="22"/>
    </row>
    <row r="8796" spans="3:3" x14ac:dyDescent="0.35">
      <c r="C8796" s="22"/>
    </row>
    <row r="8797" spans="3:3" x14ac:dyDescent="0.35">
      <c r="C8797" s="22"/>
    </row>
    <row r="8798" spans="3:3" x14ac:dyDescent="0.35">
      <c r="C8798" s="22"/>
    </row>
    <row r="8799" spans="3:3" x14ac:dyDescent="0.35">
      <c r="C8799" s="22"/>
    </row>
    <row r="8800" spans="3:3" x14ac:dyDescent="0.35">
      <c r="C8800" s="22"/>
    </row>
    <row r="8801" spans="3:3" x14ac:dyDescent="0.35">
      <c r="C8801" s="22"/>
    </row>
    <row r="8802" spans="3:3" x14ac:dyDescent="0.35">
      <c r="C8802" s="22"/>
    </row>
    <row r="8803" spans="3:3" x14ac:dyDescent="0.35">
      <c r="C8803" s="22"/>
    </row>
    <row r="8804" spans="3:3" x14ac:dyDescent="0.35">
      <c r="C8804" s="22"/>
    </row>
    <row r="8805" spans="3:3" x14ac:dyDescent="0.35">
      <c r="C8805" s="22"/>
    </row>
    <row r="8806" spans="3:3" x14ac:dyDescent="0.35">
      <c r="C8806" s="22"/>
    </row>
    <row r="8807" spans="3:3" x14ac:dyDescent="0.35">
      <c r="C8807" s="22"/>
    </row>
    <row r="8808" spans="3:3" x14ac:dyDescent="0.35">
      <c r="C8808" s="22"/>
    </row>
    <row r="8809" spans="3:3" x14ac:dyDescent="0.35">
      <c r="C8809" s="22"/>
    </row>
    <row r="8810" spans="3:3" x14ac:dyDescent="0.35">
      <c r="C8810" s="22"/>
    </row>
    <row r="8811" spans="3:3" x14ac:dyDescent="0.35">
      <c r="C8811" s="22"/>
    </row>
    <row r="8812" spans="3:3" x14ac:dyDescent="0.35">
      <c r="C8812" s="22"/>
    </row>
    <row r="8813" spans="3:3" x14ac:dyDescent="0.35">
      <c r="C8813" s="22"/>
    </row>
    <row r="8814" spans="3:3" x14ac:dyDescent="0.35">
      <c r="C8814" s="22"/>
    </row>
    <row r="8815" spans="3:3" x14ac:dyDescent="0.35">
      <c r="C8815" s="22"/>
    </row>
    <row r="8816" spans="3:3" x14ac:dyDescent="0.35">
      <c r="C8816" s="22"/>
    </row>
    <row r="8817" spans="3:3" x14ac:dyDescent="0.35">
      <c r="C8817" s="22"/>
    </row>
    <row r="8818" spans="3:3" x14ac:dyDescent="0.35">
      <c r="C8818" s="22"/>
    </row>
    <row r="8819" spans="3:3" x14ac:dyDescent="0.35">
      <c r="C8819" s="22"/>
    </row>
    <row r="8820" spans="3:3" x14ac:dyDescent="0.35">
      <c r="C8820" s="22"/>
    </row>
    <row r="8821" spans="3:3" x14ac:dyDescent="0.35">
      <c r="C8821" s="22"/>
    </row>
    <row r="8822" spans="3:3" x14ac:dyDescent="0.35">
      <c r="C8822" s="22"/>
    </row>
    <row r="8823" spans="3:3" x14ac:dyDescent="0.35">
      <c r="C8823" s="22"/>
    </row>
    <row r="8824" spans="3:3" x14ac:dyDescent="0.35">
      <c r="C8824" s="22"/>
    </row>
    <row r="8825" spans="3:3" x14ac:dyDescent="0.35">
      <c r="C8825" s="22"/>
    </row>
    <row r="8826" spans="3:3" x14ac:dyDescent="0.35">
      <c r="C8826" s="22"/>
    </row>
    <row r="8827" spans="3:3" x14ac:dyDescent="0.35">
      <c r="C8827" s="22"/>
    </row>
    <row r="8828" spans="3:3" x14ac:dyDescent="0.35">
      <c r="C8828" s="22"/>
    </row>
    <row r="8829" spans="3:3" x14ac:dyDescent="0.35">
      <c r="C8829" s="22"/>
    </row>
    <row r="8830" spans="3:3" x14ac:dyDescent="0.35">
      <c r="C8830" s="22"/>
    </row>
    <row r="8831" spans="3:3" x14ac:dyDescent="0.35">
      <c r="C8831" s="22"/>
    </row>
    <row r="8832" spans="3:3" x14ac:dyDescent="0.35">
      <c r="C8832" s="22"/>
    </row>
    <row r="8833" spans="3:3" x14ac:dyDescent="0.35">
      <c r="C8833" s="22"/>
    </row>
    <row r="8834" spans="3:3" x14ac:dyDescent="0.35">
      <c r="C8834" s="22"/>
    </row>
    <row r="8835" spans="3:3" x14ac:dyDescent="0.35">
      <c r="C8835" s="22"/>
    </row>
    <row r="8836" spans="3:3" x14ac:dyDescent="0.35">
      <c r="C8836" s="22"/>
    </row>
    <row r="8837" spans="3:3" x14ac:dyDescent="0.35">
      <c r="C8837" s="22"/>
    </row>
    <row r="8838" spans="3:3" x14ac:dyDescent="0.35">
      <c r="C8838" s="22"/>
    </row>
    <row r="8839" spans="3:3" x14ac:dyDescent="0.35">
      <c r="C8839" s="22"/>
    </row>
    <row r="8840" spans="3:3" x14ac:dyDescent="0.35">
      <c r="C8840" s="22"/>
    </row>
    <row r="8841" spans="3:3" x14ac:dyDescent="0.35">
      <c r="C8841" s="22"/>
    </row>
    <row r="8842" spans="3:3" x14ac:dyDescent="0.35">
      <c r="C8842" s="22"/>
    </row>
    <row r="8843" spans="3:3" x14ac:dyDescent="0.35">
      <c r="C8843" s="22"/>
    </row>
    <row r="8844" spans="3:3" x14ac:dyDescent="0.35">
      <c r="C8844" s="22"/>
    </row>
    <row r="8845" spans="3:3" x14ac:dyDescent="0.35">
      <c r="C8845" s="22"/>
    </row>
    <row r="8846" spans="3:3" x14ac:dyDescent="0.35">
      <c r="C8846" s="22"/>
    </row>
    <row r="8847" spans="3:3" x14ac:dyDescent="0.35">
      <c r="C8847" s="22"/>
    </row>
    <row r="8848" spans="3:3" x14ac:dyDescent="0.35">
      <c r="C8848" s="22"/>
    </row>
    <row r="8849" spans="3:3" x14ac:dyDescent="0.35">
      <c r="C8849" s="22"/>
    </row>
    <row r="8850" spans="3:3" x14ac:dyDescent="0.35">
      <c r="C8850" s="22"/>
    </row>
    <row r="8851" spans="3:3" x14ac:dyDescent="0.35">
      <c r="C8851" s="22"/>
    </row>
    <row r="8852" spans="3:3" x14ac:dyDescent="0.35">
      <c r="C8852" s="22"/>
    </row>
    <row r="8853" spans="3:3" x14ac:dyDescent="0.35">
      <c r="C8853" s="22"/>
    </row>
    <row r="8854" spans="3:3" x14ac:dyDescent="0.35">
      <c r="C8854" s="22"/>
    </row>
    <row r="8855" spans="3:3" x14ac:dyDescent="0.35">
      <c r="C8855" s="22"/>
    </row>
    <row r="8856" spans="3:3" x14ac:dyDescent="0.35">
      <c r="C8856" s="22"/>
    </row>
    <row r="8857" spans="3:3" x14ac:dyDescent="0.35">
      <c r="C8857" s="22"/>
    </row>
    <row r="8858" spans="3:3" x14ac:dyDescent="0.35">
      <c r="C8858" s="22"/>
    </row>
    <row r="8859" spans="3:3" x14ac:dyDescent="0.35">
      <c r="C8859" s="22"/>
    </row>
    <row r="8860" spans="3:3" x14ac:dyDescent="0.35">
      <c r="C8860" s="22"/>
    </row>
    <row r="8861" spans="3:3" x14ac:dyDescent="0.35">
      <c r="C8861" s="22"/>
    </row>
    <row r="8862" spans="3:3" x14ac:dyDescent="0.35">
      <c r="C8862" s="22"/>
    </row>
    <row r="8863" spans="3:3" x14ac:dyDescent="0.35">
      <c r="C8863" s="22"/>
    </row>
    <row r="8864" spans="3:3" x14ac:dyDescent="0.35">
      <c r="C8864" s="22"/>
    </row>
    <row r="8865" spans="3:3" x14ac:dyDescent="0.35">
      <c r="C8865" s="22"/>
    </row>
    <row r="8866" spans="3:3" x14ac:dyDescent="0.35">
      <c r="C8866" s="22"/>
    </row>
    <row r="8867" spans="3:3" x14ac:dyDescent="0.35">
      <c r="C8867" s="22"/>
    </row>
    <row r="8868" spans="3:3" x14ac:dyDescent="0.35">
      <c r="C8868" s="22"/>
    </row>
    <row r="8869" spans="3:3" x14ac:dyDescent="0.35">
      <c r="C8869" s="22"/>
    </row>
    <row r="8870" spans="3:3" x14ac:dyDescent="0.35">
      <c r="C8870" s="22"/>
    </row>
    <row r="8871" spans="3:3" x14ac:dyDescent="0.35">
      <c r="C8871" s="22"/>
    </row>
    <row r="8872" spans="3:3" x14ac:dyDescent="0.35">
      <c r="C8872" s="22"/>
    </row>
    <row r="8873" spans="3:3" x14ac:dyDescent="0.35">
      <c r="C8873" s="22"/>
    </row>
    <row r="8874" spans="3:3" x14ac:dyDescent="0.35">
      <c r="C8874" s="22"/>
    </row>
    <row r="8875" spans="3:3" x14ac:dyDescent="0.35">
      <c r="C8875" s="22"/>
    </row>
    <row r="8876" spans="3:3" x14ac:dyDescent="0.35">
      <c r="C8876" s="22"/>
    </row>
    <row r="8877" spans="3:3" x14ac:dyDescent="0.35">
      <c r="C8877" s="22"/>
    </row>
    <row r="8878" spans="3:3" x14ac:dyDescent="0.35">
      <c r="C8878" s="22"/>
    </row>
    <row r="8879" spans="3:3" x14ac:dyDescent="0.35">
      <c r="C8879" s="22"/>
    </row>
    <row r="8880" spans="3:3" x14ac:dyDescent="0.35">
      <c r="C8880" s="22"/>
    </row>
    <row r="8881" spans="3:3" x14ac:dyDescent="0.35">
      <c r="C8881" s="22"/>
    </row>
    <row r="8882" spans="3:3" x14ac:dyDescent="0.35">
      <c r="C8882" s="22"/>
    </row>
    <row r="8883" spans="3:3" x14ac:dyDescent="0.35">
      <c r="C8883" s="22"/>
    </row>
    <row r="8884" spans="3:3" x14ac:dyDescent="0.35">
      <c r="C8884" s="22"/>
    </row>
    <row r="8885" spans="3:3" x14ac:dyDescent="0.35">
      <c r="C8885" s="22"/>
    </row>
    <row r="8886" spans="3:3" x14ac:dyDescent="0.35">
      <c r="C8886" s="22"/>
    </row>
    <row r="8887" spans="3:3" x14ac:dyDescent="0.35">
      <c r="C8887" s="22"/>
    </row>
    <row r="8888" spans="3:3" x14ac:dyDescent="0.35">
      <c r="C8888" s="22"/>
    </row>
    <row r="8889" spans="3:3" x14ac:dyDescent="0.35">
      <c r="C8889" s="22"/>
    </row>
    <row r="8890" spans="3:3" x14ac:dyDescent="0.35">
      <c r="C8890" s="22"/>
    </row>
    <row r="8891" spans="3:3" x14ac:dyDescent="0.35">
      <c r="C8891" s="22"/>
    </row>
    <row r="8892" spans="3:3" x14ac:dyDescent="0.35">
      <c r="C8892" s="22"/>
    </row>
    <row r="8893" spans="3:3" x14ac:dyDescent="0.35">
      <c r="C8893" s="22"/>
    </row>
    <row r="8894" spans="3:3" x14ac:dyDescent="0.35">
      <c r="C8894" s="22"/>
    </row>
    <row r="8895" spans="3:3" x14ac:dyDescent="0.35">
      <c r="C8895" s="22"/>
    </row>
    <row r="8896" spans="3:3" x14ac:dyDescent="0.35">
      <c r="C8896" s="22"/>
    </row>
    <row r="8897" spans="3:3" x14ac:dyDescent="0.35">
      <c r="C8897" s="22"/>
    </row>
    <row r="8898" spans="3:3" x14ac:dyDescent="0.35">
      <c r="C8898" s="22"/>
    </row>
    <row r="8899" spans="3:3" x14ac:dyDescent="0.35">
      <c r="C8899" s="22"/>
    </row>
    <row r="8900" spans="3:3" x14ac:dyDescent="0.35">
      <c r="C8900" s="22"/>
    </row>
    <row r="8901" spans="3:3" x14ac:dyDescent="0.35">
      <c r="C8901" s="22"/>
    </row>
    <row r="8902" spans="3:3" x14ac:dyDescent="0.35">
      <c r="C8902" s="22"/>
    </row>
    <row r="8903" spans="3:3" x14ac:dyDescent="0.35">
      <c r="C8903" s="22"/>
    </row>
    <row r="8904" spans="3:3" x14ac:dyDescent="0.35">
      <c r="C8904" s="22"/>
    </row>
    <row r="8905" spans="3:3" x14ac:dyDescent="0.35">
      <c r="C8905" s="22"/>
    </row>
    <row r="8906" spans="3:3" x14ac:dyDescent="0.35">
      <c r="C8906" s="22"/>
    </row>
    <row r="8907" spans="3:3" x14ac:dyDescent="0.35">
      <c r="C8907" s="22"/>
    </row>
    <row r="8908" spans="3:3" x14ac:dyDescent="0.35">
      <c r="C8908" s="22"/>
    </row>
    <row r="8909" spans="3:3" x14ac:dyDescent="0.35">
      <c r="C8909" s="22"/>
    </row>
    <row r="8910" spans="3:3" x14ac:dyDescent="0.35">
      <c r="C8910" s="22"/>
    </row>
    <row r="8911" spans="3:3" x14ac:dyDescent="0.35">
      <c r="C8911" s="22"/>
    </row>
    <row r="8912" spans="3:3" x14ac:dyDescent="0.35">
      <c r="C8912" s="22"/>
    </row>
    <row r="8913" spans="3:3" x14ac:dyDescent="0.35">
      <c r="C8913" s="22"/>
    </row>
    <row r="8914" spans="3:3" x14ac:dyDescent="0.35">
      <c r="C8914" s="22"/>
    </row>
    <row r="8915" spans="3:3" x14ac:dyDescent="0.35">
      <c r="C8915" s="22"/>
    </row>
    <row r="8916" spans="3:3" x14ac:dyDescent="0.35">
      <c r="C8916" s="22"/>
    </row>
    <row r="8917" spans="3:3" x14ac:dyDescent="0.35">
      <c r="C8917" s="22"/>
    </row>
    <row r="8918" spans="3:3" x14ac:dyDescent="0.35">
      <c r="C8918" s="22"/>
    </row>
    <row r="8919" spans="3:3" x14ac:dyDescent="0.35">
      <c r="C8919" s="22"/>
    </row>
    <row r="8920" spans="3:3" x14ac:dyDescent="0.35">
      <c r="C8920" s="22"/>
    </row>
    <row r="8921" spans="3:3" x14ac:dyDescent="0.35">
      <c r="C8921" s="22"/>
    </row>
    <row r="8922" spans="3:3" x14ac:dyDescent="0.35">
      <c r="C8922" s="22"/>
    </row>
    <row r="8923" spans="3:3" x14ac:dyDescent="0.35">
      <c r="C8923" s="22"/>
    </row>
    <row r="8924" spans="3:3" x14ac:dyDescent="0.35">
      <c r="C8924" s="22"/>
    </row>
    <row r="8925" spans="3:3" x14ac:dyDescent="0.35">
      <c r="C8925" s="22"/>
    </row>
    <row r="8926" spans="3:3" x14ac:dyDescent="0.35">
      <c r="C8926" s="22"/>
    </row>
    <row r="8927" spans="3:3" x14ac:dyDescent="0.35">
      <c r="C8927" s="22"/>
    </row>
    <row r="8928" spans="3:3" x14ac:dyDescent="0.35">
      <c r="C8928" s="22"/>
    </row>
    <row r="8929" spans="3:3" x14ac:dyDescent="0.35">
      <c r="C8929" s="22"/>
    </row>
    <row r="8930" spans="3:3" x14ac:dyDescent="0.35">
      <c r="C8930" s="22"/>
    </row>
    <row r="8931" spans="3:3" x14ac:dyDescent="0.35">
      <c r="C8931" s="22"/>
    </row>
    <row r="8932" spans="3:3" x14ac:dyDescent="0.35">
      <c r="C8932" s="22"/>
    </row>
    <row r="8933" spans="3:3" x14ac:dyDescent="0.35">
      <c r="C8933" s="22"/>
    </row>
    <row r="8934" spans="3:3" x14ac:dyDescent="0.35">
      <c r="C8934" s="22"/>
    </row>
    <row r="8935" spans="3:3" x14ac:dyDescent="0.35">
      <c r="C8935" s="22"/>
    </row>
    <row r="8936" spans="3:3" x14ac:dyDescent="0.35">
      <c r="C8936" s="22"/>
    </row>
    <row r="8937" spans="3:3" x14ac:dyDescent="0.35">
      <c r="C8937" s="22"/>
    </row>
    <row r="8938" spans="3:3" x14ac:dyDescent="0.35">
      <c r="C8938" s="22"/>
    </row>
    <row r="8939" spans="3:3" x14ac:dyDescent="0.35">
      <c r="C8939" s="22"/>
    </row>
    <row r="8940" spans="3:3" x14ac:dyDescent="0.35">
      <c r="C8940" s="22"/>
    </row>
    <row r="8941" spans="3:3" x14ac:dyDescent="0.35">
      <c r="C8941" s="22"/>
    </row>
    <row r="8942" spans="3:3" x14ac:dyDescent="0.35">
      <c r="C8942" s="22"/>
    </row>
    <row r="8943" spans="3:3" x14ac:dyDescent="0.35">
      <c r="C8943" s="22"/>
    </row>
    <row r="8944" spans="3:3" x14ac:dyDescent="0.35">
      <c r="C8944" s="22"/>
    </row>
    <row r="8945" spans="3:3" x14ac:dyDescent="0.35">
      <c r="C8945" s="22"/>
    </row>
    <row r="8946" spans="3:3" x14ac:dyDescent="0.35">
      <c r="C8946" s="22"/>
    </row>
    <row r="8947" spans="3:3" x14ac:dyDescent="0.35">
      <c r="C8947" s="22"/>
    </row>
    <row r="8948" spans="3:3" x14ac:dyDescent="0.35">
      <c r="C8948" s="22"/>
    </row>
    <row r="8949" spans="3:3" x14ac:dyDescent="0.35">
      <c r="C8949" s="22"/>
    </row>
    <row r="8950" spans="3:3" x14ac:dyDescent="0.35">
      <c r="C8950" s="22"/>
    </row>
    <row r="8951" spans="3:3" x14ac:dyDescent="0.35">
      <c r="C8951" s="22"/>
    </row>
    <row r="8952" spans="3:3" x14ac:dyDescent="0.35">
      <c r="C8952" s="22"/>
    </row>
    <row r="8953" spans="3:3" x14ac:dyDescent="0.35">
      <c r="C8953" s="22"/>
    </row>
    <row r="8954" spans="3:3" x14ac:dyDescent="0.35">
      <c r="C8954" s="22"/>
    </row>
    <row r="8955" spans="3:3" x14ac:dyDescent="0.35">
      <c r="C8955" s="22"/>
    </row>
    <row r="8956" spans="3:3" x14ac:dyDescent="0.35">
      <c r="C8956" s="22"/>
    </row>
    <row r="8957" spans="3:3" x14ac:dyDescent="0.35">
      <c r="C8957" s="22"/>
    </row>
    <row r="8958" spans="3:3" x14ac:dyDescent="0.35">
      <c r="C8958" s="22"/>
    </row>
    <row r="8959" spans="3:3" x14ac:dyDescent="0.35">
      <c r="C8959" s="22"/>
    </row>
    <row r="8960" spans="3:3" x14ac:dyDescent="0.35">
      <c r="C8960" s="22"/>
    </row>
    <row r="8961" spans="3:3" x14ac:dyDescent="0.35">
      <c r="C8961" s="22"/>
    </row>
    <row r="8962" spans="3:3" x14ac:dyDescent="0.35">
      <c r="C8962" s="22"/>
    </row>
    <row r="8963" spans="3:3" x14ac:dyDescent="0.35">
      <c r="C8963" s="22"/>
    </row>
    <row r="8964" spans="3:3" x14ac:dyDescent="0.35">
      <c r="C8964" s="22"/>
    </row>
    <row r="8965" spans="3:3" x14ac:dyDescent="0.35">
      <c r="C8965" s="22"/>
    </row>
    <row r="8966" spans="3:3" x14ac:dyDescent="0.35">
      <c r="C8966" s="22"/>
    </row>
    <row r="8967" spans="3:3" x14ac:dyDescent="0.35">
      <c r="C8967" s="22"/>
    </row>
    <row r="8968" spans="3:3" x14ac:dyDescent="0.35">
      <c r="C8968" s="22"/>
    </row>
    <row r="8969" spans="3:3" x14ac:dyDescent="0.35">
      <c r="C8969" s="22"/>
    </row>
    <row r="8970" spans="3:3" x14ac:dyDescent="0.35">
      <c r="C8970" s="22"/>
    </row>
    <row r="8971" spans="3:3" x14ac:dyDescent="0.35">
      <c r="C8971" s="22"/>
    </row>
    <row r="8972" spans="3:3" x14ac:dyDescent="0.35">
      <c r="C8972" s="22"/>
    </row>
    <row r="8973" spans="3:3" x14ac:dyDescent="0.35">
      <c r="C8973" s="22"/>
    </row>
    <row r="8974" spans="3:3" x14ac:dyDescent="0.35">
      <c r="C8974" s="22"/>
    </row>
    <row r="8975" spans="3:3" x14ac:dyDescent="0.35">
      <c r="C8975" s="22"/>
    </row>
    <row r="8976" spans="3:3" x14ac:dyDescent="0.35">
      <c r="C8976" s="22"/>
    </row>
    <row r="8977" spans="3:3" x14ac:dyDescent="0.35">
      <c r="C8977" s="22"/>
    </row>
    <row r="8978" spans="3:3" x14ac:dyDescent="0.35">
      <c r="C8978" s="22"/>
    </row>
    <row r="8979" spans="3:3" x14ac:dyDescent="0.35">
      <c r="C8979" s="22"/>
    </row>
    <row r="8980" spans="3:3" x14ac:dyDescent="0.35">
      <c r="C8980" s="22"/>
    </row>
    <row r="8981" spans="3:3" x14ac:dyDescent="0.35">
      <c r="C8981" s="22"/>
    </row>
    <row r="8982" spans="3:3" x14ac:dyDescent="0.35">
      <c r="C8982" s="22"/>
    </row>
    <row r="8983" spans="3:3" x14ac:dyDescent="0.35">
      <c r="C8983" s="22"/>
    </row>
    <row r="8984" spans="3:3" x14ac:dyDescent="0.35">
      <c r="C8984" s="22"/>
    </row>
    <row r="8985" spans="3:3" x14ac:dyDescent="0.35">
      <c r="C8985" s="22"/>
    </row>
    <row r="8986" spans="3:3" x14ac:dyDescent="0.35">
      <c r="C8986" s="22"/>
    </row>
    <row r="8987" spans="3:3" x14ac:dyDescent="0.35">
      <c r="C8987" s="22"/>
    </row>
    <row r="8988" spans="3:3" x14ac:dyDescent="0.35">
      <c r="C8988" s="22"/>
    </row>
    <row r="8989" spans="3:3" x14ac:dyDescent="0.35">
      <c r="C8989" s="22"/>
    </row>
    <row r="8990" spans="3:3" x14ac:dyDescent="0.35">
      <c r="C8990" s="22"/>
    </row>
    <row r="8991" spans="3:3" x14ac:dyDescent="0.35">
      <c r="C8991" s="22"/>
    </row>
    <row r="8992" spans="3:3" x14ac:dyDescent="0.35">
      <c r="C8992" s="22"/>
    </row>
    <row r="8993" spans="3:3" x14ac:dyDescent="0.35">
      <c r="C8993" s="22"/>
    </row>
    <row r="8994" spans="3:3" x14ac:dyDescent="0.35">
      <c r="C8994" s="22"/>
    </row>
    <row r="8995" spans="3:3" x14ac:dyDescent="0.35">
      <c r="C8995" s="22"/>
    </row>
    <row r="8996" spans="3:3" x14ac:dyDescent="0.35">
      <c r="C8996" s="22"/>
    </row>
    <row r="8997" spans="3:3" x14ac:dyDescent="0.35">
      <c r="C8997" s="22"/>
    </row>
    <row r="8998" spans="3:3" x14ac:dyDescent="0.35">
      <c r="C8998" s="22"/>
    </row>
    <row r="8999" spans="3:3" x14ac:dyDescent="0.35">
      <c r="C8999" s="22"/>
    </row>
    <row r="9000" spans="3:3" x14ac:dyDescent="0.35">
      <c r="C9000" s="22"/>
    </row>
    <row r="9001" spans="3:3" x14ac:dyDescent="0.35">
      <c r="C9001" s="22"/>
    </row>
    <row r="9002" spans="3:3" x14ac:dyDescent="0.35">
      <c r="C9002" s="22"/>
    </row>
    <row r="9003" spans="3:3" x14ac:dyDescent="0.35">
      <c r="C9003" s="22"/>
    </row>
    <row r="9004" spans="3:3" x14ac:dyDescent="0.35">
      <c r="C9004" s="22"/>
    </row>
    <row r="9005" spans="3:3" x14ac:dyDescent="0.35">
      <c r="C9005" s="22"/>
    </row>
    <row r="9006" spans="3:3" x14ac:dyDescent="0.35">
      <c r="C9006" s="22"/>
    </row>
    <row r="9007" spans="3:3" x14ac:dyDescent="0.35">
      <c r="C9007" s="22"/>
    </row>
    <row r="9008" spans="3:3" x14ac:dyDescent="0.35">
      <c r="C9008" s="22"/>
    </row>
    <row r="9009" spans="3:3" x14ac:dyDescent="0.35">
      <c r="C9009" s="22"/>
    </row>
    <row r="9010" spans="3:3" x14ac:dyDescent="0.35">
      <c r="C9010" s="22"/>
    </row>
    <row r="9011" spans="3:3" x14ac:dyDescent="0.35">
      <c r="C9011" s="22"/>
    </row>
    <row r="9012" spans="3:3" x14ac:dyDescent="0.35">
      <c r="C9012" s="22"/>
    </row>
    <row r="9013" spans="3:3" x14ac:dyDescent="0.35">
      <c r="C9013" s="22"/>
    </row>
    <row r="9014" spans="3:3" x14ac:dyDescent="0.35">
      <c r="C9014" s="22"/>
    </row>
    <row r="9015" spans="3:3" x14ac:dyDescent="0.35">
      <c r="C9015" s="22"/>
    </row>
    <row r="9016" spans="3:3" x14ac:dyDescent="0.35">
      <c r="C9016" s="22"/>
    </row>
    <row r="9017" spans="3:3" x14ac:dyDescent="0.35">
      <c r="C9017" s="22"/>
    </row>
    <row r="9018" spans="3:3" x14ac:dyDescent="0.35">
      <c r="C9018" s="22"/>
    </row>
    <row r="9019" spans="3:3" x14ac:dyDescent="0.35">
      <c r="C9019" s="22"/>
    </row>
    <row r="9020" spans="3:3" x14ac:dyDescent="0.35">
      <c r="C9020" s="22"/>
    </row>
    <row r="9021" spans="3:3" x14ac:dyDescent="0.35">
      <c r="C9021" s="22"/>
    </row>
    <row r="9022" spans="3:3" x14ac:dyDescent="0.35">
      <c r="C9022" s="22"/>
    </row>
    <row r="9023" spans="3:3" x14ac:dyDescent="0.35">
      <c r="C9023" s="22"/>
    </row>
    <row r="9024" spans="3:3" x14ac:dyDescent="0.35">
      <c r="C9024" s="22"/>
    </row>
    <row r="9025" spans="3:3" x14ac:dyDescent="0.35">
      <c r="C9025" s="22"/>
    </row>
    <row r="9026" spans="3:3" x14ac:dyDescent="0.35">
      <c r="C9026" s="22"/>
    </row>
    <row r="9027" spans="3:3" x14ac:dyDescent="0.35">
      <c r="C9027" s="22"/>
    </row>
    <row r="9028" spans="3:3" x14ac:dyDescent="0.35">
      <c r="C9028" s="22"/>
    </row>
    <row r="9029" spans="3:3" x14ac:dyDescent="0.35">
      <c r="C9029" s="22"/>
    </row>
    <row r="9030" spans="3:3" x14ac:dyDescent="0.35">
      <c r="C9030" s="22"/>
    </row>
    <row r="9031" spans="3:3" x14ac:dyDescent="0.35">
      <c r="C9031" s="22"/>
    </row>
    <row r="9032" spans="3:3" x14ac:dyDescent="0.35">
      <c r="C9032" s="22"/>
    </row>
    <row r="9033" spans="3:3" x14ac:dyDescent="0.35">
      <c r="C9033" s="22"/>
    </row>
    <row r="9034" spans="3:3" x14ac:dyDescent="0.35">
      <c r="C9034" s="22"/>
    </row>
    <row r="9035" spans="3:3" x14ac:dyDescent="0.35">
      <c r="C9035" s="22"/>
    </row>
    <row r="9036" spans="3:3" x14ac:dyDescent="0.35">
      <c r="C9036" s="22"/>
    </row>
    <row r="9037" spans="3:3" x14ac:dyDescent="0.35">
      <c r="C9037" s="22"/>
    </row>
    <row r="9038" spans="3:3" x14ac:dyDescent="0.35">
      <c r="C9038" s="22"/>
    </row>
    <row r="9039" spans="3:3" x14ac:dyDescent="0.35">
      <c r="C9039" s="22"/>
    </row>
    <row r="9040" spans="3:3" x14ac:dyDescent="0.35">
      <c r="C9040" s="22"/>
    </row>
    <row r="9041" spans="3:3" x14ac:dyDescent="0.35">
      <c r="C9041" s="22"/>
    </row>
    <row r="9042" spans="3:3" x14ac:dyDescent="0.35">
      <c r="C9042" s="22"/>
    </row>
    <row r="9043" spans="3:3" x14ac:dyDescent="0.35">
      <c r="C9043" s="22"/>
    </row>
    <row r="9044" spans="3:3" x14ac:dyDescent="0.35">
      <c r="C9044" s="22"/>
    </row>
    <row r="9045" spans="3:3" x14ac:dyDescent="0.35">
      <c r="C9045" s="22"/>
    </row>
    <row r="9046" spans="3:3" x14ac:dyDescent="0.35">
      <c r="C9046" s="22"/>
    </row>
    <row r="9047" spans="3:3" x14ac:dyDescent="0.35">
      <c r="C9047" s="22"/>
    </row>
    <row r="9048" spans="3:3" x14ac:dyDescent="0.35">
      <c r="C9048" s="22"/>
    </row>
    <row r="9049" spans="3:3" x14ac:dyDescent="0.35">
      <c r="C9049" s="22"/>
    </row>
    <row r="9050" spans="3:3" x14ac:dyDescent="0.35">
      <c r="C9050" s="22"/>
    </row>
    <row r="9051" spans="3:3" x14ac:dyDescent="0.35">
      <c r="C9051" s="22"/>
    </row>
    <row r="9052" spans="3:3" x14ac:dyDescent="0.35">
      <c r="C9052" s="22"/>
    </row>
    <row r="9053" spans="3:3" x14ac:dyDescent="0.35">
      <c r="C9053" s="22"/>
    </row>
    <row r="9054" spans="3:3" x14ac:dyDescent="0.35">
      <c r="C9054" s="22"/>
    </row>
    <row r="9055" spans="3:3" x14ac:dyDescent="0.35">
      <c r="C9055" s="22"/>
    </row>
    <row r="9056" spans="3:3" x14ac:dyDescent="0.35">
      <c r="C9056" s="22"/>
    </row>
    <row r="9057" spans="3:3" x14ac:dyDescent="0.35">
      <c r="C9057" s="22"/>
    </row>
    <row r="9058" spans="3:3" x14ac:dyDescent="0.35">
      <c r="C9058" s="22"/>
    </row>
    <row r="9059" spans="3:3" x14ac:dyDescent="0.35">
      <c r="C9059" s="22"/>
    </row>
    <row r="9060" spans="3:3" x14ac:dyDescent="0.35">
      <c r="C9060" s="22"/>
    </row>
    <row r="9061" spans="3:3" x14ac:dyDescent="0.35">
      <c r="C9061" s="22"/>
    </row>
    <row r="9062" spans="3:3" x14ac:dyDescent="0.35">
      <c r="C9062" s="22"/>
    </row>
    <row r="9063" spans="3:3" x14ac:dyDescent="0.35">
      <c r="C9063" s="22"/>
    </row>
    <row r="9064" spans="3:3" x14ac:dyDescent="0.35">
      <c r="C9064" s="22"/>
    </row>
    <row r="9065" spans="3:3" x14ac:dyDescent="0.35">
      <c r="C9065" s="22"/>
    </row>
    <row r="9066" spans="3:3" x14ac:dyDescent="0.35">
      <c r="C9066" s="22"/>
    </row>
    <row r="9067" spans="3:3" x14ac:dyDescent="0.35">
      <c r="C9067" s="22"/>
    </row>
    <row r="9068" spans="3:3" x14ac:dyDescent="0.35">
      <c r="C9068" s="22"/>
    </row>
    <row r="9069" spans="3:3" x14ac:dyDescent="0.35">
      <c r="C9069" s="22"/>
    </row>
    <row r="9070" spans="3:3" x14ac:dyDescent="0.35">
      <c r="C9070" s="22"/>
    </row>
    <row r="9071" spans="3:3" x14ac:dyDescent="0.35">
      <c r="C9071" s="22"/>
    </row>
    <row r="9072" spans="3:3" x14ac:dyDescent="0.35">
      <c r="C9072" s="22"/>
    </row>
    <row r="9073" spans="3:3" x14ac:dyDescent="0.35">
      <c r="C9073" s="22"/>
    </row>
    <row r="9074" spans="3:3" x14ac:dyDescent="0.35">
      <c r="C9074" s="22"/>
    </row>
    <row r="9075" spans="3:3" x14ac:dyDescent="0.35">
      <c r="C9075" s="22"/>
    </row>
    <row r="9076" spans="3:3" x14ac:dyDescent="0.35">
      <c r="C9076" s="22"/>
    </row>
    <row r="9077" spans="3:3" x14ac:dyDescent="0.35">
      <c r="C9077" s="22"/>
    </row>
    <row r="9078" spans="3:3" x14ac:dyDescent="0.35">
      <c r="C9078" s="22"/>
    </row>
    <row r="9079" spans="3:3" x14ac:dyDescent="0.35">
      <c r="C9079" s="22"/>
    </row>
    <row r="9080" spans="3:3" x14ac:dyDescent="0.35">
      <c r="C9080" s="22"/>
    </row>
    <row r="9081" spans="3:3" x14ac:dyDescent="0.35">
      <c r="C9081" s="22"/>
    </row>
    <row r="9082" spans="3:3" x14ac:dyDescent="0.35">
      <c r="C9082" s="22"/>
    </row>
    <row r="9083" spans="3:3" x14ac:dyDescent="0.35">
      <c r="C9083" s="22"/>
    </row>
    <row r="9084" spans="3:3" x14ac:dyDescent="0.35">
      <c r="C9084" s="22"/>
    </row>
    <row r="9085" spans="3:3" x14ac:dyDescent="0.35">
      <c r="C9085" s="22"/>
    </row>
    <row r="9086" spans="3:3" x14ac:dyDescent="0.35">
      <c r="C9086" s="22"/>
    </row>
    <row r="9087" spans="3:3" x14ac:dyDescent="0.35">
      <c r="C9087" s="22"/>
    </row>
    <row r="9088" spans="3:3" x14ac:dyDescent="0.35">
      <c r="C9088" s="22"/>
    </row>
    <row r="9089" spans="3:3" x14ac:dyDescent="0.35">
      <c r="C9089" s="22"/>
    </row>
    <row r="9090" spans="3:3" x14ac:dyDescent="0.35">
      <c r="C9090" s="22"/>
    </row>
    <row r="9091" spans="3:3" x14ac:dyDescent="0.35">
      <c r="C9091" s="22"/>
    </row>
    <row r="9092" spans="3:3" x14ac:dyDescent="0.35">
      <c r="C9092" s="22"/>
    </row>
    <row r="9093" spans="3:3" x14ac:dyDescent="0.35">
      <c r="C9093" s="22"/>
    </row>
    <row r="9094" spans="3:3" x14ac:dyDescent="0.35">
      <c r="C9094" s="22"/>
    </row>
    <row r="9095" spans="3:3" x14ac:dyDescent="0.35">
      <c r="C9095" s="22"/>
    </row>
    <row r="9096" spans="3:3" x14ac:dyDescent="0.35">
      <c r="C9096" s="22"/>
    </row>
    <row r="9097" spans="3:3" x14ac:dyDescent="0.35">
      <c r="C9097" s="22"/>
    </row>
    <row r="9098" spans="3:3" x14ac:dyDescent="0.35">
      <c r="C9098" s="22"/>
    </row>
    <row r="9099" spans="3:3" x14ac:dyDescent="0.35">
      <c r="C9099" s="22"/>
    </row>
    <row r="9100" spans="3:3" x14ac:dyDescent="0.35">
      <c r="C9100" s="22"/>
    </row>
    <row r="9101" spans="3:3" x14ac:dyDescent="0.35">
      <c r="C9101" s="22"/>
    </row>
    <row r="9102" spans="3:3" x14ac:dyDescent="0.35">
      <c r="C9102" s="22"/>
    </row>
    <row r="9103" spans="3:3" x14ac:dyDescent="0.35">
      <c r="C9103" s="22"/>
    </row>
    <row r="9104" spans="3:3" x14ac:dyDescent="0.35">
      <c r="C9104" s="22"/>
    </row>
    <row r="9105" spans="3:3" x14ac:dyDescent="0.35">
      <c r="C9105" s="22"/>
    </row>
    <row r="9106" spans="3:3" x14ac:dyDescent="0.35">
      <c r="C9106" s="22"/>
    </row>
    <row r="9107" spans="3:3" x14ac:dyDescent="0.35">
      <c r="C9107" s="22"/>
    </row>
    <row r="9108" spans="3:3" x14ac:dyDescent="0.35">
      <c r="C9108" s="22"/>
    </row>
    <row r="9109" spans="3:3" x14ac:dyDescent="0.35">
      <c r="C9109" s="22"/>
    </row>
    <row r="9110" spans="3:3" x14ac:dyDescent="0.35">
      <c r="C9110" s="22"/>
    </row>
    <row r="9111" spans="3:3" x14ac:dyDescent="0.35">
      <c r="C9111" s="22"/>
    </row>
    <row r="9112" spans="3:3" x14ac:dyDescent="0.35">
      <c r="C9112" s="22"/>
    </row>
    <row r="9113" spans="3:3" x14ac:dyDescent="0.35">
      <c r="C9113" s="22"/>
    </row>
    <row r="9114" spans="3:3" x14ac:dyDescent="0.35">
      <c r="C9114" s="22"/>
    </row>
    <row r="9115" spans="3:3" x14ac:dyDescent="0.35">
      <c r="C9115" s="22"/>
    </row>
    <row r="9116" spans="3:3" x14ac:dyDescent="0.35">
      <c r="C9116" s="22"/>
    </row>
    <row r="9117" spans="3:3" x14ac:dyDescent="0.35">
      <c r="C9117" s="22"/>
    </row>
    <row r="9118" spans="3:3" x14ac:dyDescent="0.35">
      <c r="C9118" s="22"/>
    </row>
    <row r="9119" spans="3:3" x14ac:dyDescent="0.35">
      <c r="C9119" s="22"/>
    </row>
    <row r="9120" spans="3:3" x14ac:dyDescent="0.35">
      <c r="C9120" s="22"/>
    </row>
    <row r="9121" spans="3:3" x14ac:dyDescent="0.35">
      <c r="C9121" s="22"/>
    </row>
    <row r="9122" spans="3:3" x14ac:dyDescent="0.35">
      <c r="C9122" s="22"/>
    </row>
    <row r="9123" spans="3:3" x14ac:dyDescent="0.35">
      <c r="C9123" s="22"/>
    </row>
    <row r="9124" spans="3:3" x14ac:dyDescent="0.35">
      <c r="C9124" s="22"/>
    </row>
    <row r="9125" spans="3:3" x14ac:dyDescent="0.35">
      <c r="C9125" s="22"/>
    </row>
    <row r="9126" spans="3:3" x14ac:dyDescent="0.35">
      <c r="C9126" s="22"/>
    </row>
    <row r="9127" spans="3:3" x14ac:dyDescent="0.35">
      <c r="C9127" s="22"/>
    </row>
    <row r="9128" spans="3:3" x14ac:dyDescent="0.35">
      <c r="C9128" s="22"/>
    </row>
    <row r="9129" spans="3:3" x14ac:dyDescent="0.35">
      <c r="C9129" s="22"/>
    </row>
    <row r="9130" spans="3:3" x14ac:dyDescent="0.35">
      <c r="C9130" s="22"/>
    </row>
    <row r="9131" spans="3:3" x14ac:dyDescent="0.35">
      <c r="C9131" s="22"/>
    </row>
    <row r="9132" spans="3:3" x14ac:dyDescent="0.35">
      <c r="C9132" s="22"/>
    </row>
    <row r="9133" spans="3:3" x14ac:dyDescent="0.35">
      <c r="C9133" s="22"/>
    </row>
    <row r="9134" spans="3:3" x14ac:dyDescent="0.35">
      <c r="C9134" s="22"/>
    </row>
    <row r="9135" spans="3:3" x14ac:dyDescent="0.35">
      <c r="C9135" s="22"/>
    </row>
    <row r="9136" spans="3:3" x14ac:dyDescent="0.35">
      <c r="C9136" s="22"/>
    </row>
    <row r="9137" spans="3:3" x14ac:dyDescent="0.35">
      <c r="C9137" s="22"/>
    </row>
    <row r="9138" spans="3:3" x14ac:dyDescent="0.35">
      <c r="C9138" s="22"/>
    </row>
    <row r="9139" spans="3:3" x14ac:dyDescent="0.35">
      <c r="C9139" s="22"/>
    </row>
    <row r="9140" spans="3:3" x14ac:dyDescent="0.35">
      <c r="C9140" s="22"/>
    </row>
    <row r="9141" spans="3:3" x14ac:dyDescent="0.35">
      <c r="C9141" s="22"/>
    </row>
    <row r="9142" spans="3:3" x14ac:dyDescent="0.35">
      <c r="C9142" s="22"/>
    </row>
    <row r="9143" spans="3:3" x14ac:dyDescent="0.35">
      <c r="C9143" s="22"/>
    </row>
    <row r="9144" spans="3:3" x14ac:dyDescent="0.35">
      <c r="C9144" s="22"/>
    </row>
    <row r="9145" spans="3:3" x14ac:dyDescent="0.35">
      <c r="C9145" s="22"/>
    </row>
    <row r="9146" spans="3:3" x14ac:dyDescent="0.35">
      <c r="C9146" s="22"/>
    </row>
    <row r="9147" spans="3:3" x14ac:dyDescent="0.35">
      <c r="C9147" s="22"/>
    </row>
    <row r="9148" spans="3:3" x14ac:dyDescent="0.35">
      <c r="C9148" s="22"/>
    </row>
    <row r="9149" spans="3:3" x14ac:dyDescent="0.35">
      <c r="C9149" s="22"/>
    </row>
    <row r="9150" spans="3:3" x14ac:dyDescent="0.35">
      <c r="C9150" s="22"/>
    </row>
    <row r="9151" spans="3:3" x14ac:dyDescent="0.35">
      <c r="C9151" s="22"/>
    </row>
    <row r="9152" spans="3:3" x14ac:dyDescent="0.35">
      <c r="C9152" s="22"/>
    </row>
    <row r="9153" spans="3:3" x14ac:dyDescent="0.35">
      <c r="C9153" s="22"/>
    </row>
    <row r="9154" spans="3:3" x14ac:dyDescent="0.35">
      <c r="C9154" s="22"/>
    </row>
    <row r="9155" spans="3:3" x14ac:dyDescent="0.35">
      <c r="C9155" s="22"/>
    </row>
    <row r="9156" spans="3:3" x14ac:dyDescent="0.35">
      <c r="C9156" s="22"/>
    </row>
    <row r="9157" spans="3:3" x14ac:dyDescent="0.35">
      <c r="C9157" s="22"/>
    </row>
    <row r="9158" spans="3:3" x14ac:dyDescent="0.35">
      <c r="C9158" s="22"/>
    </row>
    <row r="9159" spans="3:3" x14ac:dyDescent="0.35">
      <c r="C9159" s="22"/>
    </row>
    <row r="9160" spans="3:3" x14ac:dyDescent="0.35">
      <c r="C9160" s="22"/>
    </row>
    <row r="9161" spans="3:3" x14ac:dyDescent="0.35">
      <c r="C9161" s="22"/>
    </row>
    <row r="9162" spans="3:3" x14ac:dyDescent="0.35">
      <c r="C9162" s="22"/>
    </row>
    <row r="9163" spans="3:3" x14ac:dyDescent="0.35">
      <c r="C9163" s="22"/>
    </row>
    <row r="9164" spans="3:3" x14ac:dyDescent="0.35">
      <c r="C9164" s="22"/>
    </row>
    <row r="9165" spans="3:3" x14ac:dyDescent="0.35">
      <c r="C9165" s="22"/>
    </row>
    <row r="9166" spans="3:3" x14ac:dyDescent="0.35">
      <c r="C9166" s="22"/>
    </row>
    <row r="9167" spans="3:3" x14ac:dyDescent="0.35">
      <c r="C9167" s="22"/>
    </row>
    <row r="9168" spans="3:3" x14ac:dyDescent="0.35">
      <c r="C9168" s="22"/>
    </row>
    <row r="9169" spans="3:3" x14ac:dyDescent="0.35">
      <c r="C9169" s="22"/>
    </row>
    <row r="9170" spans="3:3" x14ac:dyDescent="0.35">
      <c r="C9170" s="22"/>
    </row>
    <row r="9171" spans="3:3" x14ac:dyDescent="0.35">
      <c r="C9171" s="22"/>
    </row>
    <row r="9172" spans="3:3" x14ac:dyDescent="0.35">
      <c r="C9172" s="22"/>
    </row>
    <row r="9173" spans="3:3" x14ac:dyDescent="0.35">
      <c r="C9173" s="22"/>
    </row>
    <row r="9174" spans="3:3" x14ac:dyDescent="0.35">
      <c r="C9174" s="22"/>
    </row>
    <row r="9175" spans="3:3" x14ac:dyDescent="0.35">
      <c r="C9175" s="22"/>
    </row>
    <row r="9176" spans="3:3" x14ac:dyDescent="0.35">
      <c r="C9176" s="22"/>
    </row>
    <row r="9177" spans="3:3" x14ac:dyDescent="0.35">
      <c r="C9177" s="22"/>
    </row>
    <row r="9178" spans="3:3" x14ac:dyDescent="0.35">
      <c r="C9178" s="22"/>
    </row>
    <row r="9179" spans="3:3" x14ac:dyDescent="0.35">
      <c r="C9179" s="22"/>
    </row>
    <row r="9180" spans="3:3" x14ac:dyDescent="0.35">
      <c r="C9180" s="22"/>
    </row>
    <row r="9181" spans="3:3" x14ac:dyDescent="0.35">
      <c r="C9181" s="22"/>
    </row>
    <row r="9182" spans="3:3" x14ac:dyDescent="0.35">
      <c r="C9182" s="22"/>
    </row>
    <row r="9183" spans="3:3" x14ac:dyDescent="0.35">
      <c r="C9183" s="22"/>
    </row>
    <row r="9184" spans="3:3" x14ac:dyDescent="0.35">
      <c r="C9184" s="22"/>
    </row>
    <row r="9185" spans="3:3" x14ac:dyDescent="0.35">
      <c r="C9185" s="22"/>
    </row>
    <row r="9186" spans="3:3" x14ac:dyDescent="0.35">
      <c r="C9186" s="22"/>
    </row>
    <row r="9187" spans="3:3" x14ac:dyDescent="0.35">
      <c r="C9187" s="22"/>
    </row>
    <row r="9188" spans="3:3" x14ac:dyDescent="0.35">
      <c r="C9188" s="22"/>
    </row>
    <row r="9189" spans="3:3" x14ac:dyDescent="0.35">
      <c r="C9189" s="22"/>
    </row>
    <row r="9190" spans="3:3" x14ac:dyDescent="0.35">
      <c r="C9190" s="22"/>
    </row>
    <row r="9191" spans="3:3" x14ac:dyDescent="0.35">
      <c r="C9191" s="22"/>
    </row>
    <row r="9192" spans="3:3" x14ac:dyDescent="0.35">
      <c r="C9192" s="22"/>
    </row>
    <row r="9193" spans="3:3" x14ac:dyDescent="0.35">
      <c r="C9193" s="22"/>
    </row>
    <row r="9194" spans="3:3" x14ac:dyDescent="0.35">
      <c r="C9194" s="22"/>
    </row>
    <row r="9195" spans="3:3" x14ac:dyDescent="0.35">
      <c r="C9195" s="22"/>
    </row>
    <row r="9196" spans="3:3" x14ac:dyDescent="0.35">
      <c r="C9196" s="22"/>
    </row>
    <row r="9197" spans="3:3" x14ac:dyDescent="0.35">
      <c r="C9197" s="22"/>
    </row>
    <row r="9198" spans="3:3" x14ac:dyDescent="0.35">
      <c r="C9198" s="22"/>
    </row>
    <row r="9199" spans="3:3" x14ac:dyDescent="0.35">
      <c r="C9199" s="22"/>
    </row>
    <row r="9200" spans="3:3" x14ac:dyDescent="0.35">
      <c r="C9200" s="22"/>
    </row>
    <row r="9201" spans="3:3" x14ac:dyDescent="0.35">
      <c r="C9201" s="22"/>
    </row>
    <row r="9202" spans="3:3" x14ac:dyDescent="0.35">
      <c r="C9202" s="22"/>
    </row>
    <row r="9203" spans="3:3" x14ac:dyDescent="0.35">
      <c r="C9203" s="22"/>
    </row>
    <row r="9204" spans="3:3" x14ac:dyDescent="0.35">
      <c r="C9204" s="22"/>
    </row>
    <row r="9205" spans="3:3" x14ac:dyDescent="0.35">
      <c r="C9205" s="22"/>
    </row>
    <row r="9206" spans="3:3" x14ac:dyDescent="0.35">
      <c r="C9206" s="22"/>
    </row>
    <row r="9207" spans="3:3" x14ac:dyDescent="0.35">
      <c r="C9207" s="22"/>
    </row>
    <row r="9208" spans="3:3" x14ac:dyDescent="0.35">
      <c r="C9208" s="22"/>
    </row>
    <row r="9209" spans="3:3" x14ac:dyDescent="0.35">
      <c r="C9209" s="22"/>
    </row>
    <row r="9210" spans="3:3" x14ac:dyDescent="0.35">
      <c r="C9210" s="22"/>
    </row>
    <row r="9211" spans="3:3" x14ac:dyDescent="0.35">
      <c r="C9211" s="22"/>
    </row>
    <row r="9212" spans="3:3" x14ac:dyDescent="0.35">
      <c r="C9212" s="22"/>
    </row>
    <row r="9213" spans="3:3" x14ac:dyDescent="0.35">
      <c r="C9213" s="22"/>
    </row>
    <row r="9214" spans="3:3" x14ac:dyDescent="0.35">
      <c r="C9214" s="22"/>
    </row>
    <row r="9215" spans="3:3" x14ac:dyDescent="0.35">
      <c r="C9215" s="22"/>
    </row>
    <row r="9216" spans="3:3" x14ac:dyDescent="0.35">
      <c r="C9216" s="22"/>
    </row>
    <row r="9217" spans="3:3" x14ac:dyDescent="0.35">
      <c r="C9217" s="22"/>
    </row>
    <row r="9218" spans="3:3" x14ac:dyDescent="0.35">
      <c r="C9218" s="22"/>
    </row>
    <row r="9219" spans="3:3" x14ac:dyDescent="0.35">
      <c r="C9219" s="22"/>
    </row>
    <row r="9220" spans="3:3" x14ac:dyDescent="0.35">
      <c r="C9220" s="22"/>
    </row>
    <row r="9221" spans="3:3" x14ac:dyDescent="0.35">
      <c r="C9221" s="22"/>
    </row>
    <row r="9222" spans="3:3" x14ac:dyDescent="0.35">
      <c r="C9222" s="22"/>
    </row>
    <row r="9223" spans="3:3" x14ac:dyDescent="0.35">
      <c r="C9223" s="22"/>
    </row>
    <row r="9224" spans="3:3" x14ac:dyDescent="0.35">
      <c r="C9224" s="22"/>
    </row>
    <row r="9225" spans="3:3" x14ac:dyDescent="0.35">
      <c r="C9225" s="22"/>
    </row>
    <row r="9226" spans="3:3" x14ac:dyDescent="0.35">
      <c r="C9226" s="22"/>
    </row>
    <row r="9227" spans="3:3" x14ac:dyDescent="0.35">
      <c r="C9227" s="22"/>
    </row>
    <row r="9228" spans="3:3" x14ac:dyDescent="0.35">
      <c r="C9228" s="22"/>
    </row>
    <row r="9229" spans="3:3" x14ac:dyDescent="0.35">
      <c r="C9229" s="22"/>
    </row>
    <row r="9230" spans="3:3" x14ac:dyDescent="0.35">
      <c r="C9230" s="22"/>
    </row>
    <row r="9231" spans="3:3" x14ac:dyDescent="0.35">
      <c r="C9231" s="22"/>
    </row>
    <row r="9232" spans="3:3" x14ac:dyDescent="0.35">
      <c r="C9232" s="22"/>
    </row>
    <row r="9233" spans="3:3" x14ac:dyDescent="0.35">
      <c r="C9233" s="22"/>
    </row>
    <row r="9234" spans="3:3" x14ac:dyDescent="0.35">
      <c r="C9234" s="22"/>
    </row>
    <row r="9235" spans="3:3" x14ac:dyDescent="0.35">
      <c r="C9235" s="22"/>
    </row>
    <row r="9236" spans="3:3" x14ac:dyDescent="0.35">
      <c r="C9236" s="22"/>
    </row>
    <row r="9237" spans="3:3" x14ac:dyDescent="0.35">
      <c r="C9237" s="22"/>
    </row>
    <row r="9238" spans="3:3" x14ac:dyDescent="0.35">
      <c r="C9238" s="22"/>
    </row>
    <row r="9239" spans="3:3" x14ac:dyDescent="0.35">
      <c r="C9239" s="22"/>
    </row>
    <row r="9240" spans="3:3" x14ac:dyDescent="0.35">
      <c r="C9240" s="22"/>
    </row>
    <row r="9241" spans="3:3" x14ac:dyDescent="0.35">
      <c r="C9241" s="22"/>
    </row>
    <row r="9242" spans="3:3" x14ac:dyDescent="0.35">
      <c r="C9242" s="22"/>
    </row>
    <row r="9243" spans="3:3" x14ac:dyDescent="0.35">
      <c r="C9243" s="22"/>
    </row>
    <row r="9244" spans="3:3" x14ac:dyDescent="0.35">
      <c r="C9244" s="22"/>
    </row>
    <row r="9245" spans="3:3" x14ac:dyDescent="0.35">
      <c r="C9245" s="22"/>
    </row>
    <row r="9246" spans="3:3" x14ac:dyDescent="0.35">
      <c r="C9246" s="22"/>
    </row>
    <row r="9247" spans="3:3" x14ac:dyDescent="0.35">
      <c r="C9247" s="22"/>
    </row>
    <row r="9248" spans="3:3" x14ac:dyDescent="0.35">
      <c r="C9248" s="22"/>
    </row>
    <row r="9249" spans="3:3" x14ac:dyDescent="0.35">
      <c r="C9249" s="22"/>
    </row>
    <row r="9250" spans="3:3" x14ac:dyDescent="0.35">
      <c r="C9250" s="22"/>
    </row>
    <row r="9251" spans="3:3" x14ac:dyDescent="0.35">
      <c r="C9251" s="22"/>
    </row>
    <row r="9252" spans="3:3" x14ac:dyDescent="0.35">
      <c r="C9252" s="22"/>
    </row>
    <row r="9253" spans="3:3" x14ac:dyDescent="0.35">
      <c r="C9253" s="22"/>
    </row>
    <row r="9254" spans="3:3" x14ac:dyDescent="0.35">
      <c r="C9254" s="22"/>
    </row>
    <row r="9255" spans="3:3" x14ac:dyDescent="0.35">
      <c r="C9255" s="22"/>
    </row>
    <row r="9256" spans="3:3" x14ac:dyDescent="0.35">
      <c r="C9256" s="22"/>
    </row>
    <row r="9257" spans="3:3" x14ac:dyDescent="0.35">
      <c r="C9257" s="22"/>
    </row>
    <row r="9258" spans="3:3" x14ac:dyDescent="0.35">
      <c r="C9258" s="22"/>
    </row>
    <row r="9259" spans="3:3" x14ac:dyDescent="0.35">
      <c r="C9259" s="22"/>
    </row>
    <row r="9260" spans="3:3" x14ac:dyDescent="0.35">
      <c r="C9260" s="22"/>
    </row>
    <row r="9261" spans="3:3" x14ac:dyDescent="0.35">
      <c r="C9261" s="22"/>
    </row>
    <row r="9262" spans="3:3" x14ac:dyDescent="0.35">
      <c r="C9262" s="22"/>
    </row>
    <row r="9263" spans="3:3" x14ac:dyDescent="0.35">
      <c r="C9263" s="22"/>
    </row>
    <row r="9264" spans="3:3" x14ac:dyDescent="0.35">
      <c r="C9264" s="22"/>
    </row>
    <row r="9265" spans="3:3" x14ac:dyDescent="0.35">
      <c r="C9265" s="22"/>
    </row>
    <row r="9266" spans="3:3" x14ac:dyDescent="0.35">
      <c r="C9266" s="22"/>
    </row>
    <row r="9267" spans="3:3" x14ac:dyDescent="0.35">
      <c r="C9267" s="22"/>
    </row>
    <row r="9268" spans="3:3" x14ac:dyDescent="0.35">
      <c r="C9268" s="22"/>
    </row>
    <row r="9269" spans="3:3" x14ac:dyDescent="0.35">
      <c r="C9269" s="22"/>
    </row>
    <row r="9270" spans="3:3" x14ac:dyDescent="0.35">
      <c r="C9270" s="22"/>
    </row>
    <row r="9271" spans="3:3" x14ac:dyDescent="0.35">
      <c r="C9271" s="22"/>
    </row>
    <row r="9272" spans="3:3" x14ac:dyDescent="0.35">
      <c r="C9272" s="22"/>
    </row>
    <row r="9273" spans="3:3" x14ac:dyDescent="0.35">
      <c r="C9273" s="22"/>
    </row>
    <row r="9274" spans="3:3" x14ac:dyDescent="0.35">
      <c r="C9274" s="22"/>
    </row>
    <row r="9275" spans="3:3" x14ac:dyDescent="0.35">
      <c r="C9275" s="22"/>
    </row>
    <row r="9276" spans="3:3" x14ac:dyDescent="0.35">
      <c r="C9276" s="22"/>
    </row>
    <row r="9277" spans="3:3" x14ac:dyDescent="0.35">
      <c r="C9277" s="22"/>
    </row>
    <row r="9278" spans="3:3" x14ac:dyDescent="0.35">
      <c r="C9278" s="22"/>
    </row>
    <row r="9279" spans="3:3" x14ac:dyDescent="0.35">
      <c r="C9279" s="22"/>
    </row>
    <row r="9280" spans="3:3" x14ac:dyDescent="0.35">
      <c r="C9280" s="22"/>
    </row>
    <row r="9281" spans="3:3" x14ac:dyDescent="0.35">
      <c r="C9281" s="22"/>
    </row>
    <row r="9282" spans="3:3" x14ac:dyDescent="0.35">
      <c r="C9282" s="22"/>
    </row>
    <row r="9283" spans="3:3" x14ac:dyDescent="0.35">
      <c r="C9283" s="22"/>
    </row>
    <row r="9284" spans="3:3" x14ac:dyDescent="0.35">
      <c r="C9284" s="22"/>
    </row>
    <row r="9285" spans="3:3" x14ac:dyDescent="0.35">
      <c r="C9285" s="22"/>
    </row>
    <row r="9286" spans="3:3" x14ac:dyDescent="0.35">
      <c r="C9286" s="22"/>
    </row>
    <row r="9287" spans="3:3" x14ac:dyDescent="0.35">
      <c r="C9287" s="22"/>
    </row>
    <row r="9288" spans="3:3" x14ac:dyDescent="0.35">
      <c r="C9288" s="22"/>
    </row>
    <row r="9289" spans="3:3" x14ac:dyDescent="0.35">
      <c r="C9289" s="22"/>
    </row>
    <row r="9290" spans="3:3" x14ac:dyDescent="0.35">
      <c r="C9290" s="22"/>
    </row>
    <row r="9291" spans="3:3" x14ac:dyDescent="0.35">
      <c r="C9291" s="22"/>
    </row>
    <row r="9292" spans="3:3" x14ac:dyDescent="0.35">
      <c r="C9292" s="22"/>
    </row>
    <row r="9293" spans="3:3" x14ac:dyDescent="0.35">
      <c r="C9293" s="22"/>
    </row>
    <row r="9294" spans="3:3" x14ac:dyDescent="0.35">
      <c r="C9294" s="22"/>
    </row>
    <row r="9295" spans="3:3" x14ac:dyDescent="0.35">
      <c r="C9295" s="22"/>
    </row>
    <row r="9296" spans="3:3" x14ac:dyDescent="0.35">
      <c r="C9296" s="22"/>
    </row>
    <row r="9297" spans="3:3" x14ac:dyDescent="0.35">
      <c r="C9297" s="22"/>
    </row>
    <row r="9298" spans="3:3" x14ac:dyDescent="0.35">
      <c r="C9298" s="22"/>
    </row>
    <row r="9299" spans="3:3" x14ac:dyDescent="0.35">
      <c r="C9299" s="22"/>
    </row>
    <row r="9300" spans="3:3" x14ac:dyDescent="0.35">
      <c r="C9300" s="22"/>
    </row>
    <row r="9301" spans="3:3" x14ac:dyDescent="0.35">
      <c r="C9301" s="22"/>
    </row>
    <row r="9302" spans="3:3" x14ac:dyDescent="0.35">
      <c r="C9302" s="22"/>
    </row>
    <row r="9303" spans="3:3" x14ac:dyDescent="0.35">
      <c r="C9303" s="22"/>
    </row>
    <row r="9304" spans="3:3" x14ac:dyDescent="0.35">
      <c r="C9304" s="22"/>
    </row>
    <row r="9305" spans="3:3" x14ac:dyDescent="0.35">
      <c r="C9305" s="22"/>
    </row>
    <row r="9306" spans="3:3" x14ac:dyDescent="0.35">
      <c r="C9306" s="22"/>
    </row>
    <row r="9307" spans="3:3" x14ac:dyDescent="0.35">
      <c r="C9307" s="22"/>
    </row>
    <row r="9308" spans="3:3" x14ac:dyDescent="0.35">
      <c r="C9308" s="22"/>
    </row>
    <row r="9309" spans="3:3" x14ac:dyDescent="0.35">
      <c r="C9309" s="22"/>
    </row>
    <row r="9310" spans="3:3" x14ac:dyDescent="0.35">
      <c r="C9310" s="22"/>
    </row>
    <row r="9311" spans="3:3" x14ac:dyDescent="0.35">
      <c r="C9311" s="22"/>
    </row>
    <row r="9312" spans="3:3" x14ac:dyDescent="0.35">
      <c r="C9312" s="22"/>
    </row>
    <row r="9313" spans="3:3" x14ac:dyDescent="0.35">
      <c r="C9313" s="22"/>
    </row>
    <row r="9314" spans="3:3" x14ac:dyDescent="0.35">
      <c r="C9314" s="22"/>
    </row>
    <row r="9315" spans="3:3" x14ac:dyDescent="0.35">
      <c r="C9315" s="22"/>
    </row>
    <row r="9316" spans="3:3" x14ac:dyDescent="0.35">
      <c r="C9316" s="22"/>
    </row>
    <row r="9317" spans="3:3" x14ac:dyDescent="0.35">
      <c r="C9317" s="22"/>
    </row>
    <row r="9318" spans="3:3" x14ac:dyDescent="0.35">
      <c r="C9318" s="22"/>
    </row>
    <row r="9319" spans="3:3" x14ac:dyDescent="0.35">
      <c r="C9319" s="22"/>
    </row>
    <row r="9320" spans="3:3" x14ac:dyDescent="0.35">
      <c r="C9320" s="22"/>
    </row>
    <row r="9321" spans="3:3" x14ac:dyDescent="0.35">
      <c r="C9321" s="22"/>
    </row>
    <row r="9322" spans="3:3" x14ac:dyDescent="0.35">
      <c r="C9322" s="22"/>
    </row>
    <row r="9323" spans="3:3" x14ac:dyDescent="0.35">
      <c r="C9323" s="22"/>
    </row>
    <row r="9324" spans="3:3" x14ac:dyDescent="0.35">
      <c r="C9324" s="22"/>
    </row>
    <row r="9325" spans="3:3" x14ac:dyDescent="0.35">
      <c r="C9325" s="22"/>
    </row>
    <row r="9326" spans="3:3" x14ac:dyDescent="0.35">
      <c r="C9326" s="22"/>
    </row>
    <row r="9327" spans="3:3" x14ac:dyDescent="0.35">
      <c r="C9327" s="22"/>
    </row>
    <row r="9328" spans="3:3" x14ac:dyDescent="0.35">
      <c r="C9328" s="22"/>
    </row>
    <row r="9329" spans="3:3" x14ac:dyDescent="0.35">
      <c r="C9329" s="22"/>
    </row>
    <row r="9330" spans="3:3" x14ac:dyDescent="0.35">
      <c r="C9330" s="22"/>
    </row>
    <row r="9331" spans="3:3" x14ac:dyDescent="0.35">
      <c r="C9331" s="22"/>
    </row>
    <row r="9332" spans="3:3" x14ac:dyDescent="0.35">
      <c r="C9332" s="22"/>
    </row>
    <row r="9333" spans="3:3" x14ac:dyDescent="0.35">
      <c r="C9333" s="22"/>
    </row>
    <row r="9334" spans="3:3" x14ac:dyDescent="0.35">
      <c r="C9334" s="22"/>
    </row>
    <row r="9335" spans="3:3" x14ac:dyDescent="0.35">
      <c r="C9335" s="22"/>
    </row>
    <row r="9336" spans="3:3" x14ac:dyDescent="0.35">
      <c r="C9336" s="22"/>
    </row>
    <row r="9337" spans="3:3" x14ac:dyDescent="0.35">
      <c r="C9337" s="22"/>
    </row>
    <row r="9338" spans="3:3" x14ac:dyDescent="0.35">
      <c r="C9338" s="22"/>
    </row>
    <row r="9339" spans="3:3" x14ac:dyDescent="0.35">
      <c r="C9339" s="22"/>
    </row>
    <row r="9340" spans="3:3" x14ac:dyDescent="0.35">
      <c r="C9340" s="22"/>
    </row>
    <row r="9341" spans="3:3" x14ac:dyDescent="0.35">
      <c r="C9341" s="22"/>
    </row>
    <row r="9342" spans="3:3" x14ac:dyDescent="0.35">
      <c r="C9342" s="22"/>
    </row>
    <row r="9343" spans="3:3" x14ac:dyDescent="0.35">
      <c r="C9343" s="22"/>
    </row>
    <row r="9344" spans="3:3" x14ac:dyDescent="0.35">
      <c r="C9344" s="22"/>
    </row>
    <row r="9345" spans="3:3" x14ac:dyDescent="0.35">
      <c r="C9345" s="22"/>
    </row>
    <row r="9346" spans="3:3" x14ac:dyDescent="0.35">
      <c r="C9346" s="22"/>
    </row>
    <row r="9347" spans="3:3" x14ac:dyDescent="0.35">
      <c r="C9347" s="22"/>
    </row>
    <row r="9348" spans="3:3" x14ac:dyDescent="0.35">
      <c r="C9348" s="22"/>
    </row>
    <row r="9349" spans="3:3" x14ac:dyDescent="0.35">
      <c r="C9349" s="22"/>
    </row>
    <row r="9350" spans="3:3" x14ac:dyDescent="0.35">
      <c r="C9350" s="22"/>
    </row>
    <row r="9351" spans="3:3" x14ac:dyDescent="0.35">
      <c r="C9351" s="22"/>
    </row>
    <row r="9352" spans="3:3" x14ac:dyDescent="0.35">
      <c r="C9352" s="22"/>
    </row>
    <row r="9353" spans="3:3" x14ac:dyDescent="0.35">
      <c r="C9353" s="22"/>
    </row>
    <row r="9354" spans="3:3" x14ac:dyDescent="0.35">
      <c r="C9354" s="22"/>
    </row>
    <row r="9355" spans="3:3" x14ac:dyDescent="0.35">
      <c r="C9355" s="22"/>
    </row>
    <row r="9356" spans="3:3" x14ac:dyDescent="0.35">
      <c r="C9356" s="22"/>
    </row>
    <row r="9357" spans="3:3" x14ac:dyDescent="0.35">
      <c r="C9357" s="22"/>
    </row>
    <row r="9358" spans="3:3" x14ac:dyDescent="0.35">
      <c r="C9358" s="22"/>
    </row>
    <row r="9359" spans="3:3" x14ac:dyDescent="0.35">
      <c r="C9359" s="22"/>
    </row>
    <row r="9360" spans="3:3" x14ac:dyDescent="0.35">
      <c r="C9360" s="22"/>
    </row>
    <row r="9361" spans="3:3" x14ac:dyDescent="0.35">
      <c r="C9361" s="22"/>
    </row>
    <row r="9362" spans="3:3" x14ac:dyDescent="0.35">
      <c r="C9362" s="22"/>
    </row>
    <row r="9363" spans="3:3" x14ac:dyDescent="0.35">
      <c r="C9363" s="22"/>
    </row>
    <row r="9364" spans="3:3" x14ac:dyDescent="0.35">
      <c r="C9364" s="22"/>
    </row>
    <row r="9365" spans="3:3" x14ac:dyDescent="0.35">
      <c r="C9365" s="22"/>
    </row>
    <row r="9366" spans="3:3" x14ac:dyDescent="0.35">
      <c r="C9366" s="22"/>
    </row>
    <row r="9367" spans="3:3" x14ac:dyDescent="0.35">
      <c r="C9367" s="22"/>
    </row>
    <row r="9368" spans="3:3" x14ac:dyDescent="0.35">
      <c r="C9368" s="22"/>
    </row>
    <row r="9369" spans="3:3" x14ac:dyDescent="0.35">
      <c r="C9369" s="22"/>
    </row>
    <row r="9370" spans="3:3" x14ac:dyDescent="0.35">
      <c r="C9370" s="22"/>
    </row>
    <row r="9371" spans="3:3" x14ac:dyDescent="0.35">
      <c r="C9371" s="22"/>
    </row>
    <row r="9372" spans="3:3" x14ac:dyDescent="0.35">
      <c r="C9372" s="22"/>
    </row>
    <row r="9373" spans="3:3" x14ac:dyDescent="0.35">
      <c r="C9373" s="22"/>
    </row>
    <row r="9374" spans="3:3" x14ac:dyDescent="0.35">
      <c r="C9374" s="22"/>
    </row>
    <row r="9375" spans="3:3" x14ac:dyDescent="0.35">
      <c r="C9375" s="22"/>
    </row>
    <row r="9376" spans="3:3" x14ac:dyDescent="0.35">
      <c r="C9376" s="22"/>
    </row>
    <row r="9377" spans="3:3" x14ac:dyDescent="0.35">
      <c r="C9377" s="22"/>
    </row>
    <row r="9378" spans="3:3" x14ac:dyDescent="0.35">
      <c r="C9378" s="22"/>
    </row>
    <row r="9379" spans="3:3" x14ac:dyDescent="0.35">
      <c r="C9379" s="22"/>
    </row>
    <row r="9380" spans="3:3" x14ac:dyDescent="0.35">
      <c r="C9380" s="22"/>
    </row>
    <row r="9381" spans="3:3" x14ac:dyDescent="0.35">
      <c r="C9381" s="22"/>
    </row>
    <row r="9382" spans="3:3" x14ac:dyDescent="0.35">
      <c r="C9382" s="22"/>
    </row>
    <row r="9383" spans="3:3" x14ac:dyDescent="0.35">
      <c r="C9383" s="22"/>
    </row>
    <row r="9384" spans="3:3" x14ac:dyDescent="0.35">
      <c r="C9384" s="22"/>
    </row>
    <row r="9385" spans="3:3" x14ac:dyDescent="0.35">
      <c r="C9385" s="22"/>
    </row>
    <row r="9386" spans="3:3" x14ac:dyDescent="0.35">
      <c r="C9386" s="22"/>
    </row>
    <row r="9387" spans="3:3" x14ac:dyDescent="0.35">
      <c r="C9387" s="22"/>
    </row>
    <row r="9388" spans="3:3" x14ac:dyDescent="0.35">
      <c r="C9388" s="22"/>
    </row>
    <row r="9389" spans="3:3" x14ac:dyDescent="0.35">
      <c r="C9389" s="22"/>
    </row>
    <row r="9390" spans="3:3" x14ac:dyDescent="0.35">
      <c r="C9390" s="22"/>
    </row>
    <row r="9391" spans="3:3" x14ac:dyDescent="0.35">
      <c r="C9391" s="22"/>
    </row>
    <row r="9392" spans="3:3" x14ac:dyDescent="0.35">
      <c r="C9392" s="22"/>
    </row>
    <row r="9393" spans="3:3" x14ac:dyDescent="0.35">
      <c r="C9393" s="22"/>
    </row>
    <row r="9394" spans="3:3" x14ac:dyDescent="0.35">
      <c r="C9394" s="22"/>
    </row>
    <row r="9395" spans="3:3" x14ac:dyDescent="0.35">
      <c r="C9395" s="22"/>
    </row>
    <row r="9396" spans="3:3" x14ac:dyDescent="0.35">
      <c r="C9396" s="22"/>
    </row>
    <row r="9397" spans="3:3" x14ac:dyDescent="0.35">
      <c r="C9397" s="22"/>
    </row>
    <row r="9398" spans="3:3" x14ac:dyDescent="0.35">
      <c r="C9398" s="22"/>
    </row>
    <row r="9399" spans="3:3" x14ac:dyDescent="0.35">
      <c r="C9399" s="22"/>
    </row>
    <row r="9400" spans="3:3" x14ac:dyDescent="0.35">
      <c r="C9400" s="22"/>
    </row>
    <row r="9401" spans="3:3" x14ac:dyDescent="0.35">
      <c r="C9401" s="22"/>
    </row>
    <row r="9402" spans="3:3" x14ac:dyDescent="0.35">
      <c r="C9402" s="22"/>
    </row>
    <row r="9403" spans="3:3" x14ac:dyDescent="0.35">
      <c r="C9403" s="22"/>
    </row>
    <row r="9404" spans="3:3" x14ac:dyDescent="0.35">
      <c r="C9404" s="22"/>
    </row>
    <row r="9405" spans="3:3" x14ac:dyDescent="0.35">
      <c r="C9405" s="22"/>
    </row>
    <row r="9406" spans="3:3" x14ac:dyDescent="0.35">
      <c r="C9406" s="22"/>
    </row>
    <row r="9407" spans="3:3" x14ac:dyDescent="0.35">
      <c r="C9407" s="22"/>
    </row>
    <row r="9408" spans="3:3" x14ac:dyDescent="0.35">
      <c r="C9408" s="22"/>
    </row>
    <row r="9409" spans="3:3" x14ac:dyDescent="0.35">
      <c r="C9409" s="22"/>
    </row>
    <row r="9410" spans="3:3" x14ac:dyDescent="0.35">
      <c r="C9410" s="22"/>
    </row>
    <row r="9411" spans="3:3" x14ac:dyDescent="0.35">
      <c r="C9411" s="22"/>
    </row>
    <row r="9412" spans="3:3" x14ac:dyDescent="0.35">
      <c r="C9412" s="22"/>
    </row>
    <row r="9413" spans="3:3" x14ac:dyDescent="0.35">
      <c r="C9413" s="22"/>
    </row>
    <row r="9414" spans="3:3" x14ac:dyDescent="0.35">
      <c r="C9414" s="22"/>
    </row>
    <row r="9415" spans="3:3" x14ac:dyDescent="0.35">
      <c r="C9415" s="22"/>
    </row>
    <row r="9416" spans="3:3" x14ac:dyDescent="0.35">
      <c r="C9416" s="22"/>
    </row>
    <row r="9417" spans="3:3" x14ac:dyDescent="0.35">
      <c r="C9417" s="22"/>
    </row>
    <row r="9418" spans="3:3" x14ac:dyDescent="0.35">
      <c r="C9418" s="22"/>
    </row>
    <row r="9419" spans="3:3" x14ac:dyDescent="0.35">
      <c r="C9419" s="22"/>
    </row>
    <row r="9420" spans="3:3" x14ac:dyDescent="0.35">
      <c r="C9420" s="22"/>
    </row>
    <row r="9421" spans="3:3" x14ac:dyDescent="0.35">
      <c r="C9421" s="22"/>
    </row>
    <row r="9422" spans="3:3" x14ac:dyDescent="0.35">
      <c r="C9422" s="22"/>
    </row>
    <row r="9423" spans="3:3" x14ac:dyDescent="0.35">
      <c r="C9423" s="22"/>
    </row>
    <row r="9424" spans="3:3" x14ac:dyDescent="0.35">
      <c r="C9424" s="22"/>
    </row>
    <row r="9425" spans="3:3" x14ac:dyDescent="0.35">
      <c r="C9425" s="22"/>
    </row>
    <row r="9426" spans="3:3" x14ac:dyDescent="0.35">
      <c r="C9426" s="22"/>
    </row>
    <row r="9427" spans="3:3" x14ac:dyDescent="0.35">
      <c r="C9427" s="22"/>
    </row>
    <row r="9428" spans="3:3" x14ac:dyDescent="0.35">
      <c r="C9428" s="22"/>
    </row>
    <row r="9429" spans="3:3" x14ac:dyDescent="0.35">
      <c r="C9429" s="22"/>
    </row>
    <row r="9430" spans="3:3" x14ac:dyDescent="0.35">
      <c r="C9430" s="22"/>
    </row>
    <row r="9431" spans="3:3" x14ac:dyDescent="0.35">
      <c r="C9431" s="22"/>
    </row>
    <row r="9432" spans="3:3" x14ac:dyDescent="0.35">
      <c r="C9432" s="22"/>
    </row>
    <row r="9433" spans="3:3" x14ac:dyDescent="0.35">
      <c r="C9433" s="22"/>
    </row>
    <row r="9434" spans="3:3" x14ac:dyDescent="0.35">
      <c r="C9434" s="22"/>
    </row>
    <row r="9435" spans="3:3" x14ac:dyDescent="0.35">
      <c r="C9435" s="22"/>
    </row>
    <row r="9436" spans="3:3" x14ac:dyDescent="0.35">
      <c r="C9436" s="22"/>
    </row>
    <row r="9437" spans="3:3" x14ac:dyDescent="0.35">
      <c r="C9437" s="22"/>
    </row>
    <row r="9438" spans="3:3" x14ac:dyDescent="0.35">
      <c r="C9438" s="22"/>
    </row>
    <row r="9439" spans="3:3" x14ac:dyDescent="0.35">
      <c r="C9439" s="22"/>
    </row>
    <row r="9440" spans="3:3" x14ac:dyDescent="0.35">
      <c r="C9440" s="22"/>
    </row>
    <row r="9441" spans="3:3" x14ac:dyDescent="0.35">
      <c r="C9441" s="22"/>
    </row>
    <row r="9442" spans="3:3" x14ac:dyDescent="0.35">
      <c r="C9442" s="22"/>
    </row>
    <row r="9443" spans="3:3" x14ac:dyDescent="0.35">
      <c r="C9443" s="22"/>
    </row>
    <row r="9444" spans="3:3" x14ac:dyDescent="0.35">
      <c r="C9444" s="22"/>
    </row>
    <row r="9445" spans="3:3" x14ac:dyDescent="0.35">
      <c r="C9445" s="22"/>
    </row>
    <row r="9446" spans="3:3" x14ac:dyDescent="0.35">
      <c r="C9446" s="22"/>
    </row>
    <row r="9447" spans="3:3" x14ac:dyDescent="0.35">
      <c r="C9447" s="22"/>
    </row>
    <row r="9448" spans="3:3" x14ac:dyDescent="0.35">
      <c r="C9448" s="22"/>
    </row>
    <row r="9449" spans="3:3" x14ac:dyDescent="0.35">
      <c r="C9449" s="22"/>
    </row>
    <row r="9450" spans="3:3" x14ac:dyDescent="0.35">
      <c r="C9450" s="22"/>
    </row>
    <row r="9451" spans="3:3" x14ac:dyDescent="0.35">
      <c r="C9451" s="22"/>
    </row>
    <row r="9452" spans="3:3" x14ac:dyDescent="0.35">
      <c r="C9452" s="22"/>
    </row>
    <row r="9453" spans="3:3" x14ac:dyDescent="0.35">
      <c r="C9453" s="22"/>
    </row>
    <row r="9454" spans="3:3" x14ac:dyDescent="0.35">
      <c r="C9454" s="22"/>
    </row>
    <row r="9455" spans="3:3" x14ac:dyDescent="0.35">
      <c r="C9455" s="22"/>
    </row>
    <row r="9456" spans="3:3" x14ac:dyDescent="0.35">
      <c r="C9456" s="22"/>
    </row>
    <row r="9457" spans="3:3" x14ac:dyDescent="0.35">
      <c r="C9457" s="22"/>
    </row>
    <row r="9458" spans="3:3" x14ac:dyDescent="0.35">
      <c r="C9458" s="22"/>
    </row>
    <row r="9459" spans="3:3" x14ac:dyDescent="0.35">
      <c r="C9459" s="22"/>
    </row>
    <row r="9460" spans="3:3" x14ac:dyDescent="0.35">
      <c r="C9460" s="22"/>
    </row>
    <row r="9461" spans="3:3" x14ac:dyDescent="0.35">
      <c r="C9461" s="22"/>
    </row>
    <row r="9462" spans="3:3" x14ac:dyDescent="0.35">
      <c r="C9462" s="22"/>
    </row>
    <row r="9463" spans="3:3" x14ac:dyDescent="0.35">
      <c r="C9463" s="22"/>
    </row>
    <row r="9464" spans="3:3" x14ac:dyDescent="0.35">
      <c r="C9464" s="22"/>
    </row>
    <row r="9465" spans="3:3" x14ac:dyDescent="0.35">
      <c r="C9465" s="22"/>
    </row>
    <row r="9466" spans="3:3" x14ac:dyDescent="0.35">
      <c r="C9466" s="22"/>
    </row>
    <row r="9467" spans="3:3" x14ac:dyDescent="0.35">
      <c r="C9467" s="22"/>
    </row>
    <row r="9468" spans="3:3" x14ac:dyDescent="0.35">
      <c r="C9468" s="22"/>
    </row>
    <row r="9469" spans="3:3" x14ac:dyDescent="0.35">
      <c r="C9469" s="22"/>
    </row>
    <row r="9470" spans="3:3" x14ac:dyDescent="0.35">
      <c r="C9470" s="22"/>
    </row>
    <row r="9471" spans="3:3" x14ac:dyDescent="0.35">
      <c r="C9471" s="22"/>
    </row>
    <row r="9472" spans="3:3" x14ac:dyDescent="0.35">
      <c r="C9472" s="22"/>
    </row>
    <row r="9473" spans="3:3" x14ac:dyDescent="0.35">
      <c r="C9473" s="22"/>
    </row>
    <row r="9474" spans="3:3" x14ac:dyDescent="0.35">
      <c r="C9474" s="22"/>
    </row>
    <row r="9475" spans="3:3" x14ac:dyDescent="0.35">
      <c r="C9475" s="22"/>
    </row>
    <row r="9476" spans="3:3" x14ac:dyDescent="0.35">
      <c r="C9476" s="22"/>
    </row>
    <row r="9477" spans="3:3" x14ac:dyDescent="0.35">
      <c r="C9477" s="22"/>
    </row>
    <row r="9478" spans="3:3" x14ac:dyDescent="0.35">
      <c r="C9478" s="22"/>
    </row>
    <row r="9479" spans="3:3" x14ac:dyDescent="0.35">
      <c r="C9479" s="22"/>
    </row>
    <row r="9480" spans="3:3" x14ac:dyDescent="0.35">
      <c r="C9480" s="22"/>
    </row>
    <row r="9481" spans="3:3" x14ac:dyDescent="0.35">
      <c r="C9481" s="22"/>
    </row>
    <row r="9482" spans="3:3" x14ac:dyDescent="0.35">
      <c r="C9482" s="22"/>
    </row>
    <row r="9483" spans="3:3" x14ac:dyDescent="0.35">
      <c r="C9483" s="22"/>
    </row>
    <row r="9484" spans="3:3" x14ac:dyDescent="0.35">
      <c r="C9484" s="22"/>
    </row>
    <row r="9485" spans="3:3" x14ac:dyDescent="0.35">
      <c r="C9485" s="22"/>
    </row>
    <row r="9486" spans="3:3" x14ac:dyDescent="0.35">
      <c r="C9486" s="22"/>
    </row>
    <row r="9487" spans="3:3" x14ac:dyDescent="0.35">
      <c r="C9487" s="22"/>
    </row>
    <row r="9488" spans="3:3" x14ac:dyDescent="0.35">
      <c r="C9488" s="22"/>
    </row>
    <row r="9489" spans="3:3" x14ac:dyDescent="0.35">
      <c r="C9489" s="22"/>
    </row>
    <row r="9490" spans="3:3" x14ac:dyDescent="0.35">
      <c r="C9490" s="22"/>
    </row>
    <row r="9491" spans="3:3" x14ac:dyDescent="0.35">
      <c r="C9491" s="22"/>
    </row>
    <row r="9492" spans="3:3" x14ac:dyDescent="0.35">
      <c r="C9492" s="22"/>
    </row>
    <row r="9493" spans="3:3" x14ac:dyDescent="0.35">
      <c r="C9493" s="22"/>
    </row>
    <row r="9494" spans="3:3" x14ac:dyDescent="0.35">
      <c r="C9494" s="22"/>
    </row>
    <row r="9495" spans="3:3" x14ac:dyDescent="0.35">
      <c r="C9495" s="22"/>
    </row>
    <row r="9496" spans="3:3" x14ac:dyDescent="0.35">
      <c r="C9496" s="22"/>
    </row>
    <row r="9497" spans="3:3" x14ac:dyDescent="0.35">
      <c r="C9497" s="22"/>
    </row>
    <row r="9498" spans="3:3" x14ac:dyDescent="0.35">
      <c r="C9498" s="22"/>
    </row>
    <row r="9499" spans="3:3" x14ac:dyDescent="0.35">
      <c r="C9499" s="22"/>
    </row>
    <row r="9500" spans="3:3" x14ac:dyDescent="0.35">
      <c r="C9500" s="22"/>
    </row>
    <row r="9501" spans="3:3" x14ac:dyDescent="0.35">
      <c r="C9501" s="22"/>
    </row>
    <row r="9502" spans="3:3" x14ac:dyDescent="0.35">
      <c r="C9502" s="22"/>
    </row>
    <row r="9503" spans="3:3" x14ac:dyDescent="0.35">
      <c r="C9503" s="22"/>
    </row>
    <row r="9504" spans="3:3" x14ac:dyDescent="0.35">
      <c r="C9504" s="22"/>
    </row>
    <row r="9505" spans="3:3" x14ac:dyDescent="0.35">
      <c r="C9505" s="22"/>
    </row>
    <row r="9506" spans="3:3" x14ac:dyDescent="0.35">
      <c r="C9506" s="22"/>
    </row>
    <row r="9507" spans="3:3" x14ac:dyDescent="0.35">
      <c r="C9507" s="22"/>
    </row>
    <row r="9508" spans="3:3" x14ac:dyDescent="0.35">
      <c r="C9508" s="22"/>
    </row>
    <row r="9509" spans="3:3" x14ac:dyDescent="0.35">
      <c r="C9509" s="22"/>
    </row>
    <row r="9510" spans="3:3" x14ac:dyDescent="0.35">
      <c r="C9510" s="22"/>
    </row>
    <row r="9511" spans="3:3" x14ac:dyDescent="0.35">
      <c r="C9511" s="22"/>
    </row>
    <row r="9512" spans="3:3" x14ac:dyDescent="0.35">
      <c r="C9512" s="22"/>
    </row>
    <row r="9513" spans="3:3" x14ac:dyDescent="0.35">
      <c r="C9513" s="22"/>
    </row>
    <row r="9514" spans="3:3" x14ac:dyDescent="0.35">
      <c r="C9514" s="22"/>
    </row>
    <row r="9515" spans="3:3" x14ac:dyDescent="0.35">
      <c r="C9515" s="22"/>
    </row>
    <row r="9516" spans="3:3" x14ac:dyDescent="0.35">
      <c r="C9516" s="22"/>
    </row>
    <row r="9517" spans="3:3" x14ac:dyDescent="0.35">
      <c r="C9517" s="22"/>
    </row>
    <row r="9518" spans="3:3" x14ac:dyDescent="0.35">
      <c r="C9518" s="22"/>
    </row>
    <row r="9519" spans="3:3" x14ac:dyDescent="0.35">
      <c r="C9519" s="22"/>
    </row>
    <row r="9520" spans="3:3" x14ac:dyDescent="0.35">
      <c r="C9520" s="22"/>
    </row>
    <row r="9521" spans="3:3" x14ac:dyDescent="0.35">
      <c r="C9521" s="22"/>
    </row>
    <row r="9522" spans="3:3" x14ac:dyDescent="0.35">
      <c r="C9522" s="22"/>
    </row>
    <row r="9523" spans="3:3" x14ac:dyDescent="0.35">
      <c r="C9523" s="22"/>
    </row>
    <row r="9524" spans="3:3" x14ac:dyDescent="0.35">
      <c r="C9524" s="22"/>
    </row>
    <row r="9525" spans="3:3" x14ac:dyDescent="0.35">
      <c r="C9525" s="22"/>
    </row>
    <row r="9526" spans="3:3" x14ac:dyDescent="0.35">
      <c r="C9526" s="22"/>
    </row>
    <row r="9527" spans="3:3" x14ac:dyDescent="0.35">
      <c r="C9527" s="22"/>
    </row>
    <row r="9528" spans="3:3" x14ac:dyDescent="0.35">
      <c r="C9528" s="22"/>
    </row>
    <row r="9529" spans="3:3" x14ac:dyDescent="0.35">
      <c r="C9529" s="22"/>
    </row>
    <row r="9530" spans="3:3" x14ac:dyDescent="0.35">
      <c r="C9530" s="22"/>
    </row>
    <row r="9531" spans="3:3" x14ac:dyDescent="0.35">
      <c r="C9531" s="22"/>
    </row>
    <row r="9532" spans="3:3" x14ac:dyDescent="0.35">
      <c r="C9532" s="22"/>
    </row>
    <row r="9533" spans="3:3" x14ac:dyDescent="0.35">
      <c r="C9533" s="22"/>
    </row>
    <row r="9534" spans="3:3" x14ac:dyDescent="0.35">
      <c r="C9534" s="22"/>
    </row>
    <row r="9535" spans="3:3" x14ac:dyDescent="0.35">
      <c r="C9535" s="22"/>
    </row>
    <row r="9536" spans="3:3" x14ac:dyDescent="0.35">
      <c r="C9536" s="22"/>
    </row>
    <row r="9537" spans="3:3" x14ac:dyDescent="0.35">
      <c r="C9537" s="22"/>
    </row>
    <row r="9538" spans="3:3" x14ac:dyDescent="0.35">
      <c r="C9538" s="22"/>
    </row>
    <row r="9539" spans="3:3" x14ac:dyDescent="0.35">
      <c r="C9539" s="22"/>
    </row>
    <row r="9540" spans="3:3" x14ac:dyDescent="0.35">
      <c r="C9540" s="22"/>
    </row>
    <row r="9541" spans="3:3" x14ac:dyDescent="0.35">
      <c r="C9541" s="22"/>
    </row>
    <row r="9542" spans="3:3" x14ac:dyDescent="0.35">
      <c r="C9542" s="22"/>
    </row>
    <row r="9543" spans="3:3" x14ac:dyDescent="0.35">
      <c r="C9543" s="22"/>
    </row>
    <row r="9544" spans="3:3" x14ac:dyDescent="0.35">
      <c r="C9544" s="22"/>
    </row>
    <row r="9545" spans="3:3" x14ac:dyDescent="0.35">
      <c r="C9545" s="22"/>
    </row>
    <row r="9546" spans="3:3" x14ac:dyDescent="0.35">
      <c r="C9546" s="22"/>
    </row>
    <row r="9547" spans="3:3" x14ac:dyDescent="0.35">
      <c r="C9547" s="22"/>
    </row>
    <row r="9548" spans="3:3" x14ac:dyDescent="0.35">
      <c r="C9548" s="22"/>
    </row>
    <row r="9549" spans="3:3" x14ac:dyDescent="0.35">
      <c r="C9549" s="22"/>
    </row>
    <row r="9550" spans="3:3" x14ac:dyDescent="0.35">
      <c r="C9550" s="22"/>
    </row>
    <row r="9551" spans="3:3" x14ac:dyDescent="0.35">
      <c r="C9551" s="22"/>
    </row>
    <row r="9552" spans="3:3" x14ac:dyDescent="0.35">
      <c r="C9552" s="22"/>
    </row>
    <row r="9553" spans="3:3" x14ac:dyDescent="0.35">
      <c r="C9553" s="22"/>
    </row>
    <row r="9554" spans="3:3" x14ac:dyDescent="0.35">
      <c r="C9554" s="22"/>
    </row>
    <row r="9555" spans="3:3" x14ac:dyDescent="0.35">
      <c r="C9555" s="22"/>
    </row>
    <row r="9556" spans="3:3" x14ac:dyDescent="0.35">
      <c r="C9556" s="22"/>
    </row>
    <row r="9557" spans="3:3" x14ac:dyDescent="0.35">
      <c r="C9557" s="22"/>
    </row>
    <row r="9558" spans="3:3" x14ac:dyDescent="0.35">
      <c r="C9558" s="22"/>
    </row>
    <row r="9559" spans="3:3" x14ac:dyDescent="0.35">
      <c r="C9559" s="22"/>
    </row>
    <row r="9560" spans="3:3" x14ac:dyDescent="0.35">
      <c r="C9560" s="22"/>
    </row>
    <row r="9561" spans="3:3" x14ac:dyDescent="0.35">
      <c r="C9561" s="22"/>
    </row>
    <row r="9562" spans="3:3" x14ac:dyDescent="0.35">
      <c r="C9562" s="22"/>
    </row>
    <row r="9563" spans="3:3" x14ac:dyDescent="0.35">
      <c r="C9563" s="22"/>
    </row>
    <row r="9564" spans="3:3" x14ac:dyDescent="0.35">
      <c r="C9564" s="22"/>
    </row>
    <row r="9565" spans="3:3" x14ac:dyDescent="0.35">
      <c r="C9565" s="22"/>
    </row>
    <row r="9566" spans="3:3" x14ac:dyDescent="0.35">
      <c r="C9566" s="22"/>
    </row>
    <row r="9567" spans="3:3" x14ac:dyDescent="0.35">
      <c r="C9567" s="22"/>
    </row>
    <row r="9568" spans="3:3" x14ac:dyDescent="0.35">
      <c r="C9568" s="22"/>
    </row>
    <row r="9569" spans="3:3" x14ac:dyDescent="0.35">
      <c r="C9569" s="22"/>
    </row>
    <row r="9570" spans="3:3" x14ac:dyDescent="0.35">
      <c r="C9570" s="22"/>
    </row>
    <row r="9571" spans="3:3" x14ac:dyDescent="0.35">
      <c r="C9571" s="22"/>
    </row>
    <row r="9572" spans="3:3" x14ac:dyDescent="0.35">
      <c r="C9572" s="22"/>
    </row>
    <row r="9573" spans="3:3" x14ac:dyDescent="0.35">
      <c r="C9573" s="22"/>
    </row>
    <row r="9574" spans="3:3" x14ac:dyDescent="0.35">
      <c r="C9574" s="22"/>
    </row>
    <row r="9575" spans="3:3" x14ac:dyDescent="0.35">
      <c r="C9575" s="22"/>
    </row>
    <row r="9576" spans="3:3" x14ac:dyDescent="0.35">
      <c r="C9576" s="22"/>
    </row>
    <row r="9577" spans="3:3" x14ac:dyDescent="0.35">
      <c r="C9577" s="22"/>
    </row>
    <row r="9578" spans="3:3" x14ac:dyDescent="0.35">
      <c r="C9578" s="22"/>
    </row>
    <row r="9579" spans="3:3" x14ac:dyDescent="0.35">
      <c r="C9579" s="22"/>
    </row>
    <row r="9580" spans="3:3" x14ac:dyDescent="0.35">
      <c r="C9580" s="22"/>
    </row>
    <row r="9581" spans="3:3" x14ac:dyDescent="0.35">
      <c r="C9581" s="22"/>
    </row>
    <row r="9582" spans="3:3" x14ac:dyDescent="0.35">
      <c r="C9582" s="22"/>
    </row>
    <row r="9583" spans="3:3" x14ac:dyDescent="0.35">
      <c r="C9583" s="22"/>
    </row>
    <row r="9584" spans="3:3" x14ac:dyDescent="0.35">
      <c r="C9584" s="22"/>
    </row>
    <row r="9585" spans="3:3" x14ac:dyDescent="0.35">
      <c r="C9585" s="22"/>
    </row>
    <row r="9586" spans="3:3" x14ac:dyDescent="0.35">
      <c r="C9586" s="22"/>
    </row>
    <row r="9587" spans="3:3" x14ac:dyDescent="0.35">
      <c r="C9587" s="22"/>
    </row>
    <row r="9588" spans="3:3" x14ac:dyDescent="0.35">
      <c r="C9588" s="22"/>
    </row>
    <row r="9589" spans="3:3" x14ac:dyDescent="0.35">
      <c r="C9589" s="22"/>
    </row>
    <row r="9590" spans="3:3" x14ac:dyDescent="0.35">
      <c r="C9590" s="22"/>
    </row>
    <row r="9591" spans="3:3" x14ac:dyDescent="0.35">
      <c r="C9591" s="22"/>
    </row>
    <row r="9592" spans="3:3" x14ac:dyDescent="0.35">
      <c r="C9592" s="22"/>
    </row>
    <row r="9593" spans="3:3" x14ac:dyDescent="0.35">
      <c r="C9593" s="22"/>
    </row>
    <row r="9594" spans="3:3" x14ac:dyDescent="0.35">
      <c r="C9594" s="22"/>
    </row>
    <row r="9595" spans="3:3" x14ac:dyDescent="0.35">
      <c r="C9595" s="22"/>
    </row>
    <row r="9596" spans="3:3" x14ac:dyDescent="0.35">
      <c r="C9596" s="22"/>
    </row>
    <row r="9597" spans="3:3" x14ac:dyDescent="0.35">
      <c r="C9597" s="22"/>
    </row>
    <row r="9598" spans="3:3" x14ac:dyDescent="0.35">
      <c r="C9598" s="22"/>
    </row>
    <row r="9599" spans="3:3" x14ac:dyDescent="0.35">
      <c r="C9599" s="22"/>
    </row>
    <row r="9600" spans="3:3" x14ac:dyDescent="0.35">
      <c r="C9600" s="22"/>
    </row>
    <row r="9601" spans="3:3" x14ac:dyDescent="0.35">
      <c r="C9601" s="22"/>
    </row>
    <row r="9602" spans="3:3" x14ac:dyDescent="0.35">
      <c r="C9602" s="22"/>
    </row>
    <row r="9603" spans="3:3" x14ac:dyDescent="0.35">
      <c r="C9603" s="22"/>
    </row>
    <row r="9604" spans="3:3" x14ac:dyDescent="0.35">
      <c r="C9604" s="22"/>
    </row>
    <row r="9605" spans="3:3" x14ac:dyDescent="0.35">
      <c r="C9605" s="22"/>
    </row>
    <row r="9606" spans="3:3" x14ac:dyDescent="0.35">
      <c r="C9606" s="22"/>
    </row>
    <row r="9607" spans="3:3" x14ac:dyDescent="0.35">
      <c r="C9607" s="22"/>
    </row>
    <row r="9608" spans="3:3" x14ac:dyDescent="0.35">
      <c r="C9608" s="22"/>
    </row>
    <row r="9609" spans="3:3" x14ac:dyDescent="0.35">
      <c r="C9609" s="22"/>
    </row>
    <row r="9610" spans="3:3" x14ac:dyDescent="0.35">
      <c r="C9610" s="22"/>
    </row>
    <row r="9611" spans="3:3" x14ac:dyDescent="0.35">
      <c r="C9611" s="22"/>
    </row>
    <row r="9612" spans="3:3" x14ac:dyDescent="0.35">
      <c r="C9612" s="22"/>
    </row>
    <row r="9613" spans="3:3" x14ac:dyDescent="0.35">
      <c r="C9613" s="22"/>
    </row>
    <row r="9614" spans="3:3" x14ac:dyDescent="0.35">
      <c r="C9614" s="22"/>
    </row>
    <row r="9615" spans="3:3" x14ac:dyDescent="0.35">
      <c r="C9615" s="22"/>
    </row>
    <row r="9616" spans="3:3" x14ac:dyDescent="0.35">
      <c r="C9616" s="22"/>
    </row>
    <row r="9617" spans="3:3" x14ac:dyDescent="0.35">
      <c r="C9617" s="22"/>
    </row>
    <row r="9618" spans="3:3" x14ac:dyDescent="0.35">
      <c r="C9618" s="22"/>
    </row>
    <row r="9619" spans="3:3" x14ac:dyDescent="0.35">
      <c r="C9619" s="22"/>
    </row>
    <row r="9620" spans="3:3" x14ac:dyDescent="0.35">
      <c r="C9620" s="22"/>
    </row>
    <row r="9621" spans="3:3" x14ac:dyDescent="0.35">
      <c r="C9621" s="22"/>
    </row>
    <row r="9622" spans="3:3" x14ac:dyDescent="0.35">
      <c r="C9622" s="22"/>
    </row>
    <row r="9623" spans="3:3" x14ac:dyDescent="0.35">
      <c r="C9623" s="22"/>
    </row>
    <row r="9624" spans="3:3" x14ac:dyDescent="0.35">
      <c r="C9624" s="22"/>
    </row>
    <row r="9625" spans="3:3" x14ac:dyDescent="0.35">
      <c r="C9625" s="22"/>
    </row>
    <row r="9626" spans="3:3" x14ac:dyDescent="0.35">
      <c r="C9626" s="22"/>
    </row>
    <row r="9627" spans="3:3" x14ac:dyDescent="0.35">
      <c r="C9627" s="22"/>
    </row>
    <row r="9628" spans="3:3" x14ac:dyDescent="0.35">
      <c r="C9628" s="22"/>
    </row>
    <row r="9629" spans="3:3" x14ac:dyDescent="0.35">
      <c r="C9629" s="22"/>
    </row>
    <row r="9630" spans="3:3" x14ac:dyDescent="0.35">
      <c r="C9630" s="22"/>
    </row>
    <row r="9631" spans="3:3" x14ac:dyDescent="0.35">
      <c r="C9631" s="22"/>
    </row>
    <row r="9632" spans="3:3" x14ac:dyDescent="0.35">
      <c r="C9632" s="22"/>
    </row>
    <row r="9633" spans="3:3" x14ac:dyDescent="0.35">
      <c r="C9633" s="22"/>
    </row>
    <row r="9634" spans="3:3" x14ac:dyDescent="0.35">
      <c r="C9634" s="22"/>
    </row>
    <row r="9635" spans="3:3" x14ac:dyDescent="0.35">
      <c r="C9635" s="22"/>
    </row>
    <row r="9636" spans="3:3" x14ac:dyDescent="0.35">
      <c r="C9636" s="22"/>
    </row>
    <row r="9637" spans="3:3" x14ac:dyDescent="0.35">
      <c r="C9637" s="22"/>
    </row>
    <row r="9638" spans="3:3" x14ac:dyDescent="0.35">
      <c r="C9638" s="22"/>
    </row>
    <row r="9639" spans="3:3" x14ac:dyDescent="0.35">
      <c r="C9639" s="22"/>
    </row>
    <row r="9640" spans="3:3" x14ac:dyDescent="0.35">
      <c r="C9640" s="22"/>
    </row>
    <row r="9641" spans="3:3" x14ac:dyDescent="0.35">
      <c r="C9641" s="22"/>
    </row>
    <row r="9642" spans="3:3" x14ac:dyDescent="0.35">
      <c r="C9642" s="22"/>
    </row>
    <row r="9643" spans="3:3" x14ac:dyDescent="0.35">
      <c r="C9643" s="22"/>
    </row>
    <row r="9644" spans="3:3" x14ac:dyDescent="0.35">
      <c r="C9644" s="22"/>
    </row>
    <row r="9645" spans="3:3" x14ac:dyDescent="0.35">
      <c r="C9645" s="22"/>
    </row>
    <row r="9646" spans="3:3" x14ac:dyDescent="0.35">
      <c r="C9646" s="22"/>
    </row>
    <row r="9647" spans="3:3" x14ac:dyDescent="0.35">
      <c r="C9647" s="22"/>
    </row>
    <row r="9648" spans="3:3" x14ac:dyDescent="0.35">
      <c r="C9648" s="22"/>
    </row>
    <row r="9649" spans="3:3" x14ac:dyDescent="0.35">
      <c r="C9649" s="22"/>
    </row>
    <row r="9650" spans="3:3" x14ac:dyDescent="0.35">
      <c r="C9650" s="22"/>
    </row>
    <row r="9651" spans="3:3" x14ac:dyDescent="0.35">
      <c r="C9651" s="22"/>
    </row>
    <row r="9652" spans="3:3" x14ac:dyDescent="0.35">
      <c r="C9652" s="22"/>
    </row>
    <row r="9653" spans="3:3" x14ac:dyDescent="0.35">
      <c r="C9653" s="22"/>
    </row>
    <row r="9654" spans="3:3" x14ac:dyDescent="0.35">
      <c r="C9654" s="22"/>
    </row>
    <row r="9655" spans="3:3" x14ac:dyDescent="0.35">
      <c r="C9655" s="22"/>
    </row>
    <row r="9656" spans="3:3" x14ac:dyDescent="0.35">
      <c r="C9656" s="22"/>
    </row>
    <row r="9657" spans="3:3" x14ac:dyDescent="0.35">
      <c r="C9657" s="22"/>
    </row>
    <row r="9658" spans="3:3" x14ac:dyDescent="0.35">
      <c r="C9658" s="22"/>
    </row>
    <row r="9659" spans="3:3" x14ac:dyDescent="0.35">
      <c r="C9659" s="22"/>
    </row>
    <row r="9660" spans="3:3" x14ac:dyDescent="0.35">
      <c r="C9660" s="22"/>
    </row>
    <row r="9661" spans="3:3" x14ac:dyDescent="0.35">
      <c r="C9661" s="22"/>
    </row>
    <row r="9662" spans="3:3" x14ac:dyDescent="0.35">
      <c r="C9662" s="22"/>
    </row>
    <row r="9663" spans="3:3" x14ac:dyDescent="0.35">
      <c r="C9663" s="22"/>
    </row>
    <row r="9664" spans="3:3" x14ac:dyDescent="0.35">
      <c r="C9664" s="22"/>
    </row>
    <row r="9665" spans="3:3" x14ac:dyDescent="0.35">
      <c r="C9665" s="22"/>
    </row>
    <row r="9666" spans="3:3" x14ac:dyDescent="0.35">
      <c r="C9666" s="22"/>
    </row>
    <row r="9667" spans="3:3" x14ac:dyDescent="0.35">
      <c r="C9667" s="22"/>
    </row>
    <row r="9668" spans="3:3" x14ac:dyDescent="0.35">
      <c r="C9668" s="22"/>
    </row>
    <row r="9669" spans="3:3" x14ac:dyDescent="0.35">
      <c r="C9669" s="22"/>
    </row>
    <row r="9670" spans="3:3" x14ac:dyDescent="0.35">
      <c r="C9670" s="22"/>
    </row>
    <row r="9671" spans="3:3" x14ac:dyDescent="0.35">
      <c r="C9671" s="22"/>
    </row>
    <row r="9672" spans="3:3" x14ac:dyDescent="0.35">
      <c r="C9672" s="22"/>
    </row>
    <row r="9673" spans="3:3" x14ac:dyDescent="0.35">
      <c r="C9673" s="22"/>
    </row>
    <row r="9674" spans="3:3" x14ac:dyDescent="0.35">
      <c r="C9674" s="22"/>
    </row>
    <row r="9675" spans="3:3" x14ac:dyDescent="0.35">
      <c r="C9675" s="22"/>
    </row>
    <row r="9676" spans="3:3" x14ac:dyDescent="0.35">
      <c r="C9676" s="22"/>
    </row>
    <row r="9677" spans="3:3" x14ac:dyDescent="0.35">
      <c r="C9677" s="22"/>
    </row>
    <row r="9678" spans="3:3" x14ac:dyDescent="0.35">
      <c r="C9678" s="22"/>
    </row>
    <row r="9679" spans="3:3" x14ac:dyDescent="0.35">
      <c r="C9679" s="22"/>
    </row>
    <row r="9680" spans="3:3" x14ac:dyDescent="0.35">
      <c r="C9680" s="22"/>
    </row>
    <row r="9681" spans="3:3" x14ac:dyDescent="0.35">
      <c r="C9681" s="22"/>
    </row>
    <row r="9682" spans="3:3" x14ac:dyDescent="0.35">
      <c r="C9682" s="22"/>
    </row>
    <row r="9683" spans="3:3" x14ac:dyDescent="0.35">
      <c r="C9683" s="22"/>
    </row>
    <row r="9684" spans="3:3" x14ac:dyDescent="0.35">
      <c r="C9684" s="22"/>
    </row>
    <row r="9685" spans="3:3" x14ac:dyDescent="0.35">
      <c r="C9685" s="22"/>
    </row>
    <row r="9686" spans="3:3" x14ac:dyDescent="0.35">
      <c r="C9686" s="22"/>
    </row>
    <row r="9687" spans="3:3" x14ac:dyDescent="0.35">
      <c r="C9687" s="22"/>
    </row>
    <row r="9688" spans="3:3" x14ac:dyDescent="0.35">
      <c r="C9688" s="22"/>
    </row>
    <row r="9689" spans="3:3" x14ac:dyDescent="0.35">
      <c r="C9689" s="22"/>
    </row>
    <row r="9690" spans="3:3" x14ac:dyDescent="0.35">
      <c r="C9690" s="22"/>
    </row>
    <row r="9691" spans="3:3" x14ac:dyDescent="0.35">
      <c r="C9691" s="22"/>
    </row>
    <row r="9692" spans="3:3" x14ac:dyDescent="0.35">
      <c r="C9692" s="22"/>
    </row>
    <row r="9693" spans="3:3" x14ac:dyDescent="0.35">
      <c r="C9693" s="22"/>
    </row>
    <row r="9694" spans="3:3" x14ac:dyDescent="0.35">
      <c r="C9694" s="22"/>
    </row>
    <row r="9695" spans="3:3" x14ac:dyDescent="0.35">
      <c r="C9695" s="22"/>
    </row>
    <row r="9696" spans="3:3" x14ac:dyDescent="0.35">
      <c r="C9696" s="22"/>
    </row>
    <row r="9697" spans="3:3" x14ac:dyDescent="0.35">
      <c r="C9697" s="22"/>
    </row>
    <row r="9698" spans="3:3" x14ac:dyDescent="0.35">
      <c r="C9698" s="22"/>
    </row>
    <row r="9699" spans="3:3" x14ac:dyDescent="0.35">
      <c r="C9699" s="22"/>
    </row>
    <row r="9700" spans="3:3" x14ac:dyDescent="0.35">
      <c r="C9700" s="22"/>
    </row>
    <row r="9701" spans="3:3" x14ac:dyDescent="0.35">
      <c r="C9701" s="22"/>
    </row>
    <row r="9702" spans="3:3" x14ac:dyDescent="0.35">
      <c r="C9702" s="22"/>
    </row>
    <row r="9703" spans="3:3" x14ac:dyDescent="0.35">
      <c r="C9703" s="22"/>
    </row>
    <row r="9704" spans="3:3" x14ac:dyDescent="0.35">
      <c r="C9704" s="22"/>
    </row>
    <row r="9705" spans="3:3" x14ac:dyDescent="0.35">
      <c r="C9705" s="22"/>
    </row>
    <row r="9706" spans="3:3" x14ac:dyDescent="0.35">
      <c r="C9706" s="22"/>
    </row>
    <row r="9707" spans="3:3" x14ac:dyDescent="0.35">
      <c r="C9707" s="22"/>
    </row>
    <row r="9708" spans="3:3" x14ac:dyDescent="0.35">
      <c r="C9708" s="22"/>
    </row>
    <row r="9709" spans="3:3" x14ac:dyDescent="0.35">
      <c r="C9709" s="22"/>
    </row>
    <row r="9710" spans="3:3" x14ac:dyDescent="0.35">
      <c r="C9710" s="22"/>
    </row>
    <row r="9711" spans="3:3" x14ac:dyDescent="0.35">
      <c r="C9711" s="22"/>
    </row>
    <row r="9712" spans="3:3" x14ac:dyDescent="0.35">
      <c r="C9712" s="22"/>
    </row>
    <row r="9713" spans="3:3" x14ac:dyDescent="0.35">
      <c r="C9713" s="22"/>
    </row>
    <row r="9714" spans="3:3" x14ac:dyDescent="0.35">
      <c r="C9714" s="22"/>
    </row>
    <row r="9715" spans="3:3" x14ac:dyDescent="0.35">
      <c r="C9715" s="22"/>
    </row>
    <row r="9716" spans="3:3" x14ac:dyDescent="0.35">
      <c r="C9716" s="22"/>
    </row>
    <row r="9717" spans="3:3" x14ac:dyDescent="0.35">
      <c r="C9717" s="22"/>
    </row>
    <row r="9718" spans="3:3" x14ac:dyDescent="0.35">
      <c r="C9718" s="22"/>
    </row>
    <row r="9719" spans="3:3" x14ac:dyDescent="0.35">
      <c r="C9719" s="22"/>
    </row>
    <row r="9720" spans="3:3" x14ac:dyDescent="0.35">
      <c r="C9720" s="22"/>
    </row>
    <row r="9721" spans="3:3" x14ac:dyDescent="0.35">
      <c r="C9721" s="22"/>
    </row>
    <row r="9722" spans="3:3" x14ac:dyDescent="0.35">
      <c r="C9722" s="22"/>
    </row>
    <row r="9723" spans="3:3" x14ac:dyDescent="0.35">
      <c r="C9723" s="22"/>
    </row>
    <row r="9724" spans="3:3" x14ac:dyDescent="0.35">
      <c r="C9724" s="22"/>
    </row>
    <row r="9725" spans="3:3" x14ac:dyDescent="0.35">
      <c r="C9725" s="22"/>
    </row>
    <row r="9726" spans="3:3" x14ac:dyDescent="0.35">
      <c r="C9726" s="22"/>
    </row>
    <row r="9727" spans="3:3" x14ac:dyDescent="0.35">
      <c r="C9727" s="22"/>
    </row>
    <row r="9728" spans="3:3" x14ac:dyDescent="0.35">
      <c r="C9728" s="22"/>
    </row>
    <row r="9729" spans="3:3" x14ac:dyDescent="0.35">
      <c r="C9729" s="22"/>
    </row>
    <row r="9730" spans="3:3" x14ac:dyDescent="0.35">
      <c r="C9730" s="22"/>
    </row>
    <row r="9731" spans="3:3" x14ac:dyDescent="0.35">
      <c r="C9731" s="22"/>
    </row>
    <row r="9732" spans="3:3" x14ac:dyDescent="0.35">
      <c r="C9732" s="22"/>
    </row>
    <row r="9733" spans="3:3" x14ac:dyDescent="0.35">
      <c r="C9733" s="22"/>
    </row>
    <row r="9734" spans="3:3" x14ac:dyDescent="0.35">
      <c r="C9734" s="22"/>
    </row>
    <row r="9735" spans="3:3" x14ac:dyDescent="0.35">
      <c r="C9735" s="22"/>
    </row>
    <row r="9736" spans="3:3" x14ac:dyDescent="0.35">
      <c r="C9736" s="22"/>
    </row>
    <row r="9737" spans="3:3" x14ac:dyDescent="0.35">
      <c r="C9737" s="22"/>
    </row>
    <row r="9738" spans="3:3" x14ac:dyDescent="0.35">
      <c r="C9738" s="22"/>
    </row>
    <row r="9739" spans="3:3" x14ac:dyDescent="0.35">
      <c r="C9739" s="22"/>
    </row>
    <row r="9740" spans="3:3" x14ac:dyDescent="0.35">
      <c r="C9740" s="22"/>
    </row>
    <row r="9741" spans="3:3" x14ac:dyDescent="0.35">
      <c r="C9741" s="22"/>
    </row>
    <row r="9742" spans="3:3" x14ac:dyDescent="0.35">
      <c r="C9742" s="22"/>
    </row>
    <row r="9743" spans="3:3" x14ac:dyDescent="0.35">
      <c r="C9743" s="22"/>
    </row>
    <row r="9744" spans="3:3" x14ac:dyDescent="0.35">
      <c r="C9744" s="22"/>
    </row>
    <row r="9745" spans="3:3" x14ac:dyDescent="0.35">
      <c r="C9745" s="22"/>
    </row>
    <row r="9746" spans="3:3" x14ac:dyDescent="0.35">
      <c r="C9746" s="22"/>
    </row>
    <row r="9747" spans="3:3" x14ac:dyDescent="0.35">
      <c r="C9747" s="22"/>
    </row>
    <row r="9748" spans="3:3" x14ac:dyDescent="0.35">
      <c r="C9748" s="22"/>
    </row>
    <row r="9749" spans="3:3" x14ac:dyDescent="0.35">
      <c r="C9749" s="22"/>
    </row>
    <row r="9750" spans="3:3" x14ac:dyDescent="0.35">
      <c r="C9750" s="22"/>
    </row>
    <row r="9751" spans="3:3" x14ac:dyDescent="0.35">
      <c r="C9751" s="22"/>
    </row>
    <row r="9752" spans="3:3" x14ac:dyDescent="0.35">
      <c r="C9752" s="22"/>
    </row>
    <row r="9753" spans="3:3" x14ac:dyDescent="0.35">
      <c r="C9753" s="22"/>
    </row>
    <row r="9754" spans="3:3" x14ac:dyDescent="0.35">
      <c r="C9754" s="22"/>
    </row>
    <row r="9755" spans="3:3" x14ac:dyDescent="0.35">
      <c r="C9755" s="22"/>
    </row>
    <row r="9756" spans="3:3" x14ac:dyDescent="0.35">
      <c r="C9756" s="22"/>
    </row>
    <row r="9757" spans="3:3" x14ac:dyDescent="0.35">
      <c r="C9757" s="22"/>
    </row>
    <row r="9758" spans="3:3" x14ac:dyDescent="0.35">
      <c r="C9758" s="22"/>
    </row>
    <row r="9759" spans="3:3" x14ac:dyDescent="0.35">
      <c r="C9759" s="22"/>
    </row>
    <row r="9760" spans="3:3" x14ac:dyDescent="0.35">
      <c r="C9760" s="22"/>
    </row>
    <row r="9761" spans="3:3" x14ac:dyDescent="0.35">
      <c r="C9761" s="22"/>
    </row>
    <row r="9762" spans="3:3" x14ac:dyDescent="0.35">
      <c r="C9762" s="22"/>
    </row>
    <row r="9763" spans="3:3" x14ac:dyDescent="0.35">
      <c r="C9763" s="22"/>
    </row>
    <row r="9764" spans="3:3" x14ac:dyDescent="0.35">
      <c r="C9764" s="22"/>
    </row>
    <row r="9765" spans="3:3" x14ac:dyDescent="0.35">
      <c r="C9765" s="22"/>
    </row>
    <row r="9766" spans="3:3" x14ac:dyDescent="0.35">
      <c r="C9766" s="22"/>
    </row>
    <row r="9767" spans="3:3" x14ac:dyDescent="0.35">
      <c r="C9767" s="22"/>
    </row>
    <row r="9768" spans="3:3" x14ac:dyDescent="0.35">
      <c r="C9768" s="22"/>
    </row>
    <row r="9769" spans="3:3" x14ac:dyDescent="0.35">
      <c r="C9769" s="22"/>
    </row>
    <row r="9770" spans="3:3" x14ac:dyDescent="0.35">
      <c r="C9770" s="22"/>
    </row>
    <row r="9771" spans="3:3" x14ac:dyDescent="0.35">
      <c r="C9771" s="22"/>
    </row>
    <row r="9772" spans="3:3" x14ac:dyDescent="0.35">
      <c r="C9772" s="22"/>
    </row>
    <row r="9773" spans="3:3" x14ac:dyDescent="0.35">
      <c r="C9773" s="22"/>
    </row>
    <row r="9774" spans="3:3" x14ac:dyDescent="0.35">
      <c r="C9774" s="22"/>
    </row>
    <row r="9775" spans="3:3" x14ac:dyDescent="0.35">
      <c r="C9775" s="22"/>
    </row>
    <row r="9776" spans="3:3" x14ac:dyDescent="0.35">
      <c r="C9776" s="22"/>
    </row>
    <row r="9777" spans="3:3" x14ac:dyDescent="0.35">
      <c r="C9777" s="22"/>
    </row>
    <row r="9778" spans="3:3" x14ac:dyDescent="0.35">
      <c r="C9778" s="22"/>
    </row>
    <row r="9779" spans="3:3" x14ac:dyDescent="0.35">
      <c r="C9779" s="22"/>
    </row>
    <row r="9780" spans="3:3" x14ac:dyDescent="0.35">
      <c r="C9780" s="22"/>
    </row>
    <row r="9781" spans="3:3" x14ac:dyDescent="0.35">
      <c r="C9781" s="22"/>
    </row>
    <row r="9782" spans="3:3" x14ac:dyDescent="0.35">
      <c r="C9782" s="22"/>
    </row>
    <row r="9783" spans="3:3" x14ac:dyDescent="0.35">
      <c r="C9783" s="22"/>
    </row>
    <row r="9784" spans="3:3" x14ac:dyDescent="0.35">
      <c r="C9784" s="22"/>
    </row>
    <row r="9785" spans="3:3" x14ac:dyDescent="0.35">
      <c r="C9785" s="22"/>
    </row>
    <row r="9786" spans="3:3" x14ac:dyDescent="0.35">
      <c r="C9786" s="22"/>
    </row>
    <row r="9787" spans="3:3" x14ac:dyDescent="0.35">
      <c r="C9787" s="22"/>
    </row>
    <row r="9788" spans="3:3" x14ac:dyDescent="0.35">
      <c r="C9788" s="22"/>
    </row>
    <row r="9789" spans="3:3" x14ac:dyDescent="0.35">
      <c r="C9789" s="22"/>
    </row>
    <row r="9790" spans="3:3" x14ac:dyDescent="0.35">
      <c r="C9790" s="22"/>
    </row>
    <row r="9791" spans="3:3" x14ac:dyDescent="0.35">
      <c r="C9791" s="22"/>
    </row>
    <row r="9792" spans="3:3" x14ac:dyDescent="0.35">
      <c r="C9792" s="22"/>
    </row>
    <row r="9793" spans="3:3" x14ac:dyDescent="0.35">
      <c r="C9793" s="22"/>
    </row>
    <row r="9794" spans="3:3" x14ac:dyDescent="0.35">
      <c r="C9794" s="22"/>
    </row>
    <row r="9795" spans="3:3" x14ac:dyDescent="0.35">
      <c r="C9795" s="22"/>
    </row>
    <row r="9796" spans="3:3" x14ac:dyDescent="0.35">
      <c r="C9796" s="22"/>
    </row>
    <row r="9797" spans="3:3" x14ac:dyDescent="0.35">
      <c r="C9797" s="22"/>
    </row>
    <row r="9798" spans="3:3" x14ac:dyDescent="0.35">
      <c r="C9798" s="22"/>
    </row>
    <row r="9799" spans="3:3" x14ac:dyDescent="0.35">
      <c r="C9799" s="22"/>
    </row>
    <row r="9800" spans="3:3" x14ac:dyDescent="0.35">
      <c r="C9800" s="22"/>
    </row>
    <row r="9801" spans="3:3" x14ac:dyDescent="0.35">
      <c r="C9801" s="22"/>
    </row>
    <row r="9802" spans="3:3" x14ac:dyDescent="0.35">
      <c r="C9802" s="22"/>
    </row>
    <row r="9803" spans="3:3" x14ac:dyDescent="0.35">
      <c r="C9803" s="22"/>
    </row>
    <row r="9804" spans="3:3" x14ac:dyDescent="0.35">
      <c r="C9804" s="22"/>
    </row>
    <row r="9805" spans="3:3" x14ac:dyDescent="0.35">
      <c r="C9805" s="22"/>
    </row>
    <row r="9806" spans="3:3" x14ac:dyDescent="0.35">
      <c r="C9806" s="22"/>
    </row>
    <row r="9807" spans="3:3" x14ac:dyDescent="0.35">
      <c r="C9807" s="22"/>
    </row>
    <row r="9808" spans="3:3" x14ac:dyDescent="0.35">
      <c r="C9808" s="22"/>
    </row>
    <row r="9809" spans="3:3" x14ac:dyDescent="0.35">
      <c r="C9809" s="22"/>
    </row>
    <row r="9810" spans="3:3" x14ac:dyDescent="0.35">
      <c r="C9810" s="22"/>
    </row>
    <row r="9811" spans="3:3" x14ac:dyDescent="0.35">
      <c r="C9811" s="22"/>
    </row>
    <row r="9812" spans="3:3" x14ac:dyDescent="0.35">
      <c r="C9812" s="22"/>
    </row>
    <row r="9813" spans="3:3" x14ac:dyDescent="0.35">
      <c r="C9813" s="22"/>
    </row>
    <row r="9814" spans="3:3" x14ac:dyDescent="0.35">
      <c r="C9814" s="22"/>
    </row>
    <row r="9815" spans="3:3" x14ac:dyDescent="0.35">
      <c r="C9815" s="22"/>
    </row>
    <row r="9816" spans="3:3" x14ac:dyDescent="0.35">
      <c r="C9816" s="22"/>
    </row>
    <row r="9817" spans="3:3" x14ac:dyDescent="0.35">
      <c r="C9817" s="22"/>
    </row>
    <row r="9818" spans="3:3" x14ac:dyDescent="0.35">
      <c r="C9818" s="22"/>
    </row>
    <row r="9819" spans="3:3" x14ac:dyDescent="0.35">
      <c r="C9819" s="22"/>
    </row>
    <row r="9820" spans="3:3" x14ac:dyDescent="0.35">
      <c r="C9820" s="22"/>
    </row>
    <row r="9821" spans="3:3" x14ac:dyDescent="0.35">
      <c r="C9821" s="22"/>
    </row>
    <row r="9822" spans="3:3" x14ac:dyDescent="0.35">
      <c r="C9822" s="22"/>
    </row>
    <row r="9823" spans="3:3" x14ac:dyDescent="0.35">
      <c r="C9823" s="22"/>
    </row>
    <row r="9824" spans="3:3" x14ac:dyDescent="0.35">
      <c r="C9824" s="22"/>
    </row>
    <row r="9825" spans="3:3" x14ac:dyDescent="0.35">
      <c r="C9825" s="22"/>
    </row>
    <row r="9826" spans="3:3" x14ac:dyDescent="0.35">
      <c r="C9826" s="22"/>
    </row>
    <row r="9827" spans="3:3" x14ac:dyDescent="0.35">
      <c r="C9827" s="22"/>
    </row>
    <row r="9828" spans="3:3" x14ac:dyDescent="0.35">
      <c r="C9828" s="22"/>
    </row>
    <row r="9829" spans="3:3" x14ac:dyDescent="0.35">
      <c r="C9829" s="22"/>
    </row>
    <row r="9830" spans="3:3" x14ac:dyDescent="0.35">
      <c r="C9830" s="22"/>
    </row>
    <row r="9831" spans="3:3" x14ac:dyDescent="0.35">
      <c r="C9831" s="22"/>
    </row>
    <row r="9832" spans="3:3" x14ac:dyDescent="0.35">
      <c r="C9832" s="22"/>
    </row>
    <row r="9833" spans="3:3" x14ac:dyDescent="0.35">
      <c r="C9833" s="22"/>
    </row>
    <row r="9834" spans="3:3" x14ac:dyDescent="0.35">
      <c r="C9834" s="22"/>
    </row>
    <row r="9835" spans="3:3" x14ac:dyDescent="0.35">
      <c r="C9835" s="22"/>
    </row>
    <row r="9836" spans="3:3" x14ac:dyDescent="0.35">
      <c r="C9836" s="22"/>
    </row>
    <row r="9837" spans="3:3" x14ac:dyDescent="0.35">
      <c r="C9837" s="22"/>
    </row>
    <row r="9838" spans="3:3" x14ac:dyDescent="0.35">
      <c r="C9838" s="22"/>
    </row>
    <row r="9839" spans="3:3" x14ac:dyDescent="0.35">
      <c r="C9839" s="22"/>
    </row>
    <row r="9840" spans="3:3" x14ac:dyDescent="0.35">
      <c r="C9840" s="22"/>
    </row>
    <row r="9841" spans="3:3" x14ac:dyDescent="0.35">
      <c r="C9841" s="22"/>
    </row>
    <row r="9842" spans="3:3" x14ac:dyDescent="0.35">
      <c r="C9842" s="22"/>
    </row>
    <row r="9843" spans="3:3" x14ac:dyDescent="0.35">
      <c r="C9843" s="22"/>
    </row>
    <row r="9844" spans="3:3" x14ac:dyDescent="0.35">
      <c r="C9844" s="22"/>
    </row>
    <row r="9845" spans="3:3" x14ac:dyDescent="0.35">
      <c r="C9845" s="22"/>
    </row>
    <row r="9846" spans="3:3" x14ac:dyDescent="0.35">
      <c r="C9846" s="22"/>
    </row>
    <row r="9847" spans="3:3" x14ac:dyDescent="0.35">
      <c r="C9847" s="22"/>
    </row>
    <row r="9848" spans="3:3" x14ac:dyDescent="0.35">
      <c r="C9848" s="22"/>
    </row>
    <row r="9849" spans="3:3" x14ac:dyDescent="0.35">
      <c r="C9849" s="22"/>
    </row>
    <row r="9850" spans="3:3" x14ac:dyDescent="0.35">
      <c r="C9850" s="22"/>
    </row>
    <row r="9851" spans="3:3" x14ac:dyDescent="0.35">
      <c r="C9851" s="22"/>
    </row>
    <row r="9852" spans="3:3" x14ac:dyDescent="0.35">
      <c r="C9852" s="22"/>
    </row>
    <row r="9853" spans="3:3" x14ac:dyDescent="0.35">
      <c r="C9853" s="22"/>
    </row>
    <row r="9854" spans="3:3" x14ac:dyDescent="0.35">
      <c r="C9854" s="22"/>
    </row>
    <row r="9855" spans="3:3" x14ac:dyDescent="0.35">
      <c r="C9855" s="22"/>
    </row>
    <row r="9856" spans="3:3" x14ac:dyDescent="0.35">
      <c r="C9856" s="22"/>
    </row>
    <row r="9857" spans="3:3" x14ac:dyDescent="0.35">
      <c r="C9857" s="22"/>
    </row>
    <row r="9858" spans="3:3" x14ac:dyDescent="0.35">
      <c r="C9858" s="22"/>
    </row>
    <row r="9859" spans="3:3" x14ac:dyDescent="0.35">
      <c r="C9859" s="22"/>
    </row>
    <row r="9860" spans="3:3" x14ac:dyDescent="0.35">
      <c r="C9860" s="22"/>
    </row>
    <row r="9861" spans="3:3" x14ac:dyDescent="0.35">
      <c r="C9861" s="22"/>
    </row>
    <row r="9862" spans="3:3" x14ac:dyDescent="0.35">
      <c r="C9862" s="22"/>
    </row>
    <row r="9863" spans="3:3" x14ac:dyDescent="0.35">
      <c r="C9863" s="22"/>
    </row>
    <row r="9864" spans="3:3" x14ac:dyDescent="0.35">
      <c r="C9864" s="22"/>
    </row>
    <row r="9865" spans="3:3" x14ac:dyDescent="0.35">
      <c r="C9865" s="22"/>
    </row>
    <row r="9866" spans="3:3" x14ac:dyDescent="0.35">
      <c r="C9866" s="22"/>
    </row>
    <row r="9867" spans="3:3" x14ac:dyDescent="0.35">
      <c r="C9867" s="22"/>
    </row>
    <row r="9868" spans="3:3" x14ac:dyDescent="0.35">
      <c r="C9868" s="22"/>
    </row>
    <row r="9869" spans="3:3" x14ac:dyDescent="0.35">
      <c r="C9869" s="22"/>
    </row>
    <row r="9870" spans="3:3" x14ac:dyDescent="0.35">
      <c r="C9870" s="22"/>
    </row>
    <row r="9871" spans="3:3" x14ac:dyDescent="0.35">
      <c r="C9871" s="22"/>
    </row>
    <row r="9872" spans="3:3" x14ac:dyDescent="0.35">
      <c r="C9872" s="22"/>
    </row>
    <row r="9873" spans="3:3" x14ac:dyDescent="0.35">
      <c r="C9873" s="22"/>
    </row>
    <row r="9874" spans="3:3" x14ac:dyDescent="0.35">
      <c r="C9874" s="22"/>
    </row>
    <row r="9875" spans="3:3" x14ac:dyDescent="0.35">
      <c r="C9875" s="22"/>
    </row>
    <row r="9876" spans="3:3" x14ac:dyDescent="0.35">
      <c r="C9876" s="22"/>
    </row>
    <row r="9877" spans="3:3" x14ac:dyDescent="0.35">
      <c r="C9877" s="22"/>
    </row>
    <row r="9878" spans="3:3" x14ac:dyDescent="0.35">
      <c r="C9878" s="22"/>
    </row>
    <row r="9879" spans="3:3" x14ac:dyDescent="0.35">
      <c r="C9879" s="22"/>
    </row>
    <row r="9880" spans="3:3" x14ac:dyDescent="0.35">
      <c r="C9880" s="22"/>
    </row>
    <row r="9881" spans="3:3" x14ac:dyDescent="0.35">
      <c r="C9881" s="22"/>
    </row>
    <row r="9882" spans="3:3" x14ac:dyDescent="0.35">
      <c r="C9882" s="22"/>
    </row>
    <row r="9883" spans="3:3" x14ac:dyDescent="0.35">
      <c r="C9883" s="22"/>
    </row>
    <row r="9884" spans="3:3" x14ac:dyDescent="0.35">
      <c r="C9884" s="22"/>
    </row>
    <row r="9885" spans="3:3" x14ac:dyDescent="0.35">
      <c r="C9885" s="22"/>
    </row>
    <row r="9886" spans="3:3" x14ac:dyDescent="0.35">
      <c r="C9886" s="22"/>
    </row>
    <row r="9887" spans="3:3" x14ac:dyDescent="0.35">
      <c r="C9887" s="22"/>
    </row>
    <row r="9888" spans="3:3" x14ac:dyDescent="0.35">
      <c r="C9888" s="22"/>
    </row>
    <row r="9889" spans="3:3" x14ac:dyDescent="0.35">
      <c r="C9889" s="22"/>
    </row>
    <row r="9890" spans="3:3" x14ac:dyDescent="0.35">
      <c r="C9890" s="22"/>
    </row>
    <row r="9891" spans="3:3" x14ac:dyDescent="0.35">
      <c r="C9891" s="22"/>
    </row>
    <row r="9892" spans="3:3" x14ac:dyDescent="0.35">
      <c r="C9892" s="22"/>
    </row>
    <row r="9893" spans="3:3" x14ac:dyDescent="0.35">
      <c r="C9893" s="22"/>
    </row>
    <row r="9894" spans="3:3" x14ac:dyDescent="0.35">
      <c r="C9894" s="22"/>
    </row>
    <row r="9895" spans="3:3" x14ac:dyDescent="0.35">
      <c r="C9895" s="22"/>
    </row>
    <row r="9896" spans="3:3" x14ac:dyDescent="0.35">
      <c r="C9896" s="22"/>
    </row>
    <row r="9897" spans="3:3" x14ac:dyDescent="0.35">
      <c r="C9897" s="22"/>
    </row>
    <row r="9898" spans="3:3" x14ac:dyDescent="0.35">
      <c r="C9898" s="22"/>
    </row>
    <row r="9899" spans="3:3" x14ac:dyDescent="0.35">
      <c r="C9899" s="22"/>
    </row>
    <row r="9900" spans="3:3" x14ac:dyDescent="0.35">
      <c r="C9900" s="22"/>
    </row>
    <row r="9901" spans="3:3" x14ac:dyDescent="0.35">
      <c r="C9901" s="22"/>
    </row>
    <row r="9902" spans="3:3" x14ac:dyDescent="0.35">
      <c r="C9902" s="22"/>
    </row>
    <row r="9903" spans="3:3" x14ac:dyDescent="0.35">
      <c r="C9903" s="22"/>
    </row>
    <row r="9904" spans="3:3" x14ac:dyDescent="0.35">
      <c r="C9904" s="22"/>
    </row>
    <row r="9905" spans="3:3" x14ac:dyDescent="0.35">
      <c r="C9905" s="22"/>
    </row>
    <row r="9906" spans="3:3" x14ac:dyDescent="0.35">
      <c r="C9906" s="22"/>
    </row>
    <row r="9907" spans="3:3" x14ac:dyDescent="0.35">
      <c r="C9907" s="22"/>
    </row>
    <row r="9908" spans="3:3" x14ac:dyDescent="0.35">
      <c r="C9908" s="22"/>
    </row>
    <row r="9909" spans="3:3" x14ac:dyDescent="0.35">
      <c r="C9909" s="22"/>
    </row>
    <row r="9910" spans="3:3" x14ac:dyDescent="0.35">
      <c r="C9910" s="22"/>
    </row>
    <row r="9911" spans="3:3" x14ac:dyDescent="0.35">
      <c r="C9911" s="22"/>
    </row>
    <row r="9912" spans="3:3" x14ac:dyDescent="0.35">
      <c r="C9912" s="22"/>
    </row>
    <row r="9913" spans="3:3" x14ac:dyDescent="0.35">
      <c r="C9913" s="22"/>
    </row>
    <row r="9914" spans="3:3" x14ac:dyDescent="0.35">
      <c r="C9914" s="22"/>
    </row>
    <row r="9915" spans="3:3" x14ac:dyDescent="0.35">
      <c r="C9915" s="22"/>
    </row>
    <row r="9916" spans="3:3" x14ac:dyDescent="0.35">
      <c r="C9916" s="22"/>
    </row>
    <row r="9917" spans="3:3" x14ac:dyDescent="0.35">
      <c r="C9917" s="22"/>
    </row>
    <row r="9918" spans="3:3" x14ac:dyDescent="0.35">
      <c r="C9918" s="22"/>
    </row>
    <row r="9919" spans="3:3" x14ac:dyDescent="0.35">
      <c r="C9919" s="22"/>
    </row>
    <row r="9920" spans="3:3" x14ac:dyDescent="0.35">
      <c r="C9920" s="22"/>
    </row>
    <row r="9921" spans="3:3" x14ac:dyDescent="0.35">
      <c r="C9921" s="22"/>
    </row>
    <row r="9922" spans="3:3" x14ac:dyDescent="0.35">
      <c r="C9922" s="22"/>
    </row>
    <row r="9923" spans="3:3" x14ac:dyDescent="0.35">
      <c r="C9923" s="22"/>
    </row>
    <row r="9924" spans="3:3" x14ac:dyDescent="0.35">
      <c r="C9924" s="22"/>
    </row>
    <row r="9925" spans="3:3" x14ac:dyDescent="0.35">
      <c r="C9925" s="22"/>
    </row>
    <row r="9926" spans="3:3" x14ac:dyDescent="0.35">
      <c r="C9926" s="22"/>
    </row>
    <row r="9927" spans="3:3" x14ac:dyDescent="0.35">
      <c r="C9927" s="22"/>
    </row>
    <row r="9928" spans="3:3" x14ac:dyDescent="0.35">
      <c r="C9928" s="22"/>
    </row>
    <row r="9929" spans="3:3" x14ac:dyDescent="0.35">
      <c r="C9929" s="22"/>
    </row>
    <row r="9930" spans="3:3" x14ac:dyDescent="0.35">
      <c r="C9930" s="22"/>
    </row>
    <row r="9931" spans="3:3" x14ac:dyDescent="0.35">
      <c r="C9931" s="22"/>
    </row>
    <row r="9932" spans="3:3" x14ac:dyDescent="0.35">
      <c r="C9932" s="22"/>
    </row>
    <row r="9933" spans="3:3" x14ac:dyDescent="0.35">
      <c r="C9933" s="22"/>
    </row>
    <row r="9934" spans="3:3" x14ac:dyDescent="0.35">
      <c r="C9934" s="22"/>
    </row>
    <row r="9935" spans="3:3" x14ac:dyDescent="0.35">
      <c r="C9935" s="22"/>
    </row>
    <row r="9936" spans="3:3" x14ac:dyDescent="0.35">
      <c r="C9936" s="22"/>
    </row>
    <row r="9937" spans="3:3" x14ac:dyDescent="0.35">
      <c r="C9937" s="22"/>
    </row>
    <row r="9938" spans="3:3" x14ac:dyDescent="0.35">
      <c r="C9938" s="22"/>
    </row>
    <row r="9939" spans="3:3" x14ac:dyDescent="0.35">
      <c r="C9939" s="22"/>
    </row>
    <row r="9940" spans="3:3" x14ac:dyDescent="0.35">
      <c r="C9940" s="22"/>
    </row>
    <row r="9941" spans="3:3" x14ac:dyDescent="0.35">
      <c r="C9941" s="22"/>
    </row>
    <row r="9942" spans="3:3" x14ac:dyDescent="0.35">
      <c r="C9942" s="22"/>
    </row>
    <row r="9943" spans="3:3" x14ac:dyDescent="0.35">
      <c r="C9943" s="22"/>
    </row>
    <row r="9944" spans="3:3" x14ac:dyDescent="0.35">
      <c r="C9944" s="22"/>
    </row>
    <row r="9945" spans="3:3" x14ac:dyDescent="0.35">
      <c r="C9945" s="22"/>
    </row>
    <row r="9946" spans="3:3" x14ac:dyDescent="0.35">
      <c r="C9946" s="22"/>
    </row>
    <row r="9947" spans="3:3" x14ac:dyDescent="0.35">
      <c r="C9947" s="22"/>
    </row>
    <row r="9948" spans="3:3" x14ac:dyDescent="0.35">
      <c r="C9948" s="22"/>
    </row>
    <row r="9949" spans="3:3" x14ac:dyDescent="0.35">
      <c r="C9949" s="22"/>
    </row>
    <row r="9950" spans="3:3" x14ac:dyDescent="0.35">
      <c r="C9950" s="22"/>
    </row>
    <row r="9951" spans="3:3" x14ac:dyDescent="0.35">
      <c r="C9951" s="22"/>
    </row>
    <row r="9952" spans="3:3" x14ac:dyDescent="0.35">
      <c r="C9952" s="22"/>
    </row>
    <row r="9953" spans="3:3" x14ac:dyDescent="0.35">
      <c r="C9953" s="22"/>
    </row>
    <row r="9954" spans="3:3" x14ac:dyDescent="0.35">
      <c r="C9954" s="22"/>
    </row>
    <row r="9955" spans="3:3" x14ac:dyDescent="0.35">
      <c r="C9955" s="22"/>
    </row>
    <row r="9956" spans="3:3" x14ac:dyDescent="0.35">
      <c r="C9956" s="22"/>
    </row>
    <row r="9957" spans="3:3" x14ac:dyDescent="0.35">
      <c r="C9957" s="22"/>
    </row>
    <row r="9958" spans="3:3" x14ac:dyDescent="0.35">
      <c r="C9958" s="22"/>
    </row>
    <row r="9959" spans="3:3" x14ac:dyDescent="0.35">
      <c r="C9959" s="22"/>
    </row>
    <row r="9960" spans="3:3" x14ac:dyDescent="0.35">
      <c r="C9960" s="22"/>
    </row>
    <row r="9961" spans="3:3" x14ac:dyDescent="0.35">
      <c r="C9961" s="22"/>
    </row>
    <row r="9962" spans="3:3" x14ac:dyDescent="0.35">
      <c r="C9962" s="22"/>
    </row>
    <row r="9963" spans="3:3" x14ac:dyDescent="0.35">
      <c r="C9963" s="22"/>
    </row>
    <row r="9964" spans="3:3" x14ac:dyDescent="0.35">
      <c r="C9964" s="22"/>
    </row>
    <row r="9965" spans="3:3" x14ac:dyDescent="0.35">
      <c r="C9965" s="22"/>
    </row>
    <row r="9966" spans="3:3" x14ac:dyDescent="0.35">
      <c r="C9966" s="22"/>
    </row>
    <row r="9967" spans="3:3" x14ac:dyDescent="0.35">
      <c r="C9967" s="22"/>
    </row>
    <row r="9968" spans="3:3" x14ac:dyDescent="0.35">
      <c r="C9968" s="22"/>
    </row>
    <row r="9969" spans="3:3" x14ac:dyDescent="0.35">
      <c r="C9969" s="22"/>
    </row>
    <row r="9970" spans="3:3" x14ac:dyDescent="0.35">
      <c r="C9970" s="22"/>
    </row>
    <row r="9971" spans="3:3" x14ac:dyDescent="0.35">
      <c r="C9971" s="22"/>
    </row>
    <row r="9972" spans="3:3" x14ac:dyDescent="0.35">
      <c r="C9972" s="22"/>
    </row>
    <row r="9973" spans="3:3" x14ac:dyDescent="0.35">
      <c r="C9973" s="22"/>
    </row>
    <row r="9974" spans="3:3" x14ac:dyDescent="0.35">
      <c r="C9974" s="22"/>
    </row>
    <row r="9975" spans="3:3" x14ac:dyDescent="0.35">
      <c r="C9975" s="22"/>
    </row>
    <row r="9976" spans="3:3" x14ac:dyDescent="0.35">
      <c r="C9976" s="22"/>
    </row>
    <row r="9977" spans="3:3" x14ac:dyDescent="0.35">
      <c r="C9977" s="22"/>
    </row>
    <row r="9978" spans="3:3" x14ac:dyDescent="0.35">
      <c r="C9978" s="22"/>
    </row>
    <row r="9979" spans="3:3" x14ac:dyDescent="0.35">
      <c r="C9979" s="22"/>
    </row>
    <row r="9980" spans="3:3" x14ac:dyDescent="0.35">
      <c r="C9980" s="22"/>
    </row>
    <row r="9981" spans="3:3" x14ac:dyDescent="0.35">
      <c r="C9981" s="22"/>
    </row>
    <row r="9982" spans="3:3" x14ac:dyDescent="0.35">
      <c r="C9982" s="22"/>
    </row>
    <row r="9983" spans="3:3" x14ac:dyDescent="0.35">
      <c r="C9983" s="22"/>
    </row>
    <row r="9984" spans="3:3" x14ac:dyDescent="0.35">
      <c r="C9984" s="22"/>
    </row>
    <row r="9985" spans="3:3" x14ac:dyDescent="0.35">
      <c r="C9985" s="22"/>
    </row>
    <row r="9986" spans="3:3" x14ac:dyDescent="0.35">
      <c r="C9986" s="22"/>
    </row>
    <row r="9987" spans="3:3" x14ac:dyDescent="0.35">
      <c r="C9987" s="22"/>
    </row>
    <row r="9988" spans="3:3" x14ac:dyDescent="0.35">
      <c r="C9988" s="22"/>
    </row>
    <row r="9989" spans="3:3" x14ac:dyDescent="0.35">
      <c r="C9989" s="22"/>
    </row>
    <row r="9990" spans="3:3" x14ac:dyDescent="0.35">
      <c r="C9990" s="22"/>
    </row>
    <row r="9991" spans="3:3" x14ac:dyDescent="0.35">
      <c r="C9991" s="22"/>
    </row>
    <row r="9992" spans="3:3" x14ac:dyDescent="0.35">
      <c r="C9992" s="22"/>
    </row>
    <row r="9993" spans="3:3" x14ac:dyDescent="0.35">
      <c r="C9993" s="22"/>
    </row>
    <row r="9994" spans="3:3" x14ac:dyDescent="0.35">
      <c r="C9994" s="22"/>
    </row>
    <row r="9995" spans="3:3" x14ac:dyDescent="0.35">
      <c r="C9995" s="22"/>
    </row>
    <row r="9996" spans="3:3" x14ac:dyDescent="0.35">
      <c r="C9996" s="22"/>
    </row>
    <row r="9997" spans="3:3" x14ac:dyDescent="0.35">
      <c r="C9997" s="22"/>
    </row>
    <row r="9998" spans="3:3" x14ac:dyDescent="0.35">
      <c r="C9998" s="22"/>
    </row>
    <row r="9999" spans="3:3" x14ac:dyDescent="0.35">
      <c r="C9999" s="22"/>
    </row>
    <row r="10000" spans="3:3" x14ac:dyDescent="0.35">
      <c r="C10000" s="22"/>
    </row>
    <row r="10001" spans="3:3" x14ac:dyDescent="0.35">
      <c r="C10001" s="22"/>
    </row>
    <row r="10002" spans="3:3" x14ac:dyDescent="0.35">
      <c r="C10002" s="22"/>
    </row>
    <row r="10003" spans="3:3" x14ac:dyDescent="0.35">
      <c r="C10003" s="22"/>
    </row>
    <row r="10004" spans="3:3" x14ac:dyDescent="0.35">
      <c r="C10004" s="22"/>
    </row>
    <row r="10005" spans="3:3" x14ac:dyDescent="0.35">
      <c r="C10005" s="22"/>
    </row>
    <row r="10006" spans="3:3" x14ac:dyDescent="0.35">
      <c r="C10006" s="22"/>
    </row>
    <row r="10007" spans="3:3" x14ac:dyDescent="0.35">
      <c r="C10007" s="22"/>
    </row>
    <row r="10008" spans="3:3" x14ac:dyDescent="0.35">
      <c r="C10008" s="22"/>
    </row>
    <row r="10009" spans="3:3" x14ac:dyDescent="0.35">
      <c r="C10009" s="22"/>
    </row>
    <row r="10010" spans="3:3" x14ac:dyDescent="0.35">
      <c r="C10010" s="22"/>
    </row>
    <row r="10011" spans="3:3" x14ac:dyDescent="0.35">
      <c r="C10011" s="22"/>
    </row>
    <row r="10012" spans="3:3" x14ac:dyDescent="0.35">
      <c r="C10012" s="22"/>
    </row>
    <row r="10013" spans="3:3" x14ac:dyDescent="0.35">
      <c r="C10013" s="22"/>
    </row>
    <row r="10014" spans="3:3" x14ac:dyDescent="0.35">
      <c r="C10014" s="22"/>
    </row>
    <row r="10015" spans="3:3" x14ac:dyDescent="0.35">
      <c r="C10015" s="22"/>
    </row>
    <row r="10016" spans="3:3" x14ac:dyDescent="0.35">
      <c r="C10016" s="22"/>
    </row>
    <row r="10017" spans="3:3" x14ac:dyDescent="0.35">
      <c r="C10017" s="22"/>
    </row>
    <row r="10018" spans="3:3" x14ac:dyDescent="0.35">
      <c r="C10018" s="22"/>
    </row>
    <row r="10019" spans="3:3" x14ac:dyDescent="0.35">
      <c r="C10019" s="22"/>
    </row>
    <row r="10020" spans="3:3" x14ac:dyDescent="0.35">
      <c r="C10020" s="22"/>
    </row>
    <row r="10021" spans="3:3" x14ac:dyDescent="0.35">
      <c r="C10021" s="22"/>
    </row>
    <row r="10022" spans="3:3" x14ac:dyDescent="0.35">
      <c r="C10022" s="22"/>
    </row>
    <row r="10023" spans="3:3" x14ac:dyDescent="0.35">
      <c r="C10023" s="22"/>
    </row>
    <row r="10024" spans="3:3" x14ac:dyDescent="0.35">
      <c r="C10024" s="22"/>
    </row>
    <row r="10025" spans="3:3" x14ac:dyDescent="0.35">
      <c r="C10025" s="22"/>
    </row>
    <row r="10026" spans="3:3" x14ac:dyDescent="0.35">
      <c r="C10026" s="22"/>
    </row>
    <row r="10027" spans="3:3" x14ac:dyDescent="0.35">
      <c r="C10027" s="22"/>
    </row>
    <row r="10028" spans="3:3" x14ac:dyDescent="0.35">
      <c r="C10028" s="22"/>
    </row>
    <row r="10029" spans="3:3" x14ac:dyDescent="0.35">
      <c r="C10029" s="22"/>
    </row>
    <row r="10030" spans="3:3" x14ac:dyDescent="0.35">
      <c r="C10030" s="22"/>
    </row>
    <row r="10031" spans="3:3" x14ac:dyDescent="0.35">
      <c r="C10031" s="22"/>
    </row>
    <row r="10032" spans="3:3" x14ac:dyDescent="0.35">
      <c r="C10032" s="22"/>
    </row>
    <row r="10033" spans="3:3" x14ac:dyDescent="0.35">
      <c r="C10033" s="22"/>
    </row>
    <row r="10034" spans="3:3" x14ac:dyDescent="0.35">
      <c r="C10034" s="22"/>
    </row>
    <row r="10035" spans="3:3" x14ac:dyDescent="0.35">
      <c r="C10035" s="22"/>
    </row>
    <row r="10036" spans="3:3" x14ac:dyDescent="0.35">
      <c r="C10036" s="22"/>
    </row>
    <row r="10037" spans="3:3" x14ac:dyDescent="0.35">
      <c r="C10037" s="22"/>
    </row>
    <row r="10038" spans="3:3" x14ac:dyDescent="0.35">
      <c r="C10038" s="22"/>
    </row>
    <row r="10039" spans="3:3" x14ac:dyDescent="0.35">
      <c r="C10039" s="22"/>
    </row>
    <row r="10040" spans="3:3" x14ac:dyDescent="0.35">
      <c r="C10040" s="22"/>
    </row>
    <row r="10041" spans="3:3" x14ac:dyDescent="0.35">
      <c r="C10041" s="22"/>
    </row>
    <row r="10042" spans="3:3" x14ac:dyDescent="0.35">
      <c r="C10042" s="22"/>
    </row>
    <row r="10043" spans="3:3" x14ac:dyDescent="0.35">
      <c r="C10043" s="22"/>
    </row>
    <row r="10044" spans="3:3" x14ac:dyDescent="0.35">
      <c r="C10044" s="22"/>
    </row>
    <row r="10045" spans="3:3" x14ac:dyDescent="0.35">
      <c r="C10045" s="22"/>
    </row>
    <row r="10046" spans="3:3" x14ac:dyDescent="0.35">
      <c r="C10046" s="22"/>
    </row>
    <row r="10047" spans="3:3" x14ac:dyDescent="0.35">
      <c r="C10047" s="22"/>
    </row>
    <row r="10048" spans="3:3" x14ac:dyDescent="0.35">
      <c r="C10048" s="22"/>
    </row>
    <row r="10049" spans="3:3" x14ac:dyDescent="0.35">
      <c r="C10049" s="22"/>
    </row>
    <row r="10050" spans="3:3" x14ac:dyDescent="0.35">
      <c r="C10050" s="22"/>
    </row>
    <row r="10051" spans="3:3" x14ac:dyDescent="0.35">
      <c r="C10051" s="22"/>
    </row>
    <row r="10052" spans="3:3" x14ac:dyDescent="0.35">
      <c r="C10052" s="22"/>
    </row>
    <row r="10053" spans="3:3" x14ac:dyDescent="0.35">
      <c r="C10053" s="22"/>
    </row>
    <row r="10054" spans="3:3" x14ac:dyDescent="0.35">
      <c r="C10054" s="22"/>
    </row>
    <row r="10055" spans="3:3" x14ac:dyDescent="0.35">
      <c r="C10055" s="22"/>
    </row>
    <row r="10056" spans="3:3" x14ac:dyDescent="0.35">
      <c r="C10056" s="22"/>
    </row>
    <row r="10057" spans="3:3" x14ac:dyDescent="0.35">
      <c r="C10057" s="22"/>
    </row>
    <row r="10058" spans="3:3" x14ac:dyDescent="0.35">
      <c r="C10058" s="22"/>
    </row>
    <row r="10059" spans="3:3" x14ac:dyDescent="0.35">
      <c r="C10059" s="22"/>
    </row>
    <row r="10060" spans="3:3" x14ac:dyDescent="0.35">
      <c r="C10060" s="22"/>
    </row>
    <row r="10061" spans="3:3" x14ac:dyDescent="0.35">
      <c r="C10061" s="22"/>
    </row>
    <row r="10062" spans="3:3" x14ac:dyDescent="0.35">
      <c r="C10062" s="22"/>
    </row>
    <row r="10063" spans="3:3" x14ac:dyDescent="0.35">
      <c r="C10063" s="22"/>
    </row>
    <row r="10064" spans="3:3" x14ac:dyDescent="0.35">
      <c r="C10064" s="22"/>
    </row>
    <row r="10065" spans="3:3" x14ac:dyDescent="0.35">
      <c r="C10065" s="22"/>
    </row>
    <row r="10066" spans="3:3" x14ac:dyDescent="0.35">
      <c r="C10066" s="22"/>
    </row>
    <row r="10067" spans="3:3" x14ac:dyDescent="0.35">
      <c r="C10067" s="22"/>
    </row>
    <row r="10068" spans="3:3" x14ac:dyDescent="0.35">
      <c r="C10068" s="22"/>
    </row>
    <row r="10069" spans="3:3" x14ac:dyDescent="0.35">
      <c r="C10069" s="22"/>
    </row>
    <row r="10070" spans="3:3" x14ac:dyDescent="0.35">
      <c r="C10070" s="22"/>
    </row>
    <row r="10071" spans="3:3" x14ac:dyDescent="0.35">
      <c r="C10071" s="22"/>
    </row>
    <row r="10072" spans="3:3" x14ac:dyDescent="0.35">
      <c r="C10072" s="22"/>
    </row>
    <row r="10073" spans="3:3" x14ac:dyDescent="0.35">
      <c r="C10073" s="22"/>
    </row>
    <row r="10074" spans="3:3" x14ac:dyDescent="0.35">
      <c r="C10074" s="22"/>
    </row>
    <row r="10075" spans="3:3" x14ac:dyDescent="0.35">
      <c r="C10075" s="22"/>
    </row>
    <row r="10076" spans="3:3" x14ac:dyDescent="0.35">
      <c r="C10076" s="22"/>
    </row>
    <row r="10077" spans="3:3" x14ac:dyDescent="0.35">
      <c r="C10077" s="22"/>
    </row>
    <row r="10078" spans="3:3" x14ac:dyDescent="0.35">
      <c r="C10078" s="22"/>
    </row>
    <row r="10079" spans="3:3" x14ac:dyDescent="0.35">
      <c r="C10079" s="22"/>
    </row>
    <row r="10080" spans="3:3" x14ac:dyDescent="0.35">
      <c r="C10080" s="22"/>
    </row>
    <row r="10081" spans="3:3" x14ac:dyDescent="0.35">
      <c r="C10081" s="22"/>
    </row>
    <row r="10082" spans="3:3" x14ac:dyDescent="0.35">
      <c r="C10082" s="22"/>
    </row>
    <row r="10083" spans="3:3" x14ac:dyDescent="0.35">
      <c r="C10083" s="22"/>
    </row>
    <row r="10084" spans="3:3" x14ac:dyDescent="0.35">
      <c r="C10084" s="22"/>
    </row>
    <row r="10085" spans="3:3" x14ac:dyDescent="0.35">
      <c r="C10085" s="22"/>
    </row>
    <row r="10086" spans="3:3" x14ac:dyDescent="0.35">
      <c r="C10086" s="22"/>
    </row>
    <row r="10087" spans="3:3" x14ac:dyDescent="0.35">
      <c r="C10087" s="22"/>
    </row>
    <row r="10088" spans="3:3" x14ac:dyDescent="0.35">
      <c r="C10088" s="22"/>
    </row>
    <row r="10089" spans="3:3" x14ac:dyDescent="0.35">
      <c r="C10089" s="22"/>
    </row>
    <row r="10090" spans="3:3" x14ac:dyDescent="0.35">
      <c r="C10090" s="22"/>
    </row>
    <row r="10091" spans="3:3" x14ac:dyDescent="0.35">
      <c r="C10091" s="22"/>
    </row>
    <row r="10092" spans="3:3" x14ac:dyDescent="0.35">
      <c r="C10092" s="22"/>
    </row>
    <row r="10093" spans="3:3" x14ac:dyDescent="0.35">
      <c r="C10093" s="22"/>
    </row>
    <row r="10094" spans="3:3" x14ac:dyDescent="0.35">
      <c r="C10094" s="22"/>
    </row>
    <row r="10095" spans="3:3" x14ac:dyDescent="0.35">
      <c r="C10095" s="22"/>
    </row>
    <row r="10096" spans="3:3" x14ac:dyDescent="0.35">
      <c r="C10096" s="22"/>
    </row>
    <row r="10097" spans="3:3" x14ac:dyDescent="0.35">
      <c r="C10097" s="22"/>
    </row>
    <row r="10098" spans="3:3" x14ac:dyDescent="0.35">
      <c r="C10098" s="22"/>
    </row>
    <row r="10099" spans="3:3" x14ac:dyDescent="0.35">
      <c r="C10099" s="22"/>
    </row>
    <row r="10100" spans="3:3" x14ac:dyDescent="0.35">
      <c r="C10100" s="22"/>
    </row>
    <row r="10101" spans="3:3" x14ac:dyDescent="0.35">
      <c r="C10101" s="22"/>
    </row>
    <row r="10102" spans="3:3" x14ac:dyDescent="0.35">
      <c r="C10102" s="22"/>
    </row>
    <row r="10103" spans="3:3" x14ac:dyDescent="0.35">
      <c r="C10103" s="22"/>
    </row>
    <row r="10104" spans="3:3" x14ac:dyDescent="0.35">
      <c r="C10104" s="22"/>
    </row>
    <row r="10105" spans="3:3" x14ac:dyDescent="0.35">
      <c r="C10105" s="22"/>
    </row>
    <row r="10106" spans="3:3" x14ac:dyDescent="0.35">
      <c r="C10106" s="22"/>
    </row>
    <row r="10107" spans="3:3" x14ac:dyDescent="0.35">
      <c r="C10107" s="22"/>
    </row>
    <row r="10108" spans="3:3" x14ac:dyDescent="0.35">
      <c r="C10108" s="22"/>
    </row>
    <row r="10109" spans="3:3" x14ac:dyDescent="0.35">
      <c r="C10109" s="22"/>
    </row>
    <row r="10110" spans="3:3" x14ac:dyDescent="0.35">
      <c r="C10110" s="22"/>
    </row>
    <row r="10111" spans="3:3" x14ac:dyDescent="0.35">
      <c r="C10111" s="22"/>
    </row>
    <row r="10112" spans="3:3" x14ac:dyDescent="0.35">
      <c r="C10112" s="22"/>
    </row>
    <row r="10113" spans="3:3" x14ac:dyDescent="0.35">
      <c r="C10113" s="22"/>
    </row>
    <row r="10114" spans="3:3" x14ac:dyDescent="0.35">
      <c r="C10114" s="22"/>
    </row>
    <row r="10115" spans="3:3" x14ac:dyDescent="0.35">
      <c r="C10115" s="22"/>
    </row>
    <row r="10116" spans="3:3" x14ac:dyDescent="0.35">
      <c r="C10116" s="22"/>
    </row>
    <row r="10117" spans="3:3" x14ac:dyDescent="0.35">
      <c r="C10117" s="22"/>
    </row>
    <row r="10118" spans="3:3" x14ac:dyDescent="0.35">
      <c r="C10118" s="22"/>
    </row>
    <row r="10119" spans="3:3" x14ac:dyDescent="0.35">
      <c r="C10119" s="22"/>
    </row>
    <row r="10120" spans="3:3" x14ac:dyDescent="0.35">
      <c r="C10120" s="22"/>
    </row>
    <row r="10121" spans="3:3" x14ac:dyDescent="0.35">
      <c r="C10121" s="22"/>
    </row>
    <row r="10122" spans="3:3" x14ac:dyDescent="0.35">
      <c r="C10122" s="22"/>
    </row>
    <row r="10123" spans="3:3" x14ac:dyDescent="0.35">
      <c r="C10123" s="22"/>
    </row>
    <row r="10124" spans="3:3" x14ac:dyDescent="0.35">
      <c r="C10124" s="22"/>
    </row>
    <row r="10125" spans="3:3" x14ac:dyDescent="0.35">
      <c r="C10125" s="22"/>
    </row>
    <row r="10126" spans="3:3" x14ac:dyDescent="0.35">
      <c r="C10126" s="22"/>
    </row>
    <row r="10127" spans="3:3" x14ac:dyDescent="0.35">
      <c r="C10127" s="22"/>
    </row>
    <row r="10128" spans="3:3" x14ac:dyDescent="0.35">
      <c r="C10128" s="22"/>
    </row>
    <row r="10129" spans="3:3" x14ac:dyDescent="0.35">
      <c r="C10129" s="22"/>
    </row>
    <row r="10130" spans="3:3" x14ac:dyDescent="0.35">
      <c r="C10130" s="22"/>
    </row>
    <row r="10131" spans="3:3" x14ac:dyDescent="0.35">
      <c r="C10131" s="22"/>
    </row>
    <row r="10132" spans="3:3" x14ac:dyDescent="0.35">
      <c r="C10132" s="22"/>
    </row>
    <row r="10133" spans="3:3" x14ac:dyDescent="0.35">
      <c r="C10133" s="22"/>
    </row>
    <row r="10134" spans="3:3" x14ac:dyDescent="0.35">
      <c r="C10134" s="22"/>
    </row>
    <row r="10135" spans="3:3" x14ac:dyDescent="0.35">
      <c r="C10135" s="22"/>
    </row>
    <row r="10136" spans="3:3" x14ac:dyDescent="0.35">
      <c r="C10136" s="22"/>
    </row>
    <row r="10137" spans="3:3" x14ac:dyDescent="0.35">
      <c r="C10137" s="22"/>
    </row>
    <row r="10138" spans="3:3" x14ac:dyDescent="0.35">
      <c r="C10138" s="22"/>
    </row>
    <row r="10139" spans="3:3" x14ac:dyDescent="0.35">
      <c r="C10139" s="22"/>
    </row>
    <row r="10140" spans="3:3" x14ac:dyDescent="0.35">
      <c r="C10140" s="22"/>
    </row>
    <row r="10141" spans="3:3" x14ac:dyDescent="0.35">
      <c r="C10141" s="22"/>
    </row>
    <row r="10142" spans="3:3" x14ac:dyDescent="0.35">
      <c r="C10142" s="22"/>
    </row>
    <row r="10143" spans="3:3" x14ac:dyDescent="0.35">
      <c r="C10143" s="22"/>
    </row>
    <row r="10144" spans="3:3" x14ac:dyDescent="0.35">
      <c r="C10144" s="22"/>
    </row>
    <row r="10145" spans="3:3" x14ac:dyDescent="0.35">
      <c r="C10145" s="22"/>
    </row>
    <row r="10146" spans="3:3" x14ac:dyDescent="0.35">
      <c r="C10146" s="22"/>
    </row>
    <row r="10147" spans="3:3" x14ac:dyDescent="0.35">
      <c r="C10147" s="22"/>
    </row>
    <row r="10148" spans="3:3" x14ac:dyDescent="0.35">
      <c r="C10148" s="22"/>
    </row>
    <row r="10149" spans="3:3" x14ac:dyDescent="0.35">
      <c r="C10149" s="22"/>
    </row>
    <row r="10150" spans="3:3" x14ac:dyDescent="0.35">
      <c r="C10150" s="22"/>
    </row>
    <row r="10151" spans="3:3" x14ac:dyDescent="0.35">
      <c r="C10151" s="22"/>
    </row>
    <row r="10152" spans="3:3" x14ac:dyDescent="0.35">
      <c r="C10152" s="22"/>
    </row>
    <row r="10153" spans="3:3" x14ac:dyDescent="0.35">
      <c r="C10153" s="22"/>
    </row>
    <row r="10154" spans="3:3" x14ac:dyDescent="0.35">
      <c r="C10154" s="22"/>
    </row>
    <row r="10155" spans="3:3" x14ac:dyDescent="0.35">
      <c r="C10155" s="22"/>
    </row>
    <row r="10156" spans="3:3" x14ac:dyDescent="0.35">
      <c r="C10156" s="22"/>
    </row>
    <row r="10157" spans="3:3" x14ac:dyDescent="0.35">
      <c r="C10157" s="22"/>
    </row>
    <row r="10158" spans="3:3" x14ac:dyDescent="0.35">
      <c r="C10158" s="22"/>
    </row>
    <row r="10159" spans="3:3" x14ac:dyDescent="0.35">
      <c r="C10159" s="22"/>
    </row>
    <row r="10160" spans="3:3" x14ac:dyDescent="0.35">
      <c r="C10160" s="22"/>
    </row>
    <row r="10161" spans="3:3" x14ac:dyDescent="0.35">
      <c r="C10161" s="22"/>
    </row>
    <row r="10162" spans="3:3" x14ac:dyDescent="0.35">
      <c r="C10162" s="22"/>
    </row>
    <row r="10163" spans="3:3" x14ac:dyDescent="0.35">
      <c r="C10163" s="22"/>
    </row>
    <row r="10164" spans="3:3" x14ac:dyDescent="0.35">
      <c r="C10164" s="22"/>
    </row>
    <row r="10165" spans="3:3" x14ac:dyDescent="0.35">
      <c r="C10165" s="22"/>
    </row>
    <row r="10166" spans="3:3" x14ac:dyDescent="0.35">
      <c r="C10166" s="22"/>
    </row>
    <row r="10167" spans="3:3" x14ac:dyDescent="0.35">
      <c r="C10167" s="22"/>
    </row>
    <row r="10168" spans="3:3" x14ac:dyDescent="0.35">
      <c r="C10168" s="22"/>
    </row>
    <row r="10169" spans="3:3" x14ac:dyDescent="0.35">
      <c r="C10169" s="22"/>
    </row>
    <row r="10170" spans="3:3" x14ac:dyDescent="0.35">
      <c r="C10170" s="22"/>
    </row>
    <row r="10171" spans="3:3" x14ac:dyDescent="0.35">
      <c r="C10171" s="22"/>
    </row>
    <row r="10172" spans="3:3" x14ac:dyDescent="0.35">
      <c r="C10172" s="22"/>
    </row>
    <row r="10173" spans="3:3" x14ac:dyDescent="0.35">
      <c r="C10173" s="22"/>
    </row>
    <row r="10174" spans="3:3" x14ac:dyDescent="0.35">
      <c r="C10174" s="22"/>
    </row>
    <row r="10175" spans="3:3" x14ac:dyDescent="0.35">
      <c r="C10175" s="22"/>
    </row>
    <row r="10176" spans="3:3" x14ac:dyDescent="0.35">
      <c r="C10176" s="22"/>
    </row>
    <row r="10177" spans="3:3" x14ac:dyDescent="0.35">
      <c r="C10177" s="22"/>
    </row>
    <row r="10178" spans="3:3" x14ac:dyDescent="0.35">
      <c r="C10178" s="22"/>
    </row>
    <row r="10179" spans="3:3" x14ac:dyDescent="0.35">
      <c r="C10179" s="22"/>
    </row>
    <row r="10180" spans="3:3" x14ac:dyDescent="0.35">
      <c r="C10180" s="22"/>
    </row>
    <row r="10181" spans="3:3" x14ac:dyDescent="0.35">
      <c r="C10181" s="22"/>
    </row>
    <row r="10182" spans="3:3" x14ac:dyDescent="0.35">
      <c r="C10182" s="22"/>
    </row>
    <row r="10183" spans="3:3" x14ac:dyDescent="0.35">
      <c r="C10183" s="22"/>
    </row>
    <row r="10184" spans="3:3" x14ac:dyDescent="0.35">
      <c r="C10184" s="22"/>
    </row>
    <row r="10185" spans="3:3" x14ac:dyDescent="0.35">
      <c r="C10185" s="22"/>
    </row>
    <row r="10186" spans="3:3" x14ac:dyDescent="0.35">
      <c r="C10186" s="22"/>
    </row>
    <row r="10187" spans="3:3" x14ac:dyDescent="0.35">
      <c r="C10187" s="22"/>
    </row>
    <row r="10188" spans="3:3" x14ac:dyDescent="0.35">
      <c r="C10188" s="22"/>
    </row>
    <row r="10189" spans="3:3" x14ac:dyDescent="0.35">
      <c r="C10189" s="22"/>
    </row>
    <row r="10190" spans="3:3" x14ac:dyDescent="0.35">
      <c r="C10190" s="22"/>
    </row>
    <row r="10191" spans="3:3" x14ac:dyDescent="0.35">
      <c r="C10191" s="22"/>
    </row>
    <row r="10192" spans="3:3" x14ac:dyDescent="0.35">
      <c r="C10192" s="22"/>
    </row>
    <row r="10193" spans="3:3" x14ac:dyDescent="0.35">
      <c r="C10193" s="22"/>
    </row>
    <row r="10194" spans="3:3" x14ac:dyDescent="0.35">
      <c r="C10194" s="22"/>
    </row>
    <row r="10195" spans="3:3" x14ac:dyDescent="0.35">
      <c r="C10195" s="22"/>
    </row>
    <row r="10196" spans="3:3" x14ac:dyDescent="0.35">
      <c r="C10196" s="22"/>
    </row>
    <row r="10197" spans="3:3" x14ac:dyDescent="0.35">
      <c r="C10197" s="22"/>
    </row>
    <row r="10198" spans="3:3" x14ac:dyDescent="0.35">
      <c r="C10198" s="22"/>
    </row>
    <row r="10199" spans="3:3" x14ac:dyDescent="0.35">
      <c r="C10199" s="22"/>
    </row>
    <row r="10200" spans="3:3" x14ac:dyDescent="0.35">
      <c r="C10200" s="22"/>
    </row>
    <row r="10201" spans="3:3" x14ac:dyDescent="0.35">
      <c r="C10201" s="22"/>
    </row>
    <row r="10202" spans="3:3" x14ac:dyDescent="0.35">
      <c r="C10202" s="22"/>
    </row>
    <row r="10203" spans="3:3" x14ac:dyDescent="0.35">
      <c r="C10203" s="22"/>
    </row>
    <row r="10204" spans="3:3" x14ac:dyDescent="0.35">
      <c r="C10204" s="22"/>
    </row>
    <row r="10205" spans="3:3" x14ac:dyDescent="0.35">
      <c r="C10205" s="22"/>
    </row>
    <row r="10206" spans="3:3" x14ac:dyDescent="0.35">
      <c r="C10206" s="22"/>
    </row>
    <row r="10207" spans="3:3" x14ac:dyDescent="0.35">
      <c r="C10207" s="22"/>
    </row>
    <row r="10208" spans="3:3" x14ac:dyDescent="0.35">
      <c r="C10208" s="22"/>
    </row>
    <row r="10209" spans="3:3" x14ac:dyDescent="0.35">
      <c r="C10209" s="22"/>
    </row>
    <row r="10210" spans="3:3" x14ac:dyDescent="0.35">
      <c r="C10210" s="22"/>
    </row>
    <row r="10211" spans="3:3" x14ac:dyDescent="0.35">
      <c r="C10211" s="22"/>
    </row>
    <row r="10212" spans="3:3" x14ac:dyDescent="0.35">
      <c r="C10212" s="22"/>
    </row>
    <row r="10213" spans="3:3" x14ac:dyDescent="0.35">
      <c r="C10213" s="22"/>
    </row>
    <row r="10214" spans="3:3" x14ac:dyDescent="0.35">
      <c r="C10214" s="22"/>
    </row>
    <row r="10215" spans="3:3" x14ac:dyDescent="0.35">
      <c r="C10215" s="22"/>
    </row>
    <row r="10216" spans="3:3" x14ac:dyDescent="0.35">
      <c r="C10216" s="22"/>
    </row>
    <row r="10217" spans="3:3" x14ac:dyDescent="0.35">
      <c r="C10217" s="22"/>
    </row>
    <row r="10218" spans="3:3" x14ac:dyDescent="0.35">
      <c r="C10218" s="22"/>
    </row>
    <row r="10219" spans="3:3" x14ac:dyDescent="0.35">
      <c r="C10219" s="22"/>
    </row>
    <row r="10220" spans="3:3" x14ac:dyDescent="0.35">
      <c r="C10220" s="22"/>
    </row>
    <row r="10221" spans="3:3" x14ac:dyDescent="0.35">
      <c r="C10221" s="22"/>
    </row>
    <row r="10222" spans="3:3" x14ac:dyDescent="0.35">
      <c r="C10222" s="22"/>
    </row>
    <row r="10223" spans="3:3" x14ac:dyDescent="0.35">
      <c r="C10223" s="22"/>
    </row>
    <row r="10224" spans="3:3" x14ac:dyDescent="0.35">
      <c r="C10224" s="22"/>
    </row>
    <row r="10225" spans="3:3" x14ac:dyDescent="0.35">
      <c r="C10225" s="22"/>
    </row>
    <row r="10226" spans="3:3" x14ac:dyDescent="0.35">
      <c r="C10226" s="22"/>
    </row>
    <row r="10227" spans="3:3" x14ac:dyDescent="0.35">
      <c r="C10227" s="22"/>
    </row>
    <row r="10228" spans="3:3" x14ac:dyDescent="0.35">
      <c r="C10228" s="22"/>
    </row>
    <row r="10229" spans="3:3" x14ac:dyDescent="0.35">
      <c r="C10229" s="22"/>
    </row>
    <row r="10230" spans="3:3" x14ac:dyDescent="0.35">
      <c r="C10230" s="22"/>
    </row>
    <row r="10231" spans="3:3" x14ac:dyDescent="0.35">
      <c r="C10231" s="22"/>
    </row>
    <row r="10232" spans="3:3" x14ac:dyDescent="0.35">
      <c r="C10232" s="22"/>
    </row>
    <row r="10233" spans="3:3" x14ac:dyDescent="0.35">
      <c r="C10233" s="22"/>
    </row>
    <row r="10234" spans="3:3" x14ac:dyDescent="0.35">
      <c r="C10234" s="22"/>
    </row>
    <row r="10235" spans="3:3" x14ac:dyDescent="0.35">
      <c r="C10235" s="22"/>
    </row>
    <row r="10236" spans="3:3" x14ac:dyDescent="0.35">
      <c r="C10236" s="22"/>
    </row>
    <row r="10237" spans="3:3" x14ac:dyDescent="0.35">
      <c r="C10237" s="22"/>
    </row>
    <row r="10238" spans="3:3" x14ac:dyDescent="0.35">
      <c r="C10238" s="22"/>
    </row>
    <row r="10239" spans="3:3" x14ac:dyDescent="0.35">
      <c r="C10239" s="22"/>
    </row>
    <row r="10240" spans="3:3" x14ac:dyDescent="0.35">
      <c r="C10240" s="22"/>
    </row>
    <row r="10241" spans="3:3" x14ac:dyDescent="0.35">
      <c r="C10241" s="22"/>
    </row>
    <row r="10242" spans="3:3" x14ac:dyDescent="0.35">
      <c r="C10242" s="22"/>
    </row>
    <row r="10243" spans="3:3" x14ac:dyDescent="0.35">
      <c r="C10243" s="22"/>
    </row>
    <row r="10244" spans="3:3" x14ac:dyDescent="0.35">
      <c r="C10244" s="22"/>
    </row>
    <row r="10245" spans="3:3" x14ac:dyDescent="0.35">
      <c r="C10245" s="22"/>
    </row>
    <row r="10246" spans="3:3" x14ac:dyDescent="0.35">
      <c r="C10246" s="22"/>
    </row>
    <row r="10247" spans="3:3" x14ac:dyDescent="0.35">
      <c r="C10247" s="22"/>
    </row>
    <row r="10248" spans="3:3" x14ac:dyDescent="0.35">
      <c r="C10248" s="22"/>
    </row>
    <row r="10249" spans="3:3" x14ac:dyDescent="0.35">
      <c r="C10249" s="22"/>
    </row>
    <row r="10250" spans="3:3" x14ac:dyDescent="0.35">
      <c r="C10250" s="22"/>
    </row>
    <row r="10251" spans="3:3" x14ac:dyDescent="0.35">
      <c r="C10251" s="22"/>
    </row>
    <row r="10252" spans="3:3" x14ac:dyDescent="0.35">
      <c r="C10252" s="22"/>
    </row>
    <row r="10253" spans="3:3" x14ac:dyDescent="0.35">
      <c r="C10253" s="22"/>
    </row>
    <row r="10254" spans="3:3" x14ac:dyDescent="0.35">
      <c r="C10254" s="22"/>
    </row>
    <row r="10255" spans="3:3" x14ac:dyDescent="0.35">
      <c r="C10255" s="22"/>
    </row>
    <row r="10256" spans="3:3" x14ac:dyDescent="0.35">
      <c r="C10256" s="22"/>
    </row>
    <row r="10257" spans="3:3" x14ac:dyDescent="0.35">
      <c r="C10257" s="22"/>
    </row>
    <row r="10258" spans="3:3" x14ac:dyDescent="0.35">
      <c r="C10258" s="22"/>
    </row>
    <row r="10259" spans="3:3" x14ac:dyDescent="0.35">
      <c r="C10259" s="22"/>
    </row>
    <row r="10260" spans="3:3" x14ac:dyDescent="0.35">
      <c r="C10260" s="22"/>
    </row>
    <row r="10261" spans="3:3" x14ac:dyDescent="0.35">
      <c r="C10261" s="22"/>
    </row>
    <row r="10262" spans="3:3" x14ac:dyDescent="0.35">
      <c r="C10262" s="22"/>
    </row>
    <row r="10263" spans="3:3" x14ac:dyDescent="0.35">
      <c r="C10263" s="22"/>
    </row>
    <row r="10264" spans="3:3" x14ac:dyDescent="0.35">
      <c r="C10264" s="22"/>
    </row>
    <row r="10265" spans="3:3" x14ac:dyDescent="0.35">
      <c r="C10265" s="22"/>
    </row>
    <row r="10266" spans="3:3" x14ac:dyDescent="0.35">
      <c r="C10266" s="22"/>
    </row>
    <row r="10267" spans="3:3" x14ac:dyDescent="0.35">
      <c r="C10267" s="22"/>
    </row>
    <row r="10268" spans="3:3" x14ac:dyDescent="0.35">
      <c r="C10268" s="22"/>
    </row>
    <row r="10269" spans="3:3" x14ac:dyDescent="0.35">
      <c r="C10269" s="22"/>
    </row>
    <row r="10270" spans="3:3" x14ac:dyDescent="0.35">
      <c r="C10270" s="22"/>
    </row>
    <row r="10271" spans="3:3" x14ac:dyDescent="0.35">
      <c r="C10271" s="22"/>
    </row>
    <row r="10272" spans="3:3" x14ac:dyDescent="0.35">
      <c r="C10272" s="22"/>
    </row>
    <row r="10273" spans="3:3" x14ac:dyDescent="0.35">
      <c r="C10273" s="22"/>
    </row>
    <row r="10274" spans="3:3" x14ac:dyDescent="0.35">
      <c r="C10274" s="22"/>
    </row>
    <row r="10275" spans="3:3" x14ac:dyDescent="0.35">
      <c r="C10275" s="22"/>
    </row>
    <row r="10276" spans="3:3" x14ac:dyDescent="0.35">
      <c r="C10276" s="22"/>
    </row>
    <row r="10277" spans="3:3" x14ac:dyDescent="0.35">
      <c r="C10277" s="22"/>
    </row>
    <row r="10278" spans="3:3" x14ac:dyDescent="0.35">
      <c r="C10278" s="22"/>
    </row>
    <row r="10279" spans="3:3" x14ac:dyDescent="0.35">
      <c r="C10279" s="22"/>
    </row>
    <row r="10280" spans="3:3" x14ac:dyDescent="0.35">
      <c r="C10280" s="22"/>
    </row>
    <row r="10281" spans="3:3" x14ac:dyDescent="0.35">
      <c r="C10281" s="22"/>
    </row>
    <row r="10282" spans="3:3" x14ac:dyDescent="0.35">
      <c r="C10282" s="22"/>
    </row>
    <row r="10283" spans="3:3" x14ac:dyDescent="0.35">
      <c r="C10283" s="22"/>
    </row>
    <row r="10284" spans="3:3" x14ac:dyDescent="0.35">
      <c r="C10284" s="22"/>
    </row>
    <row r="10285" spans="3:3" x14ac:dyDescent="0.35">
      <c r="C10285" s="22"/>
    </row>
    <row r="10286" spans="3:3" x14ac:dyDescent="0.35">
      <c r="C10286" s="22"/>
    </row>
    <row r="10287" spans="3:3" x14ac:dyDescent="0.35">
      <c r="C10287" s="22"/>
    </row>
    <row r="10288" spans="3:3" x14ac:dyDescent="0.35">
      <c r="C10288" s="22"/>
    </row>
    <row r="10289" spans="3:3" x14ac:dyDescent="0.35">
      <c r="C10289" s="22"/>
    </row>
    <row r="10290" spans="3:3" x14ac:dyDescent="0.35">
      <c r="C10290" s="22"/>
    </row>
    <row r="10291" spans="3:3" x14ac:dyDescent="0.35">
      <c r="C10291" s="22"/>
    </row>
    <row r="10292" spans="3:3" x14ac:dyDescent="0.35">
      <c r="C10292" s="22"/>
    </row>
    <row r="10293" spans="3:3" x14ac:dyDescent="0.35">
      <c r="C10293" s="22"/>
    </row>
    <row r="10294" spans="3:3" x14ac:dyDescent="0.35">
      <c r="C10294" s="22"/>
    </row>
    <row r="10295" spans="3:3" x14ac:dyDescent="0.35">
      <c r="C10295" s="22"/>
    </row>
    <row r="10296" spans="3:3" x14ac:dyDescent="0.35">
      <c r="C10296" s="22"/>
    </row>
    <row r="10297" spans="3:3" x14ac:dyDescent="0.35">
      <c r="C10297" s="22"/>
    </row>
    <row r="10298" spans="3:3" x14ac:dyDescent="0.35">
      <c r="C10298" s="22"/>
    </row>
    <row r="10299" spans="3:3" x14ac:dyDescent="0.35">
      <c r="C10299" s="22"/>
    </row>
    <row r="10300" spans="3:3" x14ac:dyDescent="0.35">
      <c r="C10300" s="22"/>
    </row>
    <row r="10301" spans="3:3" x14ac:dyDescent="0.35">
      <c r="C10301" s="22"/>
    </row>
    <row r="10302" spans="3:3" x14ac:dyDescent="0.35">
      <c r="C10302" s="22"/>
    </row>
    <row r="10303" spans="3:3" x14ac:dyDescent="0.35">
      <c r="C10303" s="22"/>
    </row>
    <row r="10304" spans="3:3" x14ac:dyDescent="0.35">
      <c r="C10304" s="22"/>
    </row>
    <row r="10305" spans="3:3" x14ac:dyDescent="0.35">
      <c r="C10305" s="22"/>
    </row>
    <row r="10306" spans="3:3" x14ac:dyDescent="0.35">
      <c r="C10306" s="22"/>
    </row>
    <row r="10307" spans="3:3" x14ac:dyDescent="0.35">
      <c r="C10307" s="22"/>
    </row>
    <row r="10308" spans="3:3" x14ac:dyDescent="0.35">
      <c r="C10308" s="22"/>
    </row>
    <row r="10309" spans="3:3" x14ac:dyDescent="0.35">
      <c r="C10309" s="22"/>
    </row>
    <row r="10310" spans="3:3" x14ac:dyDescent="0.35">
      <c r="C10310" s="22"/>
    </row>
    <row r="10311" spans="3:3" x14ac:dyDescent="0.35">
      <c r="C10311" s="22"/>
    </row>
    <row r="10312" spans="3:3" x14ac:dyDescent="0.35">
      <c r="C10312" s="22"/>
    </row>
    <row r="10313" spans="3:3" x14ac:dyDescent="0.35">
      <c r="C10313" s="22"/>
    </row>
    <row r="10314" spans="3:3" x14ac:dyDescent="0.35">
      <c r="C10314" s="22"/>
    </row>
    <row r="10315" spans="3:3" x14ac:dyDescent="0.35">
      <c r="C10315" s="22"/>
    </row>
    <row r="10316" spans="3:3" x14ac:dyDescent="0.35">
      <c r="C10316" s="22"/>
    </row>
    <row r="10317" spans="3:3" x14ac:dyDescent="0.35">
      <c r="C10317" s="22"/>
    </row>
    <row r="10318" spans="3:3" x14ac:dyDescent="0.35">
      <c r="C10318" s="22"/>
    </row>
    <row r="10319" spans="3:3" x14ac:dyDescent="0.35">
      <c r="C10319" s="22"/>
    </row>
    <row r="10320" spans="3:3" x14ac:dyDescent="0.35">
      <c r="C10320" s="22"/>
    </row>
    <row r="10321" spans="3:3" x14ac:dyDescent="0.35">
      <c r="C10321" s="22"/>
    </row>
    <row r="10322" spans="3:3" x14ac:dyDescent="0.35">
      <c r="C10322" s="22"/>
    </row>
    <row r="10323" spans="3:3" x14ac:dyDescent="0.35">
      <c r="C10323" s="22"/>
    </row>
    <row r="10324" spans="3:3" x14ac:dyDescent="0.35">
      <c r="C10324" s="22"/>
    </row>
    <row r="10325" spans="3:3" x14ac:dyDescent="0.35">
      <c r="C10325" s="22"/>
    </row>
    <row r="10326" spans="3:3" x14ac:dyDescent="0.35">
      <c r="C10326" s="22"/>
    </row>
    <row r="10327" spans="3:3" x14ac:dyDescent="0.35">
      <c r="C10327" s="22"/>
    </row>
    <row r="10328" spans="3:3" x14ac:dyDescent="0.35">
      <c r="C10328" s="22"/>
    </row>
    <row r="10329" spans="3:3" x14ac:dyDescent="0.35">
      <c r="C10329" s="22"/>
    </row>
    <row r="10330" spans="3:3" x14ac:dyDescent="0.35">
      <c r="C10330" s="22"/>
    </row>
    <row r="10331" spans="3:3" x14ac:dyDescent="0.35">
      <c r="C10331" s="22"/>
    </row>
    <row r="10332" spans="3:3" x14ac:dyDescent="0.35">
      <c r="C10332" s="22"/>
    </row>
    <row r="10333" spans="3:3" x14ac:dyDescent="0.35">
      <c r="C10333" s="22"/>
    </row>
    <row r="10334" spans="3:3" x14ac:dyDescent="0.35">
      <c r="C10334" s="22"/>
    </row>
    <row r="10335" spans="3:3" x14ac:dyDescent="0.35">
      <c r="C10335" s="22"/>
    </row>
    <row r="10336" spans="3:3" x14ac:dyDescent="0.35">
      <c r="C10336" s="22"/>
    </row>
    <row r="10337" spans="3:3" x14ac:dyDescent="0.35">
      <c r="C10337" s="22"/>
    </row>
    <row r="10338" spans="3:3" x14ac:dyDescent="0.35">
      <c r="C10338" s="22"/>
    </row>
    <row r="10339" spans="3:3" x14ac:dyDescent="0.35">
      <c r="C10339" s="22"/>
    </row>
    <row r="10340" spans="3:3" x14ac:dyDescent="0.35">
      <c r="C10340" s="22"/>
    </row>
    <row r="10341" spans="3:3" x14ac:dyDescent="0.35">
      <c r="C10341" s="22"/>
    </row>
    <row r="10342" spans="3:3" x14ac:dyDescent="0.35">
      <c r="C10342" s="22"/>
    </row>
    <row r="10343" spans="3:3" x14ac:dyDescent="0.35">
      <c r="C10343" s="22"/>
    </row>
    <row r="10344" spans="3:3" x14ac:dyDescent="0.35">
      <c r="C10344" s="22"/>
    </row>
    <row r="10345" spans="3:3" x14ac:dyDescent="0.35">
      <c r="C10345" s="22"/>
    </row>
    <row r="10346" spans="3:3" x14ac:dyDescent="0.35">
      <c r="C10346" s="22"/>
    </row>
    <row r="10347" spans="3:3" x14ac:dyDescent="0.35">
      <c r="C10347" s="22"/>
    </row>
    <row r="10348" spans="3:3" x14ac:dyDescent="0.35">
      <c r="C10348" s="22"/>
    </row>
    <row r="10349" spans="3:3" x14ac:dyDescent="0.35">
      <c r="C10349" s="22"/>
    </row>
    <row r="10350" spans="3:3" x14ac:dyDescent="0.35">
      <c r="C10350" s="22"/>
    </row>
    <row r="10351" spans="3:3" x14ac:dyDescent="0.35">
      <c r="C10351" s="22"/>
    </row>
    <row r="10352" spans="3:3" x14ac:dyDescent="0.35">
      <c r="C10352" s="22"/>
    </row>
    <row r="10353" spans="3:3" x14ac:dyDescent="0.35">
      <c r="C10353" s="22"/>
    </row>
    <row r="10354" spans="3:3" x14ac:dyDescent="0.35">
      <c r="C10354" s="22"/>
    </row>
    <row r="10355" spans="3:3" x14ac:dyDescent="0.35">
      <c r="C10355" s="22"/>
    </row>
    <row r="10356" spans="3:3" x14ac:dyDescent="0.35">
      <c r="C10356" s="22"/>
    </row>
    <row r="10357" spans="3:3" x14ac:dyDescent="0.35">
      <c r="C10357" s="22"/>
    </row>
    <row r="10358" spans="3:3" x14ac:dyDescent="0.35">
      <c r="C10358" s="22"/>
    </row>
    <row r="10359" spans="3:3" x14ac:dyDescent="0.35">
      <c r="C10359" s="22"/>
    </row>
    <row r="10360" spans="3:3" x14ac:dyDescent="0.35">
      <c r="C10360" s="22"/>
    </row>
    <row r="10361" spans="3:3" x14ac:dyDescent="0.35">
      <c r="C10361" s="22"/>
    </row>
    <row r="10362" spans="3:3" x14ac:dyDescent="0.35">
      <c r="C10362" s="22"/>
    </row>
    <row r="10363" spans="3:3" x14ac:dyDescent="0.35">
      <c r="C10363" s="22"/>
    </row>
    <row r="10364" spans="3:3" x14ac:dyDescent="0.35">
      <c r="C10364" s="22"/>
    </row>
    <row r="10365" spans="3:3" x14ac:dyDescent="0.35">
      <c r="C10365" s="22"/>
    </row>
    <row r="10366" spans="3:3" x14ac:dyDescent="0.35">
      <c r="C10366" s="22"/>
    </row>
    <row r="10367" spans="3:3" x14ac:dyDescent="0.35">
      <c r="C10367" s="22"/>
    </row>
    <row r="10368" spans="3:3" x14ac:dyDescent="0.35">
      <c r="C10368" s="22"/>
    </row>
    <row r="10369" spans="3:3" x14ac:dyDescent="0.35">
      <c r="C10369" s="22"/>
    </row>
    <row r="10370" spans="3:3" x14ac:dyDescent="0.35">
      <c r="C10370" s="22"/>
    </row>
    <row r="10371" spans="3:3" x14ac:dyDescent="0.35">
      <c r="C10371" s="22"/>
    </row>
    <row r="10372" spans="3:3" x14ac:dyDescent="0.35">
      <c r="C10372" s="22"/>
    </row>
    <row r="10373" spans="3:3" x14ac:dyDescent="0.35">
      <c r="C10373" s="22"/>
    </row>
    <row r="10374" spans="3:3" x14ac:dyDescent="0.35">
      <c r="C10374" s="22"/>
    </row>
    <row r="10375" spans="3:3" x14ac:dyDescent="0.35">
      <c r="C10375" s="22"/>
    </row>
    <row r="10376" spans="3:3" x14ac:dyDescent="0.35">
      <c r="C10376" s="22"/>
    </row>
    <row r="10377" spans="3:3" x14ac:dyDescent="0.35">
      <c r="C10377" s="22"/>
    </row>
    <row r="10378" spans="3:3" x14ac:dyDescent="0.35">
      <c r="C10378" s="22"/>
    </row>
    <row r="10379" spans="3:3" x14ac:dyDescent="0.35">
      <c r="C10379" s="22"/>
    </row>
    <row r="10380" spans="3:3" x14ac:dyDescent="0.35">
      <c r="C10380" s="22"/>
    </row>
    <row r="10381" spans="3:3" x14ac:dyDescent="0.35">
      <c r="C10381" s="22"/>
    </row>
    <row r="10382" spans="3:3" x14ac:dyDescent="0.35">
      <c r="C10382" s="22"/>
    </row>
    <row r="10383" spans="3:3" x14ac:dyDescent="0.35">
      <c r="C10383" s="22"/>
    </row>
    <row r="10384" spans="3:3" x14ac:dyDescent="0.35">
      <c r="C10384" s="22"/>
    </row>
    <row r="10385" spans="3:3" x14ac:dyDescent="0.35">
      <c r="C10385" s="22"/>
    </row>
    <row r="10386" spans="3:3" x14ac:dyDescent="0.35">
      <c r="C10386" s="22"/>
    </row>
    <row r="10387" spans="3:3" x14ac:dyDescent="0.35">
      <c r="C10387" s="22"/>
    </row>
    <row r="10388" spans="3:3" x14ac:dyDescent="0.35">
      <c r="C10388" s="22"/>
    </row>
    <row r="10389" spans="3:3" x14ac:dyDescent="0.35">
      <c r="C10389" s="22"/>
    </row>
    <row r="10390" spans="3:3" x14ac:dyDescent="0.35">
      <c r="C10390" s="22"/>
    </row>
    <row r="10391" spans="3:3" x14ac:dyDescent="0.35">
      <c r="C10391" s="22"/>
    </row>
    <row r="10392" spans="3:3" x14ac:dyDescent="0.35">
      <c r="C10392" s="22"/>
    </row>
    <row r="10393" spans="3:3" x14ac:dyDescent="0.35">
      <c r="C10393" s="22"/>
    </row>
    <row r="10394" spans="3:3" x14ac:dyDescent="0.35">
      <c r="C10394" s="22"/>
    </row>
    <row r="10395" spans="3:3" x14ac:dyDescent="0.35">
      <c r="C10395" s="22"/>
    </row>
    <row r="10396" spans="3:3" x14ac:dyDescent="0.35">
      <c r="C10396" s="22"/>
    </row>
    <row r="10397" spans="3:3" x14ac:dyDescent="0.35">
      <c r="C10397" s="22"/>
    </row>
    <row r="10398" spans="3:3" x14ac:dyDescent="0.35">
      <c r="C10398" s="22"/>
    </row>
    <row r="10399" spans="3:3" x14ac:dyDescent="0.35">
      <c r="C10399" s="22"/>
    </row>
    <row r="10400" spans="3:3" x14ac:dyDescent="0.35">
      <c r="C10400" s="22"/>
    </row>
    <row r="10401" spans="3:3" x14ac:dyDescent="0.35">
      <c r="C10401" s="22"/>
    </row>
    <row r="10402" spans="3:3" x14ac:dyDescent="0.35">
      <c r="C10402" s="22"/>
    </row>
    <row r="10403" spans="3:3" x14ac:dyDescent="0.35">
      <c r="C10403" s="22"/>
    </row>
    <row r="10404" spans="3:3" x14ac:dyDescent="0.35">
      <c r="C10404" s="22"/>
    </row>
    <row r="10405" spans="3:3" x14ac:dyDescent="0.35">
      <c r="C10405" s="22"/>
    </row>
    <row r="10406" spans="3:3" x14ac:dyDescent="0.35">
      <c r="C10406" s="22"/>
    </row>
    <row r="10407" spans="3:3" x14ac:dyDescent="0.35">
      <c r="C10407" s="22"/>
    </row>
    <row r="10408" spans="3:3" x14ac:dyDescent="0.35">
      <c r="C10408" s="22"/>
    </row>
    <row r="10409" spans="3:3" x14ac:dyDescent="0.35">
      <c r="C10409" s="22"/>
    </row>
    <row r="10410" spans="3:3" x14ac:dyDescent="0.35">
      <c r="C10410" s="22"/>
    </row>
    <row r="10411" spans="3:3" x14ac:dyDescent="0.35">
      <c r="C10411" s="22"/>
    </row>
    <row r="10412" spans="3:3" x14ac:dyDescent="0.35">
      <c r="C10412" s="22"/>
    </row>
    <row r="10413" spans="3:3" x14ac:dyDescent="0.35">
      <c r="C10413" s="22"/>
    </row>
    <row r="10414" spans="3:3" x14ac:dyDescent="0.35">
      <c r="C10414" s="22"/>
    </row>
    <row r="10415" spans="3:3" x14ac:dyDescent="0.35">
      <c r="C10415" s="22"/>
    </row>
    <row r="10416" spans="3:3" x14ac:dyDescent="0.35">
      <c r="C10416" s="22"/>
    </row>
    <row r="10417" spans="3:3" x14ac:dyDescent="0.35">
      <c r="C10417" s="22"/>
    </row>
    <row r="10418" spans="3:3" x14ac:dyDescent="0.35">
      <c r="C10418" s="22"/>
    </row>
    <row r="10419" spans="3:3" x14ac:dyDescent="0.35">
      <c r="C10419" s="22"/>
    </row>
    <row r="10420" spans="3:3" x14ac:dyDescent="0.35">
      <c r="C10420" s="22"/>
    </row>
    <row r="10421" spans="3:3" x14ac:dyDescent="0.35">
      <c r="C10421" s="22"/>
    </row>
    <row r="10422" spans="3:3" x14ac:dyDescent="0.35">
      <c r="C10422" s="22"/>
    </row>
    <row r="10423" spans="3:3" x14ac:dyDescent="0.35">
      <c r="C10423" s="22"/>
    </row>
    <row r="10424" spans="3:3" x14ac:dyDescent="0.35">
      <c r="C10424" s="22"/>
    </row>
    <row r="10425" spans="3:3" x14ac:dyDescent="0.35">
      <c r="C10425" s="22"/>
    </row>
    <row r="10426" spans="3:3" x14ac:dyDescent="0.35">
      <c r="C10426" s="22"/>
    </row>
    <row r="10427" spans="3:3" x14ac:dyDescent="0.35">
      <c r="C10427" s="22"/>
    </row>
    <row r="10428" spans="3:3" x14ac:dyDescent="0.35">
      <c r="C10428" s="22"/>
    </row>
    <row r="10429" spans="3:3" x14ac:dyDescent="0.35">
      <c r="C10429" s="22"/>
    </row>
    <row r="10430" spans="3:3" x14ac:dyDescent="0.35">
      <c r="C10430" s="22"/>
    </row>
    <row r="10431" spans="3:3" x14ac:dyDescent="0.35">
      <c r="C10431" s="22"/>
    </row>
    <row r="10432" spans="3:3" x14ac:dyDescent="0.35">
      <c r="C10432" s="22"/>
    </row>
    <row r="10433" spans="3:3" x14ac:dyDescent="0.35">
      <c r="C10433" s="22"/>
    </row>
    <row r="10434" spans="3:3" x14ac:dyDescent="0.35">
      <c r="C10434" s="22"/>
    </row>
    <row r="10435" spans="3:3" x14ac:dyDescent="0.35">
      <c r="C10435" s="22"/>
    </row>
    <row r="10436" spans="3:3" x14ac:dyDescent="0.35">
      <c r="C10436" s="22"/>
    </row>
    <row r="10437" spans="3:3" x14ac:dyDescent="0.35">
      <c r="C10437" s="22"/>
    </row>
    <row r="10438" spans="3:3" x14ac:dyDescent="0.35">
      <c r="C10438" s="22"/>
    </row>
    <row r="10439" spans="3:3" x14ac:dyDescent="0.35">
      <c r="C10439" s="22"/>
    </row>
    <row r="10440" spans="3:3" x14ac:dyDescent="0.35">
      <c r="C10440" s="22"/>
    </row>
    <row r="10441" spans="3:3" x14ac:dyDescent="0.35">
      <c r="C10441" s="22"/>
    </row>
    <row r="10442" spans="3:3" x14ac:dyDescent="0.35">
      <c r="C10442" s="22"/>
    </row>
    <row r="10443" spans="3:3" x14ac:dyDescent="0.35">
      <c r="C10443" s="22"/>
    </row>
    <row r="10444" spans="3:3" x14ac:dyDescent="0.35">
      <c r="C10444" s="22"/>
    </row>
    <row r="10445" spans="3:3" x14ac:dyDescent="0.35">
      <c r="C10445" s="22"/>
    </row>
    <row r="10446" spans="3:3" x14ac:dyDescent="0.35">
      <c r="C10446" s="22"/>
    </row>
    <row r="10447" spans="3:3" x14ac:dyDescent="0.35">
      <c r="C10447" s="22"/>
    </row>
    <row r="10448" spans="3:3" x14ac:dyDescent="0.35">
      <c r="C10448" s="22"/>
    </row>
    <row r="10449" spans="3:3" x14ac:dyDescent="0.35">
      <c r="C10449" s="22"/>
    </row>
    <row r="10450" spans="3:3" x14ac:dyDescent="0.35">
      <c r="C10450" s="22"/>
    </row>
    <row r="10451" spans="3:3" x14ac:dyDescent="0.35">
      <c r="C10451" s="22"/>
    </row>
    <row r="10452" spans="3:3" x14ac:dyDescent="0.35">
      <c r="C10452" s="22"/>
    </row>
    <row r="10453" spans="3:3" x14ac:dyDescent="0.35">
      <c r="C10453" s="22"/>
    </row>
    <row r="10454" spans="3:3" x14ac:dyDescent="0.35">
      <c r="C10454" s="22"/>
    </row>
    <row r="10455" spans="3:3" x14ac:dyDescent="0.35">
      <c r="C10455" s="22"/>
    </row>
    <row r="10456" spans="3:3" x14ac:dyDescent="0.35">
      <c r="C10456" s="22"/>
    </row>
    <row r="10457" spans="3:3" x14ac:dyDescent="0.35">
      <c r="C10457" s="22"/>
    </row>
    <row r="10458" spans="3:3" x14ac:dyDescent="0.35">
      <c r="C10458" s="22"/>
    </row>
    <row r="10459" spans="3:3" x14ac:dyDescent="0.35">
      <c r="C10459" s="22"/>
    </row>
    <row r="10460" spans="3:3" x14ac:dyDescent="0.35">
      <c r="C10460" s="22"/>
    </row>
    <row r="10461" spans="3:3" x14ac:dyDescent="0.35">
      <c r="C10461" s="22"/>
    </row>
    <row r="10462" spans="3:3" x14ac:dyDescent="0.35">
      <c r="C10462" s="22"/>
    </row>
    <row r="10463" spans="3:3" x14ac:dyDescent="0.35">
      <c r="C10463" s="22"/>
    </row>
    <row r="10464" spans="3:3" x14ac:dyDescent="0.35">
      <c r="C10464" s="22"/>
    </row>
    <row r="10465" spans="3:3" x14ac:dyDescent="0.35">
      <c r="C10465" s="22"/>
    </row>
    <row r="10466" spans="3:3" x14ac:dyDescent="0.35">
      <c r="C10466" s="22"/>
    </row>
    <row r="10467" spans="3:3" x14ac:dyDescent="0.35">
      <c r="C10467" s="22"/>
    </row>
    <row r="10468" spans="3:3" x14ac:dyDescent="0.35">
      <c r="C10468" s="22"/>
    </row>
    <row r="10469" spans="3:3" x14ac:dyDescent="0.35">
      <c r="C10469" s="22"/>
    </row>
    <row r="10470" spans="3:3" x14ac:dyDescent="0.35">
      <c r="C10470" s="22"/>
    </row>
    <row r="10471" spans="3:3" x14ac:dyDescent="0.35">
      <c r="C10471" s="22"/>
    </row>
    <row r="10472" spans="3:3" x14ac:dyDescent="0.35">
      <c r="C10472" s="22"/>
    </row>
    <row r="10473" spans="3:3" x14ac:dyDescent="0.35">
      <c r="C10473" s="22"/>
    </row>
    <row r="10474" spans="3:3" x14ac:dyDescent="0.35">
      <c r="C10474" s="22"/>
    </row>
    <row r="10475" spans="3:3" x14ac:dyDescent="0.35">
      <c r="C10475" s="22"/>
    </row>
    <row r="10476" spans="3:3" x14ac:dyDescent="0.35">
      <c r="C10476" s="22"/>
    </row>
    <row r="10477" spans="3:3" x14ac:dyDescent="0.35">
      <c r="C10477" s="22"/>
    </row>
    <row r="10478" spans="3:3" x14ac:dyDescent="0.35">
      <c r="C10478" s="22"/>
    </row>
    <row r="10479" spans="3:3" x14ac:dyDescent="0.35">
      <c r="C10479" s="22"/>
    </row>
    <row r="10480" spans="3:3" x14ac:dyDescent="0.35">
      <c r="C10480" s="22"/>
    </row>
    <row r="10481" spans="3:3" x14ac:dyDescent="0.35">
      <c r="C10481" s="22"/>
    </row>
    <row r="10482" spans="3:3" x14ac:dyDescent="0.35">
      <c r="C10482" s="22"/>
    </row>
    <row r="10483" spans="3:3" x14ac:dyDescent="0.35">
      <c r="C10483" s="22"/>
    </row>
    <row r="10484" spans="3:3" x14ac:dyDescent="0.35">
      <c r="C10484" s="22"/>
    </row>
    <row r="10485" spans="3:3" x14ac:dyDescent="0.35">
      <c r="C10485" s="22"/>
    </row>
    <row r="10486" spans="3:3" x14ac:dyDescent="0.35">
      <c r="C10486" s="22"/>
    </row>
    <row r="10487" spans="3:3" x14ac:dyDescent="0.35">
      <c r="C10487" s="22"/>
    </row>
    <row r="10488" spans="3:3" x14ac:dyDescent="0.35">
      <c r="C10488" s="22"/>
    </row>
    <row r="10489" spans="3:3" x14ac:dyDescent="0.35">
      <c r="C10489" s="22"/>
    </row>
    <row r="10490" spans="3:3" x14ac:dyDescent="0.35">
      <c r="C10490" s="22"/>
    </row>
    <row r="10491" spans="3:3" x14ac:dyDescent="0.35">
      <c r="C10491" s="22"/>
    </row>
    <row r="10492" spans="3:3" x14ac:dyDescent="0.35">
      <c r="C10492" s="22"/>
    </row>
    <row r="10493" spans="3:3" x14ac:dyDescent="0.35">
      <c r="C10493" s="22"/>
    </row>
    <row r="10494" spans="3:3" x14ac:dyDescent="0.35">
      <c r="C10494" s="22"/>
    </row>
    <row r="10495" spans="3:3" x14ac:dyDescent="0.35">
      <c r="C10495" s="22"/>
    </row>
    <row r="10496" spans="3:3" x14ac:dyDescent="0.35">
      <c r="C10496" s="22"/>
    </row>
    <row r="10497" spans="3:3" x14ac:dyDescent="0.35">
      <c r="C10497" s="22"/>
    </row>
    <row r="10498" spans="3:3" x14ac:dyDescent="0.35">
      <c r="C10498" s="22"/>
    </row>
    <row r="10499" spans="3:3" x14ac:dyDescent="0.35">
      <c r="C10499" s="22"/>
    </row>
    <row r="10500" spans="3:3" x14ac:dyDescent="0.35">
      <c r="C10500" s="22"/>
    </row>
    <row r="10501" spans="3:3" x14ac:dyDescent="0.35">
      <c r="C10501" s="22"/>
    </row>
    <row r="10502" spans="3:3" x14ac:dyDescent="0.35">
      <c r="C10502" s="22"/>
    </row>
    <row r="10503" spans="3:3" x14ac:dyDescent="0.35">
      <c r="C10503" s="22"/>
    </row>
    <row r="10504" spans="3:3" x14ac:dyDescent="0.35">
      <c r="C10504" s="22"/>
    </row>
    <row r="10505" spans="3:3" x14ac:dyDescent="0.35">
      <c r="C10505" s="22"/>
    </row>
    <row r="10506" spans="3:3" x14ac:dyDescent="0.35">
      <c r="C10506" s="22"/>
    </row>
    <row r="10507" spans="3:3" x14ac:dyDescent="0.35">
      <c r="C10507" s="22"/>
    </row>
    <row r="10508" spans="3:3" x14ac:dyDescent="0.35">
      <c r="C10508" s="22"/>
    </row>
    <row r="10509" spans="3:3" x14ac:dyDescent="0.35">
      <c r="C10509" s="22"/>
    </row>
    <row r="10510" spans="3:3" x14ac:dyDescent="0.35">
      <c r="C10510" s="22"/>
    </row>
    <row r="10511" spans="3:3" x14ac:dyDescent="0.35">
      <c r="C10511" s="22"/>
    </row>
    <row r="10512" spans="3:3" x14ac:dyDescent="0.35">
      <c r="C10512" s="22"/>
    </row>
    <row r="10513" spans="3:3" x14ac:dyDescent="0.35">
      <c r="C10513" s="22"/>
    </row>
    <row r="10514" spans="3:3" x14ac:dyDescent="0.35">
      <c r="C10514" s="22"/>
    </row>
    <row r="10515" spans="3:3" x14ac:dyDescent="0.35">
      <c r="C10515" s="22"/>
    </row>
    <row r="10516" spans="3:3" x14ac:dyDescent="0.35">
      <c r="C10516" s="22"/>
    </row>
    <row r="10517" spans="3:3" x14ac:dyDescent="0.35">
      <c r="C10517" s="22"/>
    </row>
    <row r="10518" spans="3:3" x14ac:dyDescent="0.35">
      <c r="C10518" s="22"/>
    </row>
    <row r="10519" spans="3:3" x14ac:dyDescent="0.35">
      <c r="C10519" s="22"/>
    </row>
    <row r="10520" spans="3:3" x14ac:dyDescent="0.35">
      <c r="C10520" s="22"/>
    </row>
    <row r="10521" spans="3:3" x14ac:dyDescent="0.35">
      <c r="C10521" s="22"/>
    </row>
    <row r="10522" spans="3:3" x14ac:dyDescent="0.35">
      <c r="C10522" s="22"/>
    </row>
    <row r="10523" spans="3:3" x14ac:dyDescent="0.35">
      <c r="C10523" s="22"/>
    </row>
    <row r="10524" spans="3:3" x14ac:dyDescent="0.35">
      <c r="C10524" s="22"/>
    </row>
    <row r="10525" spans="3:3" x14ac:dyDescent="0.35">
      <c r="C10525" s="22"/>
    </row>
    <row r="10526" spans="3:3" x14ac:dyDescent="0.35">
      <c r="C10526" s="22"/>
    </row>
    <row r="10527" spans="3:3" x14ac:dyDescent="0.35">
      <c r="C10527" s="22"/>
    </row>
    <row r="10528" spans="3:3" x14ac:dyDescent="0.35">
      <c r="C10528" s="22"/>
    </row>
    <row r="10529" spans="3:3" x14ac:dyDescent="0.35">
      <c r="C10529" s="22"/>
    </row>
    <row r="10530" spans="3:3" x14ac:dyDescent="0.35">
      <c r="C10530" s="22"/>
    </row>
    <row r="10531" spans="3:3" x14ac:dyDescent="0.35">
      <c r="C10531" s="22"/>
    </row>
    <row r="10532" spans="3:3" x14ac:dyDescent="0.35">
      <c r="C10532" s="22"/>
    </row>
    <row r="10533" spans="3:3" x14ac:dyDescent="0.35">
      <c r="C10533" s="22"/>
    </row>
    <row r="10534" spans="3:3" x14ac:dyDescent="0.35">
      <c r="C10534" s="22"/>
    </row>
    <row r="10535" spans="3:3" x14ac:dyDescent="0.35">
      <c r="C10535" s="22"/>
    </row>
    <row r="10536" spans="3:3" x14ac:dyDescent="0.35">
      <c r="C10536" s="22"/>
    </row>
    <row r="10537" spans="3:3" x14ac:dyDescent="0.35">
      <c r="C10537" s="22"/>
    </row>
    <row r="10538" spans="3:3" x14ac:dyDescent="0.35">
      <c r="C10538" s="22"/>
    </row>
    <row r="10539" spans="3:3" x14ac:dyDescent="0.35">
      <c r="C10539" s="22"/>
    </row>
    <row r="10540" spans="3:3" x14ac:dyDescent="0.35">
      <c r="C10540" s="22"/>
    </row>
    <row r="10541" spans="3:3" x14ac:dyDescent="0.35">
      <c r="C10541" s="22"/>
    </row>
    <row r="10542" spans="3:3" x14ac:dyDescent="0.35">
      <c r="C10542" s="22"/>
    </row>
    <row r="10543" spans="3:3" x14ac:dyDescent="0.35">
      <c r="C10543" s="22"/>
    </row>
    <row r="10544" spans="3:3" x14ac:dyDescent="0.35">
      <c r="C10544" s="22"/>
    </row>
    <row r="10545" spans="3:3" x14ac:dyDescent="0.35">
      <c r="C10545" s="22"/>
    </row>
    <row r="10546" spans="3:3" x14ac:dyDescent="0.35">
      <c r="C10546" s="22"/>
    </row>
    <row r="10547" spans="3:3" x14ac:dyDescent="0.35">
      <c r="C10547" s="22"/>
    </row>
    <row r="10548" spans="3:3" x14ac:dyDescent="0.35">
      <c r="C10548" s="22"/>
    </row>
    <row r="10549" spans="3:3" x14ac:dyDescent="0.35">
      <c r="C10549" s="22"/>
    </row>
    <row r="10550" spans="3:3" x14ac:dyDescent="0.35">
      <c r="C10550" s="22"/>
    </row>
    <row r="10551" spans="3:3" x14ac:dyDescent="0.35">
      <c r="C10551" s="22"/>
    </row>
    <row r="10552" spans="3:3" x14ac:dyDescent="0.35">
      <c r="C10552" s="22"/>
    </row>
    <row r="10553" spans="3:3" x14ac:dyDescent="0.35">
      <c r="C10553" s="22"/>
    </row>
    <row r="10554" spans="3:3" x14ac:dyDescent="0.35">
      <c r="C10554" s="22"/>
    </row>
    <row r="10555" spans="3:3" x14ac:dyDescent="0.35">
      <c r="C10555" s="22"/>
    </row>
    <row r="10556" spans="3:3" x14ac:dyDescent="0.35">
      <c r="C10556" s="22"/>
    </row>
    <row r="10557" spans="3:3" x14ac:dyDescent="0.35">
      <c r="C10557" s="22"/>
    </row>
    <row r="10558" spans="3:3" x14ac:dyDescent="0.35">
      <c r="C10558" s="22"/>
    </row>
    <row r="10559" spans="3:3" x14ac:dyDescent="0.35">
      <c r="C10559" s="22"/>
    </row>
    <row r="10560" spans="3:3" x14ac:dyDescent="0.35">
      <c r="C10560" s="22"/>
    </row>
    <row r="10561" spans="3:3" x14ac:dyDescent="0.35">
      <c r="C10561" s="22"/>
    </row>
    <row r="10562" spans="3:3" x14ac:dyDescent="0.35">
      <c r="C10562" s="22"/>
    </row>
    <row r="10563" spans="3:3" x14ac:dyDescent="0.35">
      <c r="C10563" s="22"/>
    </row>
    <row r="10564" spans="3:3" x14ac:dyDescent="0.35">
      <c r="C10564" s="22"/>
    </row>
    <row r="10565" spans="3:3" x14ac:dyDescent="0.35">
      <c r="C10565" s="22"/>
    </row>
    <row r="10566" spans="3:3" x14ac:dyDescent="0.35">
      <c r="C10566" s="22"/>
    </row>
    <row r="10567" spans="3:3" x14ac:dyDescent="0.35">
      <c r="C10567" s="22"/>
    </row>
    <row r="10568" spans="3:3" x14ac:dyDescent="0.35">
      <c r="C10568" s="22"/>
    </row>
    <row r="10569" spans="3:3" x14ac:dyDescent="0.35">
      <c r="C10569" s="22"/>
    </row>
    <row r="10570" spans="3:3" x14ac:dyDescent="0.35">
      <c r="C10570" s="22"/>
    </row>
    <row r="10571" spans="3:3" x14ac:dyDescent="0.35">
      <c r="C10571" s="22"/>
    </row>
    <row r="10572" spans="3:3" x14ac:dyDescent="0.35">
      <c r="C10572" s="22"/>
    </row>
    <row r="10573" spans="3:3" x14ac:dyDescent="0.35">
      <c r="C10573" s="22"/>
    </row>
    <row r="10574" spans="3:3" x14ac:dyDescent="0.35">
      <c r="C10574" s="22"/>
    </row>
    <row r="10575" spans="3:3" x14ac:dyDescent="0.35">
      <c r="C10575" s="22"/>
    </row>
    <row r="10576" spans="3:3" x14ac:dyDescent="0.35">
      <c r="C10576" s="22"/>
    </row>
    <row r="10577" spans="3:3" x14ac:dyDescent="0.35">
      <c r="C10577" s="22"/>
    </row>
    <row r="10578" spans="3:3" x14ac:dyDescent="0.35">
      <c r="C10578" s="22"/>
    </row>
    <row r="10579" spans="3:3" x14ac:dyDescent="0.35">
      <c r="C10579" s="22"/>
    </row>
    <row r="10580" spans="3:3" x14ac:dyDescent="0.35">
      <c r="C10580" s="22"/>
    </row>
    <row r="10581" spans="3:3" x14ac:dyDescent="0.35">
      <c r="C10581" s="22"/>
    </row>
    <row r="10582" spans="3:3" x14ac:dyDescent="0.35">
      <c r="C10582" s="22"/>
    </row>
    <row r="10583" spans="3:3" x14ac:dyDescent="0.35">
      <c r="C10583" s="22"/>
    </row>
    <row r="10584" spans="3:3" x14ac:dyDescent="0.35">
      <c r="C10584" s="22"/>
    </row>
    <row r="10585" spans="3:3" x14ac:dyDescent="0.35">
      <c r="C10585" s="22"/>
    </row>
    <row r="10586" spans="3:3" x14ac:dyDescent="0.35">
      <c r="C10586" s="22"/>
    </row>
    <row r="10587" spans="3:3" x14ac:dyDescent="0.35">
      <c r="C10587" s="22"/>
    </row>
    <row r="10588" spans="3:3" x14ac:dyDescent="0.35">
      <c r="C10588" s="22"/>
    </row>
    <row r="10589" spans="3:3" x14ac:dyDescent="0.35">
      <c r="C10589" s="22"/>
    </row>
    <row r="10590" spans="3:3" x14ac:dyDescent="0.35">
      <c r="C10590" s="22"/>
    </row>
    <row r="10591" spans="3:3" x14ac:dyDescent="0.35">
      <c r="C10591" s="22"/>
    </row>
    <row r="10592" spans="3:3" x14ac:dyDescent="0.35">
      <c r="C10592" s="22"/>
    </row>
    <row r="10593" spans="3:3" x14ac:dyDescent="0.35">
      <c r="C10593" s="22"/>
    </row>
    <row r="10594" spans="3:3" x14ac:dyDescent="0.35">
      <c r="C10594" s="22"/>
    </row>
    <row r="10595" spans="3:3" x14ac:dyDescent="0.35">
      <c r="C10595" s="22"/>
    </row>
    <row r="10596" spans="3:3" x14ac:dyDescent="0.35">
      <c r="C10596" s="22"/>
    </row>
    <row r="10597" spans="3:3" x14ac:dyDescent="0.35">
      <c r="C10597" s="22"/>
    </row>
    <row r="10598" spans="3:3" x14ac:dyDescent="0.35">
      <c r="C10598" s="22"/>
    </row>
    <row r="10599" spans="3:3" x14ac:dyDescent="0.35">
      <c r="C10599" s="22"/>
    </row>
    <row r="10600" spans="3:3" x14ac:dyDescent="0.35">
      <c r="C10600" s="22"/>
    </row>
    <row r="10601" spans="3:3" x14ac:dyDescent="0.35">
      <c r="C10601" s="22"/>
    </row>
    <row r="10602" spans="3:3" x14ac:dyDescent="0.35">
      <c r="C10602" s="22"/>
    </row>
    <row r="10603" spans="3:3" x14ac:dyDescent="0.35">
      <c r="C10603" s="22"/>
    </row>
    <row r="10604" spans="3:3" x14ac:dyDescent="0.35">
      <c r="C10604" s="22"/>
    </row>
    <row r="10605" spans="3:3" x14ac:dyDescent="0.35">
      <c r="C10605" s="22"/>
    </row>
    <row r="10606" spans="3:3" x14ac:dyDescent="0.35">
      <c r="C10606" s="22"/>
    </row>
    <row r="10607" spans="3:3" x14ac:dyDescent="0.35">
      <c r="C10607" s="22"/>
    </row>
    <row r="10608" spans="3:3" x14ac:dyDescent="0.35">
      <c r="C10608" s="22"/>
    </row>
    <row r="10609" spans="3:3" x14ac:dyDescent="0.35">
      <c r="C10609" s="22"/>
    </row>
    <row r="10610" spans="3:3" x14ac:dyDescent="0.35">
      <c r="C10610" s="22"/>
    </row>
    <row r="10611" spans="3:3" x14ac:dyDescent="0.35">
      <c r="C10611" s="22"/>
    </row>
    <row r="10612" spans="3:3" x14ac:dyDescent="0.35">
      <c r="C10612" s="22"/>
    </row>
    <row r="10613" spans="3:3" x14ac:dyDescent="0.35">
      <c r="C10613" s="22"/>
    </row>
    <row r="10614" spans="3:3" x14ac:dyDescent="0.35">
      <c r="C10614" s="22"/>
    </row>
    <row r="10615" spans="3:3" x14ac:dyDescent="0.35">
      <c r="C10615" s="22"/>
    </row>
    <row r="10616" spans="3:3" x14ac:dyDescent="0.35">
      <c r="C10616" s="22"/>
    </row>
    <row r="10617" spans="3:3" x14ac:dyDescent="0.35">
      <c r="C10617" s="22"/>
    </row>
    <row r="10618" spans="3:3" x14ac:dyDescent="0.35">
      <c r="C10618" s="22"/>
    </row>
    <row r="10619" spans="3:3" x14ac:dyDescent="0.35">
      <c r="C10619" s="22"/>
    </row>
    <row r="10620" spans="3:3" x14ac:dyDescent="0.35">
      <c r="C10620" s="22"/>
    </row>
    <row r="10621" spans="3:3" x14ac:dyDescent="0.35">
      <c r="C10621" s="22"/>
    </row>
    <row r="10622" spans="3:3" x14ac:dyDescent="0.35">
      <c r="C10622" s="22"/>
    </row>
    <row r="10623" spans="3:3" x14ac:dyDescent="0.35">
      <c r="C10623" s="22"/>
    </row>
    <row r="10624" spans="3:3" x14ac:dyDescent="0.35">
      <c r="C10624" s="22"/>
    </row>
    <row r="10625" spans="3:3" x14ac:dyDescent="0.35">
      <c r="C10625" s="22"/>
    </row>
    <row r="10626" spans="3:3" x14ac:dyDescent="0.35">
      <c r="C10626" s="22"/>
    </row>
    <row r="10627" spans="3:3" x14ac:dyDescent="0.35">
      <c r="C10627" s="22"/>
    </row>
    <row r="10628" spans="3:3" x14ac:dyDescent="0.35">
      <c r="C10628" s="22"/>
    </row>
    <row r="10629" spans="3:3" x14ac:dyDescent="0.35">
      <c r="C10629" s="22"/>
    </row>
    <row r="10630" spans="3:3" x14ac:dyDescent="0.35">
      <c r="C10630" s="22"/>
    </row>
    <row r="10631" spans="3:3" x14ac:dyDescent="0.35">
      <c r="C10631" s="22"/>
    </row>
    <row r="10632" spans="3:3" x14ac:dyDescent="0.35">
      <c r="C10632" s="22"/>
    </row>
    <row r="10633" spans="3:3" x14ac:dyDescent="0.35">
      <c r="C10633" s="22"/>
    </row>
    <row r="10634" spans="3:3" x14ac:dyDescent="0.35">
      <c r="C10634" s="22"/>
    </row>
    <row r="10635" spans="3:3" x14ac:dyDescent="0.35">
      <c r="C10635" s="22"/>
    </row>
    <row r="10636" spans="3:3" x14ac:dyDescent="0.35">
      <c r="C10636" s="22"/>
    </row>
    <row r="10637" spans="3:3" x14ac:dyDescent="0.35">
      <c r="C10637" s="22"/>
    </row>
    <row r="10638" spans="3:3" x14ac:dyDescent="0.35">
      <c r="C10638" s="22"/>
    </row>
    <row r="10639" spans="3:3" x14ac:dyDescent="0.35">
      <c r="C10639" s="22"/>
    </row>
    <row r="10640" spans="3:3" x14ac:dyDescent="0.35">
      <c r="C10640" s="22"/>
    </row>
    <row r="10641" spans="3:3" x14ac:dyDescent="0.35">
      <c r="C10641" s="22"/>
    </row>
    <row r="10642" spans="3:3" x14ac:dyDescent="0.35">
      <c r="C10642" s="22"/>
    </row>
    <row r="10643" spans="3:3" x14ac:dyDescent="0.35">
      <c r="C10643" s="22"/>
    </row>
    <row r="10644" spans="3:3" x14ac:dyDescent="0.35">
      <c r="C10644" s="22"/>
    </row>
    <row r="10645" spans="3:3" x14ac:dyDescent="0.35">
      <c r="C10645" s="22"/>
    </row>
    <row r="10646" spans="3:3" x14ac:dyDescent="0.35">
      <c r="C10646" s="22"/>
    </row>
    <row r="10647" spans="3:3" x14ac:dyDescent="0.35">
      <c r="C10647" s="22"/>
    </row>
    <row r="10648" spans="3:3" x14ac:dyDescent="0.35">
      <c r="C10648" s="22"/>
    </row>
    <row r="10649" spans="3:3" x14ac:dyDescent="0.35">
      <c r="C10649" s="22"/>
    </row>
    <row r="10650" spans="3:3" x14ac:dyDescent="0.35">
      <c r="C10650" s="22"/>
    </row>
    <row r="10651" spans="3:3" x14ac:dyDescent="0.35">
      <c r="C10651" s="22"/>
    </row>
    <row r="10652" spans="3:3" x14ac:dyDescent="0.35">
      <c r="C10652" s="22"/>
    </row>
    <row r="10653" spans="3:3" x14ac:dyDescent="0.35">
      <c r="C10653" s="22"/>
    </row>
    <row r="10654" spans="3:3" x14ac:dyDescent="0.35">
      <c r="C10654" s="22"/>
    </row>
    <row r="10655" spans="3:3" x14ac:dyDescent="0.35">
      <c r="C10655" s="22"/>
    </row>
    <row r="10656" spans="3:3" x14ac:dyDescent="0.35">
      <c r="C10656" s="22"/>
    </row>
    <row r="10657" spans="3:3" x14ac:dyDescent="0.35">
      <c r="C10657" s="22"/>
    </row>
    <row r="10658" spans="3:3" x14ac:dyDescent="0.35">
      <c r="C10658" s="22"/>
    </row>
    <row r="10659" spans="3:3" x14ac:dyDescent="0.35">
      <c r="C10659" s="22"/>
    </row>
    <row r="10660" spans="3:3" x14ac:dyDescent="0.35">
      <c r="C10660" s="22"/>
    </row>
    <row r="10661" spans="3:3" x14ac:dyDescent="0.35">
      <c r="C10661" s="22"/>
    </row>
    <row r="10662" spans="3:3" x14ac:dyDescent="0.35">
      <c r="C10662" s="22"/>
    </row>
    <row r="10663" spans="3:3" x14ac:dyDescent="0.35">
      <c r="C10663" s="22"/>
    </row>
    <row r="10664" spans="3:3" x14ac:dyDescent="0.35">
      <c r="C10664" s="22"/>
    </row>
    <row r="10665" spans="3:3" x14ac:dyDescent="0.35">
      <c r="C10665" s="22"/>
    </row>
    <row r="10666" spans="3:3" x14ac:dyDescent="0.35">
      <c r="C10666" s="22"/>
    </row>
    <row r="10667" spans="3:3" x14ac:dyDescent="0.35">
      <c r="C10667" s="22"/>
    </row>
    <row r="10668" spans="3:3" x14ac:dyDescent="0.35">
      <c r="C10668" s="22"/>
    </row>
    <row r="10669" spans="3:3" x14ac:dyDescent="0.35">
      <c r="C10669" s="22"/>
    </row>
    <row r="10670" spans="3:3" x14ac:dyDescent="0.35">
      <c r="C10670" s="22"/>
    </row>
    <row r="10671" spans="3:3" x14ac:dyDescent="0.35">
      <c r="C10671" s="22"/>
    </row>
    <row r="10672" spans="3:3" x14ac:dyDescent="0.35">
      <c r="C10672" s="22"/>
    </row>
    <row r="10673" spans="3:3" x14ac:dyDescent="0.35">
      <c r="C10673" s="22"/>
    </row>
    <row r="10674" spans="3:3" x14ac:dyDescent="0.35">
      <c r="C10674" s="22"/>
    </row>
    <row r="10675" spans="3:3" x14ac:dyDescent="0.35">
      <c r="C10675" s="22"/>
    </row>
    <row r="10676" spans="3:3" x14ac:dyDescent="0.35">
      <c r="C10676" s="22"/>
    </row>
    <row r="10677" spans="3:3" x14ac:dyDescent="0.35">
      <c r="C10677" s="22"/>
    </row>
    <row r="10678" spans="3:3" x14ac:dyDescent="0.35">
      <c r="C10678" s="22"/>
    </row>
    <row r="10679" spans="3:3" x14ac:dyDescent="0.35">
      <c r="C10679" s="22"/>
    </row>
    <row r="10680" spans="3:3" x14ac:dyDescent="0.35">
      <c r="C10680" s="22"/>
    </row>
    <row r="10681" spans="3:3" x14ac:dyDescent="0.35">
      <c r="C10681" s="22"/>
    </row>
    <row r="10682" spans="3:3" x14ac:dyDescent="0.35">
      <c r="C10682" s="22"/>
    </row>
    <row r="10683" spans="3:3" x14ac:dyDescent="0.35">
      <c r="C10683" s="22"/>
    </row>
    <row r="10684" spans="3:3" x14ac:dyDescent="0.35">
      <c r="C10684" s="22"/>
    </row>
    <row r="10685" spans="3:3" x14ac:dyDescent="0.35">
      <c r="C10685" s="22"/>
    </row>
    <row r="10686" spans="3:3" x14ac:dyDescent="0.35">
      <c r="C10686" s="22"/>
    </row>
    <row r="10687" spans="3:3" x14ac:dyDescent="0.35">
      <c r="C10687" s="22"/>
    </row>
    <row r="10688" spans="3:3" x14ac:dyDescent="0.35">
      <c r="C10688" s="22"/>
    </row>
    <row r="10689" spans="3:3" x14ac:dyDescent="0.35">
      <c r="C10689" s="22"/>
    </row>
    <row r="10690" spans="3:3" x14ac:dyDescent="0.35">
      <c r="C10690" s="22"/>
    </row>
    <row r="10691" spans="3:3" x14ac:dyDescent="0.35">
      <c r="C10691" s="22"/>
    </row>
    <row r="10692" spans="3:3" x14ac:dyDescent="0.35">
      <c r="C10692" s="22"/>
    </row>
    <row r="10693" spans="3:3" x14ac:dyDescent="0.35">
      <c r="C10693" s="22"/>
    </row>
    <row r="10694" spans="3:3" x14ac:dyDescent="0.35">
      <c r="C10694" s="22"/>
    </row>
    <row r="10695" spans="3:3" x14ac:dyDescent="0.35">
      <c r="C10695" s="22"/>
    </row>
    <row r="10696" spans="3:3" x14ac:dyDescent="0.35">
      <c r="C10696" s="22"/>
    </row>
    <row r="10697" spans="3:3" x14ac:dyDescent="0.35">
      <c r="C10697" s="22"/>
    </row>
    <row r="10698" spans="3:3" x14ac:dyDescent="0.35">
      <c r="C10698" s="22"/>
    </row>
    <row r="10699" spans="3:3" x14ac:dyDescent="0.35">
      <c r="C10699" s="22"/>
    </row>
    <row r="10700" spans="3:3" x14ac:dyDescent="0.35">
      <c r="C10700" s="22"/>
    </row>
    <row r="10701" spans="3:3" x14ac:dyDescent="0.35">
      <c r="C10701" s="22"/>
    </row>
    <row r="10702" spans="3:3" x14ac:dyDescent="0.35">
      <c r="C10702" s="22"/>
    </row>
    <row r="10703" spans="3:3" x14ac:dyDescent="0.35">
      <c r="C10703" s="22"/>
    </row>
    <row r="10704" spans="3:3" x14ac:dyDescent="0.35">
      <c r="C10704" s="22"/>
    </row>
    <row r="10705" spans="3:3" x14ac:dyDescent="0.35">
      <c r="C10705" s="22"/>
    </row>
    <row r="10706" spans="3:3" x14ac:dyDescent="0.35">
      <c r="C10706" s="22"/>
    </row>
    <row r="10707" spans="3:3" x14ac:dyDescent="0.35">
      <c r="C10707" s="22"/>
    </row>
    <row r="10708" spans="3:3" x14ac:dyDescent="0.35">
      <c r="C10708" s="22"/>
    </row>
    <row r="10709" spans="3:3" x14ac:dyDescent="0.35">
      <c r="C10709" s="22"/>
    </row>
    <row r="10710" spans="3:3" x14ac:dyDescent="0.35">
      <c r="C10710" s="22"/>
    </row>
    <row r="10711" spans="3:3" x14ac:dyDescent="0.35">
      <c r="C10711" s="22"/>
    </row>
    <row r="10712" spans="3:3" x14ac:dyDescent="0.35">
      <c r="C10712" s="22"/>
    </row>
    <row r="10713" spans="3:3" x14ac:dyDescent="0.35">
      <c r="C10713" s="22"/>
    </row>
    <row r="10714" spans="3:3" x14ac:dyDescent="0.35">
      <c r="C10714" s="22"/>
    </row>
    <row r="10715" spans="3:3" x14ac:dyDescent="0.35">
      <c r="C10715" s="22"/>
    </row>
    <row r="10716" spans="3:3" x14ac:dyDescent="0.35">
      <c r="C10716" s="22"/>
    </row>
    <row r="10717" spans="3:3" x14ac:dyDescent="0.35">
      <c r="C10717" s="22"/>
    </row>
    <row r="10718" spans="3:3" x14ac:dyDescent="0.35">
      <c r="C10718" s="22"/>
    </row>
    <row r="10719" spans="3:3" x14ac:dyDescent="0.35">
      <c r="C10719" s="22"/>
    </row>
    <row r="10720" spans="3:3" x14ac:dyDescent="0.35">
      <c r="C10720" s="22"/>
    </row>
    <row r="10721" spans="3:3" x14ac:dyDescent="0.35">
      <c r="C10721" s="22"/>
    </row>
    <row r="10722" spans="3:3" x14ac:dyDescent="0.35">
      <c r="C10722" s="22"/>
    </row>
    <row r="10723" spans="3:3" x14ac:dyDescent="0.35">
      <c r="C10723" s="22"/>
    </row>
    <row r="10724" spans="3:3" x14ac:dyDescent="0.35">
      <c r="C10724" s="22"/>
    </row>
    <row r="10725" spans="3:3" x14ac:dyDescent="0.35">
      <c r="C10725" s="22"/>
    </row>
    <row r="10726" spans="3:3" x14ac:dyDescent="0.35">
      <c r="C10726" s="22"/>
    </row>
    <row r="10727" spans="3:3" x14ac:dyDescent="0.35">
      <c r="C10727" s="22"/>
    </row>
    <row r="10728" spans="3:3" x14ac:dyDescent="0.35">
      <c r="C10728" s="22"/>
    </row>
    <row r="10729" spans="3:3" x14ac:dyDescent="0.35">
      <c r="C10729" s="22"/>
    </row>
    <row r="10730" spans="3:3" x14ac:dyDescent="0.35">
      <c r="C10730" s="22"/>
    </row>
    <row r="10731" spans="3:3" x14ac:dyDescent="0.35">
      <c r="C10731" s="22"/>
    </row>
    <row r="10732" spans="3:3" x14ac:dyDescent="0.35">
      <c r="C10732" s="22"/>
    </row>
    <row r="10733" spans="3:3" x14ac:dyDescent="0.35">
      <c r="C10733" s="22"/>
    </row>
    <row r="10734" spans="3:3" x14ac:dyDescent="0.35">
      <c r="C10734" s="22"/>
    </row>
    <row r="10735" spans="3:3" x14ac:dyDescent="0.35">
      <c r="C10735" s="22"/>
    </row>
    <row r="10736" spans="3:3" x14ac:dyDescent="0.35">
      <c r="C10736" s="22"/>
    </row>
    <row r="10737" spans="3:3" x14ac:dyDescent="0.35">
      <c r="C10737" s="22"/>
    </row>
    <row r="10738" spans="3:3" x14ac:dyDescent="0.35">
      <c r="C10738" s="22"/>
    </row>
    <row r="10739" spans="3:3" x14ac:dyDescent="0.35">
      <c r="C10739" s="22"/>
    </row>
    <row r="10740" spans="3:3" x14ac:dyDescent="0.35">
      <c r="C10740" s="22"/>
    </row>
    <row r="10741" spans="3:3" x14ac:dyDescent="0.35">
      <c r="C10741" s="22"/>
    </row>
    <row r="10742" spans="3:3" x14ac:dyDescent="0.35">
      <c r="C10742" s="22"/>
    </row>
    <row r="10743" spans="3:3" x14ac:dyDescent="0.35">
      <c r="C10743" s="22"/>
    </row>
    <row r="10744" spans="3:3" x14ac:dyDescent="0.35">
      <c r="C10744" s="22"/>
    </row>
    <row r="10745" spans="3:3" x14ac:dyDescent="0.35">
      <c r="C10745" s="22"/>
    </row>
    <row r="10746" spans="3:3" x14ac:dyDescent="0.35">
      <c r="C10746" s="22"/>
    </row>
    <row r="10747" spans="3:3" x14ac:dyDescent="0.35">
      <c r="C10747" s="22"/>
    </row>
    <row r="10748" spans="3:3" x14ac:dyDescent="0.35">
      <c r="C10748" s="22"/>
    </row>
    <row r="10749" spans="3:3" x14ac:dyDescent="0.35">
      <c r="C10749" s="22"/>
    </row>
    <row r="10750" spans="3:3" x14ac:dyDescent="0.35">
      <c r="C10750" s="22"/>
    </row>
    <row r="10751" spans="3:3" x14ac:dyDescent="0.35">
      <c r="C10751" s="22"/>
    </row>
    <row r="10752" spans="3:3" x14ac:dyDescent="0.35">
      <c r="C10752" s="22"/>
    </row>
    <row r="10753" spans="3:3" x14ac:dyDescent="0.35">
      <c r="C10753" s="22"/>
    </row>
    <row r="10754" spans="3:3" x14ac:dyDescent="0.35">
      <c r="C10754" s="22"/>
    </row>
    <row r="10755" spans="3:3" x14ac:dyDescent="0.35">
      <c r="C10755" s="22"/>
    </row>
    <row r="10756" spans="3:3" x14ac:dyDescent="0.35">
      <c r="C10756" s="22"/>
    </row>
    <row r="10757" spans="3:3" x14ac:dyDescent="0.35">
      <c r="C10757" s="22"/>
    </row>
    <row r="10758" spans="3:3" x14ac:dyDescent="0.35">
      <c r="C10758" s="22"/>
    </row>
    <row r="10759" spans="3:3" x14ac:dyDescent="0.35">
      <c r="C10759" s="22"/>
    </row>
    <row r="10760" spans="3:3" x14ac:dyDescent="0.35">
      <c r="C10760" s="22"/>
    </row>
    <row r="10761" spans="3:3" x14ac:dyDescent="0.35">
      <c r="C10761" s="22"/>
    </row>
    <row r="10762" spans="3:3" x14ac:dyDescent="0.35">
      <c r="C10762" s="22"/>
    </row>
    <row r="10763" spans="3:3" x14ac:dyDescent="0.35">
      <c r="C10763" s="22"/>
    </row>
    <row r="10764" spans="3:3" x14ac:dyDescent="0.35">
      <c r="C10764" s="22"/>
    </row>
    <row r="10765" spans="3:3" x14ac:dyDescent="0.35">
      <c r="C10765" s="22"/>
    </row>
    <row r="10766" spans="3:3" x14ac:dyDescent="0.35">
      <c r="C10766" s="22"/>
    </row>
    <row r="10767" spans="3:3" x14ac:dyDescent="0.35">
      <c r="C10767" s="22"/>
    </row>
    <row r="10768" spans="3:3" x14ac:dyDescent="0.35">
      <c r="C10768" s="22"/>
    </row>
    <row r="10769" spans="3:3" x14ac:dyDescent="0.35">
      <c r="C10769" s="22"/>
    </row>
    <row r="10770" spans="3:3" x14ac:dyDescent="0.35">
      <c r="C10770" s="22"/>
    </row>
    <row r="10771" spans="3:3" x14ac:dyDescent="0.35">
      <c r="C10771" s="22"/>
    </row>
    <row r="10772" spans="3:3" x14ac:dyDescent="0.35">
      <c r="C10772" s="22"/>
    </row>
    <row r="10773" spans="3:3" x14ac:dyDescent="0.35">
      <c r="C10773" s="22"/>
    </row>
    <row r="10774" spans="3:3" x14ac:dyDescent="0.35">
      <c r="C10774" s="22"/>
    </row>
    <row r="10775" spans="3:3" x14ac:dyDescent="0.35">
      <c r="C10775" s="22"/>
    </row>
    <row r="10776" spans="3:3" x14ac:dyDescent="0.35">
      <c r="C10776" s="22"/>
    </row>
    <row r="10777" spans="3:3" x14ac:dyDescent="0.35">
      <c r="C10777" s="22"/>
    </row>
    <row r="10778" spans="3:3" x14ac:dyDescent="0.35">
      <c r="C10778" s="22"/>
    </row>
    <row r="10779" spans="3:3" x14ac:dyDescent="0.35">
      <c r="C10779" s="22"/>
    </row>
    <row r="10780" spans="3:3" x14ac:dyDescent="0.35">
      <c r="C10780" s="22"/>
    </row>
    <row r="10781" spans="3:3" x14ac:dyDescent="0.35">
      <c r="C10781" s="22"/>
    </row>
    <row r="10782" spans="3:3" x14ac:dyDescent="0.35">
      <c r="C10782" s="22"/>
    </row>
    <row r="10783" spans="3:3" x14ac:dyDescent="0.35">
      <c r="C10783" s="22"/>
    </row>
    <row r="10784" spans="3:3" x14ac:dyDescent="0.35">
      <c r="C10784" s="22"/>
    </row>
    <row r="10785" spans="3:3" x14ac:dyDescent="0.35">
      <c r="C10785" s="22"/>
    </row>
    <row r="10786" spans="3:3" x14ac:dyDescent="0.35">
      <c r="C10786" s="22"/>
    </row>
    <row r="10787" spans="3:3" x14ac:dyDescent="0.35">
      <c r="C10787" s="22"/>
    </row>
    <row r="10788" spans="3:3" x14ac:dyDescent="0.35">
      <c r="C10788" s="22"/>
    </row>
    <row r="10789" spans="3:3" x14ac:dyDescent="0.35">
      <c r="C10789" s="22"/>
    </row>
    <row r="10790" spans="3:3" x14ac:dyDescent="0.35">
      <c r="C10790" s="22"/>
    </row>
    <row r="10791" spans="3:3" x14ac:dyDescent="0.35">
      <c r="C10791" s="22"/>
    </row>
    <row r="10792" spans="3:3" x14ac:dyDescent="0.35">
      <c r="C10792" s="22"/>
    </row>
    <row r="10793" spans="3:3" x14ac:dyDescent="0.35">
      <c r="C10793" s="22"/>
    </row>
    <row r="10794" spans="3:3" x14ac:dyDescent="0.35">
      <c r="C10794" s="22"/>
    </row>
    <row r="10795" spans="3:3" x14ac:dyDescent="0.35">
      <c r="C10795" s="22"/>
    </row>
    <row r="10796" spans="3:3" x14ac:dyDescent="0.35">
      <c r="C10796" s="22"/>
    </row>
    <row r="10797" spans="3:3" x14ac:dyDescent="0.35">
      <c r="C10797" s="22"/>
    </row>
    <row r="10798" spans="3:3" x14ac:dyDescent="0.35">
      <c r="C10798" s="22"/>
    </row>
    <row r="10799" spans="3:3" x14ac:dyDescent="0.35">
      <c r="C10799" s="22"/>
    </row>
    <row r="10800" spans="3:3" x14ac:dyDescent="0.35">
      <c r="C10800" s="22"/>
    </row>
    <row r="10801" spans="3:3" x14ac:dyDescent="0.35">
      <c r="C10801" s="22"/>
    </row>
    <row r="10802" spans="3:3" x14ac:dyDescent="0.35">
      <c r="C10802" s="22"/>
    </row>
    <row r="10803" spans="3:3" x14ac:dyDescent="0.35">
      <c r="C10803" s="22"/>
    </row>
    <row r="10804" spans="3:3" x14ac:dyDescent="0.35">
      <c r="C10804" s="22"/>
    </row>
    <row r="10805" spans="3:3" x14ac:dyDescent="0.35">
      <c r="C10805" s="22"/>
    </row>
    <row r="10806" spans="3:3" x14ac:dyDescent="0.35">
      <c r="C10806" s="22"/>
    </row>
    <row r="10807" spans="3:3" x14ac:dyDescent="0.35">
      <c r="C10807" s="22"/>
    </row>
    <row r="10808" spans="3:3" x14ac:dyDescent="0.35">
      <c r="C10808" s="22"/>
    </row>
    <row r="10809" spans="3:3" x14ac:dyDescent="0.35">
      <c r="C10809" s="22"/>
    </row>
    <row r="10810" spans="3:3" x14ac:dyDescent="0.35">
      <c r="C10810" s="22"/>
    </row>
    <row r="10811" spans="3:3" x14ac:dyDescent="0.35">
      <c r="C10811" s="22"/>
    </row>
    <row r="10812" spans="3:3" x14ac:dyDescent="0.35">
      <c r="C10812" s="22"/>
    </row>
    <row r="10813" spans="3:3" x14ac:dyDescent="0.35">
      <c r="C10813" s="22"/>
    </row>
    <row r="10814" spans="3:3" x14ac:dyDescent="0.35">
      <c r="C10814" s="22"/>
    </row>
    <row r="10815" spans="3:3" x14ac:dyDescent="0.35">
      <c r="C10815" s="22"/>
    </row>
    <row r="10816" spans="3:3" x14ac:dyDescent="0.35">
      <c r="C10816" s="22"/>
    </row>
    <row r="10817" spans="3:3" x14ac:dyDescent="0.35">
      <c r="C10817" s="22"/>
    </row>
    <row r="10818" spans="3:3" x14ac:dyDescent="0.35">
      <c r="C10818" s="22"/>
    </row>
    <row r="10819" spans="3:3" x14ac:dyDescent="0.35">
      <c r="C10819" s="22"/>
    </row>
    <row r="10820" spans="3:3" x14ac:dyDescent="0.35">
      <c r="C10820" s="22"/>
    </row>
    <row r="10821" spans="3:3" x14ac:dyDescent="0.35">
      <c r="C10821" s="22"/>
    </row>
    <row r="10822" spans="3:3" x14ac:dyDescent="0.35">
      <c r="C10822" s="22"/>
    </row>
    <row r="10823" spans="3:3" x14ac:dyDescent="0.35">
      <c r="C10823" s="22"/>
    </row>
    <row r="10824" spans="3:3" x14ac:dyDescent="0.35">
      <c r="C10824" s="22"/>
    </row>
    <row r="10825" spans="3:3" x14ac:dyDescent="0.35">
      <c r="C10825" s="22"/>
    </row>
    <row r="10826" spans="3:3" x14ac:dyDescent="0.35">
      <c r="C10826" s="22"/>
    </row>
    <row r="10827" spans="3:3" x14ac:dyDescent="0.35">
      <c r="C10827" s="22"/>
    </row>
    <row r="10828" spans="3:3" x14ac:dyDescent="0.35">
      <c r="C10828" s="22"/>
    </row>
    <row r="10829" spans="3:3" x14ac:dyDescent="0.35">
      <c r="C10829" s="22"/>
    </row>
    <row r="10830" spans="3:3" x14ac:dyDescent="0.35">
      <c r="C10830" s="22"/>
    </row>
    <row r="10831" spans="3:3" x14ac:dyDescent="0.35">
      <c r="C10831" s="22"/>
    </row>
    <row r="10832" spans="3:3" x14ac:dyDescent="0.35">
      <c r="C10832" s="22"/>
    </row>
    <row r="10833" spans="3:3" x14ac:dyDescent="0.35">
      <c r="C10833" s="22"/>
    </row>
    <row r="10834" spans="3:3" x14ac:dyDescent="0.35">
      <c r="C10834" s="22"/>
    </row>
    <row r="10835" spans="3:3" x14ac:dyDescent="0.35">
      <c r="C10835" s="22"/>
    </row>
    <row r="10836" spans="3:3" x14ac:dyDescent="0.35">
      <c r="C10836" s="22"/>
    </row>
    <row r="10837" spans="3:3" x14ac:dyDescent="0.35">
      <c r="C10837" s="22"/>
    </row>
    <row r="10838" spans="3:3" x14ac:dyDescent="0.35">
      <c r="C10838" s="22"/>
    </row>
    <row r="10839" spans="3:3" x14ac:dyDescent="0.35">
      <c r="C10839" s="22"/>
    </row>
    <row r="10840" spans="3:3" x14ac:dyDescent="0.35">
      <c r="C10840" s="22"/>
    </row>
    <row r="10841" spans="3:3" x14ac:dyDescent="0.35">
      <c r="C10841" s="22"/>
    </row>
    <row r="10842" spans="3:3" x14ac:dyDescent="0.35">
      <c r="C10842" s="22"/>
    </row>
    <row r="10843" spans="3:3" x14ac:dyDescent="0.35">
      <c r="C10843" s="22"/>
    </row>
    <row r="10844" spans="3:3" x14ac:dyDescent="0.35">
      <c r="C10844" s="22"/>
    </row>
    <row r="10845" spans="3:3" x14ac:dyDescent="0.35">
      <c r="C10845" s="22"/>
    </row>
    <row r="10846" spans="3:3" x14ac:dyDescent="0.35">
      <c r="C10846" s="22"/>
    </row>
    <row r="10847" spans="3:3" x14ac:dyDescent="0.35">
      <c r="C10847" s="22"/>
    </row>
    <row r="10848" spans="3:3" x14ac:dyDescent="0.35">
      <c r="C10848" s="22"/>
    </row>
    <row r="10849" spans="3:3" x14ac:dyDescent="0.35">
      <c r="C10849" s="22"/>
    </row>
    <row r="10850" spans="3:3" x14ac:dyDescent="0.35">
      <c r="C10850" s="22"/>
    </row>
    <row r="10851" spans="3:3" x14ac:dyDescent="0.35">
      <c r="C10851" s="22"/>
    </row>
    <row r="10852" spans="3:3" x14ac:dyDescent="0.35">
      <c r="C10852" s="22"/>
    </row>
    <row r="10853" spans="3:3" x14ac:dyDescent="0.35">
      <c r="C10853" s="22"/>
    </row>
    <row r="10854" spans="3:3" x14ac:dyDescent="0.35">
      <c r="C10854" s="22"/>
    </row>
    <row r="10855" spans="3:3" x14ac:dyDescent="0.35">
      <c r="C10855" s="22"/>
    </row>
    <row r="10856" spans="3:3" x14ac:dyDescent="0.35">
      <c r="C10856" s="22"/>
    </row>
    <row r="10857" spans="3:3" x14ac:dyDescent="0.35">
      <c r="C10857" s="22"/>
    </row>
    <row r="10858" spans="3:3" x14ac:dyDescent="0.35">
      <c r="C10858" s="22"/>
    </row>
    <row r="10859" spans="3:3" x14ac:dyDescent="0.35">
      <c r="C10859" s="22"/>
    </row>
    <row r="10860" spans="3:3" x14ac:dyDescent="0.35">
      <c r="C10860" s="22"/>
    </row>
    <row r="10861" spans="3:3" x14ac:dyDescent="0.35">
      <c r="C10861" s="22"/>
    </row>
    <row r="10862" spans="3:3" x14ac:dyDescent="0.35">
      <c r="C10862" s="22"/>
    </row>
    <row r="10863" spans="3:3" x14ac:dyDescent="0.35">
      <c r="C10863" s="22"/>
    </row>
    <row r="10864" spans="3:3" x14ac:dyDescent="0.35">
      <c r="C10864" s="22"/>
    </row>
    <row r="10865" spans="3:3" x14ac:dyDescent="0.35">
      <c r="C10865" s="22"/>
    </row>
    <row r="10866" spans="3:3" x14ac:dyDescent="0.35">
      <c r="C10866" s="22"/>
    </row>
    <row r="10867" spans="3:3" x14ac:dyDescent="0.35">
      <c r="C10867" s="22"/>
    </row>
    <row r="10868" spans="3:3" x14ac:dyDescent="0.35">
      <c r="C10868" s="22"/>
    </row>
    <row r="10869" spans="3:3" x14ac:dyDescent="0.35">
      <c r="C10869" s="22"/>
    </row>
    <row r="10870" spans="3:3" x14ac:dyDescent="0.35">
      <c r="C10870" s="22"/>
    </row>
    <row r="10871" spans="3:3" x14ac:dyDescent="0.35">
      <c r="C10871" s="22"/>
    </row>
    <row r="10872" spans="3:3" x14ac:dyDescent="0.35">
      <c r="C10872" s="22"/>
    </row>
    <row r="10873" spans="3:3" x14ac:dyDescent="0.35">
      <c r="C10873" s="22"/>
    </row>
    <row r="10874" spans="3:3" x14ac:dyDescent="0.35">
      <c r="C10874" s="22"/>
    </row>
    <row r="10875" spans="3:3" x14ac:dyDescent="0.35">
      <c r="C10875" s="22"/>
    </row>
    <row r="10876" spans="3:3" x14ac:dyDescent="0.35">
      <c r="C10876" s="22"/>
    </row>
    <row r="10877" spans="3:3" x14ac:dyDescent="0.35">
      <c r="C10877" s="22"/>
    </row>
    <row r="10878" spans="3:3" x14ac:dyDescent="0.35">
      <c r="C10878" s="22"/>
    </row>
    <row r="10879" spans="3:3" x14ac:dyDescent="0.35">
      <c r="C10879" s="22"/>
    </row>
    <row r="10880" spans="3:3" x14ac:dyDescent="0.35">
      <c r="C10880" s="22"/>
    </row>
    <row r="10881" spans="3:3" x14ac:dyDescent="0.35">
      <c r="C10881" s="22"/>
    </row>
    <row r="10882" spans="3:3" x14ac:dyDescent="0.35">
      <c r="C10882" s="22"/>
    </row>
    <row r="10883" spans="3:3" x14ac:dyDescent="0.35">
      <c r="C10883" s="22"/>
    </row>
    <row r="10884" spans="3:3" x14ac:dyDescent="0.35">
      <c r="C10884" s="22"/>
    </row>
    <row r="10885" spans="3:3" x14ac:dyDescent="0.35">
      <c r="C10885" s="22"/>
    </row>
    <row r="10886" spans="3:3" x14ac:dyDescent="0.35">
      <c r="C10886" s="22"/>
    </row>
    <row r="10887" spans="3:3" x14ac:dyDescent="0.35">
      <c r="C10887" s="22"/>
    </row>
    <row r="10888" spans="3:3" x14ac:dyDescent="0.35">
      <c r="C10888" s="22"/>
    </row>
    <row r="10889" spans="3:3" x14ac:dyDescent="0.35">
      <c r="C10889" s="22"/>
    </row>
    <row r="10890" spans="3:3" x14ac:dyDescent="0.35">
      <c r="C10890" s="22"/>
    </row>
    <row r="10891" spans="3:3" x14ac:dyDescent="0.35">
      <c r="C10891" s="22"/>
    </row>
    <row r="10892" spans="3:3" x14ac:dyDescent="0.35">
      <c r="C10892" s="22"/>
    </row>
    <row r="10893" spans="3:3" x14ac:dyDescent="0.35">
      <c r="C10893" s="22"/>
    </row>
    <row r="10894" spans="3:3" x14ac:dyDescent="0.35">
      <c r="C10894" s="22"/>
    </row>
    <row r="10895" spans="3:3" x14ac:dyDescent="0.35">
      <c r="C10895" s="22"/>
    </row>
    <row r="10896" spans="3:3" x14ac:dyDescent="0.35">
      <c r="C10896" s="22"/>
    </row>
    <row r="10897" spans="3:3" x14ac:dyDescent="0.35">
      <c r="C10897" s="22"/>
    </row>
    <row r="10898" spans="3:3" x14ac:dyDescent="0.35">
      <c r="C10898" s="22"/>
    </row>
    <row r="10899" spans="3:3" x14ac:dyDescent="0.35">
      <c r="C10899" s="22"/>
    </row>
    <row r="10900" spans="3:3" x14ac:dyDescent="0.35">
      <c r="C10900" s="22"/>
    </row>
    <row r="10901" spans="3:3" x14ac:dyDescent="0.35">
      <c r="C10901" s="22"/>
    </row>
    <row r="10902" spans="3:3" x14ac:dyDescent="0.35">
      <c r="C10902" s="22"/>
    </row>
    <row r="10903" spans="3:3" x14ac:dyDescent="0.35">
      <c r="C10903" s="22"/>
    </row>
    <row r="10904" spans="3:3" x14ac:dyDescent="0.35">
      <c r="C10904" s="22"/>
    </row>
    <row r="10905" spans="3:3" x14ac:dyDescent="0.35">
      <c r="C10905" s="22"/>
    </row>
    <row r="10906" spans="3:3" x14ac:dyDescent="0.35">
      <c r="C10906" s="22"/>
    </row>
    <row r="10907" spans="3:3" x14ac:dyDescent="0.35">
      <c r="C10907" s="22"/>
    </row>
    <row r="10908" spans="3:3" x14ac:dyDescent="0.35">
      <c r="C10908" s="22"/>
    </row>
    <row r="10909" spans="3:3" x14ac:dyDescent="0.35">
      <c r="C10909" s="22"/>
    </row>
    <row r="10910" spans="3:3" x14ac:dyDescent="0.35">
      <c r="C10910" s="22"/>
    </row>
    <row r="10911" spans="3:3" x14ac:dyDescent="0.35">
      <c r="C10911" s="22"/>
    </row>
    <row r="10912" spans="3:3" x14ac:dyDescent="0.35">
      <c r="C10912" s="22"/>
    </row>
    <row r="10913" spans="3:3" x14ac:dyDescent="0.35">
      <c r="C10913" s="22"/>
    </row>
    <row r="10914" spans="3:3" x14ac:dyDescent="0.35">
      <c r="C10914" s="22"/>
    </row>
    <row r="10915" spans="3:3" x14ac:dyDescent="0.35">
      <c r="C10915" s="22"/>
    </row>
    <row r="10916" spans="3:3" x14ac:dyDescent="0.35">
      <c r="C10916" s="22"/>
    </row>
    <row r="10917" spans="3:3" x14ac:dyDescent="0.35">
      <c r="C10917" s="22"/>
    </row>
    <row r="10918" spans="3:3" x14ac:dyDescent="0.35">
      <c r="C10918" s="22"/>
    </row>
    <row r="10919" spans="3:3" x14ac:dyDescent="0.35">
      <c r="C10919" s="22"/>
    </row>
    <row r="10920" spans="3:3" x14ac:dyDescent="0.35">
      <c r="C10920" s="22"/>
    </row>
    <row r="10921" spans="3:3" x14ac:dyDescent="0.35">
      <c r="C10921" s="22"/>
    </row>
    <row r="10922" spans="3:3" x14ac:dyDescent="0.35">
      <c r="C10922" s="22"/>
    </row>
    <row r="10923" spans="3:3" x14ac:dyDescent="0.35">
      <c r="C10923" s="22"/>
    </row>
    <row r="10924" spans="3:3" x14ac:dyDescent="0.35">
      <c r="C10924" s="22"/>
    </row>
    <row r="10925" spans="3:3" x14ac:dyDescent="0.35">
      <c r="C10925" s="22"/>
    </row>
    <row r="10926" spans="3:3" x14ac:dyDescent="0.35">
      <c r="C10926" s="22"/>
    </row>
    <row r="10927" spans="3:3" x14ac:dyDescent="0.35">
      <c r="C10927" s="22"/>
    </row>
    <row r="10928" spans="3:3" x14ac:dyDescent="0.35">
      <c r="C10928" s="22"/>
    </row>
    <row r="10929" spans="3:3" x14ac:dyDescent="0.35">
      <c r="C10929" s="22"/>
    </row>
    <row r="10930" spans="3:3" x14ac:dyDescent="0.35">
      <c r="C10930" s="22"/>
    </row>
    <row r="10931" spans="3:3" x14ac:dyDescent="0.35">
      <c r="C10931" s="22"/>
    </row>
    <row r="10932" spans="3:3" x14ac:dyDescent="0.35">
      <c r="C10932" s="22"/>
    </row>
    <row r="10933" spans="3:3" x14ac:dyDescent="0.35">
      <c r="C10933" s="22"/>
    </row>
    <row r="10934" spans="3:3" x14ac:dyDescent="0.35">
      <c r="C10934" s="22"/>
    </row>
    <row r="10935" spans="3:3" x14ac:dyDescent="0.35">
      <c r="C10935" s="22"/>
    </row>
    <row r="10936" spans="3:3" x14ac:dyDescent="0.35">
      <c r="C10936" s="22"/>
    </row>
    <row r="10937" spans="3:3" x14ac:dyDescent="0.35">
      <c r="C10937" s="22"/>
    </row>
    <row r="10938" spans="3:3" x14ac:dyDescent="0.35">
      <c r="C10938" s="22"/>
    </row>
    <row r="10939" spans="3:3" x14ac:dyDescent="0.35">
      <c r="C10939" s="22"/>
    </row>
    <row r="10940" spans="3:3" x14ac:dyDescent="0.35">
      <c r="C10940" s="22"/>
    </row>
    <row r="10941" spans="3:3" x14ac:dyDescent="0.35">
      <c r="C10941" s="22"/>
    </row>
    <row r="10942" spans="3:3" x14ac:dyDescent="0.35">
      <c r="C10942" s="22"/>
    </row>
    <row r="10943" spans="3:3" x14ac:dyDescent="0.35">
      <c r="C10943" s="22"/>
    </row>
    <row r="10944" spans="3:3" x14ac:dyDescent="0.35">
      <c r="C10944" s="22"/>
    </row>
    <row r="10945" spans="3:3" x14ac:dyDescent="0.35">
      <c r="C10945" s="22"/>
    </row>
    <row r="10946" spans="3:3" x14ac:dyDescent="0.35">
      <c r="C10946" s="22"/>
    </row>
    <row r="10947" spans="3:3" x14ac:dyDescent="0.35">
      <c r="C10947" s="22"/>
    </row>
    <row r="10948" spans="3:3" x14ac:dyDescent="0.35">
      <c r="C10948" s="22"/>
    </row>
    <row r="10949" spans="3:3" x14ac:dyDescent="0.35">
      <c r="C10949" s="22"/>
    </row>
    <row r="10950" spans="3:3" x14ac:dyDescent="0.35">
      <c r="C10950" s="22"/>
    </row>
    <row r="10951" spans="3:3" x14ac:dyDescent="0.35">
      <c r="C10951" s="22"/>
    </row>
    <row r="10952" spans="3:3" x14ac:dyDescent="0.35">
      <c r="C10952" s="22"/>
    </row>
    <row r="10953" spans="3:3" x14ac:dyDescent="0.35">
      <c r="C10953" s="22"/>
    </row>
    <row r="10954" spans="3:3" x14ac:dyDescent="0.35">
      <c r="C10954" s="22"/>
    </row>
    <row r="10955" spans="3:3" x14ac:dyDescent="0.35">
      <c r="C10955" s="22"/>
    </row>
    <row r="10956" spans="3:3" x14ac:dyDescent="0.35">
      <c r="C10956" s="22"/>
    </row>
    <row r="10957" spans="3:3" x14ac:dyDescent="0.35">
      <c r="C10957" s="22"/>
    </row>
    <row r="10958" spans="3:3" x14ac:dyDescent="0.35">
      <c r="C10958" s="22"/>
    </row>
    <row r="10959" spans="3:3" x14ac:dyDescent="0.35">
      <c r="C10959" s="22"/>
    </row>
    <row r="10960" spans="3:3" x14ac:dyDescent="0.35">
      <c r="C10960" s="22"/>
    </row>
    <row r="10961" spans="3:3" x14ac:dyDescent="0.35">
      <c r="C10961" s="22"/>
    </row>
    <row r="10962" spans="3:3" x14ac:dyDescent="0.35">
      <c r="C10962" s="22"/>
    </row>
    <row r="10963" spans="3:3" x14ac:dyDescent="0.35">
      <c r="C10963" s="22"/>
    </row>
    <row r="10964" spans="3:3" x14ac:dyDescent="0.35">
      <c r="C10964" s="22"/>
    </row>
    <row r="10965" spans="3:3" x14ac:dyDescent="0.35">
      <c r="C10965" s="22"/>
    </row>
    <row r="10966" spans="3:3" x14ac:dyDescent="0.35">
      <c r="C10966" s="22"/>
    </row>
    <row r="10967" spans="3:3" x14ac:dyDescent="0.35">
      <c r="C10967" s="22"/>
    </row>
    <row r="10968" spans="3:3" x14ac:dyDescent="0.35">
      <c r="C10968" s="22"/>
    </row>
    <row r="10969" spans="3:3" x14ac:dyDescent="0.35">
      <c r="C10969" s="22"/>
    </row>
    <row r="10970" spans="3:3" x14ac:dyDescent="0.35">
      <c r="C10970" s="22"/>
    </row>
    <row r="10971" spans="3:3" x14ac:dyDescent="0.35">
      <c r="C10971" s="22"/>
    </row>
    <row r="10972" spans="3:3" x14ac:dyDescent="0.35">
      <c r="C10972" s="22"/>
    </row>
    <row r="10973" spans="3:3" x14ac:dyDescent="0.35">
      <c r="C10973" s="22"/>
    </row>
    <row r="10974" spans="3:3" x14ac:dyDescent="0.35">
      <c r="C10974" s="22"/>
    </row>
    <row r="10975" spans="3:3" x14ac:dyDescent="0.35">
      <c r="C10975" s="22"/>
    </row>
    <row r="10976" spans="3:3" x14ac:dyDescent="0.35">
      <c r="C10976" s="22"/>
    </row>
    <row r="10977" spans="3:3" x14ac:dyDescent="0.35">
      <c r="C10977" s="22"/>
    </row>
    <row r="10978" spans="3:3" x14ac:dyDescent="0.35">
      <c r="C10978" s="22"/>
    </row>
    <row r="10979" spans="3:3" x14ac:dyDescent="0.35">
      <c r="C10979" s="22"/>
    </row>
    <row r="10980" spans="3:3" x14ac:dyDescent="0.35">
      <c r="C10980" s="22"/>
    </row>
    <row r="10981" spans="3:3" x14ac:dyDescent="0.35">
      <c r="C10981" s="22"/>
    </row>
    <row r="10982" spans="3:3" x14ac:dyDescent="0.35">
      <c r="C10982" s="22"/>
    </row>
    <row r="10983" spans="3:3" x14ac:dyDescent="0.35">
      <c r="C10983" s="22"/>
    </row>
    <row r="10984" spans="3:3" x14ac:dyDescent="0.35">
      <c r="C10984" s="22"/>
    </row>
    <row r="10985" spans="3:3" x14ac:dyDescent="0.35">
      <c r="C10985" s="22"/>
    </row>
    <row r="10986" spans="3:3" x14ac:dyDescent="0.35">
      <c r="C10986" s="22"/>
    </row>
    <row r="10987" spans="3:3" x14ac:dyDescent="0.35">
      <c r="C10987" s="22"/>
    </row>
    <row r="10988" spans="3:3" x14ac:dyDescent="0.35">
      <c r="C10988" s="22"/>
    </row>
    <row r="10989" spans="3:3" x14ac:dyDescent="0.35">
      <c r="C10989" s="22"/>
    </row>
    <row r="10990" spans="3:3" x14ac:dyDescent="0.35">
      <c r="C10990" s="22"/>
    </row>
    <row r="10991" spans="3:3" x14ac:dyDescent="0.35">
      <c r="C10991" s="22"/>
    </row>
    <row r="10992" spans="3:3" x14ac:dyDescent="0.35">
      <c r="C10992" s="22"/>
    </row>
    <row r="10993" spans="3:3" x14ac:dyDescent="0.35">
      <c r="C10993" s="22"/>
    </row>
    <row r="10994" spans="3:3" x14ac:dyDescent="0.35">
      <c r="C10994" s="22"/>
    </row>
    <row r="10995" spans="3:3" x14ac:dyDescent="0.35">
      <c r="C10995" s="22"/>
    </row>
    <row r="10996" spans="3:3" x14ac:dyDescent="0.35">
      <c r="C10996" s="22"/>
    </row>
    <row r="10997" spans="3:3" x14ac:dyDescent="0.35">
      <c r="C10997" s="22"/>
    </row>
    <row r="10998" spans="3:3" x14ac:dyDescent="0.35">
      <c r="C10998" s="22"/>
    </row>
    <row r="10999" spans="3:3" x14ac:dyDescent="0.35">
      <c r="C10999" s="22"/>
    </row>
    <row r="11000" spans="3:3" x14ac:dyDescent="0.35">
      <c r="C11000" s="22"/>
    </row>
    <row r="11001" spans="3:3" x14ac:dyDescent="0.35">
      <c r="C11001" s="22"/>
    </row>
    <row r="11002" spans="3:3" x14ac:dyDescent="0.35">
      <c r="C11002" s="22"/>
    </row>
    <row r="11003" spans="3:3" x14ac:dyDescent="0.35">
      <c r="C11003" s="22"/>
    </row>
    <row r="11004" spans="3:3" x14ac:dyDescent="0.35">
      <c r="C11004" s="22"/>
    </row>
    <row r="11005" spans="3:3" x14ac:dyDescent="0.35">
      <c r="C11005" s="22"/>
    </row>
    <row r="11006" spans="3:3" x14ac:dyDescent="0.35">
      <c r="C11006" s="22"/>
    </row>
    <row r="11007" spans="3:3" x14ac:dyDescent="0.35">
      <c r="C11007" s="22"/>
    </row>
    <row r="11008" spans="3:3" x14ac:dyDescent="0.35">
      <c r="C11008" s="22"/>
    </row>
    <row r="11009" spans="3:3" x14ac:dyDescent="0.35">
      <c r="C11009" s="22"/>
    </row>
    <row r="11010" spans="3:3" x14ac:dyDescent="0.35">
      <c r="C11010" s="22"/>
    </row>
    <row r="11011" spans="3:3" x14ac:dyDescent="0.35">
      <c r="C11011" s="22"/>
    </row>
    <row r="11012" spans="3:3" x14ac:dyDescent="0.35">
      <c r="C11012" s="22"/>
    </row>
    <row r="11013" spans="3:3" x14ac:dyDescent="0.35">
      <c r="C11013" s="22"/>
    </row>
    <row r="11014" spans="3:3" x14ac:dyDescent="0.35">
      <c r="C11014" s="22"/>
    </row>
    <row r="11015" spans="3:3" x14ac:dyDescent="0.35">
      <c r="C11015" s="22"/>
    </row>
    <row r="11016" spans="3:3" x14ac:dyDescent="0.35">
      <c r="C11016" s="22"/>
    </row>
    <row r="11017" spans="3:3" x14ac:dyDescent="0.35">
      <c r="C11017" s="22"/>
    </row>
    <row r="11018" spans="3:3" x14ac:dyDescent="0.35">
      <c r="C11018" s="22"/>
    </row>
    <row r="11019" spans="3:3" x14ac:dyDescent="0.35">
      <c r="C11019" s="22"/>
    </row>
    <row r="11020" spans="3:3" x14ac:dyDescent="0.35">
      <c r="C11020" s="22"/>
    </row>
    <row r="11021" spans="3:3" x14ac:dyDescent="0.35">
      <c r="C11021" s="22"/>
    </row>
    <row r="11022" spans="3:3" x14ac:dyDescent="0.35">
      <c r="C11022" s="22"/>
    </row>
    <row r="11023" spans="3:3" x14ac:dyDescent="0.35">
      <c r="C11023" s="22"/>
    </row>
    <row r="11024" spans="3:3" x14ac:dyDescent="0.35">
      <c r="C11024" s="22"/>
    </row>
    <row r="11025" spans="3:3" x14ac:dyDescent="0.35">
      <c r="C11025" s="22"/>
    </row>
    <row r="11026" spans="3:3" x14ac:dyDescent="0.35">
      <c r="C11026" s="22"/>
    </row>
    <row r="11027" spans="3:3" x14ac:dyDescent="0.35">
      <c r="C11027" s="22"/>
    </row>
    <row r="11028" spans="3:3" x14ac:dyDescent="0.35">
      <c r="C11028" s="22"/>
    </row>
    <row r="11029" spans="3:3" x14ac:dyDescent="0.35">
      <c r="C11029" s="22"/>
    </row>
    <row r="11030" spans="3:3" x14ac:dyDescent="0.35">
      <c r="C11030" s="22"/>
    </row>
    <row r="11031" spans="3:3" x14ac:dyDescent="0.35">
      <c r="C11031" s="22"/>
    </row>
    <row r="11032" spans="3:3" x14ac:dyDescent="0.35">
      <c r="C11032" s="22"/>
    </row>
    <row r="11033" spans="3:3" x14ac:dyDescent="0.35">
      <c r="C11033" s="22"/>
    </row>
    <row r="11034" spans="3:3" x14ac:dyDescent="0.35">
      <c r="C11034" s="22"/>
    </row>
    <row r="11035" spans="3:3" x14ac:dyDescent="0.35">
      <c r="C11035" s="22"/>
    </row>
    <row r="11036" spans="3:3" x14ac:dyDescent="0.35">
      <c r="C11036" s="22"/>
    </row>
    <row r="11037" spans="3:3" x14ac:dyDescent="0.35">
      <c r="C11037" s="22"/>
    </row>
    <row r="11038" spans="3:3" x14ac:dyDescent="0.35">
      <c r="C11038" s="22"/>
    </row>
    <row r="11039" spans="3:3" x14ac:dyDescent="0.35">
      <c r="C11039" s="22"/>
    </row>
    <row r="11040" spans="3:3" x14ac:dyDescent="0.35">
      <c r="C11040" s="22"/>
    </row>
    <row r="11041" spans="3:3" x14ac:dyDescent="0.35">
      <c r="C11041" s="22"/>
    </row>
    <row r="11042" spans="3:3" x14ac:dyDescent="0.35">
      <c r="C11042" s="22"/>
    </row>
    <row r="11043" spans="3:3" x14ac:dyDescent="0.35">
      <c r="C11043" s="22"/>
    </row>
    <row r="11044" spans="3:3" x14ac:dyDescent="0.35">
      <c r="C11044" s="22"/>
    </row>
    <row r="11045" spans="3:3" x14ac:dyDescent="0.35">
      <c r="C11045" s="22"/>
    </row>
    <row r="11046" spans="3:3" x14ac:dyDescent="0.35">
      <c r="C11046" s="22"/>
    </row>
    <row r="11047" spans="3:3" x14ac:dyDescent="0.35">
      <c r="C11047" s="22"/>
    </row>
    <row r="11048" spans="3:3" x14ac:dyDescent="0.35">
      <c r="C11048" s="22"/>
    </row>
    <row r="11049" spans="3:3" x14ac:dyDescent="0.35">
      <c r="C11049" s="22"/>
    </row>
    <row r="11050" spans="3:3" x14ac:dyDescent="0.35">
      <c r="C11050" s="22"/>
    </row>
    <row r="11051" spans="3:3" x14ac:dyDescent="0.35">
      <c r="C11051" s="22"/>
    </row>
    <row r="11052" spans="3:3" x14ac:dyDescent="0.35">
      <c r="C11052" s="22"/>
    </row>
    <row r="11053" spans="3:3" x14ac:dyDescent="0.35">
      <c r="C11053" s="22"/>
    </row>
    <row r="11054" spans="3:3" x14ac:dyDescent="0.35">
      <c r="C11054" s="22"/>
    </row>
    <row r="11055" spans="3:3" x14ac:dyDescent="0.35">
      <c r="C11055" s="22"/>
    </row>
    <row r="11056" spans="3:3" x14ac:dyDescent="0.35">
      <c r="C11056" s="22"/>
    </row>
    <row r="11057" spans="3:3" x14ac:dyDescent="0.35">
      <c r="C11057" s="22"/>
    </row>
    <row r="11058" spans="3:3" x14ac:dyDescent="0.35">
      <c r="C11058" s="22"/>
    </row>
    <row r="11059" spans="3:3" x14ac:dyDescent="0.35">
      <c r="C11059" s="22"/>
    </row>
    <row r="11060" spans="3:3" x14ac:dyDescent="0.35">
      <c r="C11060" s="22"/>
    </row>
    <row r="11061" spans="3:3" x14ac:dyDescent="0.35">
      <c r="C11061" s="22"/>
    </row>
    <row r="11062" spans="3:3" x14ac:dyDescent="0.35">
      <c r="C11062" s="22"/>
    </row>
    <row r="11063" spans="3:3" x14ac:dyDescent="0.35">
      <c r="C11063" s="22"/>
    </row>
    <row r="11064" spans="3:3" x14ac:dyDescent="0.35">
      <c r="C11064" s="22"/>
    </row>
    <row r="11065" spans="3:3" x14ac:dyDescent="0.35">
      <c r="C11065" s="22"/>
    </row>
    <row r="11066" spans="3:3" x14ac:dyDescent="0.35">
      <c r="C11066" s="22"/>
    </row>
    <row r="11067" spans="3:3" x14ac:dyDescent="0.35">
      <c r="C11067" s="22"/>
    </row>
    <row r="11068" spans="3:3" x14ac:dyDescent="0.35">
      <c r="C11068" s="22"/>
    </row>
    <row r="11069" spans="3:3" x14ac:dyDescent="0.35">
      <c r="C11069" s="22"/>
    </row>
    <row r="11070" spans="3:3" x14ac:dyDescent="0.35">
      <c r="C11070" s="22"/>
    </row>
    <row r="11071" spans="3:3" x14ac:dyDescent="0.35">
      <c r="C11071" s="22"/>
    </row>
    <row r="11072" spans="3:3" x14ac:dyDescent="0.35">
      <c r="C11072" s="22"/>
    </row>
    <row r="11073" spans="3:3" x14ac:dyDescent="0.35">
      <c r="C11073" s="22"/>
    </row>
    <row r="11074" spans="3:3" x14ac:dyDescent="0.35">
      <c r="C11074" s="22"/>
    </row>
    <row r="11075" spans="3:3" x14ac:dyDescent="0.35">
      <c r="C11075" s="22"/>
    </row>
    <row r="11076" spans="3:3" x14ac:dyDescent="0.35">
      <c r="C11076" s="22"/>
    </row>
    <row r="11077" spans="3:3" x14ac:dyDescent="0.35">
      <c r="C11077" s="22"/>
    </row>
    <row r="11078" spans="3:3" x14ac:dyDescent="0.35">
      <c r="C11078" s="22"/>
    </row>
    <row r="11079" spans="3:3" x14ac:dyDescent="0.35">
      <c r="C11079" s="22"/>
    </row>
    <row r="11080" spans="3:3" x14ac:dyDescent="0.35">
      <c r="C11080" s="22"/>
    </row>
    <row r="11081" spans="3:3" x14ac:dyDescent="0.35">
      <c r="C11081" s="22"/>
    </row>
    <row r="11082" spans="3:3" x14ac:dyDescent="0.35">
      <c r="C11082" s="22"/>
    </row>
    <row r="11083" spans="3:3" x14ac:dyDescent="0.35">
      <c r="C11083" s="22"/>
    </row>
    <row r="11084" spans="3:3" x14ac:dyDescent="0.35">
      <c r="C11084" s="22"/>
    </row>
    <row r="11085" spans="3:3" x14ac:dyDescent="0.35">
      <c r="C11085" s="22"/>
    </row>
    <row r="11086" spans="3:3" x14ac:dyDescent="0.35">
      <c r="C11086" s="22"/>
    </row>
    <row r="11087" spans="3:3" x14ac:dyDescent="0.35">
      <c r="C11087" s="22"/>
    </row>
    <row r="11088" spans="3:3" x14ac:dyDescent="0.35">
      <c r="C11088" s="22"/>
    </row>
    <row r="11089" spans="3:3" x14ac:dyDescent="0.35">
      <c r="C11089" s="22"/>
    </row>
    <row r="11090" spans="3:3" x14ac:dyDescent="0.35">
      <c r="C11090" s="22"/>
    </row>
    <row r="11091" spans="3:3" x14ac:dyDescent="0.35">
      <c r="C11091" s="22"/>
    </row>
    <row r="11092" spans="3:3" x14ac:dyDescent="0.35">
      <c r="C11092" s="22"/>
    </row>
    <row r="11093" spans="3:3" x14ac:dyDescent="0.35">
      <c r="C11093" s="22"/>
    </row>
    <row r="11094" spans="3:3" x14ac:dyDescent="0.35">
      <c r="C11094" s="22"/>
    </row>
    <row r="11095" spans="3:3" x14ac:dyDescent="0.35">
      <c r="C11095" s="22"/>
    </row>
    <row r="11096" spans="3:3" x14ac:dyDescent="0.35">
      <c r="C11096" s="22"/>
    </row>
    <row r="11097" spans="3:3" x14ac:dyDescent="0.35">
      <c r="C11097" s="22"/>
    </row>
    <row r="11098" spans="3:3" x14ac:dyDescent="0.35">
      <c r="C11098" s="22"/>
    </row>
    <row r="11099" spans="3:3" x14ac:dyDescent="0.35">
      <c r="C11099" s="22"/>
    </row>
    <row r="11100" spans="3:3" x14ac:dyDescent="0.35">
      <c r="C11100" s="22"/>
    </row>
    <row r="11101" spans="3:3" x14ac:dyDescent="0.35">
      <c r="C11101" s="22"/>
    </row>
    <row r="11102" spans="3:3" x14ac:dyDescent="0.35">
      <c r="C11102" s="22"/>
    </row>
    <row r="11103" spans="3:3" x14ac:dyDescent="0.35">
      <c r="C11103" s="22"/>
    </row>
    <row r="11104" spans="3:3" x14ac:dyDescent="0.35">
      <c r="C11104" s="22"/>
    </row>
    <row r="11105" spans="3:3" x14ac:dyDescent="0.35">
      <c r="C11105" s="22"/>
    </row>
    <row r="11106" spans="3:3" x14ac:dyDescent="0.35">
      <c r="C11106" s="22"/>
    </row>
    <row r="11107" spans="3:3" x14ac:dyDescent="0.35">
      <c r="C11107" s="22"/>
    </row>
    <row r="11108" spans="3:3" x14ac:dyDescent="0.35">
      <c r="C11108" s="22"/>
    </row>
    <row r="11109" spans="3:3" x14ac:dyDescent="0.35">
      <c r="C11109" s="22"/>
    </row>
    <row r="11110" spans="3:3" x14ac:dyDescent="0.35">
      <c r="C11110" s="22"/>
    </row>
    <row r="11111" spans="3:3" x14ac:dyDescent="0.35">
      <c r="C11111" s="22"/>
    </row>
    <row r="11112" spans="3:3" x14ac:dyDescent="0.35">
      <c r="C11112" s="22"/>
    </row>
    <row r="11113" spans="3:3" x14ac:dyDescent="0.35">
      <c r="C11113" s="22"/>
    </row>
    <row r="11114" spans="3:3" x14ac:dyDescent="0.35">
      <c r="C11114" s="22"/>
    </row>
    <row r="11115" spans="3:3" x14ac:dyDescent="0.35">
      <c r="C11115" s="22"/>
    </row>
    <row r="11116" spans="3:3" x14ac:dyDescent="0.35">
      <c r="C11116" s="22"/>
    </row>
    <row r="11117" spans="3:3" x14ac:dyDescent="0.35">
      <c r="C11117" s="22"/>
    </row>
    <row r="11118" spans="3:3" x14ac:dyDescent="0.35">
      <c r="C11118" s="22"/>
    </row>
    <row r="11119" spans="3:3" x14ac:dyDescent="0.35">
      <c r="C11119" s="22"/>
    </row>
    <row r="11120" spans="3:3" x14ac:dyDescent="0.35">
      <c r="C11120" s="22"/>
    </row>
    <row r="11121" spans="3:3" x14ac:dyDescent="0.35">
      <c r="C11121" s="22"/>
    </row>
    <row r="11122" spans="3:3" x14ac:dyDescent="0.35">
      <c r="C11122" s="22"/>
    </row>
    <row r="11123" spans="3:3" x14ac:dyDescent="0.35">
      <c r="C11123" s="22"/>
    </row>
    <row r="11124" spans="3:3" x14ac:dyDescent="0.35">
      <c r="C11124" s="22"/>
    </row>
    <row r="11125" spans="3:3" x14ac:dyDescent="0.35">
      <c r="C11125" s="22"/>
    </row>
    <row r="11126" spans="3:3" x14ac:dyDescent="0.35">
      <c r="C11126" s="22"/>
    </row>
    <row r="11127" spans="3:3" x14ac:dyDescent="0.35">
      <c r="C11127" s="22"/>
    </row>
    <row r="11128" spans="3:3" x14ac:dyDescent="0.35">
      <c r="C11128" s="22"/>
    </row>
    <row r="11129" spans="3:3" x14ac:dyDescent="0.35">
      <c r="C11129" s="22"/>
    </row>
    <row r="11130" spans="3:3" x14ac:dyDescent="0.35">
      <c r="C11130" s="22"/>
    </row>
    <row r="11131" spans="3:3" x14ac:dyDescent="0.35">
      <c r="C11131" s="22"/>
    </row>
    <row r="11132" spans="3:3" x14ac:dyDescent="0.35">
      <c r="C11132" s="22"/>
    </row>
    <row r="11133" spans="3:3" x14ac:dyDescent="0.35">
      <c r="C11133" s="22"/>
    </row>
    <row r="11134" spans="3:3" x14ac:dyDescent="0.35">
      <c r="C11134" s="22"/>
    </row>
    <row r="11135" spans="3:3" x14ac:dyDescent="0.35">
      <c r="C11135" s="22"/>
    </row>
    <row r="11136" spans="3:3" x14ac:dyDescent="0.35">
      <c r="C11136" s="22"/>
    </row>
    <row r="11137" spans="3:3" x14ac:dyDescent="0.35">
      <c r="C11137" s="22"/>
    </row>
    <row r="11138" spans="3:3" x14ac:dyDescent="0.35">
      <c r="C11138" s="22"/>
    </row>
    <row r="11139" spans="3:3" x14ac:dyDescent="0.35">
      <c r="C11139" s="22"/>
    </row>
    <row r="11140" spans="3:3" x14ac:dyDescent="0.35">
      <c r="C11140" s="22"/>
    </row>
    <row r="11141" spans="3:3" x14ac:dyDescent="0.35">
      <c r="C11141" s="22"/>
    </row>
    <row r="11142" spans="3:3" x14ac:dyDescent="0.35">
      <c r="C11142" s="22"/>
    </row>
    <row r="11143" spans="3:3" x14ac:dyDescent="0.35">
      <c r="C11143" s="22"/>
    </row>
    <row r="11144" spans="3:3" x14ac:dyDescent="0.35">
      <c r="C11144" s="22"/>
    </row>
    <row r="11145" spans="3:3" x14ac:dyDescent="0.35">
      <c r="C11145" s="22"/>
    </row>
    <row r="11146" spans="3:3" x14ac:dyDescent="0.35">
      <c r="C11146" s="22"/>
    </row>
    <row r="11147" spans="3:3" x14ac:dyDescent="0.35">
      <c r="C11147" s="22"/>
    </row>
    <row r="11148" spans="3:3" x14ac:dyDescent="0.35">
      <c r="C11148" s="22"/>
    </row>
    <row r="11149" spans="3:3" x14ac:dyDescent="0.35">
      <c r="C11149" s="22"/>
    </row>
    <row r="11150" spans="3:3" x14ac:dyDescent="0.35">
      <c r="C11150" s="22"/>
    </row>
    <row r="11151" spans="3:3" x14ac:dyDescent="0.35">
      <c r="C11151" s="22"/>
    </row>
    <row r="11152" spans="3:3" x14ac:dyDescent="0.35">
      <c r="C11152" s="22"/>
    </row>
    <row r="11153" spans="3:3" x14ac:dyDescent="0.35">
      <c r="C11153" s="22"/>
    </row>
    <row r="11154" spans="3:3" x14ac:dyDescent="0.35">
      <c r="C11154" s="22"/>
    </row>
    <row r="11155" spans="3:3" x14ac:dyDescent="0.35">
      <c r="C11155" s="22"/>
    </row>
    <row r="11156" spans="3:3" x14ac:dyDescent="0.35">
      <c r="C11156" s="22"/>
    </row>
    <row r="11157" spans="3:3" x14ac:dyDescent="0.35">
      <c r="C11157" s="22"/>
    </row>
    <row r="11158" spans="3:3" x14ac:dyDescent="0.35">
      <c r="C11158" s="22"/>
    </row>
    <row r="11159" spans="3:3" x14ac:dyDescent="0.35">
      <c r="C11159" s="22"/>
    </row>
    <row r="11160" spans="3:3" x14ac:dyDescent="0.35">
      <c r="C11160" s="22"/>
    </row>
    <row r="11161" spans="3:3" x14ac:dyDescent="0.35">
      <c r="C11161" s="22"/>
    </row>
    <row r="11162" spans="3:3" x14ac:dyDescent="0.35">
      <c r="C11162" s="22"/>
    </row>
    <row r="11163" spans="3:3" x14ac:dyDescent="0.35">
      <c r="C11163" s="22"/>
    </row>
    <row r="11164" spans="3:3" x14ac:dyDescent="0.35">
      <c r="C11164" s="22"/>
    </row>
    <row r="11165" spans="3:3" x14ac:dyDescent="0.35">
      <c r="C11165" s="22"/>
    </row>
    <row r="11166" spans="3:3" x14ac:dyDescent="0.35">
      <c r="C11166" s="22"/>
    </row>
    <row r="11167" spans="3:3" x14ac:dyDescent="0.35">
      <c r="C11167" s="22"/>
    </row>
    <row r="11168" spans="3:3" x14ac:dyDescent="0.35">
      <c r="C11168" s="22"/>
    </row>
    <row r="11169" spans="3:3" x14ac:dyDescent="0.35">
      <c r="C11169" s="22"/>
    </row>
    <row r="11170" spans="3:3" x14ac:dyDescent="0.35">
      <c r="C11170" s="22"/>
    </row>
    <row r="11171" spans="3:3" x14ac:dyDescent="0.35">
      <c r="C11171" s="22"/>
    </row>
    <row r="11172" spans="3:3" x14ac:dyDescent="0.35">
      <c r="C11172" s="22"/>
    </row>
    <row r="11173" spans="3:3" x14ac:dyDescent="0.35">
      <c r="C11173" s="22"/>
    </row>
    <row r="11174" spans="3:3" x14ac:dyDescent="0.35">
      <c r="C11174" s="22"/>
    </row>
    <row r="11175" spans="3:3" x14ac:dyDescent="0.35">
      <c r="C11175" s="22"/>
    </row>
    <row r="11176" spans="3:3" x14ac:dyDescent="0.35">
      <c r="C11176" s="22"/>
    </row>
    <row r="11177" spans="3:3" x14ac:dyDescent="0.35">
      <c r="C11177" s="22"/>
    </row>
    <row r="11178" spans="3:3" x14ac:dyDescent="0.35">
      <c r="C11178" s="22"/>
    </row>
    <row r="11179" spans="3:3" x14ac:dyDescent="0.35">
      <c r="C11179" s="22"/>
    </row>
    <row r="11180" spans="3:3" x14ac:dyDescent="0.35">
      <c r="C11180" s="22"/>
    </row>
    <row r="11181" spans="3:3" x14ac:dyDescent="0.35">
      <c r="C11181" s="22"/>
    </row>
    <row r="11182" spans="3:3" x14ac:dyDescent="0.35">
      <c r="C11182" s="22"/>
    </row>
    <row r="11183" spans="3:3" x14ac:dyDescent="0.35">
      <c r="C11183" s="22"/>
    </row>
    <row r="11184" spans="3:3" x14ac:dyDescent="0.35">
      <c r="C11184" s="22"/>
    </row>
    <row r="11185" spans="3:3" x14ac:dyDescent="0.35">
      <c r="C11185" s="22"/>
    </row>
    <row r="11186" spans="3:3" x14ac:dyDescent="0.35">
      <c r="C11186" s="22"/>
    </row>
    <row r="11187" spans="3:3" x14ac:dyDescent="0.35">
      <c r="C11187" s="22"/>
    </row>
    <row r="11188" spans="3:3" x14ac:dyDescent="0.35">
      <c r="C11188" s="22"/>
    </row>
    <row r="11189" spans="3:3" x14ac:dyDescent="0.35">
      <c r="C11189" s="22"/>
    </row>
    <row r="11190" spans="3:3" x14ac:dyDescent="0.35">
      <c r="C11190" s="22"/>
    </row>
    <row r="11191" spans="3:3" x14ac:dyDescent="0.35">
      <c r="C11191" s="22"/>
    </row>
    <row r="11192" spans="3:3" x14ac:dyDescent="0.35">
      <c r="C11192" s="22"/>
    </row>
    <row r="11193" spans="3:3" x14ac:dyDescent="0.35">
      <c r="C11193" s="22"/>
    </row>
    <row r="11194" spans="3:3" x14ac:dyDescent="0.35">
      <c r="C11194" s="22"/>
    </row>
    <row r="11195" spans="3:3" x14ac:dyDescent="0.35">
      <c r="C11195" s="22"/>
    </row>
    <row r="11196" spans="3:3" x14ac:dyDescent="0.35">
      <c r="C11196" s="22"/>
    </row>
    <row r="11197" spans="3:3" x14ac:dyDescent="0.35">
      <c r="C11197" s="22"/>
    </row>
    <row r="11198" spans="3:3" x14ac:dyDescent="0.35">
      <c r="C11198" s="22"/>
    </row>
    <row r="11199" spans="3:3" x14ac:dyDescent="0.35">
      <c r="C11199" s="22"/>
    </row>
    <row r="11200" spans="3:3" x14ac:dyDescent="0.35">
      <c r="C11200" s="22"/>
    </row>
    <row r="11201" spans="3:3" x14ac:dyDescent="0.35">
      <c r="C11201" s="22"/>
    </row>
    <row r="11202" spans="3:3" x14ac:dyDescent="0.35">
      <c r="C11202" s="22"/>
    </row>
    <row r="11203" spans="3:3" x14ac:dyDescent="0.35">
      <c r="C11203" s="22"/>
    </row>
    <row r="11204" spans="3:3" x14ac:dyDescent="0.35">
      <c r="C11204" s="22"/>
    </row>
    <row r="11205" spans="3:3" x14ac:dyDescent="0.35">
      <c r="C11205" s="22"/>
    </row>
    <row r="11206" spans="3:3" x14ac:dyDescent="0.35">
      <c r="C11206" s="22"/>
    </row>
    <row r="11207" spans="3:3" x14ac:dyDescent="0.35">
      <c r="C11207" s="22"/>
    </row>
    <row r="11208" spans="3:3" x14ac:dyDescent="0.35">
      <c r="C11208" s="22"/>
    </row>
    <row r="11209" spans="3:3" x14ac:dyDescent="0.35">
      <c r="C11209" s="22"/>
    </row>
    <row r="11210" spans="3:3" x14ac:dyDescent="0.35">
      <c r="C11210" s="22"/>
    </row>
    <row r="11211" spans="3:3" x14ac:dyDescent="0.35">
      <c r="C11211" s="22"/>
    </row>
    <row r="11212" spans="3:3" x14ac:dyDescent="0.35">
      <c r="C11212" s="22"/>
    </row>
    <row r="11213" spans="3:3" x14ac:dyDescent="0.35">
      <c r="C11213" s="22"/>
    </row>
    <row r="11214" spans="3:3" x14ac:dyDescent="0.35">
      <c r="C11214" s="22"/>
    </row>
    <row r="11215" spans="3:3" x14ac:dyDescent="0.35">
      <c r="C11215" s="22"/>
    </row>
    <row r="11216" spans="3:3" x14ac:dyDescent="0.35">
      <c r="C11216" s="22"/>
    </row>
    <row r="11217" spans="3:3" x14ac:dyDescent="0.35">
      <c r="C11217" s="22"/>
    </row>
    <row r="11218" spans="3:3" x14ac:dyDescent="0.35">
      <c r="C11218" s="22"/>
    </row>
    <row r="11219" spans="3:3" x14ac:dyDescent="0.35">
      <c r="C11219" s="22"/>
    </row>
    <row r="11220" spans="3:3" x14ac:dyDescent="0.35">
      <c r="C11220" s="22"/>
    </row>
    <row r="11221" spans="3:3" x14ac:dyDescent="0.35">
      <c r="C11221" s="22"/>
    </row>
    <row r="11222" spans="3:3" x14ac:dyDescent="0.35">
      <c r="C11222" s="22"/>
    </row>
    <row r="11223" spans="3:3" x14ac:dyDescent="0.35">
      <c r="C11223" s="22"/>
    </row>
    <row r="11224" spans="3:3" x14ac:dyDescent="0.35">
      <c r="C11224" s="22"/>
    </row>
    <row r="11225" spans="3:3" x14ac:dyDescent="0.35">
      <c r="C11225" s="22"/>
    </row>
    <row r="11226" spans="3:3" x14ac:dyDescent="0.35">
      <c r="C11226" s="22"/>
    </row>
    <row r="11227" spans="3:3" x14ac:dyDescent="0.35">
      <c r="C11227" s="22"/>
    </row>
    <row r="11228" spans="3:3" x14ac:dyDescent="0.35">
      <c r="C11228" s="22"/>
    </row>
    <row r="11229" spans="3:3" x14ac:dyDescent="0.35">
      <c r="C11229" s="22"/>
    </row>
    <row r="11230" spans="3:3" x14ac:dyDescent="0.35">
      <c r="C11230" s="22"/>
    </row>
    <row r="11231" spans="3:3" x14ac:dyDescent="0.35">
      <c r="C11231" s="22"/>
    </row>
    <row r="11232" spans="3:3" x14ac:dyDescent="0.35">
      <c r="C11232" s="22"/>
    </row>
    <row r="11233" spans="3:3" x14ac:dyDescent="0.35">
      <c r="C11233" s="22"/>
    </row>
    <row r="11234" spans="3:3" x14ac:dyDescent="0.35">
      <c r="C11234" s="22"/>
    </row>
    <row r="11235" spans="3:3" x14ac:dyDescent="0.35">
      <c r="C11235" s="22"/>
    </row>
    <row r="11236" spans="3:3" x14ac:dyDescent="0.35">
      <c r="C11236" s="22"/>
    </row>
    <row r="11237" spans="3:3" x14ac:dyDescent="0.35">
      <c r="C11237" s="22"/>
    </row>
    <row r="11238" spans="3:3" x14ac:dyDescent="0.35">
      <c r="C11238" s="22"/>
    </row>
    <row r="11239" spans="3:3" x14ac:dyDescent="0.35">
      <c r="C11239" s="22"/>
    </row>
    <row r="11240" spans="3:3" x14ac:dyDescent="0.35">
      <c r="C11240" s="22"/>
    </row>
    <row r="11241" spans="3:3" x14ac:dyDescent="0.35">
      <c r="C11241" s="22"/>
    </row>
    <row r="11242" spans="3:3" x14ac:dyDescent="0.35">
      <c r="C11242" s="22"/>
    </row>
    <row r="11243" spans="3:3" x14ac:dyDescent="0.35">
      <c r="C11243" s="22"/>
    </row>
    <row r="11244" spans="3:3" x14ac:dyDescent="0.35">
      <c r="C11244" s="22"/>
    </row>
    <row r="11245" spans="3:3" x14ac:dyDescent="0.35">
      <c r="C11245" s="22"/>
    </row>
    <row r="11246" spans="3:3" x14ac:dyDescent="0.35">
      <c r="C11246" s="22"/>
    </row>
    <row r="11247" spans="3:3" x14ac:dyDescent="0.35">
      <c r="C11247" s="22"/>
    </row>
    <row r="11248" spans="3:3" x14ac:dyDescent="0.35">
      <c r="C11248" s="22"/>
    </row>
    <row r="11249" spans="3:3" x14ac:dyDescent="0.35">
      <c r="C11249" s="22"/>
    </row>
    <row r="11250" spans="3:3" x14ac:dyDescent="0.35">
      <c r="C11250" s="22"/>
    </row>
    <row r="11251" spans="3:3" x14ac:dyDescent="0.35">
      <c r="C11251" s="22"/>
    </row>
    <row r="11252" spans="3:3" x14ac:dyDescent="0.35">
      <c r="C11252" s="22"/>
    </row>
    <row r="11253" spans="3:3" x14ac:dyDescent="0.35">
      <c r="C11253" s="22"/>
    </row>
    <row r="11254" spans="3:3" x14ac:dyDescent="0.35">
      <c r="C11254" s="22"/>
    </row>
    <row r="11255" spans="3:3" x14ac:dyDescent="0.35">
      <c r="C11255" s="22"/>
    </row>
    <row r="11256" spans="3:3" x14ac:dyDescent="0.35">
      <c r="C11256" s="22"/>
    </row>
    <row r="11257" spans="3:3" x14ac:dyDescent="0.35">
      <c r="C11257" s="22"/>
    </row>
    <row r="11258" spans="3:3" x14ac:dyDescent="0.35">
      <c r="C11258" s="22"/>
    </row>
    <row r="11259" spans="3:3" x14ac:dyDescent="0.35">
      <c r="C11259" s="22"/>
    </row>
    <row r="11260" spans="3:3" x14ac:dyDescent="0.35">
      <c r="C11260" s="22"/>
    </row>
    <row r="11261" spans="3:3" x14ac:dyDescent="0.35">
      <c r="C11261" s="22"/>
    </row>
    <row r="11262" spans="3:3" x14ac:dyDescent="0.35">
      <c r="C11262" s="22"/>
    </row>
    <row r="11263" spans="3:3" x14ac:dyDescent="0.35">
      <c r="C11263" s="22"/>
    </row>
    <row r="11264" spans="3:3" x14ac:dyDescent="0.35">
      <c r="C11264" s="22"/>
    </row>
    <row r="11265" spans="3:3" x14ac:dyDescent="0.35">
      <c r="C11265" s="22"/>
    </row>
    <row r="11266" spans="3:3" x14ac:dyDescent="0.35">
      <c r="C11266" s="22"/>
    </row>
    <row r="11267" spans="3:3" x14ac:dyDescent="0.35">
      <c r="C11267" s="22"/>
    </row>
    <row r="11268" spans="3:3" x14ac:dyDescent="0.35">
      <c r="C11268" s="22"/>
    </row>
    <row r="11269" spans="3:3" x14ac:dyDescent="0.35">
      <c r="C11269" s="22"/>
    </row>
    <row r="11270" spans="3:3" x14ac:dyDescent="0.35">
      <c r="C11270" s="22"/>
    </row>
    <row r="11271" spans="3:3" x14ac:dyDescent="0.35">
      <c r="C11271" s="22"/>
    </row>
    <row r="11272" spans="3:3" x14ac:dyDescent="0.35">
      <c r="C11272" s="22"/>
    </row>
    <row r="11273" spans="3:3" x14ac:dyDescent="0.35">
      <c r="C11273" s="22"/>
    </row>
    <row r="11274" spans="3:3" x14ac:dyDescent="0.35">
      <c r="C11274" s="22"/>
    </row>
    <row r="11275" spans="3:3" x14ac:dyDescent="0.35">
      <c r="C11275" s="22"/>
    </row>
    <row r="11276" spans="3:3" x14ac:dyDescent="0.35">
      <c r="C11276" s="22"/>
    </row>
    <row r="11277" spans="3:3" x14ac:dyDescent="0.35">
      <c r="C11277" s="22"/>
    </row>
    <row r="11278" spans="3:3" x14ac:dyDescent="0.35">
      <c r="C11278" s="22"/>
    </row>
    <row r="11279" spans="3:3" x14ac:dyDescent="0.35">
      <c r="C11279" s="22"/>
    </row>
    <row r="11280" spans="3:3" x14ac:dyDescent="0.35">
      <c r="C11280" s="22"/>
    </row>
    <row r="11281" spans="3:3" x14ac:dyDescent="0.35">
      <c r="C11281" s="22"/>
    </row>
    <row r="11282" spans="3:3" x14ac:dyDescent="0.35">
      <c r="C11282" s="22"/>
    </row>
    <row r="11283" spans="3:3" x14ac:dyDescent="0.35">
      <c r="C11283" s="22"/>
    </row>
    <row r="11284" spans="3:3" x14ac:dyDescent="0.35">
      <c r="C11284" s="22"/>
    </row>
    <row r="11285" spans="3:3" x14ac:dyDescent="0.35">
      <c r="C11285" s="22"/>
    </row>
    <row r="11286" spans="3:3" x14ac:dyDescent="0.35">
      <c r="C11286" s="22"/>
    </row>
    <row r="11287" spans="3:3" x14ac:dyDescent="0.35">
      <c r="C11287" s="22"/>
    </row>
    <row r="11288" spans="3:3" x14ac:dyDescent="0.35">
      <c r="C11288" s="22"/>
    </row>
    <row r="11289" spans="3:3" x14ac:dyDescent="0.35">
      <c r="C11289" s="22"/>
    </row>
    <row r="11290" spans="3:3" x14ac:dyDescent="0.35">
      <c r="C11290" s="22"/>
    </row>
    <row r="11291" spans="3:3" x14ac:dyDescent="0.35">
      <c r="C11291" s="22"/>
    </row>
    <row r="11292" spans="3:3" x14ac:dyDescent="0.35">
      <c r="C11292" s="22"/>
    </row>
    <row r="11293" spans="3:3" x14ac:dyDescent="0.35">
      <c r="C11293" s="22"/>
    </row>
    <row r="11294" spans="3:3" x14ac:dyDescent="0.35">
      <c r="C11294" s="22"/>
    </row>
    <row r="11295" spans="3:3" x14ac:dyDescent="0.35">
      <c r="C11295" s="22"/>
    </row>
    <row r="11296" spans="3:3" x14ac:dyDescent="0.35">
      <c r="C11296" s="22"/>
    </row>
    <row r="11297" spans="3:3" x14ac:dyDescent="0.35">
      <c r="C11297" s="22"/>
    </row>
    <row r="11298" spans="3:3" x14ac:dyDescent="0.35">
      <c r="C11298" s="22"/>
    </row>
    <row r="11299" spans="3:3" x14ac:dyDescent="0.35">
      <c r="C11299" s="22"/>
    </row>
    <row r="11300" spans="3:3" x14ac:dyDescent="0.35">
      <c r="C11300" s="22"/>
    </row>
    <row r="11301" spans="3:3" x14ac:dyDescent="0.35">
      <c r="C11301" s="22"/>
    </row>
    <row r="11302" spans="3:3" x14ac:dyDescent="0.35">
      <c r="C11302" s="22"/>
    </row>
    <row r="11303" spans="3:3" x14ac:dyDescent="0.35">
      <c r="C11303" s="22"/>
    </row>
    <row r="11304" spans="3:3" x14ac:dyDescent="0.35">
      <c r="C11304" s="22"/>
    </row>
    <row r="11305" spans="3:3" x14ac:dyDescent="0.35">
      <c r="C11305" s="22"/>
    </row>
    <row r="11306" spans="3:3" x14ac:dyDescent="0.35">
      <c r="C11306" s="22"/>
    </row>
    <row r="11307" spans="3:3" x14ac:dyDescent="0.35">
      <c r="C11307" s="22"/>
    </row>
    <row r="11308" spans="3:3" x14ac:dyDescent="0.35">
      <c r="C11308" s="22"/>
    </row>
    <row r="11309" spans="3:3" x14ac:dyDescent="0.35">
      <c r="C11309" s="22"/>
    </row>
    <row r="11310" spans="3:3" x14ac:dyDescent="0.35">
      <c r="C11310" s="22"/>
    </row>
    <row r="11311" spans="3:3" x14ac:dyDescent="0.35">
      <c r="C11311" s="22"/>
    </row>
    <row r="11312" spans="3:3" x14ac:dyDescent="0.35">
      <c r="C11312" s="22"/>
    </row>
    <row r="11313" spans="3:3" x14ac:dyDescent="0.35">
      <c r="C11313" s="22"/>
    </row>
    <row r="11314" spans="3:3" x14ac:dyDescent="0.35">
      <c r="C11314" s="22"/>
    </row>
    <row r="11315" spans="3:3" x14ac:dyDescent="0.35">
      <c r="C11315" s="22"/>
    </row>
    <row r="11316" spans="3:3" x14ac:dyDescent="0.35">
      <c r="C11316" s="22"/>
    </row>
    <row r="11317" spans="3:3" x14ac:dyDescent="0.35">
      <c r="C11317" s="22"/>
    </row>
    <row r="11318" spans="3:3" x14ac:dyDescent="0.35">
      <c r="C11318" s="22"/>
    </row>
    <row r="11319" spans="3:3" x14ac:dyDescent="0.35">
      <c r="C11319" s="22"/>
    </row>
    <row r="11320" spans="3:3" x14ac:dyDescent="0.35">
      <c r="C11320" s="22"/>
    </row>
    <row r="11321" spans="3:3" x14ac:dyDescent="0.35">
      <c r="C11321" s="22"/>
    </row>
    <row r="11322" spans="3:3" x14ac:dyDescent="0.35">
      <c r="C11322" s="22"/>
    </row>
    <row r="11323" spans="3:3" x14ac:dyDescent="0.35">
      <c r="C11323" s="22"/>
    </row>
    <row r="11324" spans="3:3" x14ac:dyDescent="0.35">
      <c r="C11324" s="22"/>
    </row>
    <row r="11325" spans="3:3" x14ac:dyDescent="0.35">
      <c r="C11325" s="22"/>
    </row>
    <row r="11326" spans="3:3" x14ac:dyDescent="0.35">
      <c r="C11326" s="22"/>
    </row>
    <row r="11327" spans="3:3" x14ac:dyDescent="0.35">
      <c r="C11327" s="22"/>
    </row>
    <row r="11328" spans="3:3" x14ac:dyDescent="0.35">
      <c r="C11328" s="22"/>
    </row>
    <row r="11329" spans="3:3" x14ac:dyDescent="0.35">
      <c r="C11329" s="22"/>
    </row>
    <row r="11330" spans="3:3" x14ac:dyDescent="0.35">
      <c r="C11330" s="22"/>
    </row>
    <row r="11331" spans="3:3" x14ac:dyDescent="0.35">
      <c r="C11331" s="22"/>
    </row>
    <row r="11332" spans="3:3" x14ac:dyDescent="0.35">
      <c r="C11332" s="22"/>
    </row>
    <row r="11333" spans="3:3" x14ac:dyDescent="0.35">
      <c r="C11333" s="22"/>
    </row>
    <row r="11334" spans="3:3" x14ac:dyDescent="0.35">
      <c r="C11334" s="22"/>
    </row>
    <row r="11335" spans="3:3" x14ac:dyDescent="0.35">
      <c r="C11335" s="22"/>
    </row>
    <row r="11336" spans="3:3" x14ac:dyDescent="0.35">
      <c r="C11336" s="22"/>
    </row>
    <row r="11337" spans="3:3" x14ac:dyDescent="0.35">
      <c r="C11337" s="22"/>
    </row>
    <row r="11338" spans="3:3" x14ac:dyDescent="0.35">
      <c r="C11338" s="22"/>
    </row>
    <row r="11339" spans="3:3" x14ac:dyDescent="0.35">
      <c r="C11339" s="22"/>
    </row>
    <row r="11340" spans="3:3" x14ac:dyDescent="0.35">
      <c r="C11340" s="22"/>
    </row>
    <row r="11341" spans="3:3" x14ac:dyDescent="0.35">
      <c r="C11341" s="22"/>
    </row>
    <row r="11342" spans="3:3" x14ac:dyDescent="0.35">
      <c r="C11342" s="22"/>
    </row>
    <row r="11343" spans="3:3" x14ac:dyDescent="0.35">
      <c r="C11343" s="22"/>
    </row>
    <row r="11344" spans="3:3" x14ac:dyDescent="0.35">
      <c r="C11344" s="22"/>
    </row>
    <row r="11345" spans="3:3" x14ac:dyDescent="0.35">
      <c r="C11345" s="22"/>
    </row>
    <row r="11346" spans="3:3" x14ac:dyDescent="0.35">
      <c r="C11346" s="22"/>
    </row>
    <row r="11347" spans="3:3" x14ac:dyDescent="0.35">
      <c r="C11347" s="22"/>
    </row>
    <row r="11348" spans="3:3" x14ac:dyDescent="0.35">
      <c r="C11348" s="22"/>
    </row>
    <row r="11349" spans="3:3" x14ac:dyDescent="0.35">
      <c r="C11349" s="22"/>
    </row>
    <row r="11350" spans="3:3" x14ac:dyDescent="0.35">
      <c r="C11350" s="22"/>
    </row>
    <row r="11351" spans="3:3" x14ac:dyDescent="0.35">
      <c r="C11351" s="22"/>
    </row>
    <row r="11352" spans="3:3" x14ac:dyDescent="0.35">
      <c r="C11352" s="22"/>
    </row>
    <row r="11353" spans="3:3" x14ac:dyDescent="0.35">
      <c r="C11353" s="22"/>
    </row>
    <row r="11354" spans="3:3" x14ac:dyDescent="0.35">
      <c r="C11354" s="22"/>
    </row>
    <row r="11355" spans="3:3" x14ac:dyDescent="0.35">
      <c r="C11355" s="22"/>
    </row>
    <row r="11356" spans="3:3" x14ac:dyDescent="0.35">
      <c r="C11356" s="22"/>
    </row>
    <row r="11357" spans="3:3" x14ac:dyDescent="0.35">
      <c r="C11357" s="22"/>
    </row>
    <row r="11358" spans="3:3" x14ac:dyDescent="0.35">
      <c r="C11358" s="22"/>
    </row>
    <row r="11359" spans="3:3" x14ac:dyDescent="0.35">
      <c r="C11359" s="22"/>
    </row>
    <row r="11360" spans="3:3" x14ac:dyDescent="0.35">
      <c r="C11360" s="22"/>
    </row>
    <row r="11361" spans="3:3" x14ac:dyDescent="0.35">
      <c r="C11361" s="22"/>
    </row>
    <row r="11362" spans="3:3" x14ac:dyDescent="0.35">
      <c r="C11362" s="22"/>
    </row>
    <row r="11363" spans="3:3" x14ac:dyDescent="0.35">
      <c r="C11363" s="22"/>
    </row>
    <row r="11364" spans="3:3" x14ac:dyDescent="0.35">
      <c r="C11364" s="22"/>
    </row>
    <row r="11365" spans="3:3" x14ac:dyDescent="0.35">
      <c r="C11365" s="22"/>
    </row>
    <row r="11366" spans="3:3" x14ac:dyDescent="0.35">
      <c r="C11366" s="22"/>
    </row>
    <row r="11367" spans="3:3" x14ac:dyDescent="0.35">
      <c r="C11367" s="22"/>
    </row>
    <row r="11368" spans="3:3" x14ac:dyDescent="0.35">
      <c r="C11368" s="22"/>
    </row>
    <row r="11369" spans="3:3" x14ac:dyDescent="0.35">
      <c r="C11369" s="22"/>
    </row>
    <row r="11370" spans="3:3" x14ac:dyDescent="0.35">
      <c r="C11370" s="22"/>
    </row>
    <row r="11371" spans="3:3" x14ac:dyDescent="0.35">
      <c r="C11371" s="22"/>
    </row>
    <row r="11372" spans="3:3" x14ac:dyDescent="0.35">
      <c r="C11372" s="22"/>
    </row>
    <row r="11373" spans="3:3" x14ac:dyDescent="0.35">
      <c r="C11373" s="22"/>
    </row>
    <row r="11374" spans="3:3" x14ac:dyDescent="0.35">
      <c r="C11374" s="22"/>
    </row>
    <row r="11375" spans="3:3" x14ac:dyDescent="0.35">
      <c r="C11375" s="22"/>
    </row>
    <row r="11376" spans="3:3" x14ac:dyDescent="0.35">
      <c r="C11376" s="22"/>
    </row>
    <row r="11377" spans="3:3" x14ac:dyDescent="0.35">
      <c r="C11377" s="22"/>
    </row>
    <row r="11378" spans="3:3" x14ac:dyDescent="0.35">
      <c r="C11378" s="22"/>
    </row>
    <row r="11379" spans="3:3" x14ac:dyDescent="0.35">
      <c r="C11379" s="22"/>
    </row>
    <row r="11380" spans="3:3" x14ac:dyDescent="0.35">
      <c r="C11380" s="22"/>
    </row>
    <row r="11381" spans="3:3" x14ac:dyDescent="0.35">
      <c r="C11381" s="22"/>
    </row>
    <row r="11382" spans="3:3" x14ac:dyDescent="0.35">
      <c r="C11382" s="22"/>
    </row>
    <row r="11383" spans="3:3" x14ac:dyDescent="0.35">
      <c r="C11383" s="22"/>
    </row>
    <row r="11384" spans="3:3" x14ac:dyDescent="0.35">
      <c r="C11384" s="22"/>
    </row>
    <row r="11385" spans="3:3" x14ac:dyDescent="0.35">
      <c r="C11385" s="22"/>
    </row>
    <row r="11386" spans="3:3" x14ac:dyDescent="0.35">
      <c r="C11386" s="22"/>
    </row>
    <row r="11387" spans="3:3" x14ac:dyDescent="0.35">
      <c r="C11387" s="22"/>
    </row>
    <row r="11388" spans="3:3" x14ac:dyDescent="0.35">
      <c r="C11388" s="22"/>
    </row>
    <row r="11389" spans="3:3" x14ac:dyDescent="0.35">
      <c r="C11389" s="22"/>
    </row>
    <row r="11390" spans="3:3" x14ac:dyDescent="0.35">
      <c r="C11390" s="22"/>
    </row>
    <row r="11391" spans="3:3" x14ac:dyDescent="0.35">
      <c r="C11391" s="22"/>
    </row>
    <row r="11392" spans="3:3" x14ac:dyDescent="0.35">
      <c r="C11392" s="22"/>
    </row>
    <row r="11393" spans="3:3" x14ac:dyDescent="0.35">
      <c r="C11393" s="22"/>
    </row>
    <row r="11394" spans="3:3" x14ac:dyDescent="0.35">
      <c r="C11394" s="22"/>
    </row>
    <row r="11395" spans="3:3" x14ac:dyDescent="0.35">
      <c r="C11395" s="22"/>
    </row>
    <row r="11396" spans="3:3" x14ac:dyDescent="0.35">
      <c r="C11396" s="22"/>
    </row>
    <row r="11397" spans="3:3" x14ac:dyDescent="0.35">
      <c r="C11397" s="22"/>
    </row>
    <row r="11398" spans="3:3" x14ac:dyDescent="0.35">
      <c r="C11398" s="22"/>
    </row>
    <row r="11399" spans="3:3" x14ac:dyDescent="0.35">
      <c r="C11399" s="22"/>
    </row>
    <row r="11400" spans="3:3" x14ac:dyDescent="0.35">
      <c r="C11400" s="22"/>
    </row>
    <row r="11401" spans="3:3" x14ac:dyDescent="0.35">
      <c r="C11401" s="22"/>
    </row>
    <row r="11402" spans="3:3" x14ac:dyDescent="0.35">
      <c r="C11402" s="22"/>
    </row>
    <row r="11403" spans="3:3" x14ac:dyDescent="0.35">
      <c r="C11403" s="22"/>
    </row>
    <row r="11404" spans="3:3" x14ac:dyDescent="0.35">
      <c r="C11404" s="22"/>
    </row>
    <row r="11405" spans="3:3" x14ac:dyDescent="0.35">
      <c r="C11405" s="22"/>
    </row>
    <row r="11406" spans="3:3" x14ac:dyDescent="0.35">
      <c r="C11406" s="22"/>
    </row>
    <row r="11407" spans="3:3" x14ac:dyDescent="0.35">
      <c r="C11407" s="22"/>
    </row>
    <row r="11408" spans="3:3" x14ac:dyDescent="0.35">
      <c r="C11408" s="22"/>
    </row>
    <row r="11409" spans="3:3" x14ac:dyDescent="0.35">
      <c r="C11409" s="22"/>
    </row>
    <row r="11410" spans="3:3" x14ac:dyDescent="0.35">
      <c r="C11410" s="22"/>
    </row>
    <row r="11411" spans="3:3" x14ac:dyDescent="0.35">
      <c r="C11411" s="22"/>
    </row>
    <row r="11412" spans="3:3" x14ac:dyDescent="0.35">
      <c r="C11412" s="22"/>
    </row>
    <row r="11413" spans="3:3" x14ac:dyDescent="0.35">
      <c r="C11413" s="22"/>
    </row>
    <row r="11414" spans="3:3" x14ac:dyDescent="0.35">
      <c r="C11414" s="22"/>
    </row>
    <row r="11415" spans="3:3" x14ac:dyDescent="0.35">
      <c r="C11415" s="22"/>
    </row>
    <row r="11416" spans="3:3" x14ac:dyDescent="0.35">
      <c r="C11416" s="22"/>
    </row>
    <row r="11417" spans="3:3" x14ac:dyDescent="0.35">
      <c r="C11417" s="22"/>
    </row>
    <row r="11418" spans="3:3" x14ac:dyDescent="0.35">
      <c r="C11418" s="22"/>
    </row>
    <row r="11419" spans="3:3" x14ac:dyDescent="0.35">
      <c r="C11419" s="22"/>
    </row>
    <row r="11420" spans="3:3" x14ac:dyDescent="0.35">
      <c r="C11420" s="22"/>
    </row>
    <row r="11421" spans="3:3" x14ac:dyDescent="0.35">
      <c r="C11421" s="22"/>
    </row>
    <row r="11422" spans="3:3" x14ac:dyDescent="0.35">
      <c r="C11422" s="22"/>
    </row>
    <row r="11423" spans="3:3" x14ac:dyDescent="0.35">
      <c r="C11423" s="22"/>
    </row>
    <row r="11424" spans="3:3" x14ac:dyDescent="0.35">
      <c r="C11424" s="22"/>
    </row>
    <row r="11425" spans="3:3" x14ac:dyDescent="0.35">
      <c r="C11425" s="22"/>
    </row>
    <row r="11426" spans="3:3" x14ac:dyDescent="0.35">
      <c r="C11426" s="22"/>
    </row>
    <row r="11427" spans="3:3" x14ac:dyDescent="0.35">
      <c r="C11427" s="22"/>
    </row>
    <row r="11428" spans="3:3" x14ac:dyDescent="0.35">
      <c r="C11428" s="22"/>
    </row>
    <row r="11429" spans="3:3" x14ac:dyDescent="0.35">
      <c r="C11429" s="22"/>
    </row>
    <row r="11430" spans="3:3" x14ac:dyDescent="0.35">
      <c r="C11430" s="22"/>
    </row>
    <row r="11431" spans="3:3" x14ac:dyDescent="0.35">
      <c r="C11431" s="22"/>
    </row>
    <row r="11432" spans="3:3" x14ac:dyDescent="0.35">
      <c r="C11432" s="22"/>
    </row>
    <row r="11433" spans="3:3" x14ac:dyDescent="0.35">
      <c r="C11433" s="22"/>
    </row>
    <row r="11434" spans="3:3" x14ac:dyDescent="0.35">
      <c r="C11434" s="22"/>
    </row>
    <row r="11435" spans="3:3" x14ac:dyDescent="0.35">
      <c r="C11435" s="22"/>
    </row>
    <row r="11436" spans="3:3" x14ac:dyDescent="0.35">
      <c r="C11436" s="22"/>
    </row>
    <row r="11437" spans="3:3" x14ac:dyDescent="0.35">
      <c r="C11437" s="22"/>
    </row>
    <row r="11438" spans="3:3" x14ac:dyDescent="0.35">
      <c r="C11438" s="22"/>
    </row>
    <row r="11439" spans="3:3" x14ac:dyDescent="0.35">
      <c r="C11439" s="22"/>
    </row>
    <row r="11440" spans="3:3" x14ac:dyDescent="0.35">
      <c r="C11440" s="22"/>
    </row>
    <row r="11441" spans="3:3" x14ac:dyDescent="0.35">
      <c r="C11441" s="22"/>
    </row>
    <row r="11442" spans="3:3" x14ac:dyDescent="0.35">
      <c r="C11442" s="22"/>
    </row>
    <row r="11443" spans="3:3" x14ac:dyDescent="0.35">
      <c r="C11443" s="22"/>
    </row>
    <row r="11444" spans="3:3" x14ac:dyDescent="0.35">
      <c r="C11444" s="22"/>
    </row>
    <row r="11445" spans="3:3" x14ac:dyDescent="0.35">
      <c r="C11445" s="22"/>
    </row>
    <row r="11446" spans="3:3" x14ac:dyDescent="0.35">
      <c r="C11446" s="22"/>
    </row>
    <row r="11447" spans="3:3" x14ac:dyDescent="0.35">
      <c r="C11447" s="22"/>
    </row>
    <row r="11448" spans="3:3" x14ac:dyDescent="0.35">
      <c r="C11448" s="22"/>
    </row>
    <row r="11449" spans="3:3" x14ac:dyDescent="0.35">
      <c r="C11449" s="22"/>
    </row>
    <row r="11450" spans="3:3" x14ac:dyDescent="0.35">
      <c r="C11450" s="22"/>
    </row>
    <row r="11451" spans="3:3" x14ac:dyDescent="0.35">
      <c r="C11451" s="22"/>
    </row>
    <row r="11452" spans="3:3" x14ac:dyDescent="0.35">
      <c r="C11452" s="22"/>
    </row>
    <row r="11453" spans="3:3" x14ac:dyDescent="0.35">
      <c r="C11453" s="22"/>
    </row>
    <row r="11454" spans="3:3" x14ac:dyDescent="0.35">
      <c r="C11454" s="22"/>
    </row>
    <row r="11455" spans="3:3" x14ac:dyDescent="0.35">
      <c r="C11455" s="22"/>
    </row>
    <row r="11456" spans="3:3" x14ac:dyDescent="0.35">
      <c r="C11456" s="22"/>
    </row>
    <row r="11457" spans="3:3" x14ac:dyDescent="0.35">
      <c r="C11457" s="22"/>
    </row>
    <row r="11458" spans="3:3" x14ac:dyDescent="0.35">
      <c r="C11458" s="22"/>
    </row>
    <row r="11459" spans="3:3" x14ac:dyDescent="0.35">
      <c r="C11459" s="22"/>
    </row>
    <row r="11460" spans="3:3" x14ac:dyDescent="0.35">
      <c r="C11460" s="22"/>
    </row>
    <row r="11461" spans="3:3" x14ac:dyDescent="0.35">
      <c r="C11461" s="22"/>
    </row>
    <row r="11462" spans="3:3" x14ac:dyDescent="0.35">
      <c r="C11462" s="22"/>
    </row>
    <row r="11463" spans="3:3" x14ac:dyDescent="0.35">
      <c r="C11463" s="22"/>
    </row>
    <row r="11464" spans="3:3" x14ac:dyDescent="0.35">
      <c r="C11464" s="22"/>
    </row>
    <row r="11465" spans="3:3" x14ac:dyDescent="0.35">
      <c r="C11465" s="22"/>
    </row>
    <row r="11466" spans="3:3" x14ac:dyDescent="0.35">
      <c r="C11466" s="22"/>
    </row>
    <row r="11467" spans="3:3" x14ac:dyDescent="0.35">
      <c r="C11467" s="22"/>
    </row>
    <row r="11468" spans="3:3" x14ac:dyDescent="0.35">
      <c r="C11468" s="22"/>
    </row>
    <row r="11469" spans="3:3" x14ac:dyDescent="0.35">
      <c r="C11469" s="22"/>
    </row>
    <row r="11470" spans="3:3" x14ac:dyDescent="0.35">
      <c r="C11470" s="22"/>
    </row>
    <row r="11471" spans="3:3" x14ac:dyDescent="0.35">
      <c r="C11471" s="22"/>
    </row>
    <row r="11472" spans="3:3" x14ac:dyDescent="0.35">
      <c r="C11472" s="22"/>
    </row>
    <row r="11473" spans="3:3" x14ac:dyDescent="0.35">
      <c r="C11473" s="22"/>
    </row>
    <row r="11474" spans="3:3" x14ac:dyDescent="0.35">
      <c r="C11474" s="22"/>
    </row>
    <row r="11475" spans="3:3" x14ac:dyDescent="0.35">
      <c r="C11475" s="22"/>
    </row>
    <row r="11476" spans="3:3" x14ac:dyDescent="0.35">
      <c r="C11476" s="22"/>
    </row>
    <row r="11477" spans="3:3" x14ac:dyDescent="0.35">
      <c r="C11477" s="22"/>
    </row>
    <row r="11478" spans="3:3" x14ac:dyDescent="0.35">
      <c r="C11478" s="22"/>
    </row>
    <row r="11479" spans="3:3" x14ac:dyDescent="0.35">
      <c r="C11479" s="22"/>
    </row>
    <row r="11480" spans="3:3" x14ac:dyDescent="0.35">
      <c r="C11480" s="22"/>
    </row>
    <row r="11481" spans="3:3" x14ac:dyDescent="0.35">
      <c r="C11481" s="22"/>
    </row>
    <row r="11482" spans="3:3" x14ac:dyDescent="0.35">
      <c r="C11482" s="22"/>
    </row>
    <row r="11483" spans="3:3" x14ac:dyDescent="0.35">
      <c r="C11483" s="22"/>
    </row>
    <row r="11484" spans="3:3" x14ac:dyDescent="0.35">
      <c r="C11484" s="22"/>
    </row>
    <row r="11485" spans="3:3" x14ac:dyDescent="0.35">
      <c r="C11485" s="22"/>
    </row>
    <row r="11486" spans="3:3" x14ac:dyDescent="0.35">
      <c r="C11486" s="22"/>
    </row>
    <row r="11487" spans="3:3" x14ac:dyDescent="0.35">
      <c r="C11487" s="22"/>
    </row>
    <row r="11488" spans="3:3" x14ac:dyDescent="0.35">
      <c r="C11488" s="22"/>
    </row>
    <row r="11489" spans="3:3" x14ac:dyDescent="0.35">
      <c r="C11489" s="22"/>
    </row>
    <row r="11490" spans="3:3" x14ac:dyDescent="0.35">
      <c r="C11490" s="22"/>
    </row>
    <row r="11491" spans="3:3" x14ac:dyDescent="0.35">
      <c r="C11491" s="22"/>
    </row>
    <row r="11492" spans="3:3" x14ac:dyDescent="0.35">
      <c r="C11492" s="22"/>
    </row>
    <row r="11493" spans="3:3" x14ac:dyDescent="0.35">
      <c r="C11493" s="22"/>
    </row>
    <row r="11494" spans="3:3" x14ac:dyDescent="0.35">
      <c r="C11494" s="22"/>
    </row>
    <row r="11495" spans="3:3" x14ac:dyDescent="0.35">
      <c r="C11495" s="22"/>
    </row>
    <row r="11496" spans="3:3" x14ac:dyDescent="0.35">
      <c r="C11496" s="22"/>
    </row>
    <row r="11497" spans="3:3" x14ac:dyDescent="0.35">
      <c r="C11497" s="22"/>
    </row>
    <row r="11498" spans="3:3" x14ac:dyDescent="0.35">
      <c r="C11498" s="22"/>
    </row>
    <row r="11499" spans="3:3" x14ac:dyDescent="0.35">
      <c r="C11499" s="22"/>
    </row>
    <row r="11500" spans="3:3" x14ac:dyDescent="0.35">
      <c r="C11500" s="22"/>
    </row>
    <row r="11501" spans="3:3" x14ac:dyDescent="0.35">
      <c r="C11501" s="22"/>
    </row>
    <row r="11502" spans="3:3" x14ac:dyDescent="0.35">
      <c r="C11502" s="22"/>
    </row>
    <row r="11503" spans="3:3" x14ac:dyDescent="0.35">
      <c r="C11503" s="22"/>
    </row>
    <row r="11504" spans="3:3" x14ac:dyDescent="0.35">
      <c r="C11504" s="22"/>
    </row>
    <row r="11505" spans="3:3" x14ac:dyDescent="0.35">
      <c r="C11505" s="22"/>
    </row>
    <row r="11506" spans="3:3" x14ac:dyDescent="0.35">
      <c r="C11506" s="22"/>
    </row>
    <row r="11507" spans="3:3" x14ac:dyDescent="0.35">
      <c r="C11507" s="22"/>
    </row>
    <row r="11508" spans="3:3" x14ac:dyDescent="0.35">
      <c r="C11508" s="22"/>
    </row>
    <row r="11509" spans="3:3" x14ac:dyDescent="0.35">
      <c r="C11509" s="22"/>
    </row>
    <row r="11510" spans="3:3" x14ac:dyDescent="0.35">
      <c r="C11510" s="22"/>
    </row>
    <row r="11511" spans="3:3" x14ac:dyDescent="0.35">
      <c r="C11511" s="22"/>
    </row>
    <row r="11512" spans="3:3" x14ac:dyDescent="0.35">
      <c r="C11512" s="22"/>
    </row>
    <row r="11513" spans="3:3" x14ac:dyDescent="0.35">
      <c r="C11513" s="22"/>
    </row>
    <row r="11514" spans="3:3" x14ac:dyDescent="0.35">
      <c r="C11514" s="22"/>
    </row>
    <row r="11515" spans="3:3" x14ac:dyDescent="0.35">
      <c r="C11515" s="22"/>
    </row>
    <row r="11516" spans="3:3" x14ac:dyDescent="0.35">
      <c r="C11516" s="22"/>
    </row>
    <row r="11517" spans="3:3" x14ac:dyDescent="0.35">
      <c r="C11517" s="22"/>
    </row>
    <row r="11518" spans="3:3" x14ac:dyDescent="0.35">
      <c r="C11518" s="22"/>
    </row>
    <row r="11519" spans="3:3" x14ac:dyDescent="0.35">
      <c r="C11519" s="22"/>
    </row>
    <row r="11520" spans="3:3" x14ac:dyDescent="0.35">
      <c r="C11520" s="22"/>
    </row>
    <row r="11521" spans="3:3" x14ac:dyDescent="0.35">
      <c r="C11521" s="22"/>
    </row>
    <row r="11522" spans="3:3" x14ac:dyDescent="0.35">
      <c r="C11522" s="22"/>
    </row>
    <row r="11523" spans="3:3" x14ac:dyDescent="0.35">
      <c r="C11523" s="22"/>
    </row>
    <row r="11524" spans="3:3" x14ac:dyDescent="0.35">
      <c r="C11524" s="22"/>
    </row>
    <row r="11525" spans="3:3" x14ac:dyDescent="0.35">
      <c r="C11525" s="22"/>
    </row>
    <row r="11526" spans="3:3" x14ac:dyDescent="0.35">
      <c r="C11526" s="22"/>
    </row>
    <row r="11527" spans="3:3" x14ac:dyDescent="0.35">
      <c r="C11527" s="22"/>
    </row>
    <row r="11528" spans="3:3" x14ac:dyDescent="0.35">
      <c r="C11528" s="22"/>
    </row>
    <row r="11529" spans="3:3" x14ac:dyDescent="0.35">
      <c r="C11529" s="22"/>
    </row>
    <row r="11530" spans="3:3" x14ac:dyDescent="0.35">
      <c r="C11530" s="22"/>
    </row>
    <row r="11531" spans="3:3" x14ac:dyDescent="0.35">
      <c r="C11531" s="22"/>
    </row>
    <row r="11532" spans="3:3" x14ac:dyDescent="0.35">
      <c r="C11532" s="22"/>
    </row>
    <row r="11533" spans="3:3" x14ac:dyDescent="0.35">
      <c r="C11533" s="22"/>
    </row>
    <row r="11534" spans="3:3" x14ac:dyDescent="0.35">
      <c r="C11534" s="22"/>
    </row>
    <row r="11535" spans="3:3" x14ac:dyDescent="0.35">
      <c r="C11535" s="22"/>
    </row>
    <row r="11536" spans="3:3" x14ac:dyDescent="0.35">
      <c r="C11536" s="22"/>
    </row>
    <row r="11537" spans="3:3" x14ac:dyDescent="0.35">
      <c r="C11537" s="22"/>
    </row>
    <row r="11538" spans="3:3" x14ac:dyDescent="0.35">
      <c r="C11538" s="22"/>
    </row>
    <row r="11539" spans="3:3" x14ac:dyDescent="0.35">
      <c r="C11539" s="22"/>
    </row>
    <row r="11540" spans="3:3" x14ac:dyDescent="0.35">
      <c r="C11540" s="22"/>
    </row>
    <row r="11541" spans="3:3" x14ac:dyDescent="0.35">
      <c r="C11541" s="22"/>
    </row>
    <row r="11542" spans="3:3" x14ac:dyDescent="0.35">
      <c r="C11542" s="22"/>
    </row>
    <row r="11543" spans="3:3" x14ac:dyDescent="0.35">
      <c r="C11543" s="22"/>
    </row>
    <row r="11544" spans="3:3" x14ac:dyDescent="0.35">
      <c r="C11544" s="22"/>
    </row>
    <row r="11545" spans="3:3" x14ac:dyDescent="0.35">
      <c r="C11545" s="22"/>
    </row>
    <row r="11546" spans="3:3" x14ac:dyDescent="0.35">
      <c r="C11546" s="22"/>
    </row>
    <row r="11547" spans="3:3" x14ac:dyDescent="0.35">
      <c r="C11547" s="22"/>
    </row>
    <row r="11548" spans="3:3" x14ac:dyDescent="0.35">
      <c r="C11548" s="22"/>
    </row>
    <row r="11549" spans="3:3" x14ac:dyDescent="0.35">
      <c r="C11549" s="22"/>
    </row>
    <row r="11550" spans="3:3" x14ac:dyDescent="0.35">
      <c r="C11550" s="22"/>
    </row>
    <row r="11551" spans="3:3" x14ac:dyDescent="0.35">
      <c r="C11551" s="22"/>
    </row>
    <row r="11552" spans="3:3" x14ac:dyDescent="0.35">
      <c r="C11552" s="22"/>
    </row>
    <row r="11553" spans="3:3" x14ac:dyDescent="0.35">
      <c r="C11553" s="22"/>
    </row>
    <row r="11554" spans="3:3" x14ac:dyDescent="0.35">
      <c r="C11554" s="22"/>
    </row>
    <row r="11555" spans="3:3" x14ac:dyDescent="0.35">
      <c r="C11555" s="22"/>
    </row>
    <row r="11556" spans="3:3" x14ac:dyDescent="0.35">
      <c r="C11556" s="22"/>
    </row>
    <row r="11557" spans="3:3" x14ac:dyDescent="0.35">
      <c r="C11557" s="22"/>
    </row>
    <row r="11558" spans="3:3" x14ac:dyDescent="0.35">
      <c r="C11558" s="22"/>
    </row>
    <row r="11559" spans="3:3" x14ac:dyDescent="0.35">
      <c r="C11559" s="22"/>
    </row>
    <row r="11560" spans="3:3" x14ac:dyDescent="0.35">
      <c r="C11560" s="22"/>
    </row>
    <row r="11561" spans="3:3" x14ac:dyDescent="0.35">
      <c r="C11561" s="22"/>
    </row>
    <row r="11562" spans="3:3" x14ac:dyDescent="0.35">
      <c r="C11562" s="22"/>
    </row>
    <row r="11563" spans="3:3" x14ac:dyDescent="0.35">
      <c r="C11563" s="22"/>
    </row>
    <row r="11564" spans="3:3" x14ac:dyDescent="0.35">
      <c r="C11564" s="22"/>
    </row>
    <row r="11565" spans="3:3" x14ac:dyDescent="0.35">
      <c r="C11565" s="22"/>
    </row>
    <row r="11566" spans="3:3" x14ac:dyDescent="0.35">
      <c r="C11566" s="22"/>
    </row>
    <row r="11567" spans="3:3" x14ac:dyDescent="0.35">
      <c r="C11567" s="22"/>
    </row>
    <row r="11568" spans="3:3" x14ac:dyDescent="0.35">
      <c r="C11568" s="22"/>
    </row>
    <row r="11569" spans="3:3" x14ac:dyDescent="0.35">
      <c r="C11569" s="22"/>
    </row>
    <row r="11570" spans="3:3" x14ac:dyDescent="0.35">
      <c r="C11570" s="22"/>
    </row>
    <row r="11571" spans="3:3" x14ac:dyDescent="0.35">
      <c r="C11571" s="22"/>
    </row>
    <row r="11572" spans="3:3" x14ac:dyDescent="0.35">
      <c r="C11572" s="22"/>
    </row>
    <row r="11573" spans="3:3" x14ac:dyDescent="0.35">
      <c r="C11573" s="22"/>
    </row>
    <row r="11574" spans="3:3" x14ac:dyDescent="0.35">
      <c r="C11574" s="22"/>
    </row>
    <row r="11575" spans="3:3" x14ac:dyDescent="0.35">
      <c r="C11575" s="22"/>
    </row>
    <row r="11576" spans="3:3" x14ac:dyDescent="0.35">
      <c r="C11576" s="22"/>
    </row>
    <row r="11577" spans="3:3" x14ac:dyDescent="0.35">
      <c r="C11577" s="22"/>
    </row>
    <row r="11578" spans="3:3" x14ac:dyDescent="0.35">
      <c r="C11578" s="22"/>
    </row>
    <row r="11579" spans="3:3" x14ac:dyDescent="0.35">
      <c r="C11579" s="22"/>
    </row>
    <row r="11580" spans="3:3" x14ac:dyDescent="0.35">
      <c r="C11580" s="22"/>
    </row>
    <row r="11581" spans="3:3" x14ac:dyDescent="0.35">
      <c r="C11581" s="22"/>
    </row>
    <row r="11582" spans="3:3" x14ac:dyDescent="0.35">
      <c r="C11582" s="22"/>
    </row>
    <row r="11583" spans="3:3" x14ac:dyDescent="0.35">
      <c r="C11583" s="22"/>
    </row>
    <row r="11584" spans="3:3" x14ac:dyDescent="0.35">
      <c r="C11584" s="22"/>
    </row>
    <row r="11585" spans="3:3" x14ac:dyDescent="0.35">
      <c r="C11585" s="22"/>
    </row>
    <row r="11586" spans="3:3" x14ac:dyDescent="0.35">
      <c r="C11586" s="22"/>
    </row>
    <row r="11587" spans="3:3" x14ac:dyDescent="0.35">
      <c r="C11587" s="22"/>
    </row>
    <row r="11588" spans="3:3" x14ac:dyDescent="0.35">
      <c r="C11588" s="22"/>
    </row>
    <row r="11589" spans="3:3" x14ac:dyDescent="0.35">
      <c r="C11589" s="22"/>
    </row>
    <row r="11590" spans="3:3" x14ac:dyDescent="0.35">
      <c r="C11590" s="22"/>
    </row>
    <row r="11591" spans="3:3" x14ac:dyDescent="0.35">
      <c r="C11591" s="22"/>
    </row>
    <row r="11592" spans="3:3" x14ac:dyDescent="0.35">
      <c r="C11592" s="22"/>
    </row>
    <row r="11593" spans="3:3" x14ac:dyDescent="0.35">
      <c r="C11593" s="22"/>
    </row>
    <row r="11594" spans="3:3" x14ac:dyDescent="0.35">
      <c r="C11594" s="22"/>
    </row>
    <row r="11595" spans="3:3" x14ac:dyDescent="0.35">
      <c r="C11595" s="22"/>
    </row>
    <row r="11596" spans="3:3" x14ac:dyDescent="0.35">
      <c r="C11596" s="22"/>
    </row>
    <row r="11597" spans="3:3" x14ac:dyDescent="0.35">
      <c r="C11597" s="22"/>
    </row>
    <row r="11598" spans="3:3" x14ac:dyDescent="0.35">
      <c r="C11598" s="22"/>
    </row>
    <row r="11599" spans="3:3" x14ac:dyDescent="0.35">
      <c r="C11599" s="22"/>
    </row>
    <row r="11600" spans="3:3" x14ac:dyDescent="0.35">
      <c r="C11600" s="22"/>
    </row>
    <row r="11601" spans="3:3" x14ac:dyDescent="0.35">
      <c r="C11601" s="22"/>
    </row>
    <row r="11602" spans="3:3" x14ac:dyDescent="0.35">
      <c r="C11602" s="22"/>
    </row>
    <row r="11603" spans="3:3" x14ac:dyDescent="0.35">
      <c r="C11603" s="22"/>
    </row>
    <row r="11604" spans="3:3" x14ac:dyDescent="0.35">
      <c r="C11604" s="22"/>
    </row>
    <row r="11605" spans="3:3" x14ac:dyDescent="0.35">
      <c r="C11605" s="22"/>
    </row>
    <row r="11606" spans="3:3" x14ac:dyDescent="0.35">
      <c r="C11606" s="22"/>
    </row>
    <row r="11607" spans="3:3" x14ac:dyDescent="0.35">
      <c r="C11607" s="22"/>
    </row>
    <row r="11608" spans="3:3" x14ac:dyDescent="0.35">
      <c r="C11608" s="22"/>
    </row>
    <row r="11609" spans="3:3" x14ac:dyDescent="0.35">
      <c r="C11609" s="22"/>
    </row>
    <row r="11610" spans="3:3" x14ac:dyDescent="0.35">
      <c r="C11610" s="22"/>
    </row>
    <row r="11611" spans="3:3" x14ac:dyDescent="0.35">
      <c r="C11611" s="22"/>
    </row>
    <row r="11612" spans="3:3" x14ac:dyDescent="0.35">
      <c r="C11612" s="22"/>
    </row>
    <row r="11613" spans="3:3" x14ac:dyDescent="0.35">
      <c r="C11613" s="22"/>
    </row>
    <row r="11614" spans="3:3" x14ac:dyDescent="0.35">
      <c r="C11614" s="22"/>
    </row>
    <row r="11615" spans="3:3" x14ac:dyDescent="0.35">
      <c r="C11615" s="22"/>
    </row>
    <row r="11616" spans="3:3" x14ac:dyDescent="0.35">
      <c r="C11616" s="22"/>
    </row>
    <row r="11617" spans="3:3" x14ac:dyDescent="0.35">
      <c r="C11617" s="22"/>
    </row>
    <row r="11618" spans="3:3" x14ac:dyDescent="0.35">
      <c r="C11618" s="22"/>
    </row>
    <row r="11619" spans="3:3" x14ac:dyDescent="0.35">
      <c r="C11619" s="22"/>
    </row>
    <row r="11620" spans="3:3" x14ac:dyDescent="0.35">
      <c r="C11620" s="22"/>
    </row>
    <row r="11621" spans="3:3" x14ac:dyDescent="0.35">
      <c r="C11621" s="22"/>
    </row>
    <row r="11622" spans="3:3" x14ac:dyDescent="0.35">
      <c r="C11622" s="22"/>
    </row>
    <row r="11623" spans="3:3" x14ac:dyDescent="0.35">
      <c r="C11623" s="22"/>
    </row>
    <row r="11624" spans="3:3" x14ac:dyDescent="0.35">
      <c r="C11624" s="22"/>
    </row>
    <row r="11625" spans="3:3" x14ac:dyDescent="0.35">
      <c r="C11625" s="22"/>
    </row>
    <row r="11626" spans="3:3" x14ac:dyDescent="0.35">
      <c r="C11626" s="22"/>
    </row>
    <row r="11627" spans="3:3" x14ac:dyDescent="0.35">
      <c r="C11627" s="22"/>
    </row>
    <row r="11628" spans="3:3" x14ac:dyDescent="0.35">
      <c r="C11628" s="22"/>
    </row>
    <row r="11629" spans="3:3" x14ac:dyDescent="0.35">
      <c r="C11629" s="22"/>
    </row>
    <row r="11630" spans="3:3" x14ac:dyDescent="0.35">
      <c r="C11630" s="22"/>
    </row>
    <row r="11631" spans="3:3" x14ac:dyDescent="0.35">
      <c r="C11631" s="22"/>
    </row>
    <row r="11632" spans="3:3" x14ac:dyDescent="0.35">
      <c r="C11632" s="22"/>
    </row>
    <row r="11633" spans="3:3" x14ac:dyDescent="0.35">
      <c r="C11633" s="22"/>
    </row>
    <row r="11634" spans="3:3" x14ac:dyDescent="0.35">
      <c r="C11634" s="22"/>
    </row>
    <row r="11635" spans="3:3" x14ac:dyDescent="0.35">
      <c r="C11635" s="22"/>
    </row>
    <row r="11636" spans="3:3" x14ac:dyDescent="0.35">
      <c r="C11636" s="22"/>
    </row>
    <row r="11637" spans="3:3" x14ac:dyDescent="0.35">
      <c r="C11637" s="22"/>
    </row>
    <row r="11638" spans="3:3" x14ac:dyDescent="0.35">
      <c r="C11638" s="22"/>
    </row>
    <row r="11639" spans="3:3" x14ac:dyDescent="0.35">
      <c r="C11639" s="22"/>
    </row>
    <row r="11640" spans="3:3" x14ac:dyDescent="0.35">
      <c r="C11640" s="22"/>
    </row>
    <row r="11641" spans="3:3" x14ac:dyDescent="0.35">
      <c r="C11641" s="22"/>
    </row>
    <row r="11642" spans="3:3" x14ac:dyDescent="0.35">
      <c r="C11642" s="22"/>
    </row>
    <row r="11643" spans="3:3" x14ac:dyDescent="0.35">
      <c r="C11643" s="22"/>
    </row>
    <row r="11644" spans="3:3" x14ac:dyDescent="0.35">
      <c r="C11644" s="22"/>
    </row>
    <row r="11645" spans="3:3" x14ac:dyDescent="0.35">
      <c r="C11645" s="22"/>
    </row>
    <row r="11646" spans="3:3" x14ac:dyDescent="0.35">
      <c r="C11646" s="22"/>
    </row>
    <row r="11647" spans="3:3" x14ac:dyDescent="0.35">
      <c r="C11647" s="22"/>
    </row>
    <row r="11648" spans="3:3" x14ac:dyDescent="0.35">
      <c r="C11648" s="22"/>
    </row>
    <row r="11649" spans="3:3" x14ac:dyDescent="0.35">
      <c r="C11649" s="22"/>
    </row>
    <row r="11650" spans="3:3" x14ac:dyDescent="0.35">
      <c r="C11650" s="22"/>
    </row>
    <row r="11651" spans="3:3" x14ac:dyDescent="0.35">
      <c r="C11651" s="22"/>
    </row>
    <row r="11652" spans="3:3" x14ac:dyDescent="0.35">
      <c r="C11652" s="22"/>
    </row>
    <row r="11653" spans="3:3" x14ac:dyDescent="0.35">
      <c r="C11653" s="22"/>
    </row>
    <row r="11654" spans="3:3" x14ac:dyDescent="0.35">
      <c r="C11654" s="22"/>
    </row>
    <row r="11655" spans="3:3" x14ac:dyDescent="0.35">
      <c r="C11655" s="22"/>
    </row>
    <row r="11656" spans="3:3" x14ac:dyDescent="0.35">
      <c r="C11656" s="22"/>
    </row>
    <row r="11657" spans="3:3" x14ac:dyDescent="0.35">
      <c r="C11657" s="22"/>
    </row>
    <row r="11658" spans="3:3" x14ac:dyDescent="0.35">
      <c r="C11658" s="22"/>
    </row>
    <row r="11659" spans="3:3" x14ac:dyDescent="0.35">
      <c r="C11659" s="22"/>
    </row>
    <row r="11660" spans="3:3" x14ac:dyDescent="0.35">
      <c r="C11660" s="22"/>
    </row>
    <row r="11661" spans="3:3" x14ac:dyDescent="0.35">
      <c r="C11661" s="22"/>
    </row>
    <row r="11662" spans="3:3" x14ac:dyDescent="0.35">
      <c r="C11662" s="22"/>
    </row>
    <row r="11663" spans="3:3" x14ac:dyDescent="0.35">
      <c r="C11663" s="22"/>
    </row>
    <row r="11664" spans="3:3" x14ac:dyDescent="0.35">
      <c r="C11664" s="22"/>
    </row>
    <row r="11665" spans="3:3" x14ac:dyDescent="0.35">
      <c r="C11665" s="22"/>
    </row>
    <row r="11666" spans="3:3" x14ac:dyDescent="0.35">
      <c r="C11666" s="22"/>
    </row>
    <row r="11667" spans="3:3" x14ac:dyDescent="0.35">
      <c r="C11667" s="22"/>
    </row>
    <row r="11668" spans="3:3" x14ac:dyDescent="0.35">
      <c r="C11668" s="22"/>
    </row>
    <row r="11669" spans="3:3" x14ac:dyDescent="0.35">
      <c r="C11669" s="22"/>
    </row>
    <row r="11670" spans="3:3" x14ac:dyDescent="0.35">
      <c r="C11670" s="22"/>
    </row>
    <row r="11671" spans="3:3" x14ac:dyDescent="0.35">
      <c r="C11671" s="22"/>
    </row>
    <row r="11672" spans="3:3" x14ac:dyDescent="0.35">
      <c r="C11672" s="22"/>
    </row>
    <row r="11673" spans="3:3" x14ac:dyDescent="0.35">
      <c r="C11673" s="22"/>
    </row>
    <row r="11674" spans="3:3" x14ac:dyDescent="0.35">
      <c r="C11674" s="22"/>
    </row>
    <row r="11675" spans="3:3" x14ac:dyDescent="0.35">
      <c r="C11675" s="22"/>
    </row>
    <row r="11676" spans="3:3" x14ac:dyDescent="0.35">
      <c r="C11676" s="22"/>
    </row>
    <row r="11677" spans="3:3" x14ac:dyDescent="0.35">
      <c r="C11677" s="22"/>
    </row>
    <row r="11678" spans="3:3" x14ac:dyDescent="0.35">
      <c r="C11678" s="22"/>
    </row>
    <row r="11679" spans="3:3" x14ac:dyDescent="0.35">
      <c r="C11679" s="22"/>
    </row>
    <row r="11680" spans="3:3" x14ac:dyDescent="0.35">
      <c r="C11680" s="22"/>
    </row>
    <row r="11681" spans="3:3" x14ac:dyDescent="0.35">
      <c r="C11681" s="22"/>
    </row>
    <row r="11682" spans="3:3" x14ac:dyDescent="0.35">
      <c r="C11682" s="22"/>
    </row>
    <row r="11683" spans="3:3" x14ac:dyDescent="0.35">
      <c r="C11683" s="22"/>
    </row>
    <row r="11684" spans="3:3" x14ac:dyDescent="0.35">
      <c r="C11684" s="22"/>
    </row>
    <row r="11685" spans="3:3" x14ac:dyDescent="0.35">
      <c r="C11685" s="22"/>
    </row>
    <row r="11686" spans="3:3" x14ac:dyDescent="0.35">
      <c r="C11686" s="22"/>
    </row>
    <row r="11687" spans="3:3" x14ac:dyDescent="0.35">
      <c r="C11687" s="22"/>
    </row>
    <row r="11688" spans="3:3" x14ac:dyDescent="0.35">
      <c r="C11688" s="22"/>
    </row>
    <row r="11689" spans="3:3" x14ac:dyDescent="0.35">
      <c r="C11689" s="22"/>
    </row>
    <row r="11690" spans="3:3" x14ac:dyDescent="0.35">
      <c r="C11690" s="22"/>
    </row>
    <row r="11691" spans="3:3" x14ac:dyDescent="0.35">
      <c r="C11691" s="22"/>
    </row>
    <row r="11692" spans="3:3" x14ac:dyDescent="0.35">
      <c r="C11692" s="22"/>
    </row>
    <row r="11693" spans="3:3" x14ac:dyDescent="0.35">
      <c r="C11693" s="22"/>
    </row>
    <row r="11694" spans="3:3" x14ac:dyDescent="0.35">
      <c r="C11694" s="22"/>
    </row>
    <row r="11695" spans="3:3" x14ac:dyDescent="0.35">
      <c r="C11695" s="22"/>
    </row>
    <row r="11696" spans="3:3" x14ac:dyDescent="0.35">
      <c r="C11696" s="22"/>
    </row>
    <row r="11697" spans="3:3" x14ac:dyDescent="0.35">
      <c r="C11697" s="22"/>
    </row>
    <row r="11698" spans="3:3" x14ac:dyDescent="0.35">
      <c r="C11698" s="22"/>
    </row>
    <row r="11699" spans="3:3" x14ac:dyDescent="0.35">
      <c r="C11699" s="22"/>
    </row>
    <row r="11700" spans="3:3" x14ac:dyDescent="0.35">
      <c r="C11700" s="22"/>
    </row>
    <row r="11701" spans="3:3" x14ac:dyDescent="0.35">
      <c r="C11701" s="22"/>
    </row>
    <row r="11702" spans="3:3" x14ac:dyDescent="0.35">
      <c r="C11702" s="22"/>
    </row>
    <row r="11703" spans="3:3" x14ac:dyDescent="0.35">
      <c r="C11703" s="22"/>
    </row>
    <row r="11704" spans="3:3" x14ac:dyDescent="0.35">
      <c r="C11704" s="22"/>
    </row>
    <row r="11705" spans="3:3" x14ac:dyDescent="0.35">
      <c r="C11705" s="22"/>
    </row>
    <row r="11706" spans="3:3" x14ac:dyDescent="0.35">
      <c r="C11706" s="22"/>
    </row>
    <row r="11707" spans="3:3" x14ac:dyDescent="0.35">
      <c r="C11707" s="22"/>
    </row>
    <row r="11708" spans="3:3" x14ac:dyDescent="0.35">
      <c r="C11708" s="22"/>
    </row>
    <row r="11709" spans="3:3" x14ac:dyDescent="0.35">
      <c r="C11709" s="22"/>
    </row>
    <row r="11710" spans="3:3" x14ac:dyDescent="0.35">
      <c r="C11710" s="22"/>
    </row>
    <row r="11711" spans="3:3" x14ac:dyDescent="0.35">
      <c r="C11711" s="22"/>
    </row>
    <row r="11712" spans="3:3" x14ac:dyDescent="0.35">
      <c r="C11712" s="22"/>
    </row>
    <row r="11713" spans="3:3" x14ac:dyDescent="0.35">
      <c r="C11713" s="22"/>
    </row>
    <row r="11714" spans="3:3" x14ac:dyDescent="0.35">
      <c r="C11714" s="22"/>
    </row>
    <row r="11715" spans="3:3" x14ac:dyDescent="0.35">
      <c r="C11715" s="22"/>
    </row>
    <row r="11716" spans="3:3" x14ac:dyDescent="0.35">
      <c r="C11716" s="22"/>
    </row>
    <row r="11717" spans="3:3" x14ac:dyDescent="0.35">
      <c r="C11717" s="22"/>
    </row>
    <row r="11718" spans="3:3" x14ac:dyDescent="0.35">
      <c r="C11718" s="22"/>
    </row>
    <row r="11719" spans="3:3" x14ac:dyDescent="0.35">
      <c r="C11719" s="22"/>
    </row>
    <row r="11720" spans="3:3" x14ac:dyDescent="0.35">
      <c r="C11720" s="22"/>
    </row>
    <row r="11721" spans="3:3" x14ac:dyDescent="0.35">
      <c r="C11721" s="22"/>
    </row>
    <row r="11722" spans="3:3" x14ac:dyDescent="0.35">
      <c r="C11722" s="22"/>
    </row>
    <row r="11723" spans="3:3" x14ac:dyDescent="0.35">
      <c r="C11723" s="22"/>
    </row>
    <row r="11724" spans="3:3" x14ac:dyDescent="0.35">
      <c r="C11724" s="22"/>
    </row>
    <row r="11725" spans="3:3" x14ac:dyDescent="0.35">
      <c r="C11725" s="22"/>
    </row>
    <row r="11726" spans="3:3" x14ac:dyDescent="0.35">
      <c r="C11726" s="22"/>
    </row>
    <row r="11727" spans="3:3" x14ac:dyDescent="0.35">
      <c r="C11727" s="22"/>
    </row>
    <row r="11728" spans="3:3" x14ac:dyDescent="0.35">
      <c r="C11728" s="22"/>
    </row>
    <row r="11729" spans="3:3" x14ac:dyDescent="0.35">
      <c r="C11729" s="22"/>
    </row>
    <row r="11730" spans="3:3" x14ac:dyDescent="0.35">
      <c r="C11730" s="22"/>
    </row>
    <row r="11731" spans="3:3" x14ac:dyDescent="0.35">
      <c r="C11731" s="22"/>
    </row>
    <row r="11732" spans="3:3" x14ac:dyDescent="0.35">
      <c r="C11732" s="22"/>
    </row>
    <row r="11733" spans="3:3" x14ac:dyDescent="0.35">
      <c r="C11733" s="22"/>
    </row>
    <row r="11734" spans="3:3" x14ac:dyDescent="0.35">
      <c r="C11734" s="22"/>
    </row>
    <row r="11735" spans="3:3" x14ac:dyDescent="0.35">
      <c r="C11735" s="22"/>
    </row>
    <row r="11736" spans="3:3" x14ac:dyDescent="0.35">
      <c r="C11736" s="22"/>
    </row>
    <row r="11737" spans="3:3" x14ac:dyDescent="0.35">
      <c r="C11737" s="22"/>
    </row>
    <row r="11738" spans="3:3" x14ac:dyDescent="0.35">
      <c r="C11738" s="22"/>
    </row>
    <row r="11739" spans="3:3" x14ac:dyDescent="0.35">
      <c r="C11739" s="22"/>
    </row>
    <row r="11740" spans="3:3" x14ac:dyDescent="0.35">
      <c r="C11740" s="22"/>
    </row>
    <row r="11741" spans="3:3" x14ac:dyDescent="0.35">
      <c r="C11741" s="22"/>
    </row>
    <row r="11742" spans="3:3" x14ac:dyDescent="0.35">
      <c r="C11742" s="22"/>
    </row>
    <row r="11743" spans="3:3" x14ac:dyDescent="0.35">
      <c r="C11743" s="22"/>
    </row>
    <row r="11744" spans="3:3" x14ac:dyDescent="0.35">
      <c r="C11744" s="22"/>
    </row>
    <row r="11745" spans="3:3" x14ac:dyDescent="0.35">
      <c r="C11745" s="22"/>
    </row>
    <row r="11746" spans="3:3" x14ac:dyDescent="0.35">
      <c r="C11746" s="22"/>
    </row>
    <row r="11747" spans="3:3" x14ac:dyDescent="0.35">
      <c r="C11747" s="22"/>
    </row>
    <row r="11748" spans="3:3" x14ac:dyDescent="0.35">
      <c r="C11748" s="22"/>
    </row>
    <row r="11749" spans="3:3" x14ac:dyDescent="0.35">
      <c r="C11749" s="22"/>
    </row>
    <row r="11750" spans="3:3" x14ac:dyDescent="0.35">
      <c r="C11750" s="22"/>
    </row>
    <row r="11751" spans="3:3" x14ac:dyDescent="0.35">
      <c r="C11751" s="22"/>
    </row>
    <row r="11752" spans="3:3" x14ac:dyDescent="0.35">
      <c r="C11752" s="22"/>
    </row>
    <row r="11753" spans="3:3" x14ac:dyDescent="0.35">
      <c r="C11753" s="22"/>
    </row>
    <row r="11754" spans="3:3" x14ac:dyDescent="0.35">
      <c r="C11754" s="22"/>
    </row>
    <row r="11755" spans="3:3" x14ac:dyDescent="0.35">
      <c r="C11755" s="22"/>
    </row>
    <row r="11756" spans="3:3" x14ac:dyDescent="0.35">
      <c r="C11756" s="22"/>
    </row>
    <row r="11757" spans="3:3" x14ac:dyDescent="0.35">
      <c r="C11757" s="22"/>
    </row>
    <row r="11758" spans="3:3" x14ac:dyDescent="0.35">
      <c r="C11758" s="22"/>
    </row>
    <row r="11759" spans="3:3" x14ac:dyDescent="0.35">
      <c r="C11759" s="22"/>
    </row>
    <row r="11760" spans="3:3" x14ac:dyDescent="0.35">
      <c r="C11760" s="22"/>
    </row>
    <row r="11761" spans="3:3" x14ac:dyDescent="0.35">
      <c r="C11761" s="22"/>
    </row>
    <row r="11762" spans="3:3" x14ac:dyDescent="0.35">
      <c r="C11762" s="22"/>
    </row>
    <row r="11763" spans="3:3" x14ac:dyDescent="0.35">
      <c r="C11763" s="22"/>
    </row>
    <row r="11764" spans="3:3" x14ac:dyDescent="0.35">
      <c r="C11764" s="22"/>
    </row>
    <row r="11765" spans="3:3" x14ac:dyDescent="0.35">
      <c r="C11765" s="22"/>
    </row>
    <row r="11766" spans="3:3" x14ac:dyDescent="0.35">
      <c r="C11766" s="22"/>
    </row>
    <row r="11767" spans="3:3" x14ac:dyDescent="0.35">
      <c r="C11767" s="22"/>
    </row>
    <row r="11768" spans="3:3" x14ac:dyDescent="0.35">
      <c r="C11768" s="22"/>
    </row>
    <row r="11769" spans="3:3" x14ac:dyDescent="0.35">
      <c r="C11769" s="22"/>
    </row>
    <row r="11770" spans="3:3" x14ac:dyDescent="0.35">
      <c r="C11770" s="22"/>
    </row>
    <row r="11771" spans="3:3" x14ac:dyDescent="0.35">
      <c r="C11771" s="22"/>
    </row>
    <row r="11772" spans="3:3" x14ac:dyDescent="0.35">
      <c r="C11772" s="22"/>
    </row>
    <row r="11773" spans="3:3" x14ac:dyDescent="0.35">
      <c r="C11773" s="22"/>
    </row>
    <row r="11774" spans="3:3" x14ac:dyDescent="0.35">
      <c r="C11774" s="22"/>
    </row>
    <row r="11775" spans="3:3" x14ac:dyDescent="0.35">
      <c r="C11775" s="22"/>
    </row>
    <row r="11776" spans="3:3" x14ac:dyDescent="0.35">
      <c r="C11776" s="22"/>
    </row>
    <row r="11777" spans="3:3" x14ac:dyDescent="0.35">
      <c r="C11777" s="22"/>
    </row>
    <row r="11778" spans="3:3" x14ac:dyDescent="0.35">
      <c r="C11778" s="22"/>
    </row>
    <row r="11779" spans="3:3" x14ac:dyDescent="0.35">
      <c r="C11779" s="22"/>
    </row>
    <row r="11780" spans="3:3" x14ac:dyDescent="0.35">
      <c r="C11780" s="22"/>
    </row>
    <row r="11781" spans="3:3" x14ac:dyDescent="0.35">
      <c r="C11781" s="22"/>
    </row>
    <row r="11782" spans="3:3" x14ac:dyDescent="0.35">
      <c r="C11782" s="22"/>
    </row>
    <row r="11783" spans="3:3" x14ac:dyDescent="0.35">
      <c r="C11783" s="22"/>
    </row>
    <row r="11784" spans="3:3" x14ac:dyDescent="0.35">
      <c r="C11784" s="22"/>
    </row>
    <row r="11785" spans="3:3" x14ac:dyDescent="0.35">
      <c r="C11785" s="22"/>
    </row>
    <row r="11786" spans="3:3" x14ac:dyDescent="0.35">
      <c r="C11786" s="22"/>
    </row>
    <row r="11787" spans="3:3" x14ac:dyDescent="0.35">
      <c r="C11787" s="22"/>
    </row>
    <row r="11788" spans="3:3" x14ac:dyDescent="0.35">
      <c r="C11788" s="22"/>
    </row>
    <row r="11789" spans="3:3" x14ac:dyDescent="0.35">
      <c r="C11789" s="22"/>
    </row>
    <row r="11790" spans="3:3" x14ac:dyDescent="0.35">
      <c r="C11790" s="22"/>
    </row>
    <row r="11791" spans="3:3" x14ac:dyDescent="0.35">
      <c r="C11791" s="22"/>
    </row>
    <row r="11792" spans="3:3" x14ac:dyDescent="0.35">
      <c r="C11792" s="22"/>
    </row>
    <row r="11793" spans="3:3" x14ac:dyDescent="0.35">
      <c r="C11793" s="22"/>
    </row>
    <row r="11794" spans="3:3" x14ac:dyDescent="0.35">
      <c r="C11794" s="22"/>
    </row>
    <row r="11795" spans="3:3" x14ac:dyDescent="0.35">
      <c r="C11795" s="22"/>
    </row>
    <row r="11796" spans="3:3" x14ac:dyDescent="0.35">
      <c r="C11796" s="22"/>
    </row>
    <row r="11797" spans="3:3" x14ac:dyDescent="0.35">
      <c r="C11797" s="22"/>
    </row>
    <row r="11798" spans="3:3" x14ac:dyDescent="0.35">
      <c r="C11798" s="22"/>
    </row>
    <row r="11799" spans="3:3" x14ac:dyDescent="0.35">
      <c r="C11799" s="22"/>
    </row>
    <row r="11800" spans="3:3" x14ac:dyDescent="0.35">
      <c r="C11800" s="22"/>
    </row>
    <row r="11801" spans="3:3" x14ac:dyDescent="0.35">
      <c r="C11801" s="22"/>
    </row>
    <row r="11802" spans="3:3" x14ac:dyDescent="0.35">
      <c r="C11802" s="22"/>
    </row>
    <row r="11803" spans="3:3" x14ac:dyDescent="0.35">
      <c r="C11803" s="22"/>
    </row>
    <row r="11804" spans="3:3" x14ac:dyDescent="0.35">
      <c r="C11804" s="22"/>
    </row>
    <row r="11805" spans="3:3" x14ac:dyDescent="0.35">
      <c r="C11805" s="22"/>
    </row>
    <row r="11806" spans="3:3" x14ac:dyDescent="0.35">
      <c r="C11806" s="22"/>
    </row>
    <row r="11807" spans="3:3" x14ac:dyDescent="0.35">
      <c r="C11807" s="22"/>
    </row>
    <row r="11808" spans="3:3" x14ac:dyDescent="0.35">
      <c r="C11808" s="22"/>
    </row>
    <row r="11809" spans="3:3" x14ac:dyDescent="0.35">
      <c r="C11809" s="22"/>
    </row>
    <row r="11810" spans="3:3" x14ac:dyDescent="0.35">
      <c r="C11810" s="22"/>
    </row>
    <row r="11811" spans="3:3" x14ac:dyDescent="0.35">
      <c r="C11811" s="22"/>
    </row>
    <row r="11812" spans="3:3" x14ac:dyDescent="0.35">
      <c r="C11812" s="22"/>
    </row>
    <row r="11813" spans="3:3" x14ac:dyDescent="0.35">
      <c r="C11813" s="22"/>
    </row>
    <row r="11814" spans="3:3" x14ac:dyDescent="0.35">
      <c r="C11814" s="22"/>
    </row>
    <row r="11815" spans="3:3" x14ac:dyDescent="0.35">
      <c r="C11815" s="22"/>
    </row>
    <row r="11816" spans="3:3" x14ac:dyDescent="0.35">
      <c r="C11816" s="22"/>
    </row>
    <row r="11817" spans="3:3" x14ac:dyDescent="0.35">
      <c r="C11817" s="22"/>
    </row>
    <row r="11818" spans="3:3" x14ac:dyDescent="0.35">
      <c r="C11818" s="22"/>
    </row>
    <row r="11819" spans="3:3" x14ac:dyDescent="0.35">
      <c r="C11819" s="22"/>
    </row>
    <row r="11820" spans="3:3" x14ac:dyDescent="0.35">
      <c r="C11820" s="22"/>
    </row>
    <row r="11821" spans="3:3" x14ac:dyDescent="0.35">
      <c r="C11821" s="22"/>
    </row>
    <row r="11822" spans="3:3" x14ac:dyDescent="0.35">
      <c r="C11822" s="22"/>
    </row>
    <row r="11823" spans="3:3" x14ac:dyDescent="0.35">
      <c r="C11823" s="22"/>
    </row>
    <row r="11824" spans="3:3" x14ac:dyDescent="0.35">
      <c r="C11824" s="22"/>
    </row>
    <row r="11825" spans="3:3" x14ac:dyDescent="0.35">
      <c r="C11825" s="22"/>
    </row>
    <row r="11826" spans="3:3" x14ac:dyDescent="0.35">
      <c r="C11826" s="22"/>
    </row>
    <row r="11827" spans="3:3" x14ac:dyDescent="0.35">
      <c r="C11827" s="22"/>
    </row>
    <row r="11828" spans="3:3" x14ac:dyDescent="0.35">
      <c r="C11828" s="22"/>
    </row>
    <row r="11829" spans="3:3" x14ac:dyDescent="0.35">
      <c r="C11829" s="22"/>
    </row>
    <row r="11830" spans="3:3" x14ac:dyDescent="0.35">
      <c r="C11830" s="22"/>
    </row>
    <row r="11831" spans="3:3" x14ac:dyDescent="0.35">
      <c r="C11831" s="22"/>
    </row>
    <row r="11832" spans="3:3" x14ac:dyDescent="0.35">
      <c r="C11832" s="22"/>
    </row>
    <row r="11833" spans="3:3" x14ac:dyDescent="0.35">
      <c r="C11833" s="22"/>
    </row>
    <row r="11834" spans="3:3" x14ac:dyDescent="0.35">
      <c r="C11834" s="22"/>
    </row>
    <row r="11835" spans="3:3" x14ac:dyDescent="0.35">
      <c r="C11835" s="22"/>
    </row>
    <row r="11836" spans="3:3" x14ac:dyDescent="0.35">
      <c r="C11836" s="22"/>
    </row>
    <row r="11837" spans="3:3" x14ac:dyDescent="0.35">
      <c r="C11837" s="22"/>
    </row>
    <row r="11838" spans="3:3" x14ac:dyDescent="0.35">
      <c r="C11838" s="22"/>
    </row>
    <row r="11839" spans="3:3" x14ac:dyDescent="0.35">
      <c r="C11839" s="22"/>
    </row>
    <row r="11840" spans="3:3" x14ac:dyDescent="0.35">
      <c r="C11840" s="22"/>
    </row>
    <row r="11841" spans="3:3" x14ac:dyDescent="0.35">
      <c r="C11841" s="22"/>
    </row>
    <row r="11842" spans="3:3" x14ac:dyDescent="0.35">
      <c r="C11842" s="22"/>
    </row>
    <row r="11843" spans="3:3" x14ac:dyDescent="0.35">
      <c r="C11843" s="22"/>
    </row>
    <row r="11844" spans="3:3" x14ac:dyDescent="0.35">
      <c r="C11844" s="22"/>
    </row>
    <row r="11845" spans="3:3" x14ac:dyDescent="0.35">
      <c r="C11845" s="22"/>
    </row>
    <row r="11846" spans="3:3" x14ac:dyDescent="0.35">
      <c r="C11846" s="22"/>
    </row>
    <row r="11847" spans="3:3" x14ac:dyDescent="0.35">
      <c r="C11847" s="22"/>
    </row>
    <row r="11848" spans="3:3" x14ac:dyDescent="0.35">
      <c r="C11848" s="22"/>
    </row>
    <row r="11849" spans="3:3" x14ac:dyDescent="0.35">
      <c r="C11849" s="22"/>
    </row>
    <row r="11850" spans="3:3" x14ac:dyDescent="0.35">
      <c r="C11850" s="22"/>
    </row>
    <row r="11851" spans="3:3" x14ac:dyDescent="0.35">
      <c r="C11851" s="22"/>
    </row>
    <row r="11852" spans="3:3" x14ac:dyDescent="0.35">
      <c r="C11852" s="22"/>
    </row>
    <row r="11853" spans="3:3" x14ac:dyDescent="0.35">
      <c r="C11853" s="22"/>
    </row>
    <row r="11854" spans="3:3" x14ac:dyDescent="0.35">
      <c r="C11854" s="22"/>
    </row>
    <row r="11855" spans="3:3" x14ac:dyDescent="0.35">
      <c r="C11855" s="22"/>
    </row>
    <row r="11856" spans="3:3" x14ac:dyDescent="0.35">
      <c r="C11856" s="22"/>
    </row>
    <row r="11857" spans="3:3" x14ac:dyDescent="0.35">
      <c r="C11857" s="22"/>
    </row>
    <row r="11858" spans="3:3" x14ac:dyDescent="0.35">
      <c r="C11858" s="22"/>
    </row>
    <row r="11859" spans="3:3" x14ac:dyDescent="0.35">
      <c r="C11859" s="22"/>
    </row>
    <row r="11860" spans="3:3" x14ac:dyDescent="0.35">
      <c r="C11860" s="22"/>
    </row>
    <row r="11861" spans="3:3" x14ac:dyDescent="0.35">
      <c r="C11861" s="22"/>
    </row>
    <row r="11862" spans="3:3" x14ac:dyDescent="0.35">
      <c r="C11862" s="22"/>
    </row>
    <row r="11863" spans="3:3" x14ac:dyDescent="0.35">
      <c r="C11863" s="22"/>
    </row>
    <row r="11864" spans="3:3" x14ac:dyDescent="0.35">
      <c r="C11864" s="22"/>
    </row>
    <row r="11865" spans="3:3" x14ac:dyDescent="0.35">
      <c r="C11865" s="22"/>
    </row>
    <row r="11866" spans="3:3" x14ac:dyDescent="0.35">
      <c r="C11866" s="22"/>
    </row>
    <row r="11867" spans="3:3" x14ac:dyDescent="0.35">
      <c r="C11867" s="22"/>
    </row>
    <row r="11868" spans="3:3" x14ac:dyDescent="0.35">
      <c r="C11868" s="22"/>
    </row>
    <row r="11869" spans="3:3" x14ac:dyDescent="0.35">
      <c r="C11869" s="22"/>
    </row>
    <row r="11870" spans="3:3" x14ac:dyDescent="0.35">
      <c r="C11870" s="22"/>
    </row>
    <row r="11871" spans="3:3" x14ac:dyDescent="0.35">
      <c r="C11871" s="22"/>
    </row>
    <row r="11872" spans="3:3" x14ac:dyDescent="0.35">
      <c r="C11872" s="22"/>
    </row>
    <row r="11873" spans="3:3" x14ac:dyDescent="0.35">
      <c r="C11873" s="22"/>
    </row>
    <row r="11874" spans="3:3" x14ac:dyDescent="0.35">
      <c r="C11874" s="22"/>
    </row>
    <row r="11875" spans="3:3" x14ac:dyDescent="0.35">
      <c r="C11875" s="22"/>
    </row>
    <row r="11876" spans="3:3" x14ac:dyDescent="0.35">
      <c r="C11876" s="22"/>
    </row>
    <row r="11877" spans="3:3" x14ac:dyDescent="0.35">
      <c r="C11877" s="22"/>
    </row>
    <row r="11878" spans="3:3" x14ac:dyDescent="0.35">
      <c r="C11878" s="22"/>
    </row>
    <row r="11879" spans="3:3" x14ac:dyDescent="0.35">
      <c r="C11879" s="22"/>
    </row>
    <row r="11880" spans="3:3" x14ac:dyDescent="0.35">
      <c r="C11880" s="22"/>
    </row>
    <row r="11881" spans="3:3" x14ac:dyDescent="0.35">
      <c r="C11881" s="22"/>
    </row>
    <row r="11882" spans="3:3" x14ac:dyDescent="0.35">
      <c r="C11882" s="22"/>
    </row>
    <row r="11883" spans="3:3" x14ac:dyDescent="0.35">
      <c r="C11883" s="22"/>
    </row>
    <row r="11884" spans="3:3" x14ac:dyDescent="0.35">
      <c r="C11884" s="22"/>
    </row>
    <row r="11885" spans="3:3" x14ac:dyDescent="0.35">
      <c r="C11885" s="22"/>
    </row>
    <row r="11886" spans="3:3" x14ac:dyDescent="0.35">
      <c r="C11886" s="22"/>
    </row>
    <row r="11887" spans="3:3" x14ac:dyDescent="0.35">
      <c r="C11887" s="22"/>
    </row>
    <row r="11888" spans="3:3" x14ac:dyDescent="0.35">
      <c r="C11888" s="22"/>
    </row>
    <row r="11889" spans="3:3" x14ac:dyDescent="0.35">
      <c r="C11889" s="22"/>
    </row>
    <row r="11890" spans="3:3" x14ac:dyDescent="0.35">
      <c r="C11890" s="22"/>
    </row>
    <row r="11891" spans="3:3" x14ac:dyDescent="0.35">
      <c r="C11891" s="22"/>
    </row>
    <row r="11892" spans="3:3" x14ac:dyDescent="0.35">
      <c r="C11892" s="22"/>
    </row>
    <row r="11893" spans="3:3" x14ac:dyDescent="0.35">
      <c r="C11893" s="22"/>
    </row>
    <row r="11894" spans="3:3" x14ac:dyDescent="0.35">
      <c r="C11894" s="22"/>
    </row>
    <row r="11895" spans="3:3" x14ac:dyDescent="0.35">
      <c r="C11895" s="22"/>
    </row>
    <row r="11896" spans="3:3" x14ac:dyDescent="0.35">
      <c r="C11896" s="22"/>
    </row>
    <row r="11897" spans="3:3" x14ac:dyDescent="0.35">
      <c r="C11897" s="22"/>
    </row>
    <row r="11898" spans="3:3" x14ac:dyDescent="0.35">
      <c r="C11898" s="22"/>
    </row>
    <row r="11899" spans="3:3" x14ac:dyDescent="0.35">
      <c r="C11899" s="22"/>
    </row>
    <row r="11900" spans="3:3" x14ac:dyDescent="0.35">
      <c r="C11900" s="22"/>
    </row>
    <row r="11901" spans="3:3" x14ac:dyDescent="0.35">
      <c r="C11901" s="22"/>
    </row>
    <row r="11902" spans="3:3" x14ac:dyDescent="0.35">
      <c r="C11902" s="22"/>
    </row>
    <row r="11903" spans="3:3" x14ac:dyDescent="0.35">
      <c r="C11903" s="22"/>
    </row>
    <row r="11904" spans="3:3" x14ac:dyDescent="0.35">
      <c r="C11904" s="22"/>
    </row>
    <row r="11905" spans="3:3" x14ac:dyDescent="0.35">
      <c r="C11905" s="22"/>
    </row>
    <row r="11906" spans="3:3" x14ac:dyDescent="0.35">
      <c r="C11906" s="22"/>
    </row>
    <row r="11907" spans="3:3" x14ac:dyDescent="0.35">
      <c r="C11907" s="22"/>
    </row>
    <row r="11908" spans="3:3" x14ac:dyDescent="0.35">
      <c r="C11908" s="22"/>
    </row>
    <row r="11909" spans="3:3" x14ac:dyDescent="0.35">
      <c r="C11909" s="22"/>
    </row>
    <row r="11910" spans="3:3" x14ac:dyDescent="0.35">
      <c r="C11910" s="22"/>
    </row>
    <row r="11911" spans="3:3" x14ac:dyDescent="0.35">
      <c r="C11911" s="22"/>
    </row>
    <row r="11912" spans="3:3" x14ac:dyDescent="0.35">
      <c r="C11912" s="22"/>
    </row>
    <row r="11913" spans="3:3" x14ac:dyDescent="0.35">
      <c r="C11913" s="22"/>
    </row>
    <row r="11914" spans="3:3" x14ac:dyDescent="0.35">
      <c r="C11914" s="22"/>
    </row>
    <row r="11915" spans="3:3" x14ac:dyDescent="0.35">
      <c r="C11915" s="22"/>
    </row>
    <row r="11916" spans="3:3" x14ac:dyDescent="0.35">
      <c r="C11916" s="22"/>
    </row>
    <row r="11917" spans="3:3" x14ac:dyDescent="0.35">
      <c r="C11917" s="22"/>
    </row>
    <row r="11918" spans="3:3" x14ac:dyDescent="0.35">
      <c r="C11918" s="22"/>
    </row>
    <row r="11919" spans="3:3" x14ac:dyDescent="0.35">
      <c r="C11919" s="22"/>
    </row>
    <row r="11920" spans="3:3" x14ac:dyDescent="0.35">
      <c r="C11920" s="22"/>
    </row>
    <row r="11921" spans="3:3" x14ac:dyDescent="0.35">
      <c r="C11921" s="22"/>
    </row>
    <row r="11922" spans="3:3" x14ac:dyDescent="0.35">
      <c r="C11922" s="22"/>
    </row>
    <row r="11923" spans="3:3" x14ac:dyDescent="0.35">
      <c r="C11923" s="22"/>
    </row>
    <row r="11924" spans="3:3" x14ac:dyDescent="0.35">
      <c r="C11924" s="22"/>
    </row>
    <row r="11925" spans="3:3" x14ac:dyDescent="0.35">
      <c r="C11925" s="22"/>
    </row>
    <row r="11926" spans="3:3" x14ac:dyDescent="0.35">
      <c r="C11926" s="22"/>
    </row>
    <row r="11927" spans="3:3" x14ac:dyDescent="0.35">
      <c r="C11927" s="22"/>
    </row>
    <row r="11928" spans="3:3" x14ac:dyDescent="0.35">
      <c r="C11928" s="22"/>
    </row>
    <row r="11929" spans="3:3" x14ac:dyDescent="0.35">
      <c r="C11929" s="22"/>
    </row>
    <row r="11930" spans="3:3" x14ac:dyDescent="0.35">
      <c r="C11930" s="22"/>
    </row>
    <row r="11931" spans="3:3" x14ac:dyDescent="0.35">
      <c r="C11931" s="22"/>
    </row>
    <row r="11932" spans="3:3" x14ac:dyDescent="0.35">
      <c r="C11932" s="22"/>
    </row>
    <row r="11933" spans="3:3" x14ac:dyDescent="0.35">
      <c r="C11933" s="22"/>
    </row>
    <row r="11934" spans="3:3" x14ac:dyDescent="0.35">
      <c r="C11934" s="22"/>
    </row>
    <row r="11935" spans="3:3" x14ac:dyDescent="0.35">
      <c r="C11935" s="22"/>
    </row>
    <row r="11936" spans="3:3" x14ac:dyDescent="0.35">
      <c r="C11936" s="22"/>
    </row>
    <row r="11937" spans="3:3" x14ac:dyDescent="0.35">
      <c r="C11937" s="22"/>
    </row>
    <row r="11938" spans="3:3" x14ac:dyDescent="0.35">
      <c r="C11938" s="22"/>
    </row>
    <row r="11939" spans="3:3" x14ac:dyDescent="0.35">
      <c r="C11939" s="22"/>
    </row>
    <row r="11940" spans="3:3" x14ac:dyDescent="0.35">
      <c r="C11940" s="22"/>
    </row>
    <row r="11941" spans="3:3" x14ac:dyDescent="0.35">
      <c r="C11941" s="22"/>
    </row>
    <row r="11942" spans="3:3" x14ac:dyDescent="0.35">
      <c r="C11942" s="22"/>
    </row>
    <row r="11943" spans="3:3" x14ac:dyDescent="0.35">
      <c r="C11943" s="22"/>
    </row>
    <row r="11944" spans="3:3" x14ac:dyDescent="0.35">
      <c r="C11944" s="22"/>
    </row>
    <row r="11945" spans="3:3" x14ac:dyDescent="0.35">
      <c r="C11945" s="22"/>
    </row>
    <row r="11946" spans="3:3" x14ac:dyDescent="0.35">
      <c r="C11946" s="22"/>
    </row>
    <row r="11947" spans="3:3" x14ac:dyDescent="0.35">
      <c r="C11947" s="22"/>
    </row>
    <row r="11948" spans="3:3" x14ac:dyDescent="0.35">
      <c r="C11948" s="22"/>
    </row>
    <row r="11949" spans="3:3" x14ac:dyDescent="0.35">
      <c r="C11949" s="22"/>
    </row>
    <row r="11950" spans="3:3" x14ac:dyDescent="0.35">
      <c r="C11950" s="22"/>
    </row>
    <row r="11951" spans="3:3" x14ac:dyDescent="0.35">
      <c r="C11951" s="22"/>
    </row>
    <row r="11952" spans="3:3" x14ac:dyDescent="0.35">
      <c r="C11952" s="22"/>
    </row>
    <row r="11953" spans="3:3" x14ac:dyDescent="0.35">
      <c r="C11953" s="22"/>
    </row>
    <row r="11954" spans="3:3" x14ac:dyDescent="0.35">
      <c r="C11954" s="22"/>
    </row>
    <row r="11955" spans="3:3" x14ac:dyDescent="0.35">
      <c r="C11955" s="22"/>
    </row>
    <row r="11956" spans="3:3" x14ac:dyDescent="0.35">
      <c r="C11956" s="22"/>
    </row>
    <row r="11957" spans="3:3" x14ac:dyDescent="0.35">
      <c r="C11957" s="22"/>
    </row>
    <row r="11958" spans="3:3" x14ac:dyDescent="0.35">
      <c r="C11958" s="22"/>
    </row>
    <row r="11959" spans="3:3" x14ac:dyDescent="0.35">
      <c r="C11959" s="22"/>
    </row>
    <row r="11960" spans="3:3" x14ac:dyDescent="0.35">
      <c r="C11960" s="22"/>
    </row>
    <row r="11961" spans="3:3" x14ac:dyDescent="0.35">
      <c r="C11961" s="22"/>
    </row>
    <row r="11962" spans="3:3" x14ac:dyDescent="0.35">
      <c r="C11962" s="22"/>
    </row>
    <row r="11963" spans="3:3" x14ac:dyDescent="0.35">
      <c r="C11963" s="22"/>
    </row>
    <row r="11964" spans="3:3" x14ac:dyDescent="0.35">
      <c r="C11964" s="22"/>
    </row>
    <row r="11965" spans="3:3" x14ac:dyDescent="0.35">
      <c r="C11965" s="22"/>
    </row>
    <row r="11966" spans="3:3" x14ac:dyDescent="0.35">
      <c r="C11966" s="22"/>
    </row>
    <row r="11967" spans="3:3" x14ac:dyDescent="0.35">
      <c r="C11967" s="22"/>
    </row>
    <row r="11968" spans="3:3" x14ac:dyDescent="0.35">
      <c r="C11968" s="22"/>
    </row>
    <row r="11969" spans="3:3" x14ac:dyDescent="0.35">
      <c r="C11969" s="22"/>
    </row>
    <row r="11970" spans="3:3" x14ac:dyDescent="0.35">
      <c r="C11970" s="22"/>
    </row>
    <row r="11971" spans="3:3" x14ac:dyDescent="0.35">
      <c r="C11971" s="22"/>
    </row>
    <row r="11972" spans="3:3" x14ac:dyDescent="0.35">
      <c r="C11972" s="22"/>
    </row>
    <row r="11973" spans="3:3" x14ac:dyDescent="0.35">
      <c r="C11973" s="22"/>
    </row>
    <row r="11974" spans="3:3" x14ac:dyDescent="0.35">
      <c r="C11974" s="22"/>
    </row>
    <row r="11975" spans="3:3" x14ac:dyDescent="0.35">
      <c r="C11975" s="22"/>
    </row>
    <row r="11976" spans="3:3" x14ac:dyDescent="0.35">
      <c r="C11976" s="22"/>
    </row>
    <row r="11977" spans="3:3" x14ac:dyDescent="0.35">
      <c r="C11977" s="22"/>
    </row>
    <row r="11978" spans="3:3" x14ac:dyDescent="0.35">
      <c r="C11978" s="22"/>
    </row>
    <row r="11979" spans="3:3" x14ac:dyDescent="0.35">
      <c r="C11979" s="22"/>
    </row>
    <row r="11980" spans="3:3" x14ac:dyDescent="0.35">
      <c r="C11980" s="22"/>
    </row>
    <row r="11981" spans="3:3" x14ac:dyDescent="0.35">
      <c r="C11981" s="22"/>
    </row>
    <row r="11982" spans="3:3" x14ac:dyDescent="0.35">
      <c r="C11982" s="22"/>
    </row>
    <row r="11983" spans="3:3" x14ac:dyDescent="0.35">
      <c r="C11983" s="22"/>
    </row>
    <row r="11984" spans="3:3" x14ac:dyDescent="0.35">
      <c r="C11984" s="22"/>
    </row>
    <row r="11985" spans="3:3" x14ac:dyDescent="0.35">
      <c r="C11985" s="22"/>
    </row>
    <row r="11986" spans="3:3" x14ac:dyDescent="0.35">
      <c r="C11986" s="22"/>
    </row>
    <row r="11987" spans="3:3" x14ac:dyDescent="0.35">
      <c r="C11987" s="22"/>
    </row>
    <row r="11988" spans="3:3" x14ac:dyDescent="0.35">
      <c r="C11988" s="22"/>
    </row>
    <row r="11989" spans="3:3" x14ac:dyDescent="0.35">
      <c r="C11989" s="22"/>
    </row>
    <row r="11990" spans="3:3" x14ac:dyDescent="0.35">
      <c r="C11990" s="22"/>
    </row>
    <row r="11991" spans="3:3" x14ac:dyDescent="0.35">
      <c r="C11991" s="22"/>
    </row>
    <row r="11992" spans="3:3" x14ac:dyDescent="0.35">
      <c r="C11992" s="22"/>
    </row>
    <row r="11993" spans="3:3" x14ac:dyDescent="0.35">
      <c r="C11993" s="22"/>
    </row>
    <row r="11994" spans="3:3" x14ac:dyDescent="0.35">
      <c r="C11994" s="22"/>
    </row>
    <row r="11995" spans="3:3" x14ac:dyDescent="0.35">
      <c r="C11995" s="22"/>
    </row>
    <row r="11996" spans="3:3" x14ac:dyDescent="0.35">
      <c r="C11996" s="22"/>
    </row>
    <row r="11997" spans="3:3" x14ac:dyDescent="0.35">
      <c r="C11997" s="22"/>
    </row>
    <row r="11998" spans="3:3" x14ac:dyDescent="0.35">
      <c r="C11998" s="22"/>
    </row>
    <row r="11999" spans="3:3" x14ac:dyDescent="0.35">
      <c r="C11999" s="22"/>
    </row>
    <row r="12000" spans="3:3" x14ac:dyDescent="0.35">
      <c r="C12000" s="22"/>
    </row>
    <row r="12001" spans="3:3" x14ac:dyDescent="0.35">
      <c r="C12001" s="22"/>
    </row>
    <row r="12002" spans="3:3" x14ac:dyDescent="0.35">
      <c r="C12002" s="22"/>
    </row>
    <row r="12003" spans="3:3" x14ac:dyDescent="0.35">
      <c r="C12003" s="22"/>
    </row>
    <row r="12004" spans="3:3" x14ac:dyDescent="0.35">
      <c r="C12004" s="22"/>
    </row>
    <row r="12005" spans="3:3" x14ac:dyDescent="0.35">
      <c r="C12005" s="22"/>
    </row>
    <row r="12006" spans="3:3" x14ac:dyDescent="0.35">
      <c r="C12006" s="22"/>
    </row>
    <row r="12007" spans="3:3" x14ac:dyDescent="0.35">
      <c r="C12007" s="22"/>
    </row>
    <row r="12008" spans="3:3" x14ac:dyDescent="0.35">
      <c r="C12008" s="22"/>
    </row>
    <row r="12009" spans="3:3" x14ac:dyDescent="0.35">
      <c r="C12009" s="22"/>
    </row>
    <row r="12010" spans="3:3" x14ac:dyDescent="0.35">
      <c r="C12010" s="22"/>
    </row>
    <row r="12011" spans="3:3" x14ac:dyDescent="0.35">
      <c r="C12011" s="22"/>
    </row>
    <row r="12012" spans="3:3" x14ac:dyDescent="0.35">
      <c r="C12012" s="22"/>
    </row>
    <row r="12013" spans="3:3" x14ac:dyDescent="0.35">
      <c r="C12013" s="22"/>
    </row>
    <row r="12014" spans="3:3" x14ac:dyDescent="0.35">
      <c r="C12014" s="22"/>
    </row>
    <row r="12015" spans="3:3" x14ac:dyDescent="0.35">
      <c r="C12015" s="22"/>
    </row>
    <row r="12016" spans="3:3" x14ac:dyDescent="0.35">
      <c r="C12016" s="22"/>
    </row>
    <row r="12017" spans="3:3" x14ac:dyDescent="0.35">
      <c r="C12017" s="22"/>
    </row>
    <row r="12018" spans="3:3" x14ac:dyDescent="0.35">
      <c r="C12018" s="22"/>
    </row>
    <row r="12019" spans="3:3" x14ac:dyDescent="0.35">
      <c r="C12019" s="22"/>
    </row>
    <row r="12020" spans="3:3" x14ac:dyDescent="0.35">
      <c r="C12020" s="22"/>
    </row>
    <row r="12021" spans="3:3" x14ac:dyDescent="0.35">
      <c r="C12021" s="22"/>
    </row>
    <row r="12022" spans="3:3" x14ac:dyDescent="0.35">
      <c r="C12022" s="22"/>
    </row>
    <row r="12023" spans="3:3" x14ac:dyDescent="0.35">
      <c r="C12023" s="22"/>
    </row>
    <row r="12024" spans="3:3" x14ac:dyDescent="0.35">
      <c r="C12024" s="22"/>
    </row>
    <row r="12025" spans="3:3" x14ac:dyDescent="0.35">
      <c r="C12025" s="22"/>
    </row>
    <row r="12026" spans="3:3" x14ac:dyDescent="0.35">
      <c r="C12026" s="22"/>
    </row>
    <row r="12027" spans="3:3" x14ac:dyDescent="0.35">
      <c r="C12027" s="22"/>
    </row>
    <row r="12028" spans="3:3" x14ac:dyDescent="0.35">
      <c r="C12028" s="22"/>
    </row>
    <row r="12029" spans="3:3" x14ac:dyDescent="0.35">
      <c r="C12029" s="22"/>
    </row>
    <row r="12030" spans="3:3" x14ac:dyDescent="0.35">
      <c r="C12030" s="22"/>
    </row>
    <row r="12031" spans="3:3" x14ac:dyDescent="0.35">
      <c r="C12031" s="22"/>
    </row>
    <row r="12032" spans="3:3" x14ac:dyDescent="0.35">
      <c r="C12032" s="22"/>
    </row>
    <row r="12033" spans="3:3" x14ac:dyDescent="0.35">
      <c r="C12033" s="22"/>
    </row>
    <row r="12034" spans="3:3" x14ac:dyDescent="0.35">
      <c r="C12034" s="22"/>
    </row>
    <row r="12035" spans="3:3" x14ac:dyDescent="0.35">
      <c r="C12035" s="22"/>
    </row>
    <row r="12036" spans="3:3" x14ac:dyDescent="0.35">
      <c r="C12036" s="22"/>
    </row>
    <row r="12037" spans="3:3" x14ac:dyDescent="0.35">
      <c r="C12037" s="22"/>
    </row>
    <row r="12038" spans="3:3" x14ac:dyDescent="0.35">
      <c r="C12038" s="22"/>
    </row>
    <row r="12039" spans="3:3" x14ac:dyDescent="0.35">
      <c r="C12039" s="22"/>
    </row>
    <row r="12040" spans="3:3" x14ac:dyDescent="0.35">
      <c r="C12040" s="22"/>
    </row>
    <row r="12041" spans="3:3" x14ac:dyDescent="0.35">
      <c r="C12041" s="22"/>
    </row>
    <row r="12042" spans="3:3" x14ac:dyDescent="0.35">
      <c r="C12042" s="22"/>
    </row>
    <row r="12043" spans="3:3" x14ac:dyDescent="0.35">
      <c r="C12043" s="22"/>
    </row>
    <row r="12044" spans="3:3" x14ac:dyDescent="0.35">
      <c r="C12044" s="22"/>
    </row>
    <row r="12045" spans="3:3" x14ac:dyDescent="0.35">
      <c r="C12045" s="22"/>
    </row>
    <row r="12046" spans="3:3" x14ac:dyDescent="0.35">
      <c r="C12046" s="22"/>
    </row>
    <row r="12047" spans="3:3" x14ac:dyDescent="0.35">
      <c r="C12047" s="22"/>
    </row>
    <row r="12048" spans="3:3" x14ac:dyDescent="0.35">
      <c r="C12048" s="22"/>
    </row>
    <row r="12049" spans="3:3" x14ac:dyDescent="0.35">
      <c r="C12049" s="22"/>
    </row>
    <row r="12050" spans="3:3" x14ac:dyDescent="0.35">
      <c r="C12050" s="22"/>
    </row>
    <row r="12051" spans="3:3" x14ac:dyDescent="0.35">
      <c r="C12051" s="22"/>
    </row>
    <row r="12052" spans="3:3" x14ac:dyDescent="0.35">
      <c r="C12052" s="22"/>
    </row>
    <row r="12053" spans="3:3" x14ac:dyDescent="0.35">
      <c r="C12053" s="22"/>
    </row>
    <row r="12054" spans="3:3" x14ac:dyDescent="0.35">
      <c r="C12054" s="22"/>
    </row>
    <row r="12055" spans="3:3" x14ac:dyDescent="0.35">
      <c r="C12055" s="22"/>
    </row>
    <row r="12056" spans="3:3" x14ac:dyDescent="0.35">
      <c r="C12056" s="22"/>
    </row>
    <row r="12057" spans="3:3" x14ac:dyDescent="0.35">
      <c r="C12057" s="22"/>
    </row>
    <row r="12058" spans="3:3" x14ac:dyDescent="0.35">
      <c r="C12058" s="22"/>
    </row>
    <row r="12059" spans="3:3" x14ac:dyDescent="0.35">
      <c r="C12059" s="22"/>
    </row>
    <row r="12060" spans="3:3" x14ac:dyDescent="0.35">
      <c r="C12060" s="22"/>
    </row>
    <row r="12061" spans="3:3" x14ac:dyDescent="0.35">
      <c r="C12061" s="22"/>
    </row>
    <row r="12062" spans="3:3" x14ac:dyDescent="0.35">
      <c r="C12062" s="22"/>
    </row>
    <row r="12063" spans="3:3" x14ac:dyDescent="0.35">
      <c r="C12063" s="22"/>
    </row>
    <row r="12064" spans="3:3" x14ac:dyDescent="0.35">
      <c r="C12064" s="22"/>
    </row>
    <row r="12065" spans="3:3" x14ac:dyDescent="0.35">
      <c r="C12065" s="22"/>
    </row>
    <row r="12066" spans="3:3" x14ac:dyDescent="0.35">
      <c r="C12066" s="22"/>
    </row>
    <row r="12067" spans="3:3" x14ac:dyDescent="0.35">
      <c r="C12067" s="22"/>
    </row>
    <row r="12068" spans="3:3" x14ac:dyDescent="0.35">
      <c r="C12068" s="22"/>
    </row>
    <row r="12069" spans="3:3" x14ac:dyDescent="0.35">
      <c r="C12069" s="22"/>
    </row>
    <row r="12070" spans="3:3" x14ac:dyDescent="0.35">
      <c r="C12070" s="22"/>
    </row>
    <row r="12071" spans="3:3" x14ac:dyDescent="0.35">
      <c r="C12071" s="22"/>
    </row>
    <row r="12072" spans="3:3" x14ac:dyDescent="0.35">
      <c r="C12072" s="22"/>
    </row>
    <row r="12073" spans="3:3" x14ac:dyDescent="0.35">
      <c r="C12073" s="22"/>
    </row>
    <row r="12074" spans="3:3" x14ac:dyDescent="0.35">
      <c r="C12074" s="22"/>
    </row>
    <row r="12075" spans="3:3" x14ac:dyDescent="0.35">
      <c r="C12075" s="22"/>
    </row>
    <row r="12076" spans="3:3" x14ac:dyDescent="0.35">
      <c r="C12076" s="22"/>
    </row>
    <row r="12077" spans="3:3" x14ac:dyDescent="0.35">
      <c r="C12077" s="22"/>
    </row>
    <row r="12078" spans="3:3" x14ac:dyDescent="0.35">
      <c r="C12078" s="22"/>
    </row>
    <row r="12079" spans="3:3" x14ac:dyDescent="0.35">
      <c r="C12079" s="22"/>
    </row>
    <row r="12080" spans="3:3" x14ac:dyDescent="0.35">
      <c r="C12080" s="22"/>
    </row>
    <row r="12081" spans="3:3" x14ac:dyDescent="0.35">
      <c r="C12081" s="22"/>
    </row>
    <row r="12082" spans="3:3" x14ac:dyDescent="0.35">
      <c r="C12082" s="22"/>
    </row>
    <row r="12083" spans="3:3" x14ac:dyDescent="0.35">
      <c r="C12083" s="22"/>
    </row>
    <row r="12084" spans="3:3" x14ac:dyDescent="0.35">
      <c r="C12084" s="22"/>
    </row>
    <row r="12085" spans="3:3" x14ac:dyDescent="0.35">
      <c r="C12085" s="22"/>
    </row>
    <row r="12086" spans="3:3" x14ac:dyDescent="0.35">
      <c r="C12086" s="22"/>
    </row>
    <row r="12087" spans="3:3" x14ac:dyDescent="0.35">
      <c r="C12087" s="22"/>
    </row>
    <row r="12088" spans="3:3" x14ac:dyDescent="0.35">
      <c r="C12088" s="22"/>
    </row>
    <row r="12089" spans="3:3" x14ac:dyDescent="0.35">
      <c r="C12089" s="22"/>
    </row>
    <row r="12090" spans="3:3" x14ac:dyDescent="0.35">
      <c r="C12090" s="22"/>
    </row>
    <row r="12091" spans="3:3" x14ac:dyDescent="0.35">
      <c r="C12091" s="22"/>
    </row>
    <row r="12092" spans="3:3" x14ac:dyDescent="0.35">
      <c r="C12092" s="22"/>
    </row>
    <row r="12093" spans="3:3" x14ac:dyDescent="0.35">
      <c r="C12093" s="22"/>
    </row>
    <row r="12094" spans="3:3" x14ac:dyDescent="0.35">
      <c r="C12094" s="22"/>
    </row>
    <row r="12095" spans="3:3" x14ac:dyDescent="0.35">
      <c r="C12095" s="22"/>
    </row>
    <row r="12096" spans="3:3" x14ac:dyDescent="0.35">
      <c r="C12096" s="22"/>
    </row>
    <row r="12097" spans="3:3" x14ac:dyDescent="0.35">
      <c r="C12097" s="22"/>
    </row>
    <row r="12098" spans="3:3" x14ac:dyDescent="0.35">
      <c r="C12098" s="22"/>
    </row>
    <row r="12099" spans="3:3" x14ac:dyDescent="0.35">
      <c r="C12099" s="22"/>
    </row>
    <row r="12100" spans="3:3" x14ac:dyDescent="0.35">
      <c r="C12100" s="22"/>
    </row>
    <row r="12101" spans="3:3" x14ac:dyDescent="0.35">
      <c r="C12101" s="22"/>
    </row>
    <row r="12102" spans="3:3" x14ac:dyDescent="0.35">
      <c r="C12102" s="22"/>
    </row>
    <row r="12103" spans="3:3" x14ac:dyDescent="0.35">
      <c r="C12103" s="22"/>
    </row>
    <row r="12104" spans="3:3" x14ac:dyDescent="0.35">
      <c r="C12104" s="22"/>
    </row>
    <row r="12105" spans="3:3" x14ac:dyDescent="0.35">
      <c r="C12105" s="22"/>
    </row>
    <row r="12106" spans="3:3" x14ac:dyDescent="0.35">
      <c r="C12106" s="22"/>
    </row>
    <row r="12107" spans="3:3" x14ac:dyDescent="0.35">
      <c r="C12107" s="22"/>
    </row>
    <row r="12108" spans="3:3" x14ac:dyDescent="0.35">
      <c r="C12108" s="22"/>
    </row>
    <row r="12109" spans="3:3" x14ac:dyDescent="0.35">
      <c r="C12109" s="22"/>
    </row>
    <row r="12110" spans="3:3" x14ac:dyDescent="0.35">
      <c r="C12110" s="22"/>
    </row>
    <row r="12111" spans="3:3" x14ac:dyDescent="0.35">
      <c r="C12111" s="22"/>
    </row>
    <row r="12112" spans="3:3" x14ac:dyDescent="0.35">
      <c r="C12112" s="22"/>
    </row>
    <row r="12113" spans="3:3" x14ac:dyDescent="0.35">
      <c r="C12113" s="22"/>
    </row>
    <row r="12114" spans="3:3" x14ac:dyDescent="0.35">
      <c r="C12114" s="22"/>
    </row>
    <row r="12115" spans="3:3" x14ac:dyDescent="0.35">
      <c r="C12115" s="22"/>
    </row>
    <row r="12116" spans="3:3" x14ac:dyDescent="0.35">
      <c r="C12116" s="22"/>
    </row>
    <row r="12117" spans="3:3" x14ac:dyDescent="0.35">
      <c r="C12117" s="22"/>
    </row>
    <row r="12118" spans="3:3" x14ac:dyDescent="0.35">
      <c r="C12118" s="22"/>
    </row>
    <row r="12119" spans="3:3" x14ac:dyDescent="0.35">
      <c r="C12119" s="22"/>
    </row>
    <row r="12120" spans="3:3" x14ac:dyDescent="0.35">
      <c r="C12120" s="22"/>
    </row>
    <row r="12121" spans="3:3" x14ac:dyDescent="0.35">
      <c r="C12121" s="22"/>
    </row>
    <row r="12122" spans="3:3" x14ac:dyDescent="0.35">
      <c r="C12122" s="22"/>
    </row>
    <row r="12123" spans="3:3" x14ac:dyDescent="0.35">
      <c r="C12123" s="22"/>
    </row>
    <row r="12124" spans="3:3" x14ac:dyDescent="0.35">
      <c r="C12124" s="22"/>
    </row>
    <row r="12125" spans="3:3" x14ac:dyDescent="0.35">
      <c r="C12125" s="22"/>
    </row>
    <row r="12126" spans="3:3" x14ac:dyDescent="0.35">
      <c r="C12126" s="22"/>
    </row>
    <row r="12127" spans="3:3" x14ac:dyDescent="0.35">
      <c r="C12127" s="22"/>
    </row>
    <row r="12128" spans="3:3" x14ac:dyDescent="0.35">
      <c r="C12128" s="22"/>
    </row>
    <row r="12129" spans="3:3" x14ac:dyDescent="0.35">
      <c r="C12129" s="22"/>
    </row>
    <row r="12130" spans="3:3" x14ac:dyDescent="0.35">
      <c r="C12130" s="22"/>
    </row>
    <row r="12131" spans="3:3" x14ac:dyDescent="0.35">
      <c r="C12131" s="22"/>
    </row>
    <row r="12132" spans="3:3" x14ac:dyDescent="0.35">
      <c r="C12132" s="22"/>
    </row>
    <row r="12133" spans="3:3" x14ac:dyDescent="0.35">
      <c r="C12133" s="22"/>
    </row>
    <row r="12134" spans="3:3" x14ac:dyDescent="0.35">
      <c r="C12134" s="22"/>
    </row>
    <row r="12135" spans="3:3" x14ac:dyDescent="0.35">
      <c r="C12135" s="22"/>
    </row>
    <row r="12136" spans="3:3" x14ac:dyDescent="0.35">
      <c r="C12136" s="22"/>
    </row>
    <row r="12137" spans="3:3" x14ac:dyDescent="0.35">
      <c r="C12137" s="22"/>
    </row>
    <row r="12138" spans="3:3" x14ac:dyDescent="0.35">
      <c r="C12138" s="22"/>
    </row>
    <row r="12139" spans="3:3" x14ac:dyDescent="0.35">
      <c r="C12139" s="22"/>
    </row>
    <row r="12140" spans="3:3" x14ac:dyDescent="0.35">
      <c r="C12140" s="22"/>
    </row>
    <row r="12141" spans="3:3" x14ac:dyDescent="0.35">
      <c r="C12141" s="22"/>
    </row>
    <row r="12142" spans="3:3" x14ac:dyDescent="0.35">
      <c r="C12142" s="22"/>
    </row>
    <row r="12143" spans="3:3" x14ac:dyDescent="0.35">
      <c r="C12143" s="22"/>
    </row>
    <row r="12144" spans="3:3" x14ac:dyDescent="0.35">
      <c r="C12144" s="22"/>
    </row>
    <row r="12145" spans="3:3" x14ac:dyDescent="0.35">
      <c r="C12145" s="22"/>
    </row>
    <row r="12146" spans="3:3" x14ac:dyDescent="0.35">
      <c r="C12146" s="22"/>
    </row>
    <row r="12147" spans="3:3" x14ac:dyDescent="0.35">
      <c r="C12147" s="22"/>
    </row>
    <row r="12148" spans="3:3" x14ac:dyDescent="0.35">
      <c r="C12148" s="22"/>
    </row>
    <row r="12149" spans="3:3" x14ac:dyDescent="0.35">
      <c r="C12149" s="22"/>
    </row>
    <row r="12150" spans="3:3" x14ac:dyDescent="0.35">
      <c r="C12150" s="22"/>
    </row>
    <row r="12151" spans="3:3" x14ac:dyDescent="0.35">
      <c r="C12151" s="22"/>
    </row>
    <row r="12152" spans="3:3" x14ac:dyDescent="0.35">
      <c r="C12152" s="22"/>
    </row>
    <row r="12153" spans="3:3" x14ac:dyDescent="0.35">
      <c r="C12153" s="22"/>
    </row>
    <row r="12154" spans="3:3" x14ac:dyDescent="0.35">
      <c r="C12154" s="22"/>
    </row>
    <row r="12155" spans="3:3" x14ac:dyDescent="0.35">
      <c r="C12155" s="22"/>
    </row>
    <row r="12156" spans="3:3" x14ac:dyDescent="0.35">
      <c r="C12156" s="22"/>
    </row>
    <row r="12157" spans="3:3" x14ac:dyDescent="0.35">
      <c r="C12157" s="22"/>
    </row>
    <row r="12158" spans="3:3" x14ac:dyDescent="0.35">
      <c r="C12158" s="22"/>
    </row>
    <row r="12159" spans="3:3" x14ac:dyDescent="0.35">
      <c r="C12159" s="22"/>
    </row>
    <row r="12160" spans="3:3" x14ac:dyDescent="0.35">
      <c r="C12160" s="22"/>
    </row>
    <row r="12161" spans="3:3" x14ac:dyDescent="0.35">
      <c r="C12161" s="22"/>
    </row>
    <row r="12162" spans="3:3" x14ac:dyDescent="0.35">
      <c r="C12162" s="22"/>
    </row>
    <row r="12163" spans="3:3" x14ac:dyDescent="0.35">
      <c r="C12163" s="22"/>
    </row>
    <row r="12164" spans="3:3" x14ac:dyDescent="0.35">
      <c r="C12164" s="22"/>
    </row>
    <row r="12165" spans="3:3" x14ac:dyDescent="0.35">
      <c r="C12165" s="22"/>
    </row>
    <row r="12166" spans="3:3" x14ac:dyDescent="0.35">
      <c r="C12166" s="22"/>
    </row>
    <row r="12167" spans="3:3" x14ac:dyDescent="0.35">
      <c r="C12167" s="22"/>
    </row>
    <row r="12168" spans="3:3" x14ac:dyDescent="0.35">
      <c r="C12168" s="22"/>
    </row>
    <row r="12169" spans="3:3" x14ac:dyDescent="0.35">
      <c r="C12169" s="22"/>
    </row>
    <row r="12170" spans="3:3" x14ac:dyDescent="0.35">
      <c r="C12170" s="22"/>
    </row>
    <row r="12171" spans="3:3" x14ac:dyDescent="0.35">
      <c r="C12171" s="22"/>
    </row>
    <row r="12172" spans="3:3" x14ac:dyDescent="0.35">
      <c r="C12172" s="22"/>
    </row>
    <row r="12173" spans="3:3" x14ac:dyDescent="0.35">
      <c r="C12173" s="22"/>
    </row>
    <row r="12174" spans="3:3" x14ac:dyDescent="0.35">
      <c r="C12174" s="22"/>
    </row>
    <row r="12175" spans="3:3" x14ac:dyDescent="0.35">
      <c r="C12175" s="22"/>
    </row>
    <row r="12176" spans="3:3" x14ac:dyDescent="0.35">
      <c r="C12176" s="22"/>
    </row>
    <row r="12177" spans="3:3" x14ac:dyDescent="0.35">
      <c r="C12177" s="22"/>
    </row>
    <row r="12178" spans="3:3" x14ac:dyDescent="0.35">
      <c r="C12178" s="22"/>
    </row>
    <row r="12179" spans="3:3" x14ac:dyDescent="0.35">
      <c r="C12179" s="22"/>
    </row>
    <row r="12180" spans="3:3" x14ac:dyDescent="0.35">
      <c r="C12180" s="22"/>
    </row>
    <row r="12181" spans="3:3" x14ac:dyDescent="0.35">
      <c r="C12181" s="22"/>
    </row>
    <row r="12182" spans="3:3" x14ac:dyDescent="0.35">
      <c r="C12182" s="22"/>
    </row>
    <row r="12183" spans="3:3" x14ac:dyDescent="0.35">
      <c r="C12183" s="22"/>
    </row>
    <row r="12184" spans="3:3" x14ac:dyDescent="0.35">
      <c r="C12184" s="22"/>
    </row>
    <row r="12185" spans="3:3" x14ac:dyDescent="0.35">
      <c r="C12185" s="22"/>
    </row>
    <row r="12186" spans="3:3" x14ac:dyDescent="0.35">
      <c r="C12186" s="22"/>
    </row>
    <row r="12187" spans="3:3" x14ac:dyDescent="0.35">
      <c r="C12187" s="22"/>
    </row>
    <row r="12188" spans="3:3" x14ac:dyDescent="0.35">
      <c r="C12188" s="22"/>
    </row>
    <row r="12189" spans="3:3" x14ac:dyDescent="0.35">
      <c r="C12189" s="22"/>
    </row>
    <row r="12190" spans="3:3" x14ac:dyDescent="0.35">
      <c r="C12190" s="22"/>
    </row>
    <row r="12191" spans="3:3" x14ac:dyDescent="0.35">
      <c r="C12191" s="22"/>
    </row>
    <row r="12192" spans="3:3" x14ac:dyDescent="0.35">
      <c r="C12192" s="22"/>
    </row>
    <row r="12193" spans="3:3" x14ac:dyDescent="0.35">
      <c r="C12193" s="22"/>
    </row>
    <row r="12194" spans="3:3" x14ac:dyDescent="0.35">
      <c r="C12194" s="22"/>
    </row>
    <row r="12195" spans="3:3" x14ac:dyDescent="0.35">
      <c r="C12195" s="22"/>
    </row>
    <row r="12196" spans="3:3" x14ac:dyDescent="0.35">
      <c r="C12196" s="22"/>
    </row>
    <row r="12197" spans="3:3" x14ac:dyDescent="0.35">
      <c r="C12197" s="22"/>
    </row>
    <row r="12198" spans="3:3" x14ac:dyDescent="0.35">
      <c r="C12198" s="22"/>
    </row>
    <row r="12199" spans="3:3" x14ac:dyDescent="0.35">
      <c r="C12199" s="22"/>
    </row>
    <row r="12200" spans="3:3" x14ac:dyDescent="0.35">
      <c r="C12200" s="22"/>
    </row>
    <row r="12201" spans="3:3" x14ac:dyDescent="0.35">
      <c r="C12201" s="22"/>
    </row>
    <row r="12202" spans="3:3" x14ac:dyDescent="0.35">
      <c r="C12202" s="22"/>
    </row>
    <row r="12203" spans="3:3" x14ac:dyDescent="0.35">
      <c r="C12203" s="22"/>
    </row>
    <row r="12204" spans="3:3" x14ac:dyDescent="0.35">
      <c r="C12204" s="22"/>
    </row>
    <row r="12205" spans="3:3" x14ac:dyDescent="0.35">
      <c r="C12205" s="22"/>
    </row>
    <row r="12206" spans="3:3" x14ac:dyDescent="0.35">
      <c r="C12206" s="22"/>
    </row>
    <row r="12207" spans="3:3" x14ac:dyDescent="0.35">
      <c r="C12207" s="22"/>
    </row>
    <row r="12208" spans="3:3" x14ac:dyDescent="0.35">
      <c r="C12208" s="22"/>
    </row>
    <row r="12209" spans="3:3" x14ac:dyDescent="0.35">
      <c r="C12209" s="22"/>
    </row>
    <row r="12210" spans="3:3" x14ac:dyDescent="0.35">
      <c r="C12210" s="22"/>
    </row>
    <row r="12211" spans="3:3" x14ac:dyDescent="0.35">
      <c r="C12211" s="22"/>
    </row>
    <row r="12212" spans="3:3" x14ac:dyDescent="0.35">
      <c r="C12212" s="22"/>
    </row>
    <row r="12213" spans="3:3" x14ac:dyDescent="0.35">
      <c r="C12213" s="22"/>
    </row>
    <row r="12214" spans="3:3" x14ac:dyDescent="0.35">
      <c r="C12214" s="22"/>
    </row>
    <row r="12215" spans="3:3" x14ac:dyDescent="0.35">
      <c r="C12215" s="22"/>
    </row>
    <row r="12216" spans="3:3" x14ac:dyDescent="0.35">
      <c r="C12216" s="22"/>
    </row>
    <row r="12217" spans="3:3" x14ac:dyDescent="0.35">
      <c r="C12217" s="22"/>
    </row>
    <row r="12218" spans="3:3" x14ac:dyDescent="0.35">
      <c r="C12218" s="22"/>
    </row>
    <row r="12219" spans="3:3" x14ac:dyDescent="0.35">
      <c r="C12219" s="22"/>
    </row>
    <row r="12220" spans="3:3" x14ac:dyDescent="0.35">
      <c r="C12220" s="22"/>
    </row>
    <row r="12221" spans="3:3" x14ac:dyDescent="0.35">
      <c r="C12221" s="22"/>
    </row>
    <row r="12222" spans="3:3" x14ac:dyDescent="0.35">
      <c r="C12222" s="22"/>
    </row>
    <row r="12223" spans="3:3" x14ac:dyDescent="0.35">
      <c r="C12223" s="22"/>
    </row>
    <row r="12224" spans="3:3" x14ac:dyDescent="0.35">
      <c r="C12224" s="22"/>
    </row>
    <row r="12225" spans="3:3" x14ac:dyDescent="0.35">
      <c r="C12225" s="22"/>
    </row>
    <row r="12226" spans="3:3" x14ac:dyDescent="0.35">
      <c r="C12226" s="22"/>
    </row>
    <row r="12227" spans="3:3" x14ac:dyDescent="0.35">
      <c r="C12227" s="22"/>
    </row>
    <row r="12228" spans="3:3" x14ac:dyDescent="0.35">
      <c r="C12228" s="22"/>
    </row>
    <row r="12229" spans="3:3" x14ac:dyDescent="0.35">
      <c r="C12229" s="22"/>
    </row>
    <row r="12230" spans="3:3" x14ac:dyDescent="0.35">
      <c r="C12230" s="22"/>
    </row>
    <row r="12231" spans="3:3" x14ac:dyDescent="0.35">
      <c r="C12231" s="22"/>
    </row>
    <row r="12232" spans="3:3" x14ac:dyDescent="0.35">
      <c r="C12232" s="22"/>
    </row>
    <row r="12233" spans="3:3" x14ac:dyDescent="0.35">
      <c r="C12233" s="22"/>
    </row>
    <row r="12234" spans="3:3" x14ac:dyDescent="0.35">
      <c r="C12234" s="22"/>
    </row>
    <row r="12235" spans="3:3" x14ac:dyDescent="0.35">
      <c r="C12235" s="22"/>
    </row>
    <row r="12236" spans="3:3" x14ac:dyDescent="0.35">
      <c r="C12236" s="22"/>
    </row>
    <row r="12237" spans="3:3" x14ac:dyDescent="0.35">
      <c r="C12237" s="22"/>
    </row>
    <row r="12238" spans="3:3" x14ac:dyDescent="0.35">
      <c r="C12238" s="22"/>
    </row>
    <row r="12239" spans="3:3" x14ac:dyDescent="0.35">
      <c r="C12239" s="22"/>
    </row>
    <row r="12240" spans="3:3" x14ac:dyDescent="0.35">
      <c r="C12240" s="22"/>
    </row>
    <row r="12241" spans="3:3" x14ac:dyDescent="0.35">
      <c r="C12241" s="22"/>
    </row>
    <row r="12242" spans="3:3" x14ac:dyDescent="0.35">
      <c r="C12242" s="22"/>
    </row>
    <row r="12243" spans="3:3" x14ac:dyDescent="0.35">
      <c r="C12243" s="22"/>
    </row>
    <row r="12244" spans="3:3" x14ac:dyDescent="0.35">
      <c r="C12244" s="22"/>
    </row>
    <row r="12245" spans="3:3" x14ac:dyDescent="0.35">
      <c r="C12245" s="22"/>
    </row>
    <row r="12246" spans="3:3" x14ac:dyDescent="0.35">
      <c r="C12246" s="22"/>
    </row>
    <row r="12247" spans="3:3" x14ac:dyDescent="0.35">
      <c r="C12247" s="22"/>
    </row>
    <row r="12248" spans="3:3" x14ac:dyDescent="0.35">
      <c r="C12248" s="22"/>
    </row>
    <row r="12249" spans="3:3" x14ac:dyDescent="0.35">
      <c r="C12249" s="22"/>
    </row>
    <row r="12250" spans="3:3" x14ac:dyDescent="0.35">
      <c r="C12250" s="22"/>
    </row>
    <row r="12251" spans="3:3" x14ac:dyDescent="0.35">
      <c r="C12251" s="22"/>
    </row>
    <row r="12252" spans="3:3" x14ac:dyDescent="0.35">
      <c r="C12252" s="22"/>
    </row>
    <row r="12253" spans="3:3" x14ac:dyDescent="0.35">
      <c r="C12253" s="22"/>
    </row>
    <row r="12254" spans="3:3" x14ac:dyDescent="0.35">
      <c r="C12254" s="22"/>
    </row>
    <row r="12255" spans="3:3" x14ac:dyDescent="0.35">
      <c r="C12255" s="22"/>
    </row>
    <row r="12256" spans="3:3" x14ac:dyDescent="0.35">
      <c r="C12256" s="22"/>
    </row>
    <row r="12257" spans="3:3" x14ac:dyDescent="0.35">
      <c r="C12257" s="22"/>
    </row>
    <row r="12258" spans="3:3" x14ac:dyDescent="0.35">
      <c r="C12258" s="22"/>
    </row>
    <row r="12259" spans="3:3" x14ac:dyDescent="0.35">
      <c r="C12259" s="22"/>
    </row>
    <row r="12260" spans="3:3" x14ac:dyDescent="0.35">
      <c r="C12260" s="22"/>
    </row>
    <row r="12261" spans="3:3" x14ac:dyDescent="0.35">
      <c r="C12261" s="22"/>
    </row>
    <row r="12262" spans="3:3" x14ac:dyDescent="0.35">
      <c r="C12262" s="22"/>
    </row>
    <row r="12263" spans="3:3" x14ac:dyDescent="0.35">
      <c r="C12263" s="22"/>
    </row>
    <row r="12264" spans="3:3" x14ac:dyDescent="0.35">
      <c r="C12264" s="22"/>
    </row>
    <row r="12265" spans="3:3" x14ac:dyDescent="0.35">
      <c r="C12265" s="22"/>
    </row>
    <row r="12266" spans="3:3" x14ac:dyDescent="0.35">
      <c r="C12266" s="22"/>
    </row>
    <row r="12267" spans="3:3" x14ac:dyDescent="0.35">
      <c r="C12267" s="22"/>
    </row>
    <row r="12268" spans="3:3" x14ac:dyDescent="0.35">
      <c r="C12268" s="22"/>
    </row>
    <row r="12269" spans="3:3" x14ac:dyDescent="0.35">
      <c r="C12269" s="22"/>
    </row>
    <row r="12270" spans="3:3" x14ac:dyDescent="0.35">
      <c r="C12270" s="22"/>
    </row>
    <row r="12271" spans="3:3" x14ac:dyDescent="0.35">
      <c r="C12271" s="22"/>
    </row>
    <row r="12272" spans="3:3" x14ac:dyDescent="0.35">
      <c r="C12272" s="22"/>
    </row>
    <row r="12273" spans="3:3" x14ac:dyDescent="0.35">
      <c r="C12273" s="22"/>
    </row>
    <row r="12274" spans="3:3" x14ac:dyDescent="0.35">
      <c r="C12274" s="22"/>
    </row>
    <row r="12275" spans="3:3" x14ac:dyDescent="0.35">
      <c r="C12275" s="22"/>
    </row>
    <row r="12276" spans="3:3" x14ac:dyDescent="0.35">
      <c r="C12276" s="22"/>
    </row>
    <row r="12277" spans="3:3" x14ac:dyDescent="0.35">
      <c r="C12277" s="22"/>
    </row>
    <row r="12278" spans="3:3" x14ac:dyDescent="0.35">
      <c r="C12278" s="22"/>
    </row>
    <row r="12279" spans="3:3" x14ac:dyDescent="0.35">
      <c r="C12279" s="22"/>
    </row>
    <row r="12280" spans="3:3" x14ac:dyDescent="0.35">
      <c r="C12280" s="22"/>
    </row>
    <row r="12281" spans="3:3" x14ac:dyDescent="0.35">
      <c r="C12281" s="22"/>
    </row>
    <row r="12282" spans="3:3" x14ac:dyDescent="0.35">
      <c r="C12282" s="22"/>
    </row>
    <row r="12283" spans="3:3" x14ac:dyDescent="0.35">
      <c r="C12283" s="22"/>
    </row>
    <row r="12284" spans="3:3" x14ac:dyDescent="0.35">
      <c r="C12284" s="22"/>
    </row>
    <row r="12285" spans="3:3" x14ac:dyDescent="0.35">
      <c r="C12285" s="22"/>
    </row>
    <row r="12286" spans="3:3" x14ac:dyDescent="0.35">
      <c r="C12286" s="22"/>
    </row>
    <row r="12287" spans="3:3" x14ac:dyDescent="0.35">
      <c r="C12287" s="22"/>
    </row>
    <row r="12288" spans="3:3" x14ac:dyDescent="0.35">
      <c r="C12288" s="22"/>
    </row>
    <row r="12289" spans="3:3" x14ac:dyDescent="0.35">
      <c r="C12289" s="22"/>
    </row>
    <row r="12290" spans="3:3" x14ac:dyDescent="0.35">
      <c r="C12290" s="22"/>
    </row>
    <row r="12291" spans="3:3" x14ac:dyDescent="0.35">
      <c r="C12291" s="22"/>
    </row>
    <row r="12292" spans="3:3" x14ac:dyDescent="0.35">
      <c r="C12292" s="22"/>
    </row>
    <row r="12293" spans="3:3" x14ac:dyDescent="0.35">
      <c r="C12293" s="22"/>
    </row>
    <row r="12294" spans="3:3" x14ac:dyDescent="0.35">
      <c r="C12294" s="22"/>
    </row>
    <row r="12295" spans="3:3" x14ac:dyDescent="0.35">
      <c r="C12295" s="22"/>
    </row>
    <row r="12296" spans="3:3" x14ac:dyDescent="0.35">
      <c r="C12296" s="22"/>
    </row>
    <row r="12297" spans="3:3" x14ac:dyDescent="0.35">
      <c r="C12297" s="22"/>
    </row>
    <row r="12298" spans="3:3" x14ac:dyDescent="0.35">
      <c r="C12298" s="22"/>
    </row>
    <row r="12299" spans="3:3" x14ac:dyDescent="0.35">
      <c r="C12299" s="22"/>
    </row>
    <row r="12300" spans="3:3" x14ac:dyDescent="0.35">
      <c r="C12300" s="22"/>
    </row>
    <row r="12301" spans="3:3" x14ac:dyDescent="0.35">
      <c r="C12301" s="22"/>
    </row>
    <row r="12302" spans="3:3" x14ac:dyDescent="0.35">
      <c r="C12302" s="22"/>
    </row>
    <row r="12303" spans="3:3" x14ac:dyDescent="0.35">
      <c r="C12303" s="22"/>
    </row>
    <row r="12304" spans="3:3" x14ac:dyDescent="0.35">
      <c r="C12304" s="22"/>
    </row>
    <row r="12305" spans="3:3" x14ac:dyDescent="0.35">
      <c r="C12305" s="22"/>
    </row>
    <row r="12306" spans="3:3" x14ac:dyDescent="0.35">
      <c r="C12306" s="22"/>
    </row>
    <row r="12307" spans="3:3" x14ac:dyDescent="0.35">
      <c r="C12307" s="22"/>
    </row>
    <row r="12308" spans="3:3" x14ac:dyDescent="0.35">
      <c r="C12308" s="22"/>
    </row>
    <row r="12309" spans="3:3" x14ac:dyDescent="0.35">
      <c r="C12309" s="22"/>
    </row>
    <row r="12310" spans="3:3" x14ac:dyDescent="0.35">
      <c r="C12310" s="22"/>
    </row>
    <row r="12311" spans="3:3" x14ac:dyDescent="0.35">
      <c r="C12311" s="22"/>
    </row>
    <row r="12312" spans="3:3" x14ac:dyDescent="0.35">
      <c r="C12312" s="22"/>
    </row>
    <row r="12313" spans="3:3" x14ac:dyDescent="0.35">
      <c r="C12313" s="22"/>
    </row>
    <row r="12314" spans="3:3" x14ac:dyDescent="0.35">
      <c r="C12314" s="22"/>
    </row>
    <row r="12315" spans="3:3" x14ac:dyDescent="0.35">
      <c r="C12315" s="22"/>
    </row>
    <row r="12316" spans="3:3" x14ac:dyDescent="0.35">
      <c r="C12316" s="22"/>
    </row>
    <row r="12317" spans="3:3" x14ac:dyDescent="0.35">
      <c r="C12317" s="22"/>
    </row>
    <row r="12318" spans="3:3" x14ac:dyDescent="0.35">
      <c r="C12318" s="22"/>
    </row>
    <row r="12319" spans="3:3" x14ac:dyDescent="0.35">
      <c r="C12319" s="22"/>
    </row>
    <row r="12320" spans="3:3" x14ac:dyDescent="0.35">
      <c r="C12320" s="22"/>
    </row>
    <row r="12321" spans="3:3" x14ac:dyDescent="0.35">
      <c r="C12321" s="22"/>
    </row>
    <row r="12322" spans="3:3" x14ac:dyDescent="0.35">
      <c r="C12322" s="22"/>
    </row>
    <row r="12323" spans="3:3" x14ac:dyDescent="0.35">
      <c r="C12323" s="22"/>
    </row>
    <row r="12324" spans="3:3" x14ac:dyDescent="0.35">
      <c r="C12324" s="22"/>
    </row>
    <row r="12325" spans="3:3" x14ac:dyDescent="0.35">
      <c r="C12325" s="22"/>
    </row>
    <row r="12326" spans="3:3" x14ac:dyDescent="0.35">
      <c r="C12326" s="22"/>
    </row>
    <row r="12327" spans="3:3" x14ac:dyDescent="0.35">
      <c r="C12327" s="22"/>
    </row>
    <row r="12328" spans="3:3" x14ac:dyDescent="0.35">
      <c r="C12328" s="22"/>
    </row>
    <row r="12329" spans="3:3" x14ac:dyDescent="0.35">
      <c r="C12329" s="22"/>
    </row>
    <row r="12330" spans="3:3" x14ac:dyDescent="0.35">
      <c r="C12330" s="22"/>
    </row>
    <row r="12331" spans="3:3" x14ac:dyDescent="0.35">
      <c r="C12331" s="22"/>
    </row>
    <row r="12332" spans="3:3" x14ac:dyDescent="0.35">
      <c r="C12332" s="22"/>
    </row>
    <row r="12333" spans="3:3" x14ac:dyDescent="0.35">
      <c r="C12333" s="22"/>
    </row>
    <row r="12334" spans="3:3" x14ac:dyDescent="0.35">
      <c r="C12334" s="22"/>
    </row>
    <row r="12335" spans="3:3" x14ac:dyDescent="0.35">
      <c r="C12335" s="22"/>
    </row>
    <row r="12336" spans="3:3" x14ac:dyDescent="0.35">
      <c r="C12336" s="22"/>
    </row>
    <row r="12337" spans="3:3" x14ac:dyDescent="0.35">
      <c r="C12337" s="22"/>
    </row>
    <row r="12338" spans="3:3" x14ac:dyDescent="0.35">
      <c r="C12338" s="22"/>
    </row>
    <row r="12339" spans="3:3" x14ac:dyDescent="0.35">
      <c r="C12339" s="22"/>
    </row>
    <row r="12340" spans="3:3" x14ac:dyDescent="0.35">
      <c r="C12340" s="22"/>
    </row>
    <row r="12341" spans="3:3" x14ac:dyDescent="0.35">
      <c r="C12341" s="22"/>
    </row>
    <row r="12342" spans="3:3" x14ac:dyDescent="0.35">
      <c r="C12342" s="22"/>
    </row>
    <row r="12343" spans="3:3" x14ac:dyDescent="0.35">
      <c r="C12343" s="22"/>
    </row>
    <row r="12344" spans="3:3" x14ac:dyDescent="0.35">
      <c r="C12344" s="22"/>
    </row>
    <row r="12345" spans="3:3" x14ac:dyDescent="0.35">
      <c r="C12345" s="22"/>
    </row>
    <row r="12346" spans="3:3" x14ac:dyDescent="0.35">
      <c r="C12346" s="22"/>
    </row>
    <row r="12347" spans="3:3" x14ac:dyDescent="0.35">
      <c r="C12347" s="22"/>
    </row>
    <row r="12348" spans="3:3" x14ac:dyDescent="0.35">
      <c r="C12348" s="22"/>
    </row>
    <row r="12349" spans="3:3" x14ac:dyDescent="0.35">
      <c r="C12349" s="22"/>
    </row>
    <row r="12350" spans="3:3" x14ac:dyDescent="0.35">
      <c r="C12350" s="22"/>
    </row>
    <row r="12351" spans="3:3" x14ac:dyDescent="0.35">
      <c r="C12351" s="22"/>
    </row>
    <row r="12352" spans="3:3" x14ac:dyDescent="0.35">
      <c r="C12352" s="22"/>
    </row>
    <row r="12353" spans="3:3" x14ac:dyDescent="0.35">
      <c r="C12353" s="22"/>
    </row>
    <row r="12354" spans="3:3" x14ac:dyDescent="0.35">
      <c r="C12354" s="22"/>
    </row>
    <row r="12355" spans="3:3" x14ac:dyDescent="0.35">
      <c r="C12355" s="22"/>
    </row>
    <row r="12356" spans="3:3" x14ac:dyDescent="0.35">
      <c r="C12356" s="22"/>
    </row>
    <row r="12357" spans="3:3" x14ac:dyDescent="0.35">
      <c r="C12357" s="22"/>
    </row>
    <row r="12358" spans="3:3" x14ac:dyDescent="0.35">
      <c r="C12358" s="22"/>
    </row>
    <row r="12359" spans="3:3" x14ac:dyDescent="0.35">
      <c r="C12359" s="22"/>
    </row>
    <row r="12360" spans="3:3" x14ac:dyDescent="0.35">
      <c r="C12360" s="22"/>
    </row>
    <row r="12361" spans="3:3" x14ac:dyDescent="0.35">
      <c r="C12361" s="22"/>
    </row>
    <row r="12362" spans="3:3" x14ac:dyDescent="0.35">
      <c r="C12362" s="22"/>
    </row>
    <row r="12363" spans="3:3" x14ac:dyDescent="0.35">
      <c r="C12363" s="22"/>
    </row>
    <row r="12364" spans="3:3" x14ac:dyDescent="0.35">
      <c r="C12364" s="22"/>
    </row>
    <row r="12365" spans="3:3" x14ac:dyDescent="0.35">
      <c r="C12365" s="22"/>
    </row>
    <row r="12366" spans="3:3" x14ac:dyDescent="0.35">
      <c r="C12366" s="22"/>
    </row>
    <row r="12367" spans="3:3" x14ac:dyDescent="0.35">
      <c r="C12367" s="22"/>
    </row>
    <row r="12368" spans="3:3" x14ac:dyDescent="0.35">
      <c r="C12368" s="22"/>
    </row>
    <row r="12369" spans="3:3" x14ac:dyDescent="0.35">
      <c r="C12369" s="22"/>
    </row>
    <row r="12370" spans="3:3" x14ac:dyDescent="0.35">
      <c r="C12370" s="22"/>
    </row>
    <row r="12371" spans="3:3" x14ac:dyDescent="0.35">
      <c r="C12371" s="22"/>
    </row>
    <row r="12372" spans="3:3" x14ac:dyDescent="0.35">
      <c r="C12372" s="22"/>
    </row>
    <row r="12373" spans="3:3" x14ac:dyDescent="0.35">
      <c r="C12373" s="22"/>
    </row>
    <row r="12374" spans="3:3" x14ac:dyDescent="0.35">
      <c r="C12374" s="22"/>
    </row>
    <row r="12375" spans="3:3" x14ac:dyDescent="0.35">
      <c r="C12375" s="22"/>
    </row>
    <row r="12376" spans="3:3" x14ac:dyDescent="0.35">
      <c r="C12376" s="22"/>
    </row>
    <row r="12377" spans="3:3" x14ac:dyDescent="0.35">
      <c r="C12377" s="22"/>
    </row>
    <row r="12378" spans="3:3" x14ac:dyDescent="0.35">
      <c r="C12378" s="22"/>
    </row>
    <row r="12379" spans="3:3" x14ac:dyDescent="0.35">
      <c r="C12379" s="22"/>
    </row>
    <row r="12380" spans="3:3" x14ac:dyDescent="0.35">
      <c r="C12380" s="22"/>
    </row>
    <row r="12381" spans="3:3" x14ac:dyDescent="0.35">
      <c r="C12381" s="22"/>
    </row>
    <row r="12382" spans="3:3" x14ac:dyDescent="0.35">
      <c r="C12382" s="22"/>
    </row>
    <row r="12383" spans="3:3" x14ac:dyDescent="0.35">
      <c r="C12383" s="22"/>
    </row>
    <row r="12384" spans="3:3" x14ac:dyDescent="0.35">
      <c r="C12384" s="22"/>
    </row>
    <row r="12385" spans="3:3" x14ac:dyDescent="0.35">
      <c r="C12385" s="22"/>
    </row>
    <row r="12386" spans="3:3" x14ac:dyDescent="0.35">
      <c r="C12386" s="22"/>
    </row>
    <row r="12387" spans="3:3" x14ac:dyDescent="0.35">
      <c r="C12387" s="22"/>
    </row>
    <row r="12388" spans="3:3" x14ac:dyDescent="0.35">
      <c r="C12388" s="22"/>
    </row>
    <row r="12389" spans="3:3" x14ac:dyDescent="0.35">
      <c r="C12389" s="22"/>
    </row>
    <row r="12390" spans="3:3" x14ac:dyDescent="0.35">
      <c r="C12390" s="22"/>
    </row>
    <row r="12391" spans="3:3" x14ac:dyDescent="0.35">
      <c r="C12391" s="22"/>
    </row>
    <row r="12392" spans="3:3" x14ac:dyDescent="0.35">
      <c r="C12392" s="22"/>
    </row>
    <row r="12393" spans="3:3" x14ac:dyDescent="0.35">
      <c r="C12393" s="22"/>
    </row>
    <row r="12394" spans="3:3" x14ac:dyDescent="0.35">
      <c r="C12394" s="22"/>
    </row>
    <row r="12395" spans="3:3" x14ac:dyDescent="0.35">
      <c r="C12395" s="22"/>
    </row>
    <row r="12396" spans="3:3" x14ac:dyDescent="0.35">
      <c r="C12396" s="22"/>
    </row>
    <row r="12397" spans="3:3" x14ac:dyDescent="0.35">
      <c r="C12397" s="22"/>
    </row>
    <row r="12398" spans="3:3" x14ac:dyDescent="0.35">
      <c r="C12398" s="22"/>
    </row>
    <row r="12399" spans="3:3" x14ac:dyDescent="0.35">
      <c r="C12399" s="22"/>
    </row>
    <row r="12400" spans="3:3" x14ac:dyDescent="0.35">
      <c r="C12400" s="22"/>
    </row>
    <row r="12401" spans="3:3" x14ac:dyDescent="0.35">
      <c r="C12401" s="22"/>
    </row>
    <row r="12402" spans="3:3" x14ac:dyDescent="0.35">
      <c r="C12402" s="22"/>
    </row>
    <row r="12403" spans="3:3" x14ac:dyDescent="0.35">
      <c r="C12403" s="22"/>
    </row>
    <row r="12404" spans="3:3" x14ac:dyDescent="0.35">
      <c r="C12404" s="22"/>
    </row>
    <row r="12405" spans="3:3" x14ac:dyDescent="0.35">
      <c r="C12405" s="22"/>
    </row>
    <row r="12406" spans="3:3" x14ac:dyDescent="0.35">
      <c r="C12406" s="22"/>
    </row>
    <row r="12407" spans="3:3" x14ac:dyDescent="0.35">
      <c r="C12407" s="22"/>
    </row>
    <row r="12408" spans="3:3" x14ac:dyDescent="0.35">
      <c r="C12408" s="22"/>
    </row>
    <row r="12409" spans="3:3" x14ac:dyDescent="0.35">
      <c r="C12409" s="22"/>
    </row>
    <row r="12410" spans="3:3" x14ac:dyDescent="0.35">
      <c r="C12410" s="22"/>
    </row>
    <row r="12411" spans="3:3" x14ac:dyDescent="0.35">
      <c r="C12411" s="22"/>
    </row>
    <row r="12412" spans="3:3" x14ac:dyDescent="0.35">
      <c r="C12412" s="22"/>
    </row>
    <row r="12413" spans="3:3" x14ac:dyDescent="0.35">
      <c r="C12413" s="22"/>
    </row>
    <row r="12414" spans="3:3" x14ac:dyDescent="0.35">
      <c r="C12414" s="22"/>
    </row>
    <row r="12415" spans="3:3" x14ac:dyDescent="0.35">
      <c r="C12415" s="22"/>
    </row>
    <row r="12416" spans="3:3" x14ac:dyDescent="0.35">
      <c r="C12416" s="22"/>
    </row>
    <row r="12417" spans="3:3" x14ac:dyDescent="0.35">
      <c r="C12417" s="22"/>
    </row>
    <row r="12418" spans="3:3" x14ac:dyDescent="0.35">
      <c r="C12418" s="22"/>
    </row>
    <row r="12419" spans="3:3" x14ac:dyDescent="0.35">
      <c r="C12419" s="22"/>
    </row>
    <row r="12420" spans="3:3" x14ac:dyDescent="0.35">
      <c r="C12420" s="22"/>
    </row>
    <row r="12421" spans="3:3" x14ac:dyDescent="0.35">
      <c r="C12421" s="22"/>
    </row>
    <row r="12422" spans="3:3" x14ac:dyDescent="0.35">
      <c r="C12422" s="22"/>
    </row>
    <row r="12423" spans="3:3" x14ac:dyDescent="0.35">
      <c r="C12423" s="22"/>
    </row>
    <row r="12424" spans="3:3" x14ac:dyDescent="0.35">
      <c r="C12424" s="22"/>
    </row>
    <row r="12425" spans="3:3" x14ac:dyDescent="0.35">
      <c r="C12425" s="22"/>
    </row>
    <row r="12426" spans="3:3" x14ac:dyDescent="0.35">
      <c r="C12426" s="22"/>
    </row>
    <row r="12427" spans="3:3" x14ac:dyDescent="0.35">
      <c r="C12427" s="22"/>
    </row>
    <row r="12428" spans="3:3" x14ac:dyDescent="0.35">
      <c r="C12428" s="22"/>
    </row>
    <row r="12429" spans="3:3" x14ac:dyDescent="0.35">
      <c r="C12429" s="22"/>
    </row>
    <row r="12430" spans="3:3" x14ac:dyDescent="0.35">
      <c r="C12430" s="22"/>
    </row>
    <row r="12431" spans="3:3" x14ac:dyDescent="0.35">
      <c r="C12431" s="22"/>
    </row>
    <row r="12432" spans="3:3" x14ac:dyDescent="0.35">
      <c r="C12432" s="22"/>
    </row>
    <row r="12433" spans="3:3" x14ac:dyDescent="0.35">
      <c r="C12433" s="22"/>
    </row>
    <row r="12434" spans="3:3" x14ac:dyDescent="0.35">
      <c r="C12434" s="22"/>
    </row>
    <row r="12435" spans="3:3" x14ac:dyDescent="0.35">
      <c r="C12435" s="22"/>
    </row>
    <row r="12436" spans="3:3" x14ac:dyDescent="0.35">
      <c r="C12436" s="22"/>
    </row>
    <row r="12437" spans="3:3" x14ac:dyDescent="0.35">
      <c r="C12437" s="22"/>
    </row>
    <row r="12438" spans="3:3" x14ac:dyDescent="0.35">
      <c r="C12438" s="22"/>
    </row>
    <row r="12439" spans="3:3" x14ac:dyDescent="0.35">
      <c r="C12439" s="22"/>
    </row>
    <row r="12440" spans="3:3" x14ac:dyDescent="0.35">
      <c r="C12440" s="22"/>
    </row>
    <row r="12441" spans="3:3" x14ac:dyDescent="0.35">
      <c r="C12441" s="22"/>
    </row>
    <row r="12442" spans="3:3" x14ac:dyDescent="0.35">
      <c r="C12442" s="22"/>
    </row>
    <row r="12443" spans="3:3" x14ac:dyDescent="0.35">
      <c r="C12443" s="22"/>
    </row>
    <row r="12444" spans="3:3" x14ac:dyDescent="0.35">
      <c r="C12444" s="22"/>
    </row>
    <row r="12445" spans="3:3" x14ac:dyDescent="0.35">
      <c r="C12445" s="22"/>
    </row>
    <row r="12446" spans="3:3" x14ac:dyDescent="0.35">
      <c r="C12446" s="22"/>
    </row>
    <row r="12447" spans="3:3" x14ac:dyDescent="0.35">
      <c r="C12447" s="22"/>
    </row>
    <row r="12448" spans="3:3" x14ac:dyDescent="0.35">
      <c r="C12448" s="22"/>
    </row>
    <row r="12449" spans="3:3" x14ac:dyDescent="0.35">
      <c r="C12449" s="22"/>
    </row>
    <row r="12450" spans="3:3" x14ac:dyDescent="0.35">
      <c r="C12450" s="22"/>
    </row>
    <row r="12451" spans="3:3" x14ac:dyDescent="0.35">
      <c r="C12451" s="22"/>
    </row>
    <row r="12452" spans="3:3" x14ac:dyDescent="0.35">
      <c r="C12452" s="22"/>
    </row>
    <row r="12453" spans="3:3" x14ac:dyDescent="0.35">
      <c r="C12453" s="22"/>
    </row>
    <row r="12454" spans="3:3" x14ac:dyDescent="0.35">
      <c r="C12454" s="22"/>
    </row>
    <row r="12455" spans="3:3" x14ac:dyDescent="0.35">
      <c r="C12455" s="22"/>
    </row>
    <row r="12456" spans="3:3" x14ac:dyDescent="0.35">
      <c r="C12456" s="22"/>
    </row>
    <row r="12457" spans="3:3" x14ac:dyDescent="0.35">
      <c r="C12457" s="22"/>
    </row>
    <row r="12458" spans="3:3" x14ac:dyDescent="0.35">
      <c r="C12458" s="22"/>
    </row>
    <row r="12459" spans="3:3" x14ac:dyDescent="0.35">
      <c r="C12459" s="22"/>
    </row>
    <row r="12460" spans="3:3" x14ac:dyDescent="0.35">
      <c r="C12460" s="22"/>
    </row>
    <row r="12461" spans="3:3" x14ac:dyDescent="0.35">
      <c r="C12461" s="22"/>
    </row>
    <row r="12462" spans="3:3" x14ac:dyDescent="0.35">
      <c r="C12462" s="22"/>
    </row>
    <row r="12463" spans="3:3" x14ac:dyDescent="0.35">
      <c r="C12463" s="22"/>
    </row>
    <row r="12464" spans="3:3" x14ac:dyDescent="0.35">
      <c r="C12464" s="22"/>
    </row>
    <row r="12465" spans="3:3" x14ac:dyDescent="0.35">
      <c r="C12465" s="22"/>
    </row>
    <row r="12466" spans="3:3" x14ac:dyDescent="0.35">
      <c r="C12466" s="22"/>
    </row>
    <row r="12467" spans="3:3" x14ac:dyDescent="0.35">
      <c r="C12467" s="22"/>
    </row>
    <row r="12468" spans="3:3" x14ac:dyDescent="0.35">
      <c r="C12468" s="22"/>
    </row>
    <row r="12469" spans="3:3" x14ac:dyDescent="0.35">
      <c r="C12469" s="22"/>
    </row>
    <row r="12470" spans="3:3" x14ac:dyDescent="0.35">
      <c r="C12470" s="22"/>
    </row>
    <row r="12471" spans="3:3" x14ac:dyDescent="0.35">
      <c r="C12471" s="22"/>
    </row>
    <row r="12472" spans="3:3" x14ac:dyDescent="0.35">
      <c r="C12472" s="22"/>
    </row>
    <row r="12473" spans="3:3" x14ac:dyDescent="0.35">
      <c r="C12473" s="22"/>
    </row>
    <row r="12474" spans="3:3" x14ac:dyDescent="0.35">
      <c r="C12474" s="22"/>
    </row>
    <row r="12475" spans="3:3" x14ac:dyDescent="0.35">
      <c r="C12475" s="22"/>
    </row>
    <row r="12476" spans="3:3" x14ac:dyDescent="0.35">
      <c r="C12476" s="22"/>
    </row>
    <row r="12477" spans="3:3" x14ac:dyDescent="0.35">
      <c r="C12477" s="22"/>
    </row>
    <row r="12478" spans="3:3" x14ac:dyDescent="0.35">
      <c r="C12478" s="22"/>
    </row>
    <row r="12479" spans="3:3" x14ac:dyDescent="0.35">
      <c r="C12479" s="22"/>
    </row>
    <row r="12480" spans="3:3" x14ac:dyDescent="0.35">
      <c r="C12480" s="22"/>
    </row>
    <row r="12481" spans="3:3" x14ac:dyDescent="0.35">
      <c r="C12481" s="22"/>
    </row>
    <row r="12482" spans="3:3" x14ac:dyDescent="0.35">
      <c r="C12482" s="22"/>
    </row>
    <row r="12483" spans="3:3" x14ac:dyDescent="0.35">
      <c r="C12483" s="22"/>
    </row>
    <row r="12484" spans="3:3" x14ac:dyDescent="0.35">
      <c r="C12484" s="22"/>
    </row>
    <row r="12485" spans="3:3" x14ac:dyDescent="0.35">
      <c r="C12485" s="22"/>
    </row>
    <row r="12486" spans="3:3" x14ac:dyDescent="0.35">
      <c r="C12486" s="22"/>
    </row>
    <row r="12487" spans="3:3" x14ac:dyDescent="0.35">
      <c r="C12487" s="22"/>
    </row>
    <row r="12488" spans="3:3" x14ac:dyDescent="0.35">
      <c r="C12488" s="22"/>
    </row>
    <row r="12489" spans="3:3" x14ac:dyDescent="0.35">
      <c r="C12489" s="22"/>
    </row>
    <row r="12490" spans="3:3" x14ac:dyDescent="0.35">
      <c r="C12490" s="22"/>
    </row>
    <row r="12491" spans="3:3" x14ac:dyDescent="0.35">
      <c r="C12491" s="22"/>
    </row>
    <row r="12492" spans="3:3" x14ac:dyDescent="0.35">
      <c r="C12492" s="22"/>
    </row>
    <row r="12493" spans="3:3" x14ac:dyDescent="0.35">
      <c r="C12493" s="22"/>
    </row>
    <row r="12494" spans="3:3" x14ac:dyDescent="0.35">
      <c r="C12494" s="22"/>
    </row>
    <row r="12495" spans="3:3" x14ac:dyDescent="0.35">
      <c r="C12495" s="22"/>
    </row>
    <row r="12496" spans="3:3" x14ac:dyDescent="0.35">
      <c r="C12496" s="22"/>
    </row>
    <row r="12497" spans="3:3" x14ac:dyDescent="0.35">
      <c r="C12497" s="22"/>
    </row>
    <row r="12498" spans="3:3" x14ac:dyDescent="0.35">
      <c r="C12498" s="22"/>
    </row>
    <row r="12499" spans="3:3" x14ac:dyDescent="0.35">
      <c r="C12499" s="22"/>
    </row>
    <row r="12500" spans="3:3" x14ac:dyDescent="0.35">
      <c r="C12500" s="22"/>
    </row>
    <row r="12501" spans="3:3" x14ac:dyDescent="0.35">
      <c r="C12501" s="22"/>
    </row>
    <row r="12502" spans="3:3" x14ac:dyDescent="0.35">
      <c r="C12502" s="22"/>
    </row>
    <row r="12503" spans="3:3" x14ac:dyDescent="0.35">
      <c r="C12503" s="22"/>
    </row>
    <row r="12504" spans="3:3" x14ac:dyDescent="0.35">
      <c r="C12504" s="22"/>
    </row>
    <row r="12505" spans="3:3" x14ac:dyDescent="0.35">
      <c r="C12505" s="22"/>
    </row>
    <row r="12506" spans="3:3" x14ac:dyDescent="0.35">
      <c r="C12506" s="22"/>
    </row>
    <row r="12507" spans="3:3" x14ac:dyDescent="0.35">
      <c r="C12507" s="22"/>
    </row>
    <row r="12508" spans="3:3" x14ac:dyDescent="0.35">
      <c r="C12508" s="22"/>
    </row>
    <row r="12509" spans="3:3" x14ac:dyDescent="0.35">
      <c r="C12509" s="22"/>
    </row>
    <row r="12510" spans="3:3" x14ac:dyDescent="0.35">
      <c r="C12510" s="22"/>
    </row>
    <row r="12511" spans="3:3" x14ac:dyDescent="0.35">
      <c r="C12511" s="22"/>
    </row>
    <row r="12512" spans="3:3" x14ac:dyDescent="0.35">
      <c r="C12512" s="22"/>
    </row>
    <row r="12513" spans="3:3" x14ac:dyDescent="0.35">
      <c r="C12513" s="22"/>
    </row>
    <row r="12514" spans="3:3" x14ac:dyDescent="0.35">
      <c r="C12514" s="22"/>
    </row>
    <row r="12515" spans="3:3" x14ac:dyDescent="0.35">
      <c r="C12515" s="22"/>
    </row>
    <row r="12516" spans="3:3" x14ac:dyDescent="0.35">
      <c r="C12516" s="22"/>
    </row>
    <row r="12517" spans="3:3" x14ac:dyDescent="0.35">
      <c r="C12517" s="22"/>
    </row>
    <row r="12518" spans="3:3" x14ac:dyDescent="0.35">
      <c r="C12518" s="22"/>
    </row>
    <row r="12519" spans="3:3" x14ac:dyDescent="0.35">
      <c r="C12519" s="22"/>
    </row>
    <row r="12520" spans="3:3" x14ac:dyDescent="0.35">
      <c r="C12520" s="22"/>
    </row>
    <row r="12521" spans="3:3" x14ac:dyDescent="0.35">
      <c r="C12521" s="22"/>
    </row>
    <row r="12522" spans="3:3" x14ac:dyDescent="0.35">
      <c r="C12522" s="22"/>
    </row>
    <row r="12523" spans="3:3" x14ac:dyDescent="0.35">
      <c r="C12523" s="22"/>
    </row>
    <row r="12524" spans="3:3" x14ac:dyDescent="0.35">
      <c r="C12524" s="22"/>
    </row>
    <row r="12525" spans="3:3" x14ac:dyDescent="0.35">
      <c r="C12525" s="22"/>
    </row>
    <row r="12526" spans="3:3" x14ac:dyDescent="0.35">
      <c r="C12526" s="22"/>
    </row>
    <row r="12527" spans="3:3" x14ac:dyDescent="0.35">
      <c r="C12527" s="22"/>
    </row>
    <row r="12528" spans="3:3" x14ac:dyDescent="0.35">
      <c r="C12528" s="22"/>
    </row>
    <row r="12529" spans="3:3" x14ac:dyDescent="0.35">
      <c r="C12529" s="22"/>
    </row>
    <row r="12530" spans="3:3" x14ac:dyDescent="0.35">
      <c r="C12530" s="22"/>
    </row>
    <row r="12531" spans="3:3" x14ac:dyDescent="0.35">
      <c r="C12531" s="22"/>
    </row>
    <row r="12532" spans="3:3" x14ac:dyDescent="0.35">
      <c r="C12532" s="22"/>
    </row>
    <row r="12533" spans="3:3" x14ac:dyDescent="0.35">
      <c r="C12533" s="22"/>
    </row>
    <row r="12534" spans="3:3" x14ac:dyDescent="0.35">
      <c r="C12534" s="22"/>
    </row>
    <row r="12535" spans="3:3" x14ac:dyDescent="0.35">
      <c r="C12535" s="22"/>
    </row>
    <row r="12536" spans="3:3" x14ac:dyDescent="0.35">
      <c r="C12536" s="22"/>
    </row>
    <row r="12537" spans="3:3" x14ac:dyDescent="0.35">
      <c r="C12537" s="22"/>
    </row>
    <row r="12538" spans="3:3" x14ac:dyDescent="0.35">
      <c r="C12538" s="22"/>
    </row>
    <row r="12539" spans="3:3" x14ac:dyDescent="0.35">
      <c r="C12539" s="22"/>
    </row>
    <row r="12540" spans="3:3" x14ac:dyDescent="0.35">
      <c r="C12540" s="22"/>
    </row>
    <row r="12541" spans="3:3" x14ac:dyDescent="0.35">
      <c r="C12541" s="22"/>
    </row>
    <row r="12542" spans="3:3" x14ac:dyDescent="0.35">
      <c r="C12542" s="22"/>
    </row>
    <row r="12543" spans="3:3" x14ac:dyDescent="0.35">
      <c r="C12543" s="22"/>
    </row>
    <row r="12544" spans="3:3" x14ac:dyDescent="0.35">
      <c r="C12544" s="22"/>
    </row>
    <row r="12545" spans="3:3" x14ac:dyDescent="0.35">
      <c r="C12545" s="22"/>
    </row>
    <row r="12546" spans="3:3" x14ac:dyDescent="0.35">
      <c r="C12546" s="22"/>
    </row>
    <row r="12547" spans="3:3" x14ac:dyDescent="0.35">
      <c r="C12547" s="22"/>
    </row>
    <row r="12548" spans="3:3" x14ac:dyDescent="0.35">
      <c r="C12548" s="22"/>
    </row>
    <row r="12549" spans="3:3" x14ac:dyDescent="0.35">
      <c r="C12549" s="22"/>
    </row>
    <row r="12550" spans="3:3" x14ac:dyDescent="0.35">
      <c r="C12550" s="22"/>
    </row>
    <row r="12551" spans="3:3" x14ac:dyDescent="0.35">
      <c r="C12551" s="22"/>
    </row>
    <row r="12552" spans="3:3" x14ac:dyDescent="0.35">
      <c r="C12552" s="22"/>
    </row>
    <row r="12553" spans="3:3" x14ac:dyDescent="0.35">
      <c r="C12553" s="22"/>
    </row>
    <row r="12554" spans="3:3" x14ac:dyDescent="0.35">
      <c r="C12554" s="22"/>
    </row>
    <row r="12555" spans="3:3" x14ac:dyDescent="0.35">
      <c r="C12555" s="22"/>
    </row>
    <row r="12556" spans="3:3" x14ac:dyDescent="0.35">
      <c r="C12556" s="22"/>
    </row>
    <row r="12557" spans="3:3" x14ac:dyDescent="0.35">
      <c r="C12557" s="22"/>
    </row>
    <row r="12558" spans="3:3" x14ac:dyDescent="0.35">
      <c r="C12558" s="22"/>
    </row>
    <row r="12559" spans="3:3" x14ac:dyDescent="0.35">
      <c r="C12559" s="22"/>
    </row>
    <row r="12560" spans="3:3" x14ac:dyDescent="0.35">
      <c r="C12560" s="22"/>
    </row>
    <row r="12561" spans="3:3" x14ac:dyDescent="0.35">
      <c r="C12561" s="22"/>
    </row>
    <row r="12562" spans="3:3" x14ac:dyDescent="0.35">
      <c r="C12562" s="22"/>
    </row>
    <row r="12563" spans="3:3" x14ac:dyDescent="0.35">
      <c r="C12563" s="22"/>
    </row>
    <row r="12564" spans="3:3" x14ac:dyDescent="0.35">
      <c r="C12564" s="22"/>
    </row>
    <row r="12565" spans="3:3" x14ac:dyDescent="0.35">
      <c r="C12565" s="22"/>
    </row>
    <row r="12566" spans="3:3" x14ac:dyDescent="0.35">
      <c r="C12566" s="22"/>
    </row>
    <row r="12567" spans="3:3" x14ac:dyDescent="0.35">
      <c r="C12567" s="22"/>
    </row>
    <row r="12568" spans="3:3" x14ac:dyDescent="0.35">
      <c r="C12568" s="22"/>
    </row>
    <row r="12569" spans="3:3" x14ac:dyDescent="0.35">
      <c r="C12569" s="22"/>
    </row>
    <row r="12570" spans="3:3" x14ac:dyDescent="0.35">
      <c r="C12570" s="22"/>
    </row>
    <row r="12571" spans="3:3" x14ac:dyDescent="0.35">
      <c r="C12571" s="22"/>
    </row>
    <row r="12572" spans="3:3" x14ac:dyDescent="0.35">
      <c r="C12572" s="22"/>
    </row>
    <row r="12573" spans="3:3" x14ac:dyDescent="0.35">
      <c r="C12573" s="22"/>
    </row>
    <row r="12574" spans="3:3" x14ac:dyDescent="0.35">
      <c r="C12574" s="22"/>
    </row>
    <row r="12575" spans="3:3" x14ac:dyDescent="0.35">
      <c r="C12575" s="22"/>
    </row>
    <row r="12576" spans="3:3" x14ac:dyDescent="0.35">
      <c r="C12576" s="22"/>
    </row>
    <row r="12577" spans="3:3" x14ac:dyDescent="0.35">
      <c r="C12577" s="22"/>
    </row>
    <row r="12578" spans="3:3" x14ac:dyDescent="0.35">
      <c r="C12578" s="22"/>
    </row>
    <row r="12579" spans="3:3" x14ac:dyDescent="0.35">
      <c r="C12579" s="22"/>
    </row>
    <row r="12580" spans="3:3" x14ac:dyDescent="0.35">
      <c r="C12580" s="22"/>
    </row>
    <row r="12581" spans="3:3" x14ac:dyDescent="0.35">
      <c r="C12581" s="22"/>
    </row>
    <row r="12582" spans="3:3" x14ac:dyDescent="0.35">
      <c r="C12582" s="22"/>
    </row>
    <row r="12583" spans="3:3" x14ac:dyDescent="0.35">
      <c r="C12583" s="22"/>
    </row>
    <row r="12584" spans="3:3" x14ac:dyDescent="0.35">
      <c r="C12584" s="22"/>
    </row>
    <row r="12585" spans="3:3" x14ac:dyDescent="0.35">
      <c r="C12585" s="22"/>
    </row>
    <row r="12586" spans="3:3" x14ac:dyDescent="0.35">
      <c r="C12586" s="22"/>
    </row>
    <row r="12587" spans="3:3" x14ac:dyDescent="0.35">
      <c r="C12587" s="22"/>
    </row>
    <row r="12588" spans="3:3" x14ac:dyDescent="0.35">
      <c r="C12588" s="22"/>
    </row>
    <row r="12589" spans="3:3" x14ac:dyDescent="0.35">
      <c r="C12589" s="22"/>
    </row>
    <row r="12590" spans="3:3" x14ac:dyDescent="0.35">
      <c r="C12590" s="22"/>
    </row>
    <row r="12591" spans="3:3" x14ac:dyDescent="0.35">
      <c r="C12591" s="22"/>
    </row>
    <row r="12592" spans="3:3" x14ac:dyDescent="0.35">
      <c r="C12592" s="22"/>
    </row>
    <row r="12593" spans="3:3" x14ac:dyDescent="0.35">
      <c r="C12593" s="22"/>
    </row>
    <row r="12594" spans="3:3" x14ac:dyDescent="0.35">
      <c r="C12594" s="22"/>
    </row>
    <row r="12595" spans="3:3" x14ac:dyDescent="0.35">
      <c r="C12595" s="22"/>
    </row>
    <row r="12596" spans="3:3" x14ac:dyDescent="0.35">
      <c r="C12596" s="22"/>
    </row>
    <row r="12597" spans="3:3" x14ac:dyDescent="0.35">
      <c r="C12597" s="22"/>
    </row>
    <row r="12598" spans="3:3" x14ac:dyDescent="0.35">
      <c r="C12598" s="22"/>
    </row>
    <row r="12599" spans="3:3" x14ac:dyDescent="0.35">
      <c r="C12599" s="22"/>
    </row>
    <row r="12600" spans="3:3" x14ac:dyDescent="0.35">
      <c r="C12600" s="22"/>
    </row>
    <row r="12601" spans="3:3" x14ac:dyDescent="0.35">
      <c r="C12601" s="22"/>
    </row>
    <row r="12602" spans="3:3" x14ac:dyDescent="0.35">
      <c r="C12602" s="22"/>
    </row>
    <row r="12603" spans="3:3" x14ac:dyDescent="0.35">
      <c r="C12603" s="22"/>
    </row>
    <row r="12604" spans="3:3" x14ac:dyDescent="0.35">
      <c r="C12604" s="22"/>
    </row>
    <row r="12605" spans="3:3" x14ac:dyDescent="0.35">
      <c r="C12605" s="22"/>
    </row>
    <row r="12606" spans="3:3" x14ac:dyDescent="0.35">
      <c r="C12606" s="22"/>
    </row>
    <row r="12607" spans="3:3" x14ac:dyDescent="0.35">
      <c r="C12607" s="22"/>
    </row>
    <row r="12608" spans="3:3" x14ac:dyDescent="0.35">
      <c r="C12608" s="22"/>
    </row>
    <row r="12609" spans="3:3" x14ac:dyDescent="0.35">
      <c r="C12609" s="22"/>
    </row>
    <row r="12610" spans="3:3" x14ac:dyDescent="0.35">
      <c r="C12610" s="22"/>
    </row>
    <row r="12611" spans="3:3" x14ac:dyDescent="0.35">
      <c r="C12611" s="22"/>
    </row>
    <row r="12612" spans="3:3" x14ac:dyDescent="0.35">
      <c r="C12612" s="22"/>
    </row>
    <row r="12613" spans="3:3" x14ac:dyDescent="0.35">
      <c r="C12613" s="22"/>
    </row>
    <row r="12614" spans="3:3" x14ac:dyDescent="0.35">
      <c r="C12614" s="22"/>
    </row>
    <row r="12615" spans="3:3" x14ac:dyDescent="0.35">
      <c r="C12615" s="22"/>
    </row>
    <row r="12616" spans="3:3" x14ac:dyDescent="0.35">
      <c r="C12616" s="22"/>
    </row>
    <row r="12617" spans="3:3" x14ac:dyDescent="0.35">
      <c r="C12617" s="22"/>
    </row>
    <row r="12618" spans="3:3" x14ac:dyDescent="0.35">
      <c r="C12618" s="22"/>
    </row>
    <row r="12619" spans="3:3" x14ac:dyDescent="0.35">
      <c r="C12619" s="22"/>
    </row>
    <row r="12620" spans="3:3" x14ac:dyDescent="0.35">
      <c r="C12620" s="22"/>
    </row>
    <row r="12621" spans="3:3" x14ac:dyDescent="0.35">
      <c r="C12621" s="22"/>
    </row>
    <row r="12622" spans="3:3" x14ac:dyDescent="0.35">
      <c r="C12622" s="22"/>
    </row>
    <row r="12623" spans="3:3" x14ac:dyDescent="0.35">
      <c r="C12623" s="22"/>
    </row>
    <row r="12624" spans="3:3" x14ac:dyDescent="0.35">
      <c r="C12624" s="22"/>
    </row>
    <row r="12625" spans="3:3" x14ac:dyDescent="0.35">
      <c r="C12625" s="22"/>
    </row>
    <row r="12626" spans="3:3" x14ac:dyDescent="0.35">
      <c r="C12626" s="22"/>
    </row>
    <row r="12627" spans="3:3" x14ac:dyDescent="0.35">
      <c r="C12627" s="22"/>
    </row>
    <row r="12628" spans="3:3" x14ac:dyDescent="0.35">
      <c r="C12628" s="22"/>
    </row>
    <row r="12629" spans="3:3" x14ac:dyDescent="0.35">
      <c r="C12629" s="22"/>
    </row>
    <row r="12630" spans="3:3" x14ac:dyDescent="0.35">
      <c r="C12630" s="22"/>
    </row>
    <row r="12631" spans="3:3" x14ac:dyDescent="0.35">
      <c r="C12631" s="22"/>
    </row>
    <row r="12632" spans="3:3" x14ac:dyDescent="0.35">
      <c r="C12632" s="22"/>
    </row>
    <row r="12633" spans="3:3" x14ac:dyDescent="0.35">
      <c r="C12633" s="22"/>
    </row>
    <row r="12634" spans="3:3" x14ac:dyDescent="0.35">
      <c r="C12634" s="22"/>
    </row>
    <row r="12635" spans="3:3" x14ac:dyDescent="0.35">
      <c r="C12635" s="22"/>
    </row>
    <row r="12636" spans="3:3" x14ac:dyDescent="0.35">
      <c r="C12636" s="22"/>
    </row>
    <row r="12637" spans="3:3" x14ac:dyDescent="0.35">
      <c r="C12637" s="22"/>
    </row>
    <row r="12638" spans="3:3" x14ac:dyDescent="0.35">
      <c r="C12638" s="22"/>
    </row>
    <row r="12639" spans="3:3" x14ac:dyDescent="0.35">
      <c r="C12639" s="22"/>
    </row>
    <row r="12640" spans="3:3" x14ac:dyDescent="0.35">
      <c r="C12640" s="22"/>
    </row>
    <row r="12641" spans="3:3" x14ac:dyDescent="0.35">
      <c r="C12641" s="22"/>
    </row>
    <row r="12642" spans="3:3" x14ac:dyDescent="0.35">
      <c r="C12642" s="22"/>
    </row>
    <row r="12643" spans="3:3" x14ac:dyDescent="0.35">
      <c r="C12643" s="22"/>
    </row>
    <row r="12644" spans="3:3" x14ac:dyDescent="0.35">
      <c r="C12644" s="22"/>
    </row>
    <row r="12645" spans="3:3" x14ac:dyDescent="0.35">
      <c r="C12645" s="22"/>
    </row>
    <row r="12646" spans="3:3" x14ac:dyDescent="0.35">
      <c r="C12646" s="22"/>
    </row>
    <row r="12647" spans="3:3" x14ac:dyDescent="0.35">
      <c r="C12647" s="22"/>
    </row>
    <row r="12648" spans="3:3" x14ac:dyDescent="0.35">
      <c r="C12648" s="22"/>
    </row>
    <row r="12649" spans="3:3" x14ac:dyDescent="0.35">
      <c r="C12649" s="22"/>
    </row>
    <row r="12650" spans="3:3" x14ac:dyDescent="0.35">
      <c r="C12650" s="22"/>
    </row>
    <row r="12651" spans="3:3" x14ac:dyDescent="0.35">
      <c r="C12651" s="22"/>
    </row>
    <row r="12652" spans="3:3" x14ac:dyDescent="0.35">
      <c r="C12652" s="22"/>
    </row>
    <row r="12653" spans="3:3" x14ac:dyDescent="0.35">
      <c r="C12653" s="22"/>
    </row>
    <row r="12654" spans="3:3" x14ac:dyDescent="0.35">
      <c r="C12654" s="22"/>
    </row>
    <row r="12655" spans="3:3" x14ac:dyDescent="0.35">
      <c r="C12655" s="22"/>
    </row>
    <row r="12656" spans="3:3" x14ac:dyDescent="0.35">
      <c r="C12656" s="22"/>
    </row>
    <row r="12657" spans="3:3" x14ac:dyDescent="0.35">
      <c r="C12657" s="22"/>
    </row>
    <row r="12658" spans="3:3" x14ac:dyDescent="0.35">
      <c r="C12658" s="22"/>
    </row>
    <row r="12659" spans="3:3" x14ac:dyDescent="0.35">
      <c r="C12659" s="22"/>
    </row>
    <row r="12660" spans="3:3" x14ac:dyDescent="0.35">
      <c r="C12660" s="22"/>
    </row>
    <row r="12661" spans="3:3" x14ac:dyDescent="0.35">
      <c r="C12661" s="22"/>
    </row>
    <row r="12662" spans="3:3" x14ac:dyDescent="0.35">
      <c r="C12662" s="22"/>
    </row>
    <row r="12663" spans="3:3" x14ac:dyDescent="0.35">
      <c r="C12663" s="22"/>
    </row>
    <row r="12664" spans="3:3" x14ac:dyDescent="0.35">
      <c r="C12664" s="22"/>
    </row>
    <row r="12665" spans="3:3" x14ac:dyDescent="0.35">
      <c r="C12665" s="22"/>
    </row>
    <row r="12666" spans="3:3" x14ac:dyDescent="0.35">
      <c r="C12666" s="22"/>
    </row>
    <row r="12667" spans="3:3" x14ac:dyDescent="0.35">
      <c r="C12667" s="22"/>
    </row>
    <row r="12668" spans="3:3" x14ac:dyDescent="0.35">
      <c r="C12668" s="22"/>
    </row>
    <row r="12669" spans="3:3" x14ac:dyDescent="0.35">
      <c r="C12669" s="22"/>
    </row>
    <row r="12670" spans="3:3" x14ac:dyDescent="0.35">
      <c r="C12670" s="22"/>
    </row>
    <row r="12671" spans="3:3" x14ac:dyDescent="0.35">
      <c r="C12671" s="22"/>
    </row>
    <row r="12672" spans="3:3" x14ac:dyDescent="0.35">
      <c r="C12672" s="22"/>
    </row>
    <row r="12673" spans="3:3" x14ac:dyDescent="0.35">
      <c r="C12673" s="22"/>
    </row>
    <row r="12674" spans="3:3" x14ac:dyDescent="0.35">
      <c r="C12674" s="22"/>
    </row>
    <row r="12675" spans="3:3" x14ac:dyDescent="0.35">
      <c r="C12675" s="22"/>
    </row>
    <row r="12676" spans="3:3" x14ac:dyDescent="0.35">
      <c r="C12676" s="22"/>
    </row>
    <row r="12677" spans="3:3" x14ac:dyDescent="0.35">
      <c r="C12677" s="22"/>
    </row>
    <row r="12678" spans="3:3" x14ac:dyDescent="0.35">
      <c r="C12678" s="22"/>
    </row>
    <row r="12679" spans="3:3" x14ac:dyDescent="0.35">
      <c r="C12679" s="22"/>
    </row>
    <row r="12680" spans="3:3" x14ac:dyDescent="0.35">
      <c r="C12680" s="22"/>
    </row>
    <row r="12681" spans="3:3" x14ac:dyDescent="0.35">
      <c r="C12681" s="22"/>
    </row>
    <row r="12682" spans="3:3" x14ac:dyDescent="0.35">
      <c r="C12682" s="22"/>
    </row>
    <row r="12683" spans="3:3" x14ac:dyDescent="0.35">
      <c r="C12683" s="22"/>
    </row>
    <row r="12684" spans="3:3" x14ac:dyDescent="0.35">
      <c r="C12684" s="22"/>
    </row>
    <row r="12685" spans="3:3" x14ac:dyDescent="0.35">
      <c r="C12685" s="22"/>
    </row>
    <row r="12686" spans="3:3" x14ac:dyDescent="0.35">
      <c r="C12686" s="22"/>
    </row>
    <row r="12687" spans="3:3" x14ac:dyDescent="0.35">
      <c r="C12687" s="22"/>
    </row>
    <row r="12688" spans="3:3" x14ac:dyDescent="0.35">
      <c r="C12688" s="22"/>
    </row>
    <row r="12689" spans="3:3" x14ac:dyDescent="0.35">
      <c r="C12689" s="22"/>
    </row>
    <row r="12690" spans="3:3" x14ac:dyDescent="0.35">
      <c r="C12690" s="22"/>
    </row>
    <row r="12691" spans="3:3" x14ac:dyDescent="0.35">
      <c r="C12691" s="22"/>
    </row>
    <row r="12692" spans="3:3" x14ac:dyDescent="0.35">
      <c r="C12692" s="22"/>
    </row>
    <row r="12693" spans="3:3" x14ac:dyDescent="0.35">
      <c r="C12693" s="22"/>
    </row>
    <row r="12694" spans="3:3" x14ac:dyDescent="0.35">
      <c r="C12694" s="22"/>
    </row>
    <row r="12695" spans="3:3" x14ac:dyDescent="0.35">
      <c r="C12695" s="22"/>
    </row>
    <row r="12696" spans="3:3" x14ac:dyDescent="0.35">
      <c r="C12696" s="22"/>
    </row>
    <row r="12697" spans="3:3" x14ac:dyDescent="0.35">
      <c r="C12697" s="22"/>
    </row>
    <row r="12698" spans="3:3" x14ac:dyDescent="0.35">
      <c r="C12698" s="22"/>
    </row>
    <row r="12699" spans="3:3" x14ac:dyDescent="0.35">
      <c r="C12699" s="22"/>
    </row>
    <row r="12700" spans="3:3" x14ac:dyDescent="0.35">
      <c r="C12700" s="22"/>
    </row>
    <row r="12701" spans="3:3" x14ac:dyDescent="0.35">
      <c r="C12701" s="22"/>
    </row>
    <row r="12702" spans="3:3" x14ac:dyDescent="0.35">
      <c r="C12702" s="22"/>
    </row>
    <row r="12703" spans="3:3" x14ac:dyDescent="0.35">
      <c r="C12703" s="22"/>
    </row>
    <row r="12704" spans="3:3" x14ac:dyDescent="0.35">
      <c r="C12704" s="22"/>
    </row>
    <row r="12705" spans="3:3" x14ac:dyDescent="0.35">
      <c r="C12705" s="22"/>
    </row>
    <row r="12706" spans="3:3" x14ac:dyDescent="0.35">
      <c r="C12706" s="22"/>
    </row>
    <row r="12707" spans="3:3" x14ac:dyDescent="0.35">
      <c r="C12707" s="22"/>
    </row>
    <row r="12708" spans="3:3" x14ac:dyDescent="0.35">
      <c r="C12708" s="22"/>
    </row>
    <row r="12709" spans="3:3" x14ac:dyDescent="0.35">
      <c r="C12709" s="22"/>
    </row>
    <row r="12710" spans="3:3" x14ac:dyDescent="0.35">
      <c r="C12710" s="22"/>
    </row>
    <row r="12711" spans="3:3" x14ac:dyDescent="0.35">
      <c r="C12711" s="22"/>
    </row>
    <row r="12712" spans="3:3" x14ac:dyDescent="0.35">
      <c r="C12712" s="22"/>
    </row>
    <row r="12713" spans="3:3" x14ac:dyDescent="0.35">
      <c r="C12713" s="22"/>
    </row>
    <row r="12714" spans="3:3" x14ac:dyDescent="0.35">
      <c r="C12714" s="22"/>
    </row>
    <row r="12715" spans="3:3" x14ac:dyDescent="0.35">
      <c r="C12715" s="22"/>
    </row>
    <row r="12716" spans="3:3" x14ac:dyDescent="0.35">
      <c r="C12716" s="22"/>
    </row>
    <row r="12717" spans="3:3" x14ac:dyDescent="0.35">
      <c r="C12717" s="22"/>
    </row>
    <row r="12718" spans="3:3" x14ac:dyDescent="0.35">
      <c r="C12718" s="22"/>
    </row>
    <row r="12719" spans="3:3" x14ac:dyDescent="0.35">
      <c r="C12719" s="22"/>
    </row>
    <row r="12720" spans="3:3" x14ac:dyDescent="0.35">
      <c r="C12720" s="22"/>
    </row>
    <row r="12721" spans="3:3" x14ac:dyDescent="0.35">
      <c r="C12721" s="22"/>
    </row>
    <row r="12722" spans="3:3" x14ac:dyDescent="0.35">
      <c r="C12722" s="22"/>
    </row>
    <row r="12723" spans="3:3" x14ac:dyDescent="0.35">
      <c r="C12723" s="22"/>
    </row>
    <row r="12724" spans="3:3" x14ac:dyDescent="0.35">
      <c r="C12724" s="22"/>
    </row>
    <row r="12725" spans="3:3" x14ac:dyDescent="0.35">
      <c r="C12725" s="22"/>
    </row>
    <row r="12726" spans="3:3" x14ac:dyDescent="0.35">
      <c r="C12726" s="22"/>
    </row>
    <row r="12727" spans="3:3" x14ac:dyDescent="0.35">
      <c r="C12727" s="22"/>
    </row>
    <row r="12728" spans="3:3" x14ac:dyDescent="0.35">
      <c r="C12728" s="22"/>
    </row>
    <row r="12729" spans="3:3" x14ac:dyDescent="0.35">
      <c r="C12729" s="22"/>
    </row>
    <row r="12730" spans="3:3" x14ac:dyDescent="0.35">
      <c r="C12730" s="22"/>
    </row>
    <row r="12731" spans="3:3" x14ac:dyDescent="0.35">
      <c r="C12731" s="22"/>
    </row>
    <row r="12732" spans="3:3" x14ac:dyDescent="0.35">
      <c r="C12732" s="22"/>
    </row>
    <row r="12733" spans="3:3" x14ac:dyDescent="0.35">
      <c r="C12733" s="22"/>
    </row>
    <row r="12734" spans="3:3" x14ac:dyDescent="0.35">
      <c r="C12734" s="22"/>
    </row>
    <row r="12735" spans="3:3" x14ac:dyDescent="0.35">
      <c r="C12735" s="22"/>
    </row>
    <row r="12736" spans="3:3" x14ac:dyDescent="0.35">
      <c r="C12736" s="22"/>
    </row>
    <row r="12737" spans="3:3" x14ac:dyDescent="0.35">
      <c r="C12737" s="22"/>
    </row>
    <row r="12738" spans="3:3" x14ac:dyDescent="0.35">
      <c r="C12738" s="22"/>
    </row>
    <row r="12739" spans="3:3" x14ac:dyDescent="0.35">
      <c r="C12739" s="22"/>
    </row>
    <row r="12740" spans="3:3" x14ac:dyDescent="0.35">
      <c r="C12740" s="22"/>
    </row>
    <row r="12741" spans="3:3" x14ac:dyDescent="0.35">
      <c r="C12741" s="22"/>
    </row>
    <row r="12742" spans="3:3" x14ac:dyDescent="0.35">
      <c r="C12742" s="22"/>
    </row>
    <row r="12743" spans="3:3" x14ac:dyDescent="0.35">
      <c r="C12743" s="22"/>
    </row>
    <row r="12744" spans="3:3" x14ac:dyDescent="0.35">
      <c r="C12744" s="22"/>
    </row>
    <row r="12745" spans="3:3" x14ac:dyDescent="0.35">
      <c r="C12745" s="22"/>
    </row>
    <row r="12746" spans="3:3" x14ac:dyDescent="0.35">
      <c r="C12746" s="22"/>
    </row>
    <row r="12747" spans="3:3" x14ac:dyDescent="0.35">
      <c r="C12747" s="22"/>
    </row>
    <row r="12748" spans="3:3" x14ac:dyDescent="0.35">
      <c r="C12748" s="22"/>
    </row>
    <row r="12749" spans="3:3" x14ac:dyDescent="0.35">
      <c r="C12749" s="22"/>
    </row>
    <row r="12750" spans="3:3" x14ac:dyDescent="0.35">
      <c r="C12750" s="22"/>
    </row>
    <row r="12751" spans="3:3" x14ac:dyDescent="0.35">
      <c r="C12751" s="22"/>
    </row>
    <row r="12752" spans="3:3" x14ac:dyDescent="0.35">
      <c r="C12752" s="22"/>
    </row>
    <row r="12753" spans="3:3" x14ac:dyDescent="0.35">
      <c r="C12753" s="22"/>
    </row>
    <row r="12754" spans="3:3" x14ac:dyDescent="0.35">
      <c r="C12754" s="22"/>
    </row>
    <row r="12755" spans="3:3" x14ac:dyDescent="0.35">
      <c r="C12755" s="22"/>
    </row>
    <row r="12756" spans="3:3" x14ac:dyDescent="0.35">
      <c r="C12756" s="22"/>
    </row>
    <row r="12757" spans="3:3" x14ac:dyDescent="0.35">
      <c r="C12757" s="22"/>
    </row>
    <row r="12758" spans="3:3" x14ac:dyDescent="0.35">
      <c r="C12758" s="22"/>
    </row>
    <row r="12759" spans="3:3" x14ac:dyDescent="0.35">
      <c r="C12759" s="22"/>
    </row>
    <row r="12760" spans="3:3" x14ac:dyDescent="0.35">
      <c r="C12760" s="22"/>
    </row>
    <row r="12761" spans="3:3" x14ac:dyDescent="0.35">
      <c r="C12761" s="22"/>
    </row>
    <row r="12762" spans="3:3" x14ac:dyDescent="0.35">
      <c r="C12762" s="22"/>
    </row>
    <row r="12763" spans="3:3" x14ac:dyDescent="0.35">
      <c r="C12763" s="22"/>
    </row>
    <row r="12764" spans="3:3" x14ac:dyDescent="0.35">
      <c r="C12764" s="22"/>
    </row>
    <row r="12765" spans="3:3" x14ac:dyDescent="0.35">
      <c r="C12765" s="22"/>
    </row>
    <row r="12766" spans="3:3" x14ac:dyDescent="0.35">
      <c r="C12766" s="22"/>
    </row>
    <row r="12767" spans="3:3" x14ac:dyDescent="0.35">
      <c r="C12767" s="22"/>
    </row>
    <row r="12768" spans="3:3" x14ac:dyDescent="0.35">
      <c r="C12768" s="22"/>
    </row>
    <row r="12769" spans="3:3" x14ac:dyDescent="0.35">
      <c r="C12769" s="22"/>
    </row>
    <row r="12770" spans="3:3" x14ac:dyDescent="0.35">
      <c r="C12770" s="22"/>
    </row>
    <row r="12771" spans="3:3" x14ac:dyDescent="0.35">
      <c r="C12771" s="22"/>
    </row>
    <row r="12772" spans="3:3" x14ac:dyDescent="0.35">
      <c r="C12772" s="22"/>
    </row>
    <row r="12773" spans="3:3" x14ac:dyDescent="0.35">
      <c r="C12773" s="22"/>
    </row>
    <row r="12774" spans="3:3" x14ac:dyDescent="0.35">
      <c r="C12774" s="22"/>
    </row>
    <row r="12775" spans="3:3" x14ac:dyDescent="0.35">
      <c r="C12775" s="22"/>
    </row>
    <row r="12776" spans="3:3" x14ac:dyDescent="0.35">
      <c r="C12776" s="22"/>
    </row>
    <row r="12777" spans="3:3" x14ac:dyDescent="0.35">
      <c r="C12777" s="22"/>
    </row>
    <row r="12778" spans="3:3" x14ac:dyDescent="0.35">
      <c r="C12778" s="22"/>
    </row>
    <row r="12779" spans="3:3" x14ac:dyDescent="0.35">
      <c r="C12779" s="22"/>
    </row>
    <row r="12780" spans="3:3" x14ac:dyDescent="0.35">
      <c r="C12780" s="22"/>
    </row>
    <row r="12781" spans="3:3" x14ac:dyDescent="0.35">
      <c r="C12781" s="22"/>
    </row>
    <row r="12782" spans="3:3" x14ac:dyDescent="0.35">
      <c r="C12782" s="22"/>
    </row>
    <row r="12783" spans="3:3" x14ac:dyDescent="0.35">
      <c r="C12783" s="22"/>
    </row>
    <row r="12784" spans="3:3" x14ac:dyDescent="0.35">
      <c r="C12784" s="22"/>
    </row>
    <row r="12785" spans="3:3" x14ac:dyDescent="0.35">
      <c r="C12785" s="22"/>
    </row>
    <row r="12786" spans="3:3" x14ac:dyDescent="0.35">
      <c r="C12786" s="22"/>
    </row>
    <row r="12787" spans="3:3" x14ac:dyDescent="0.35">
      <c r="C12787" s="22"/>
    </row>
    <row r="12788" spans="3:3" x14ac:dyDescent="0.35">
      <c r="C12788" s="22"/>
    </row>
    <row r="12789" spans="3:3" x14ac:dyDescent="0.35">
      <c r="C12789" s="22"/>
    </row>
    <row r="12790" spans="3:3" x14ac:dyDescent="0.35">
      <c r="C12790" s="22"/>
    </row>
    <row r="12791" spans="3:3" x14ac:dyDescent="0.35">
      <c r="C12791" s="22"/>
    </row>
    <row r="12792" spans="3:3" x14ac:dyDescent="0.35">
      <c r="C12792" s="22"/>
    </row>
    <row r="12793" spans="3:3" x14ac:dyDescent="0.35">
      <c r="C12793" s="22"/>
    </row>
    <row r="12794" spans="3:3" x14ac:dyDescent="0.35">
      <c r="C12794" s="22"/>
    </row>
    <row r="12795" spans="3:3" x14ac:dyDescent="0.35">
      <c r="C12795" s="22"/>
    </row>
    <row r="12796" spans="3:3" x14ac:dyDescent="0.35">
      <c r="C12796" s="22"/>
    </row>
    <row r="12797" spans="3:3" x14ac:dyDescent="0.35">
      <c r="C12797" s="22"/>
    </row>
    <row r="12798" spans="3:3" x14ac:dyDescent="0.35">
      <c r="C12798" s="22"/>
    </row>
    <row r="12799" spans="3:3" x14ac:dyDescent="0.35">
      <c r="C12799" s="22"/>
    </row>
    <row r="12800" spans="3:3" x14ac:dyDescent="0.35">
      <c r="C12800" s="22"/>
    </row>
    <row r="12801" spans="3:3" x14ac:dyDescent="0.35">
      <c r="C12801" s="22"/>
    </row>
    <row r="12802" spans="3:3" x14ac:dyDescent="0.35">
      <c r="C12802" s="22"/>
    </row>
    <row r="12803" spans="3:3" x14ac:dyDescent="0.35">
      <c r="C12803" s="22"/>
    </row>
    <row r="12804" spans="3:3" x14ac:dyDescent="0.35">
      <c r="C12804" s="22"/>
    </row>
    <row r="12805" spans="3:3" x14ac:dyDescent="0.35">
      <c r="C12805" s="22"/>
    </row>
    <row r="12806" spans="3:3" x14ac:dyDescent="0.35">
      <c r="C12806" s="22"/>
    </row>
    <row r="12807" spans="3:3" x14ac:dyDescent="0.35">
      <c r="C12807" s="22"/>
    </row>
    <row r="12808" spans="3:3" x14ac:dyDescent="0.35">
      <c r="C12808" s="22"/>
    </row>
    <row r="12809" spans="3:3" x14ac:dyDescent="0.35">
      <c r="C12809" s="22"/>
    </row>
    <row r="12810" spans="3:3" x14ac:dyDescent="0.35">
      <c r="C12810" s="22"/>
    </row>
    <row r="12811" spans="3:3" x14ac:dyDescent="0.35">
      <c r="C12811" s="22"/>
    </row>
    <row r="12812" spans="3:3" x14ac:dyDescent="0.35">
      <c r="C12812" s="22"/>
    </row>
    <row r="12813" spans="3:3" x14ac:dyDescent="0.35">
      <c r="C12813" s="22"/>
    </row>
    <row r="12814" spans="3:3" x14ac:dyDescent="0.35">
      <c r="C12814" s="22"/>
    </row>
    <row r="12815" spans="3:3" x14ac:dyDescent="0.35">
      <c r="C12815" s="22"/>
    </row>
    <row r="12816" spans="3:3" x14ac:dyDescent="0.35">
      <c r="C12816" s="22"/>
    </row>
    <row r="12817" spans="3:3" x14ac:dyDescent="0.35">
      <c r="C12817" s="22"/>
    </row>
    <row r="12818" spans="3:3" x14ac:dyDescent="0.35">
      <c r="C12818" s="22"/>
    </row>
    <row r="12819" spans="3:3" x14ac:dyDescent="0.35">
      <c r="C12819" s="22"/>
    </row>
    <row r="12820" spans="3:3" x14ac:dyDescent="0.35">
      <c r="C12820" s="22"/>
    </row>
    <row r="12821" spans="3:3" x14ac:dyDescent="0.35">
      <c r="C12821" s="22"/>
    </row>
    <row r="12822" spans="3:3" x14ac:dyDescent="0.35">
      <c r="C12822" s="22"/>
    </row>
    <row r="12823" spans="3:3" x14ac:dyDescent="0.35">
      <c r="C12823" s="22"/>
    </row>
    <row r="12824" spans="3:3" x14ac:dyDescent="0.35">
      <c r="C12824" s="22"/>
    </row>
    <row r="12825" spans="3:3" x14ac:dyDescent="0.35">
      <c r="C12825" s="22"/>
    </row>
    <row r="12826" spans="3:3" x14ac:dyDescent="0.35">
      <c r="C12826" s="22"/>
    </row>
    <row r="12827" spans="3:3" x14ac:dyDescent="0.35">
      <c r="C12827" s="22"/>
    </row>
    <row r="12828" spans="3:3" x14ac:dyDescent="0.35">
      <c r="C12828" s="22"/>
    </row>
    <row r="12829" spans="3:3" x14ac:dyDescent="0.35">
      <c r="C12829" s="22"/>
    </row>
    <row r="12830" spans="3:3" x14ac:dyDescent="0.35">
      <c r="C12830" s="22"/>
    </row>
    <row r="12831" spans="3:3" x14ac:dyDescent="0.35">
      <c r="C12831" s="22"/>
    </row>
    <row r="12832" spans="3:3" x14ac:dyDescent="0.35">
      <c r="C12832" s="22"/>
    </row>
    <row r="12833" spans="3:3" x14ac:dyDescent="0.35">
      <c r="C12833" s="22"/>
    </row>
    <row r="12834" spans="3:3" x14ac:dyDescent="0.35">
      <c r="C12834" s="22"/>
    </row>
    <row r="12835" spans="3:3" x14ac:dyDescent="0.35">
      <c r="C12835" s="22"/>
    </row>
    <row r="12836" spans="3:3" x14ac:dyDescent="0.35">
      <c r="C12836" s="22"/>
    </row>
    <row r="12837" spans="3:3" x14ac:dyDescent="0.35">
      <c r="C12837" s="22"/>
    </row>
    <row r="12838" spans="3:3" x14ac:dyDescent="0.35">
      <c r="C12838" s="22"/>
    </row>
    <row r="12839" spans="3:3" x14ac:dyDescent="0.35">
      <c r="C12839" s="22"/>
    </row>
    <row r="12840" spans="3:3" x14ac:dyDescent="0.35">
      <c r="C12840" s="22"/>
    </row>
    <row r="12841" spans="3:3" x14ac:dyDescent="0.35">
      <c r="C12841" s="22"/>
    </row>
    <row r="12842" spans="3:3" x14ac:dyDescent="0.35">
      <c r="C12842" s="22"/>
    </row>
    <row r="12843" spans="3:3" x14ac:dyDescent="0.35">
      <c r="C12843" s="22"/>
    </row>
    <row r="12844" spans="3:3" x14ac:dyDescent="0.35">
      <c r="C12844" s="22"/>
    </row>
    <row r="12845" spans="3:3" x14ac:dyDescent="0.35">
      <c r="C12845" s="22"/>
    </row>
    <row r="12846" spans="3:3" x14ac:dyDescent="0.35">
      <c r="C12846" s="22"/>
    </row>
    <row r="12847" spans="3:3" x14ac:dyDescent="0.35">
      <c r="C12847" s="22"/>
    </row>
    <row r="12848" spans="3:3" x14ac:dyDescent="0.35">
      <c r="C12848" s="22"/>
    </row>
    <row r="12849" spans="3:3" x14ac:dyDescent="0.35">
      <c r="C12849" s="22"/>
    </row>
    <row r="12850" spans="3:3" x14ac:dyDescent="0.35">
      <c r="C12850" s="22"/>
    </row>
    <row r="12851" spans="3:3" x14ac:dyDescent="0.35">
      <c r="C12851" s="22"/>
    </row>
    <row r="12852" spans="3:3" x14ac:dyDescent="0.35">
      <c r="C12852" s="22"/>
    </row>
    <row r="12853" spans="3:3" x14ac:dyDescent="0.35">
      <c r="C12853" s="22"/>
    </row>
    <row r="12854" spans="3:3" x14ac:dyDescent="0.35">
      <c r="C12854" s="22"/>
    </row>
    <row r="12855" spans="3:3" x14ac:dyDescent="0.35">
      <c r="C12855" s="22"/>
    </row>
    <row r="12856" spans="3:3" x14ac:dyDescent="0.35">
      <c r="C12856" s="22"/>
    </row>
    <row r="12857" spans="3:3" x14ac:dyDescent="0.35">
      <c r="C12857" s="22"/>
    </row>
    <row r="12858" spans="3:3" x14ac:dyDescent="0.35">
      <c r="C12858" s="22"/>
    </row>
    <row r="12859" spans="3:3" x14ac:dyDescent="0.35">
      <c r="C12859" s="22"/>
    </row>
    <row r="12860" spans="3:3" x14ac:dyDescent="0.35">
      <c r="C12860" s="22"/>
    </row>
    <row r="12861" spans="3:3" x14ac:dyDescent="0.35">
      <c r="C12861" s="22"/>
    </row>
    <row r="12862" spans="3:3" x14ac:dyDescent="0.35">
      <c r="C12862" s="22"/>
    </row>
    <row r="12863" spans="3:3" x14ac:dyDescent="0.35">
      <c r="C12863" s="22"/>
    </row>
    <row r="12864" spans="3:3" x14ac:dyDescent="0.35">
      <c r="C12864" s="22"/>
    </row>
    <row r="12865" spans="3:3" x14ac:dyDescent="0.35">
      <c r="C12865" s="22"/>
    </row>
    <row r="12866" spans="3:3" x14ac:dyDescent="0.35">
      <c r="C12866" s="22"/>
    </row>
    <row r="12867" spans="3:3" x14ac:dyDescent="0.35">
      <c r="C12867" s="22"/>
    </row>
    <row r="12868" spans="3:3" x14ac:dyDescent="0.35">
      <c r="C12868" s="22"/>
    </row>
    <row r="12869" spans="3:3" x14ac:dyDescent="0.35">
      <c r="C12869" s="22"/>
    </row>
    <row r="12870" spans="3:3" x14ac:dyDescent="0.35">
      <c r="C12870" s="22"/>
    </row>
    <row r="12871" spans="3:3" x14ac:dyDescent="0.35">
      <c r="C12871" s="22"/>
    </row>
    <row r="12872" spans="3:3" x14ac:dyDescent="0.35">
      <c r="C12872" s="22"/>
    </row>
    <row r="12873" spans="3:3" x14ac:dyDescent="0.35">
      <c r="C12873" s="22"/>
    </row>
    <row r="12874" spans="3:3" x14ac:dyDescent="0.35">
      <c r="C12874" s="22"/>
    </row>
    <row r="12875" spans="3:3" x14ac:dyDescent="0.35">
      <c r="C12875" s="22"/>
    </row>
    <row r="12876" spans="3:3" x14ac:dyDescent="0.35">
      <c r="C12876" s="22"/>
    </row>
    <row r="12877" spans="3:3" x14ac:dyDescent="0.35">
      <c r="C12877" s="22"/>
    </row>
    <row r="12878" spans="3:3" x14ac:dyDescent="0.35">
      <c r="C12878" s="22"/>
    </row>
    <row r="12879" spans="3:3" x14ac:dyDescent="0.35">
      <c r="C12879" s="22"/>
    </row>
    <row r="12880" spans="3:3" x14ac:dyDescent="0.35">
      <c r="C12880" s="22"/>
    </row>
    <row r="12881" spans="3:3" x14ac:dyDescent="0.35">
      <c r="C12881" s="22"/>
    </row>
    <row r="12882" spans="3:3" x14ac:dyDescent="0.35">
      <c r="C12882" s="22"/>
    </row>
    <row r="12883" spans="3:3" x14ac:dyDescent="0.35">
      <c r="C12883" s="22"/>
    </row>
    <row r="12884" spans="3:3" x14ac:dyDescent="0.35">
      <c r="C12884" s="22"/>
    </row>
    <row r="12885" spans="3:3" x14ac:dyDescent="0.35">
      <c r="C12885" s="22"/>
    </row>
    <row r="12886" spans="3:3" x14ac:dyDescent="0.35">
      <c r="C12886" s="22"/>
    </row>
    <row r="12887" spans="3:3" x14ac:dyDescent="0.35">
      <c r="C12887" s="22"/>
    </row>
    <row r="12888" spans="3:3" x14ac:dyDescent="0.35">
      <c r="C12888" s="22"/>
    </row>
    <row r="12889" spans="3:3" x14ac:dyDescent="0.35">
      <c r="C12889" s="22"/>
    </row>
    <row r="12890" spans="3:3" x14ac:dyDescent="0.35">
      <c r="C12890" s="22"/>
    </row>
    <row r="12891" spans="3:3" x14ac:dyDescent="0.35">
      <c r="C12891" s="22"/>
    </row>
    <row r="12892" spans="3:3" x14ac:dyDescent="0.35">
      <c r="C12892" s="22"/>
    </row>
    <row r="12893" spans="3:3" x14ac:dyDescent="0.35">
      <c r="C12893" s="22"/>
    </row>
    <row r="12894" spans="3:3" x14ac:dyDescent="0.35">
      <c r="C12894" s="22"/>
    </row>
    <row r="12895" spans="3:3" x14ac:dyDescent="0.35">
      <c r="C12895" s="22"/>
    </row>
    <row r="12896" spans="3:3" x14ac:dyDescent="0.35">
      <c r="C12896" s="22"/>
    </row>
    <row r="12897" spans="3:3" x14ac:dyDescent="0.35">
      <c r="C12897" s="22"/>
    </row>
    <row r="12898" spans="3:3" x14ac:dyDescent="0.35">
      <c r="C12898" s="22"/>
    </row>
    <row r="12899" spans="3:3" x14ac:dyDescent="0.35">
      <c r="C12899" s="22"/>
    </row>
    <row r="12900" spans="3:3" x14ac:dyDescent="0.35">
      <c r="C12900" s="22"/>
    </row>
    <row r="12901" spans="3:3" x14ac:dyDescent="0.35">
      <c r="C12901" s="22"/>
    </row>
    <row r="12902" spans="3:3" x14ac:dyDescent="0.35">
      <c r="C12902" s="22"/>
    </row>
    <row r="12903" spans="3:3" x14ac:dyDescent="0.35">
      <c r="C12903" s="22"/>
    </row>
    <row r="12904" spans="3:3" x14ac:dyDescent="0.35">
      <c r="C12904" s="22"/>
    </row>
    <row r="12905" spans="3:3" x14ac:dyDescent="0.35">
      <c r="C12905" s="22"/>
    </row>
    <row r="12906" spans="3:3" x14ac:dyDescent="0.35">
      <c r="C12906" s="22"/>
    </row>
    <row r="12907" spans="3:3" x14ac:dyDescent="0.35">
      <c r="C12907" s="22"/>
    </row>
    <row r="12908" spans="3:3" x14ac:dyDescent="0.35">
      <c r="C12908" s="22"/>
    </row>
    <row r="12909" spans="3:3" x14ac:dyDescent="0.35">
      <c r="C12909" s="22"/>
    </row>
    <row r="12910" spans="3:3" x14ac:dyDescent="0.35">
      <c r="C12910" s="22"/>
    </row>
    <row r="12911" spans="3:3" x14ac:dyDescent="0.35">
      <c r="C12911" s="22"/>
    </row>
    <row r="12912" spans="3:3" x14ac:dyDescent="0.35">
      <c r="C12912" s="22"/>
    </row>
    <row r="12913" spans="3:3" x14ac:dyDescent="0.35">
      <c r="C12913" s="22"/>
    </row>
    <row r="12914" spans="3:3" x14ac:dyDescent="0.35">
      <c r="C12914" s="22"/>
    </row>
    <row r="12915" spans="3:3" x14ac:dyDescent="0.35">
      <c r="C12915" s="22"/>
    </row>
    <row r="12916" spans="3:3" x14ac:dyDescent="0.35">
      <c r="C12916" s="22"/>
    </row>
    <row r="12917" spans="3:3" x14ac:dyDescent="0.35">
      <c r="C12917" s="22"/>
    </row>
    <row r="12918" spans="3:3" x14ac:dyDescent="0.35">
      <c r="C12918" s="22"/>
    </row>
    <row r="12919" spans="3:3" x14ac:dyDescent="0.35">
      <c r="C12919" s="22"/>
    </row>
    <row r="12920" spans="3:3" x14ac:dyDescent="0.35">
      <c r="C12920" s="22"/>
    </row>
    <row r="12921" spans="3:3" x14ac:dyDescent="0.35">
      <c r="C12921" s="22"/>
    </row>
    <row r="12922" spans="3:3" x14ac:dyDescent="0.35">
      <c r="C12922" s="22"/>
    </row>
    <row r="12923" spans="3:3" x14ac:dyDescent="0.35">
      <c r="C12923" s="22"/>
    </row>
    <row r="12924" spans="3:3" x14ac:dyDescent="0.35">
      <c r="C12924" s="22"/>
    </row>
    <row r="12925" spans="3:3" x14ac:dyDescent="0.35">
      <c r="C12925" s="22"/>
    </row>
    <row r="12926" spans="3:3" x14ac:dyDescent="0.35">
      <c r="C12926" s="22"/>
    </row>
    <row r="12927" spans="3:3" x14ac:dyDescent="0.35">
      <c r="C12927" s="22"/>
    </row>
    <row r="12928" spans="3:3" x14ac:dyDescent="0.35">
      <c r="C12928" s="22"/>
    </row>
    <row r="12929" spans="3:3" x14ac:dyDescent="0.35">
      <c r="C12929" s="22"/>
    </row>
    <row r="12930" spans="3:3" x14ac:dyDescent="0.35">
      <c r="C12930" s="22"/>
    </row>
    <row r="12931" spans="3:3" x14ac:dyDescent="0.35">
      <c r="C12931" s="22"/>
    </row>
    <row r="12932" spans="3:3" x14ac:dyDescent="0.35">
      <c r="C12932" s="22"/>
    </row>
    <row r="12933" spans="3:3" x14ac:dyDescent="0.35">
      <c r="C12933" s="22"/>
    </row>
    <row r="12934" spans="3:3" x14ac:dyDescent="0.35">
      <c r="C12934" s="22"/>
    </row>
    <row r="12935" spans="3:3" x14ac:dyDescent="0.35">
      <c r="C12935" s="22"/>
    </row>
    <row r="12936" spans="3:3" x14ac:dyDescent="0.35">
      <c r="C12936" s="22"/>
    </row>
    <row r="12937" spans="3:3" x14ac:dyDescent="0.35">
      <c r="C12937" s="22"/>
    </row>
    <row r="12938" spans="3:3" x14ac:dyDescent="0.35">
      <c r="C12938" s="22"/>
    </row>
    <row r="12939" spans="3:3" x14ac:dyDescent="0.35">
      <c r="C12939" s="22"/>
    </row>
    <row r="12940" spans="3:3" x14ac:dyDescent="0.35">
      <c r="C12940" s="22"/>
    </row>
    <row r="12941" spans="3:3" x14ac:dyDescent="0.35">
      <c r="C12941" s="22"/>
    </row>
    <row r="12942" spans="3:3" x14ac:dyDescent="0.35">
      <c r="C12942" s="22"/>
    </row>
    <row r="12943" spans="3:3" x14ac:dyDescent="0.35">
      <c r="C12943" s="22"/>
    </row>
    <row r="12944" spans="3:3" x14ac:dyDescent="0.35">
      <c r="C12944" s="22"/>
    </row>
    <row r="12945" spans="3:3" x14ac:dyDescent="0.35">
      <c r="C12945" s="22"/>
    </row>
    <row r="12946" spans="3:3" x14ac:dyDescent="0.35">
      <c r="C12946" s="22"/>
    </row>
    <row r="12947" spans="3:3" x14ac:dyDescent="0.35">
      <c r="C12947" s="22"/>
    </row>
    <row r="12948" spans="3:3" x14ac:dyDescent="0.35">
      <c r="C12948" s="22"/>
    </row>
    <row r="12949" spans="3:3" x14ac:dyDescent="0.35">
      <c r="C12949" s="22"/>
    </row>
    <row r="12950" spans="3:3" x14ac:dyDescent="0.35">
      <c r="C12950" s="22"/>
    </row>
    <row r="12951" spans="3:3" x14ac:dyDescent="0.35">
      <c r="C12951" s="22"/>
    </row>
    <row r="12952" spans="3:3" x14ac:dyDescent="0.35">
      <c r="C12952" s="22"/>
    </row>
    <row r="12953" spans="3:3" x14ac:dyDescent="0.35">
      <c r="C12953" s="22"/>
    </row>
    <row r="12954" spans="3:3" x14ac:dyDescent="0.35">
      <c r="C12954" s="22"/>
    </row>
    <row r="12955" spans="3:3" x14ac:dyDescent="0.35">
      <c r="C12955" s="22"/>
    </row>
    <row r="12956" spans="3:3" x14ac:dyDescent="0.35">
      <c r="C12956" s="22"/>
    </row>
    <row r="12957" spans="3:3" x14ac:dyDescent="0.35">
      <c r="C12957" s="22"/>
    </row>
    <row r="12958" spans="3:3" x14ac:dyDescent="0.35">
      <c r="C12958" s="22"/>
    </row>
    <row r="12959" spans="3:3" x14ac:dyDescent="0.35">
      <c r="C12959" s="22"/>
    </row>
    <row r="12960" spans="3:3" x14ac:dyDescent="0.35">
      <c r="C12960" s="22"/>
    </row>
    <row r="12961" spans="3:3" x14ac:dyDescent="0.35">
      <c r="C12961" s="22"/>
    </row>
    <row r="12962" spans="3:3" x14ac:dyDescent="0.35">
      <c r="C12962" s="22"/>
    </row>
    <row r="12963" spans="3:3" x14ac:dyDescent="0.35">
      <c r="C12963" s="22"/>
    </row>
    <row r="12964" spans="3:3" x14ac:dyDescent="0.35">
      <c r="C12964" s="22"/>
    </row>
    <row r="12965" spans="3:3" x14ac:dyDescent="0.35">
      <c r="C12965" s="22"/>
    </row>
    <row r="12966" spans="3:3" x14ac:dyDescent="0.35">
      <c r="C12966" s="22"/>
    </row>
    <row r="12967" spans="3:3" x14ac:dyDescent="0.35">
      <c r="C12967" s="22"/>
    </row>
    <row r="12968" spans="3:3" x14ac:dyDescent="0.35">
      <c r="C12968" s="22"/>
    </row>
    <row r="12969" spans="3:3" x14ac:dyDescent="0.35">
      <c r="C12969" s="22"/>
    </row>
    <row r="12970" spans="3:3" x14ac:dyDescent="0.35">
      <c r="C12970" s="22"/>
    </row>
    <row r="12971" spans="3:3" x14ac:dyDescent="0.35">
      <c r="C12971" s="22"/>
    </row>
    <row r="12972" spans="3:3" x14ac:dyDescent="0.35">
      <c r="C12972" s="22"/>
    </row>
    <row r="12973" spans="3:3" x14ac:dyDescent="0.35">
      <c r="C12973" s="22"/>
    </row>
    <row r="12974" spans="3:3" x14ac:dyDescent="0.35">
      <c r="C12974" s="22"/>
    </row>
    <row r="12975" spans="3:3" x14ac:dyDescent="0.35">
      <c r="C12975" s="22"/>
    </row>
    <row r="12976" spans="3:3" x14ac:dyDescent="0.35">
      <c r="C12976" s="22"/>
    </row>
    <row r="12977" spans="3:3" x14ac:dyDescent="0.35">
      <c r="C12977" s="22"/>
    </row>
    <row r="12978" spans="3:3" x14ac:dyDescent="0.35">
      <c r="C12978" s="22"/>
    </row>
    <row r="12979" spans="3:3" x14ac:dyDescent="0.35">
      <c r="C12979" s="22"/>
    </row>
    <row r="12980" spans="3:3" x14ac:dyDescent="0.35">
      <c r="C12980" s="22"/>
    </row>
    <row r="12981" spans="3:3" x14ac:dyDescent="0.35">
      <c r="C12981" s="22"/>
    </row>
    <row r="12982" spans="3:3" x14ac:dyDescent="0.35">
      <c r="C12982" s="22"/>
    </row>
    <row r="12983" spans="3:3" x14ac:dyDescent="0.35">
      <c r="C12983" s="22"/>
    </row>
    <row r="12984" spans="3:3" x14ac:dyDescent="0.35">
      <c r="C12984" s="22"/>
    </row>
    <row r="12985" spans="3:3" x14ac:dyDescent="0.35">
      <c r="C12985" s="22"/>
    </row>
    <row r="12986" spans="3:3" x14ac:dyDescent="0.35">
      <c r="C12986" s="22"/>
    </row>
    <row r="12987" spans="3:3" x14ac:dyDescent="0.35">
      <c r="C12987" s="22"/>
    </row>
    <row r="12988" spans="3:3" x14ac:dyDescent="0.35">
      <c r="C12988" s="22"/>
    </row>
    <row r="12989" spans="3:3" x14ac:dyDescent="0.35">
      <c r="C12989" s="22"/>
    </row>
    <row r="12990" spans="3:3" x14ac:dyDescent="0.35">
      <c r="C12990" s="22"/>
    </row>
    <row r="12991" spans="3:3" x14ac:dyDescent="0.35">
      <c r="C12991" s="22"/>
    </row>
    <row r="12992" spans="3:3" x14ac:dyDescent="0.35">
      <c r="C12992" s="22"/>
    </row>
    <row r="12993" spans="3:3" x14ac:dyDescent="0.35">
      <c r="C12993" s="22"/>
    </row>
    <row r="12994" spans="3:3" x14ac:dyDescent="0.35">
      <c r="C12994" s="22"/>
    </row>
    <row r="12995" spans="3:3" x14ac:dyDescent="0.35">
      <c r="C12995" s="22"/>
    </row>
    <row r="12996" spans="3:3" x14ac:dyDescent="0.35">
      <c r="C12996" s="22"/>
    </row>
    <row r="12997" spans="3:3" x14ac:dyDescent="0.35">
      <c r="C12997" s="22"/>
    </row>
    <row r="12998" spans="3:3" x14ac:dyDescent="0.35">
      <c r="C12998" s="22"/>
    </row>
    <row r="12999" spans="3:3" x14ac:dyDescent="0.35">
      <c r="C12999" s="22"/>
    </row>
    <row r="13000" spans="3:3" x14ac:dyDescent="0.35">
      <c r="C13000" s="22"/>
    </row>
    <row r="13001" spans="3:3" x14ac:dyDescent="0.35">
      <c r="C13001" s="22"/>
    </row>
    <row r="13002" spans="3:3" x14ac:dyDescent="0.35">
      <c r="C13002" s="22"/>
    </row>
    <row r="13003" spans="3:3" x14ac:dyDescent="0.35">
      <c r="C13003" s="22"/>
    </row>
    <row r="13004" spans="3:3" x14ac:dyDescent="0.35">
      <c r="C13004" s="22"/>
    </row>
    <row r="13005" spans="3:3" x14ac:dyDescent="0.35">
      <c r="C13005" s="22"/>
    </row>
    <row r="13006" spans="3:3" x14ac:dyDescent="0.35">
      <c r="C13006" s="22"/>
    </row>
    <row r="13007" spans="3:3" x14ac:dyDescent="0.35">
      <c r="C13007" s="22"/>
    </row>
    <row r="13008" spans="3:3" x14ac:dyDescent="0.35">
      <c r="C13008" s="22"/>
    </row>
    <row r="13009" spans="3:3" x14ac:dyDescent="0.35">
      <c r="C13009" s="22"/>
    </row>
    <row r="13010" spans="3:3" x14ac:dyDescent="0.35">
      <c r="C13010" s="22"/>
    </row>
    <row r="13011" spans="3:3" x14ac:dyDescent="0.35">
      <c r="C13011" s="22"/>
    </row>
    <row r="13012" spans="3:3" x14ac:dyDescent="0.35">
      <c r="C13012" s="22"/>
    </row>
    <row r="13013" spans="3:3" x14ac:dyDescent="0.35">
      <c r="C13013" s="22"/>
    </row>
    <row r="13014" spans="3:3" x14ac:dyDescent="0.35">
      <c r="C13014" s="22"/>
    </row>
    <row r="13015" spans="3:3" x14ac:dyDescent="0.35">
      <c r="C13015" s="22"/>
    </row>
    <row r="13016" spans="3:3" x14ac:dyDescent="0.35">
      <c r="C13016" s="22"/>
    </row>
    <row r="13017" spans="3:3" x14ac:dyDescent="0.35">
      <c r="C13017" s="22"/>
    </row>
    <row r="13018" spans="3:3" x14ac:dyDescent="0.35">
      <c r="C13018" s="22"/>
    </row>
    <row r="13019" spans="3:3" x14ac:dyDescent="0.35">
      <c r="C13019" s="22"/>
    </row>
    <row r="13020" spans="3:3" x14ac:dyDescent="0.35">
      <c r="C13020" s="22"/>
    </row>
    <row r="13021" spans="3:3" x14ac:dyDescent="0.35">
      <c r="C13021" s="22"/>
    </row>
    <row r="13022" spans="3:3" x14ac:dyDescent="0.35">
      <c r="C13022" s="22"/>
    </row>
    <row r="13023" spans="3:3" x14ac:dyDescent="0.35">
      <c r="C13023" s="22"/>
    </row>
    <row r="13024" spans="3:3" x14ac:dyDescent="0.35">
      <c r="C13024" s="22"/>
    </row>
    <row r="13025" spans="3:3" x14ac:dyDescent="0.35">
      <c r="C13025" s="22"/>
    </row>
    <row r="13026" spans="3:3" x14ac:dyDescent="0.35">
      <c r="C13026" s="22"/>
    </row>
    <row r="13027" spans="3:3" x14ac:dyDescent="0.35">
      <c r="C13027" s="22"/>
    </row>
    <row r="13028" spans="3:3" x14ac:dyDescent="0.35">
      <c r="C13028" s="22"/>
    </row>
    <row r="13029" spans="3:3" x14ac:dyDescent="0.35">
      <c r="C13029" s="22"/>
    </row>
    <row r="13030" spans="3:3" x14ac:dyDescent="0.35">
      <c r="C13030" s="22"/>
    </row>
    <row r="13031" spans="3:3" x14ac:dyDescent="0.35">
      <c r="C13031" s="22"/>
    </row>
    <row r="13032" spans="3:3" x14ac:dyDescent="0.35">
      <c r="C13032" s="22"/>
    </row>
    <row r="13033" spans="3:3" x14ac:dyDescent="0.35">
      <c r="C13033" s="22"/>
    </row>
    <row r="13034" spans="3:3" x14ac:dyDescent="0.35">
      <c r="C13034" s="22"/>
    </row>
    <row r="13035" spans="3:3" x14ac:dyDescent="0.35">
      <c r="C13035" s="22"/>
    </row>
    <row r="13036" spans="3:3" x14ac:dyDescent="0.35">
      <c r="C13036" s="22"/>
    </row>
    <row r="13037" spans="3:3" x14ac:dyDescent="0.35">
      <c r="C13037" s="22"/>
    </row>
    <row r="13038" spans="3:3" x14ac:dyDescent="0.35">
      <c r="C13038" s="22"/>
    </row>
    <row r="13039" spans="3:3" x14ac:dyDescent="0.35">
      <c r="C13039" s="22"/>
    </row>
    <row r="13040" spans="3:3" x14ac:dyDescent="0.35">
      <c r="C13040" s="22"/>
    </row>
    <row r="13041" spans="3:3" x14ac:dyDescent="0.35">
      <c r="C13041" s="22"/>
    </row>
    <row r="13042" spans="3:3" x14ac:dyDescent="0.35">
      <c r="C13042" s="22"/>
    </row>
    <row r="13043" spans="3:3" x14ac:dyDescent="0.35">
      <c r="C13043" s="22"/>
    </row>
    <row r="13044" spans="3:3" x14ac:dyDescent="0.35">
      <c r="C13044" s="22"/>
    </row>
    <row r="13045" spans="3:3" x14ac:dyDescent="0.35">
      <c r="C13045" s="22"/>
    </row>
    <row r="13046" spans="3:3" x14ac:dyDescent="0.35">
      <c r="C13046" s="22"/>
    </row>
    <row r="13047" spans="3:3" x14ac:dyDescent="0.35">
      <c r="C13047" s="22"/>
    </row>
    <row r="13048" spans="3:3" x14ac:dyDescent="0.35">
      <c r="C13048" s="22"/>
    </row>
    <row r="13049" spans="3:3" x14ac:dyDescent="0.35">
      <c r="C13049" s="22"/>
    </row>
    <row r="13050" spans="3:3" x14ac:dyDescent="0.35">
      <c r="C13050" s="22"/>
    </row>
    <row r="13051" spans="3:3" x14ac:dyDescent="0.35">
      <c r="C13051" s="22"/>
    </row>
    <row r="13052" spans="3:3" x14ac:dyDescent="0.35">
      <c r="C13052" s="22"/>
    </row>
    <row r="13053" spans="3:3" x14ac:dyDescent="0.35">
      <c r="C13053" s="22"/>
    </row>
    <row r="13054" spans="3:3" x14ac:dyDescent="0.35">
      <c r="C13054" s="22"/>
    </row>
    <row r="13055" spans="3:3" x14ac:dyDescent="0.35">
      <c r="C13055" s="22"/>
    </row>
    <row r="13056" spans="3:3" x14ac:dyDescent="0.35">
      <c r="C13056" s="22"/>
    </row>
    <row r="13057" spans="3:3" x14ac:dyDescent="0.35">
      <c r="C13057" s="22"/>
    </row>
    <row r="13058" spans="3:3" x14ac:dyDescent="0.35">
      <c r="C13058" s="22"/>
    </row>
    <row r="13059" spans="3:3" x14ac:dyDescent="0.35">
      <c r="C13059" s="22"/>
    </row>
    <row r="13060" spans="3:3" x14ac:dyDescent="0.35">
      <c r="C13060" s="22"/>
    </row>
    <row r="13061" spans="3:3" x14ac:dyDescent="0.35">
      <c r="C13061" s="22"/>
    </row>
    <row r="13062" spans="3:3" x14ac:dyDescent="0.35">
      <c r="C13062" s="22"/>
    </row>
    <row r="13063" spans="3:3" x14ac:dyDescent="0.35">
      <c r="C13063" s="22"/>
    </row>
    <row r="13064" spans="3:3" x14ac:dyDescent="0.35">
      <c r="C13064" s="22"/>
    </row>
    <row r="13065" spans="3:3" x14ac:dyDescent="0.35">
      <c r="C13065" s="22"/>
    </row>
    <row r="13066" spans="3:3" x14ac:dyDescent="0.35">
      <c r="C13066" s="22"/>
    </row>
    <row r="13067" spans="3:3" x14ac:dyDescent="0.35">
      <c r="C13067" s="22"/>
    </row>
    <row r="13068" spans="3:3" x14ac:dyDescent="0.35">
      <c r="C13068" s="22"/>
    </row>
    <row r="13069" spans="3:3" x14ac:dyDescent="0.35">
      <c r="C13069" s="22"/>
    </row>
    <row r="13070" spans="3:3" x14ac:dyDescent="0.35">
      <c r="C13070" s="22"/>
    </row>
    <row r="13071" spans="3:3" x14ac:dyDescent="0.35">
      <c r="C13071" s="22"/>
    </row>
    <row r="13072" spans="3:3" x14ac:dyDescent="0.35">
      <c r="C13072" s="22"/>
    </row>
    <row r="13073" spans="3:3" x14ac:dyDescent="0.35">
      <c r="C13073" s="22"/>
    </row>
    <row r="13074" spans="3:3" x14ac:dyDescent="0.35">
      <c r="C13074" s="22"/>
    </row>
    <row r="13075" spans="3:3" x14ac:dyDescent="0.35">
      <c r="C13075" s="22"/>
    </row>
    <row r="13076" spans="3:3" x14ac:dyDescent="0.35">
      <c r="C13076" s="22"/>
    </row>
    <row r="13077" spans="3:3" x14ac:dyDescent="0.35">
      <c r="C13077" s="22"/>
    </row>
    <row r="13078" spans="3:3" x14ac:dyDescent="0.35">
      <c r="C13078" s="22"/>
    </row>
    <row r="13079" spans="3:3" x14ac:dyDescent="0.35">
      <c r="C13079" s="22"/>
    </row>
    <row r="13080" spans="3:3" x14ac:dyDescent="0.35">
      <c r="C13080" s="22"/>
    </row>
    <row r="13081" spans="3:3" x14ac:dyDescent="0.35">
      <c r="C13081" s="22"/>
    </row>
    <row r="13082" spans="3:3" x14ac:dyDescent="0.35">
      <c r="C13082" s="22"/>
    </row>
    <row r="13083" spans="3:3" x14ac:dyDescent="0.35">
      <c r="C13083" s="22"/>
    </row>
    <row r="13084" spans="3:3" x14ac:dyDescent="0.35">
      <c r="C13084" s="22"/>
    </row>
    <row r="13085" spans="3:3" x14ac:dyDescent="0.35">
      <c r="C13085" s="22"/>
    </row>
    <row r="13086" spans="3:3" x14ac:dyDescent="0.35">
      <c r="C13086" s="22"/>
    </row>
    <row r="13087" spans="3:3" x14ac:dyDescent="0.35">
      <c r="C13087" s="22"/>
    </row>
    <row r="13088" spans="3:3" x14ac:dyDescent="0.35">
      <c r="C13088" s="22"/>
    </row>
    <row r="13089" spans="3:3" x14ac:dyDescent="0.35">
      <c r="C13089" s="22"/>
    </row>
    <row r="13090" spans="3:3" x14ac:dyDescent="0.35">
      <c r="C13090" s="22"/>
    </row>
    <row r="13091" spans="3:3" x14ac:dyDescent="0.35">
      <c r="C13091" s="22"/>
    </row>
    <row r="13092" spans="3:3" x14ac:dyDescent="0.35">
      <c r="C13092" s="22"/>
    </row>
    <row r="13093" spans="3:3" x14ac:dyDescent="0.35">
      <c r="C13093" s="22"/>
    </row>
    <row r="13094" spans="3:3" x14ac:dyDescent="0.35">
      <c r="C13094" s="22"/>
    </row>
    <row r="13095" spans="3:3" x14ac:dyDescent="0.35">
      <c r="C13095" s="22"/>
    </row>
    <row r="13096" spans="3:3" x14ac:dyDescent="0.35">
      <c r="C13096" s="22"/>
    </row>
    <row r="13097" spans="3:3" x14ac:dyDescent="0.35">
      <c r="C13097" s="22"/>
    </row>
    <row r="13098" spans="3:3" x14ac:dyDescent="0.35">
      <c r="C13098" s="22"/>
    </row>
    <row r="13099" spans="3:3" x14ac:dyDescent="0.35">
      <c r="C13099" s="22"/>
    </row>
    <row r="13100" spans="3:3" x14ac:dyDescent="0.35">
      <c r="C13100" s="22"/>
    </row>
    <row r="13101" spans="3:3" x14ac:dyDescent="0.35">
      <c r="C13101" s="22"/>
    </row>
    <row r="13102" spans="3:3" x14ac:dyDescent="0.35">
      <c r="C13102" s="22"/>
    </row>
    <row r="13103" spans="3:3" x14ac:dyDescent="0.35">
      <c r="C13103" s="22"/>
    </row>
    <row r="13104" spans="3:3" x14ac:dyDescent="0.35">
      <c r="C13104" s="22"/>
    </row>
    <row r="13105" spans="3:3" x14ac:dyDescent="0.35">
      <c r="C13105" s="22"/>
    </row>
    <row r="13106" spans="3:3" x14ac:dyDescent="0.35">
      <c r="C13106" s="22"/>
    </row>
    <row r="13107" spans="3:3" x14ac:dyDescent="0.35">
      <c r="C13107" s="22"/>
    </row>
    <row r="13108" spans="3:3" x14ac:dyDescent="0.35">
      <c r="C13108" s="22"/>
    </row>
    <row r="13109" spans="3:3" x14ac:dyDescent="0.35">
      <c r="C13109" s="22"/>
    </row>
    <row r="13110" spans="3:3" x14ac:dyDescent="0.35">
      <c r="C13110" s="22"/>
    </row>
    <row r="13111" spans="3:3" x14ac:dyDescent="0.35">
      <c r="C13111" s="22"/>
    </row>
    <row r="13112" spans="3:3" x14ac:dyDescent="0.35">
      <c r="C13112" s="22"/>
    </row>
    <row r="13113" spans="3:3" x14ac:dyDescent="0.35">
      <c r="C13113" s="22"/>
    </row>
    <row r="13114" spans="3:3" x14ac:dyDescent="0.35">
      <c r="C13114" s="22"/>
    </row>
    <row r="13115" spans="3:3" x14ac:dyDescent="0.35">
      <c r="C13115" s="22"/>
    </row>
    <row r="13116" spans="3:3" x14ac:dyDescent="0.35">
      <c r="C13116" s="22"/>
    </row>
    <row r="13117" spans="3:3" x14ac:dyDescent="0.35">
      <c r="C13117" s="22"/>
    </row>
    <row r="13118" spans="3:3" x14ac:dyDescent="0.35">
      <c r="C13118" s="22"/>
    </row>
    <row r="13119" spans="3:3" x14ac:dyDescent="0.35">
      <c r="C13119" s="22"/>
    </row>
    <row r="13120" spans="3:3" x14ac:dyDescent="0.35">
      <c r="C13120" s="22"/>
    </row>
    <row r="13121" spans="3:3" x14ac:dyDescent="0.35">
      <c r="C13121" s="22"/>
    </row>
    <row r="13122" spans="3:3" x14ac:dyDescent="0.35">
      <c r="C13122" s="22"/>
    </row>
    <row r="13123" spans="3:3" x14ac:dyDescent="0.35">
      <c r="C13123" s="22"/>
    </row>
    <row r="13124" spans="3:3" x14ac:dyDescent="0.35">
      <c r="C13124" s="22"/>
    </row>
    <row r="13125" spans="3:3" x14ac:dyDescent="0.35">
      <c r="C13125" s="22"/>
    </row>
    <row r="13126" spans="3:3" x14ac:dyDescent="0.35">
      <c r="C13126" s="22"/>
    </row>
    <row r="13127" spans="3:3" x14ac:dyDescent="0.35">
      <c r="C13127" s="22"/>
    </row>
    <row r="13128" spans="3:3" x14ac:dyDescent="0.35">
      <c r="C13128" s="22"/>
    </row>
    <row r="13129" spans="3:3" x14ac:dyDescent="0.35">
      <c r="C13129" s="22"/>
    </row>
    <row r="13130" spans="3:3" x14ac:dyDescent="0.35">
      <c r="C13130" s="22"/>
    </row>
    <row r="13131" spans="3:3" x14ac:dyDescent="0.35">
      <c r="C13131" s="22"/>
    </row>
    <row r="13132" spans="3:3" x14ac:dyDescent="0.35">
      <c r="C13132" s="22"/>
    </row>
    <row r="13133" spans="3:3" x14ac:dyDescent="0.35">
      <c r="C13133" s="22"/>
    </row>
    <row r="13134" spans="3:3" x14ac:dyDescent="0.35">
      <c r="C13134" s="22"/>
    </row>
    <row r="13135" spans="3:3" x14ac:dyDescent="0.35">
      <c r="C13135" s="22"/>
    </row>
    <row r="13136" spans="3:3" x14ac:dyDescent="0.35">
      <c r="C13136" s="22"/>
    </row>
    <row r="13137" spans="3:3" x14ac:dyDescent="0.35">
      <c r="C13137" s="22"/>
    </row>
    <row r="13138" spans="3:3" x14ac:dyDescent="0.35">
      <c r="C13138" s="22"/>
    </row>
    <row r="13139" spans="3:3" x14ac:dyDescent="0.35">
      <c r="C13139" s="22"/>
    </row>
    <row r="13140" spans="3:3" x14ac:dyDescent="0.35">
      <c r="C13140" s="22"/>
    </row>
    <row r="13141" spans="3:3" x14ac:dyDescent="0.35">
      <c r="C13141" s="22"/>
    </row>
    <row r="13142" spans="3:3" x14ac:dyDescent="0.35">
      <c r="C13142" s="22"/>
    </row>
    <row r="13143" spans="3:3" x14ac:dyDescent="0.35">
      <c r="C13143" s="22"/>
    </row>
    <row r="13144" spans="3:3" x14ac:dyDescent="0.35">
      <c r="C13144" s="22"/>
    </row>
    <row r="13145" spans="3:3" x14ac:dyDescent="0.35">
      <c r="C13145" s="22"/>
    </row>
    <row r="13146" spans="3:3" x14ac:dyDescent="0.35">
      <c r="C13146" s="22"/>
    </row>
    <row r="13147" spans="3:3" x14ac:dyDescent="0.35">
      <c r="C13147" s="22"/>
    </row>
    <row r="13148" spans="3:3" x14ac:dyDescent="0.35">
      <c r="C13148" s="22"/>
    </row>
    <row r="13149" spans="3:3" x14ac:dyDescent="0.35">
      <c r="C13149" s="22"/>
    </row>
    <row r="13150" spans="3:3" x14ac:dyDescent="0.35">
      <c r="C13150" s="22"/>
    </row>
    <row r="13151" spans="3:3" x14ac:dyDescent="0.35">
      <c r="C13151" s="22"/>
    </row>
    <row r="13152" spans="3:3" x14ac:dyDescent="0.35">
      <c r="C13152" s="22"/>
    </row>
    <row r="13153" spans="3:3" x14ac:dyDescent="0.35">
      <c r="C13153" s="22"/>
    </row>
    <row r="13154" spans="3:3" x14ac:dyDescent="0.35">
      <c r="C13154" s="22"/>
    </row>
    <row r="13155" spans="3:3" x14ac:dyDescent="0.35">
      <c r="C13155" s="22"/>
    </row>
    <row r="13156" spans="3:3" x14ac:dyDescent="0.35">
      <c r="C13156" s="22"/>
    </row>
    <row r="13157" spans="3:3" x14ac:dyDescent="0.35">
      <c r="C13157" s="22"/>
    </row>
    <row r="13158" spans="3:3" x14ac:dyDescent="0.35">
      <c r="C13158" s="22"/>
    </row>
    <row r="13159" spans="3:3" x14ac:dyDescent="0.35">
      <c r="C13159" s="22"/>
    </row>
    <row r="13160" spans="3:3" x14ac:dyDescent="0.35">
      <c r="C13160" s="22"/>
    </row>
    <row r="13161" spans="3:3" x14ac:dyDescent="0.35">
      <c r="C13161" s="22"/>
    </row>
    <row r="13162" spans="3:3" x14ac:dyDescent="0.35">
      <c r="C13162" s="22"/>
    </row>
    <row r="13163" spans="3:3" x14ac:dyDescent="0.35">
      <c r="C13163" s="22"/>
    </row>
    <row r="13164" spans="3:3" x14ac:dyDescent="0.35">
      <c r="C13164" s="22"/>
    </row>
    <row r="13165" spans="3:3" x14ac:dyDescent="0.35">
      <c r="C13165" s="22"/>
    </row>
    <row r="13166" spans="3:3" x14ac:dyDescent="0.35">
      <c r="C13166" s="22"/>
    </row>
    <row r="13167" spans="3:3" x14ac:dyDescent="0.35">
      <c r="C13167" s="22"/>
    </row>
    <row r="13168" spans="3:3" x14ac:dyDescent="0.35">
      <c r="C13168" s="22"/>
    </row>
    <row r="13169" spans="3:3" x14ac:dyDescent="0.35">
      <c r="C13169" s="22"/>
    </row>
    <row r="13170" spans="3:3" x14ac:dyDescent="0.35">
      <c r="C13170" s="22"/>
    </row>
    <row r="13171" spans="3:3" x14ac:dyDescent="0.35">
      <c r="C13171" s="22"/>
    </row>
    <row r="13172" spans="3:3" x14ac:dyDescent="0.35">
      <c r="C13172" s="22"/>
    </row>
    <row r="13173" spans="3:3" x14ac:dyDescent="0.35">
      <c r="C13173" s="22"/>
    </row>
    <row r="13174" spans="3:3" x14ac:dyDescent="0.35">
      <c r="C13174" s="22"/>
    </row>
    <row r="13175" spans="3:3" x14ac:dyDescent="0.35">
      <c r="C13175" s="22"/>
    </row>
    <row r="13176" spans="3:3" x14ac:dyDescent="0.35">
      <c r="C13176" s="22"/>
    </row>
    <row r="13177" spans="3:3" x14ac:dyDescent="0.35">
      <c r="C13177" s="22"/>
    </row>
    <row r="13178" spans="3:3" x14ac:dyDescent="0.35">
      <c r="C13178" s="22"/>
    </row>
    <row r="13179" spans="3:3" x14ac:dyDescent="0.35">
      <c r="C13179" s="22"/>
    </row>
    <row r="13180" spans="3:3" x14ac:dyDescent="0.35">
      <c r="C13180" s="22"/>
    </row>
    <row r="13181" spans="3:3" x14ac:dyDescent="0.35">
      <c r="C13181" s="22"/>
    </row>
    <row r="13182" spans="3:3" x14ac:dyDescent="0.35">
      <c r="C13182" s="22"/>
    </row>
    <row r="13183" spans="3:3" x14ac:dyDescent="0.35">
      <c r="C13183" s="22"/>
    </row>
    <row r="13184" spans="3:3" x14ac:dyDescent="0.35">
      <c r="C13184" s="22"/>
    </row>
    <row r="13185" spans="3:3" x14ac:dyDescent="0.35">
      <c r="C13185" s="22"/>
    </row>
    <row r="13186" spans="3:3" x14ac:dyDescent="0.35">
      <c r="C13186" s="22"/>
    </row>
    <row r="13187" spans="3:3" x14ac:dyDescent="0.35">
      <c r="C13187" s="22"/>
    </row>
    <row r="13188" spans="3:3" x14ac:dyDescent="0.35">
      <c r="C13188" s="22"/>
    </row>
    <row r="13189" spans="3:3" x14ac:dyDescent="0.35">
      <c r="C13189" s="22"/>
    </row>
    <row r="13190" spans="3:3" x14ac:dyDescent="0.35">
      <c r="C13190" s="22"/>
    </row>
    <row r="13191" spans="3:3" x14ac:dyDescent="0.35">
      <c r="C13191" s="22"/>
    </row>
    <row r="13192" spans="3:3" x14ac:dyDescent="0.35">
      <c r="C13192" s="22"/>
    </row>
    <row r="13193" spans="3:3" x14ac:dyDescent="0.35">
      <c r="C13193" s="22"/>
    </row>
    <row r="13194" spans="3:3" x14ac:dyDescent="0.35">
      <c r="C13194" s="22"/>
    </row>
    <row r="13195" spans="3:3" x14ac:dyDescent="0.35">
      <c r="C13195" s="22"/>
    </row>
    <row r="13196" spans="3:3" x14ac:dyDescent="0.35">
      <c r="C13196" s="22"/>
    </row>
    <row r="13197" spans="3:3" x14ac:dyDescent="0.35">
      <c r="C13197" s="22"/>
    </row>
    <row r="13198" spans="3:3" x14ac:dyDescent="0.35">
      <c r="C13198" s="22"/>
    </row>
    <row r="13199" spans="3:3" x14ac:dyDescent="0.35">
      <c r="C13199" s="22"/>
    </row>
    <row r="13200" spans="3:3" x14ac:dyDescent="0.35">
      <c r="C13200" s="22"/>
    </row>
    <row r="13201" spans="3:3" x14ac:dyDescent="0.35">
      <c r="C13201" s="22"/>
    </row>
    <row r="13202" spans="3:3" x14ac:dyDescent="0.35">
      <c r="C13202" s="22"/>
    </row>
    <row r="13203" spans="3:3" x14ac:dyDescent="0.35">
      <c r="C13203" s="22"/>
    </row>
    <row r="13204" spans="3:3" x14ac:dyDescent="0.35">
      <c r="C13204" s="22"/>
    </row>
    <row r="13205" spans="3:3" x14ac:dyDescent="0.35">
      <c r="C13205" s="22"/>
    </row>
    <row r="13206" spans="3:3" x14ac:dyDescent="0.35">
      <c r="C13206" s="22"/>
    </row>
    <row r="13207" spans="3:3" x14ac:dyDescent="0.35">
      <c r="C13207" s="22"/>
    </row>
    <row r="13208" spans="3:3" x14ac:dyDescent="0.35">
      <c r="C13208" s="22"/>
    </row>
    <row r="13209" spans="3:3" x14ac:dyDescent="0.35">
      <c r="C13209" s="22"/>
    </row>
    <row r="13210" spans="3:3" x14ac:dyDescent="0.35">
      <c r="C13210" s="22"/>
    </row>
    <row r="13211" spans="3:3" x14ac:dyDescent="0.35">
      <c r="C13211" s="22"/>
    </row>
    <row r="13212" spans="3:3" x14ac:dyDescent="0.35">
      <c r="C13212" s="22"/>
    </row>
    <row r="13213" spans="3:3" x14ac:dyDescent="0.35">
      <c r="C13213" s="22"/>
    </row>
    <row r="13214" spans="3:3" x14ac:dyDescent="0.35">
      <c r="C13214" s="22"/>
    </row>
    <row r="13215" spans="3:3" x14ac:dyDescent="0.35">
      <c r="C13215" s="22"/>
    </row>
    <row r="13216" spans="3:3" x14ac:dyDescent="0.35">
      <c r="C13216" s="22"/>
    </row>
    <row r="13217" spans="3:3" x14ac:dyDescent="0.35">
      <c r="C13217" s="22"/>
    </row>
    <row r="13218" spans="3:3" x14ac:dyDescent="0.35">
      <c r="C13218" s="22"/>
    </row>
    <row r="13219" spans="3:3" x14ac:dyDescent="0.35">
      <c r="C13219" s="22"/>
    </row>
    <row r="13220" spans="3:3" x14ac:dyDescent="0.35">
      <c r="C13220" s="22"/>
    </row>
    <row r="13221" spans="3:3" x14ac:dyDescent="0.35">
      <c r="C13221" s="22"/>
    </row>
    <row r="13222" spans="3:3" x14ac:dyDescent="0.35">
      <c r="C13222" s="22"/>
    </row>
    <row r="13223" spans="3:3" x14ac:dyDescent="0.35">
      <c r="C13223" s="22"/>
    </row>
    <row r="13224" spans="3:3" x14ac:dyDescent="0.35">
      <c r="C13224" s="22"/>
    </row>
    <row r="13225" spans="3:3" x14ac:dyDescent="0.35">
      <c r="C13225" s="22"/>
    </row>
    <row r="13226" spans="3:3" x14ac:dyDescent="0.35">
      <c r="C13226" s="22"/>
    </row>
    <row r="13227" spans="3:3" x14ac:dyDescent="0.35">
      <c r="C13227" s="22"/>
    </row>
    <row r="13228" spans="3:3" x14ac:dyDescent="0.35">
      <c r="C13228" s="22"/>
    </row>
    <row r="13229" spans="3:3" x14ac:dyDescent="0.35">
      <c r="C13229" s="22"/>
    </row>
    <row r="13230" spans="3:3" x14ac:dyDescent="0.35">
      <c r="C13230" s="22"/>
    </row>
    <row r="13231" spans="3:3" x14ac:dyDescent="0.35">
      <c r="C13231" s="22"/>
    </row>
    <row r="13232" spans="3:3" x14ac:dyDescent="0.35">
      <c r="C13232" s="22"/>
    </row>
    <row r="13233" spans="3:3" x14ac:dyDescent="0.35">
      <c r="C13233" s="22"/>
    </row>
    <row r="13234" spans="3:3" x14ac:dyDescent="0.35">
      <c r="C13234" s="22"/>
    </row>
    <row r="13235" spans="3:3" x14ac:dyDescent="0.35">
      <c r="C13235" s="22"/>
    </row>
    <row r="13236" spans="3:3" x14ac:dyDescent="0.35">
      <c r="C13236" s="22"/>
    </row>
    <row r="13237" spans="3:3" x14ac:dyDescent="0.35">
      <c r="C13237" s="22"/>
    </row>
    <row r="13238" spans="3:3" x14ac:dyDescent="0.35">
      <c r="C13238" s="22"/>
    </row>
    <row r="13239" spans="3:3" x14ac:dyDescent="0.35">
      <c r="C13239" s="22"/>
    </row>
    <row r="13240" spans="3:3" x14ac:dyDescent="0.35">
      <c r="C13240" s="22"/>
    </row>
    <row r="13241" spans="3:3" x14ac:dyDescent="0.35">
      <c r="C13241" s="22"/>
    </row>
    <row r="13242" spans="3:3" x14ac:dyDescent="0.35">
      <c r="C13242" s="22"/>
    </row>
    <row r="13243" spans="3:3" x14ac:dyDescent="0.35">
      <c r="C13243" s="22"/>
    </row>
    <row r="13244" spans="3:3" x14ac:dyDescent="0.35">
      <c r="C13244" s="22"/>
    </row>
    <row r="13245" spans="3:3" x14ac:dyDescent="0.35">
      <c r="C13245" s="22"/>
    </row>
    <row r="13246" spans="3:3" x14ac:dyDescent="0.35">
      <c r="C13246" s="22"/>
    </row>
    <row r="13247" spans="3:3" x14ac:dyDescent="0.35">
      <c r="C13247" s="22"/>
    </row>
    <row r="13248" spans="3:3" x14ac:dyDescent="0.35">
      <c r="C13248" s="22"/>
    </row>
    <row r="13249" spans="3:3" x14ac:dyDescent="0.35">
      <c r="C13249" s="22"/>
    </row>
    <row r="13250" spans="3:3" x14ac:dyDescent="0.35">
      <c r="C13250" s="22"/>
    </row>
    <row r="13251" spans="3:3" x14ac:dyDescent="0.35">
      <c r="C13251" s="22"/>
    </row>
    <row r="13252" spans="3:3" x14ac:dyDescent="0.35">
      <c r="C13252" s="22"/>
    </row>
    <row r="13253" spans="3:3" x14ac:dyDescent="0.35">
      <c r="C13253" s="22"/>
    </row>
    <row r="13254" spans="3:3" x14ac:dyDescent="0.35">
      <c r="C13254" s="22"/>
    </row>
    <row r="13255" spans="3:3" x14ac:dyDescent="0.35">
      <c r="C13255" s="22"/>
    </row>
    <row r="13256" spans="3:3" x14ac:dyDescent="0.35">
      <c r="C13256" s="22"/>
    </row>
    <row r="13257" spans="3:3" x14ac:dyDescent="0.35">
      <c r="C13257" s="22"/>
    </row>
    <row r="13258" spans="3:3" x14ac:dyDescent="0.35">
      <c r="C13258" s="22"/>
    </row>
    <row r="13259" spans="3:3" x14ac:dyDescent="0.35">
      <c r="C13259" s="22"/>
    </row>
    <row r="13260" spans="3:3" x14ac:dyDescent="0.35">
      <c r="C13260" s="22"/>
    </row>
    <row r="13261" spans="3:3" x14ac:dyDescent="0.35">
      <c r="C13261" s="22"/>
    </row>
    <row r="13262" spans="3:3" x14ac:dyDescent="0.35">
      <c r="C13262" s="22"/>
    </row>
    <row r="13263" spans="3:3" x14ac:dyDescent="0.35">
      <c r="C13263" s="22"/>
    </row>
    <row r="13264" spans="3:3" x14ac:dyDescent="0.35">
      <c r="C13264" s="22"/>
    </row>
    <row r="13265" spans="3:3" x14ac:dyDescent="0.35">
      <c r="C13265" s="22"/>
    </row>
    <row r="13266" spans="3:3" x14ac:dyDescent="0.35">
      <c r="C13266" s="22"/>
    </row>
    <row r="13267" spans="3:3" x14ac:dyDescent="0.35">
      <c r="C13267" s="22"/>
    </row>
    <row r="13268" spans="3:3" x14ac:dyDescent="0.35">
      <c r="C13268" s="22"/>
    </row>
    <row r="13269" spans="3:3" x14ac:dyDescent="0.35">
      <c r="C13269" s="22"/>
    </row>
    <row r="13270" spans="3:3" x14ac:dyDescent="0.35">
      <c r="C13270" s="22"/>
    </row>
    <row r="13271" spans="3:3" x14ac:dyDescent="0.35">
      <c r="C13271" s="22"/>
    </row>
    <row r="13272" spans="3:3" x14ac:dyDescent="0.35">
      <c r="C13272" s="22"/>
    </row>
    <row r="13273" spans="3:3" x14ac:dyDescent="0.35">
      <c r="C13273" s="22"/>
    </row>
    <row r="13274" spans="3:3" x14ac:dyDescent="0.35">
      <c r="C13274" s="22"/>
    </row>
    <row r="13275" spans="3:3" x14ac:dyDescent="0.35">
      <c r="C13275" s="22"/>
    </row>
    <row r="13276" spans="3:3" x14ac:dyDescent="0.35">
      <c r="C13276" s="22"/>
    </row>
    <row r="13277" spans="3:3" x14ac:dyDescent="0.35">
      <c r="C13277" s="22"/>
    </row>
    <row r="13278" spans="3:3" x14ac:dyDescent="0.35">
      <c r="C13278" s="22"/>
    </row>
    <row r="13279" spans="3:3" x14ac:dyDescent="0.35">
      <c r="C13279" s="22"/>
    </row>
    <row r="13280" spans="3:3" x14ac:dyDescent="0.35">
      <c r="C13280" s="22"/>
    </row>
    <row r="13281" spans="3:3" x14ac:dyDescent="0.35">
      <c r="C13281" s="22"/>
    </row>
    <row r="13282" spans="3:3" x14ac:dyDescent="0.35">
      <c r="C13282" s="22"/>
    </row>
    <row r="13283" spans="3:3" x14ac:dyDescent="0.35">
      <c r="C13283" s="22"/>
    </row>
    <row r="13284" spans="3:3" x14ac:dyDescent="0.35">
      <c r="C13284" s="22"/>
    </row>
    <row r="13285" spans="3:3" x14ac:dyDescent="0.35">
      <c r="C13285" s="22"/>
    </row>
    <row r="13286" spans="3:3" x14ac:dyDescent="0.35">
      <c r="C13286" s="22"/>
    </row>
    <row r="13287" spans="3:3" x14ac:dyDescent="0.35">
      <c r="C13287" s="22"/>
    </row>
    <row r="13288" spans="3:3" x14ac:dyDescent="0.35">
      <c r="C13288" s="22"/>
    </row>
    <row r="13289" spans="3:3" x14ac:dyDescent="0.35">
      <c r="C13289" s="22"/>
    </row>
    <row r="13290" spans="3:3" x14ac:dyDescent="0.35">
      <c r="C13290" s="22"/>
    </row>
    <row r="13291" spans="3:3" x14ac:dyDescent="0.35">
      <c r="C13291" s="22"/>
    </row>
    <row r="13292" spans="3:3" x14ac:dyDescent="0.35">
      <c r="C13292" s="22"/>
    </row>
    <row r="13293" spans="3:3" x14ac:dyDescent="0.35">
      <c r="C13293" s="22"/>
    </row>
    <row r="13294" spans="3:3" x14ac:dyDescent="0.35">
      <c r="C13294" s="22"/>
    </row>
    <row r="13295" spans="3:3" x14ac:dyDescent="0.35">
      <c r="C13295" s="22"/>
    </row>
    <row r="13296" spans="3:3" x14ac:dyDescent="0.35">
      <c r="C13296" s="22"/>
    </row>
    <row r="13297" spans="3:3" x14ac:dyDescent="0.35">
      <c r="C13297" s="22"/>
    </row>
    <row r="13298" spans="3:3" x14ac:dyDescent="0.35">
      <c r="C13298" s="22"/>
    </row>
    <row r="13299" spans="3:3" x14ac:dyDescent="0.35">
      <c r="C13299" s="22"/>
    </row>
    <row r="13300" spans="3:3" x14ac:dyDescent="0.35">
      <c r="C13300" s="22"/>
    </row>
    <row r="13301" spans="3:3" x14ac:dyDescent="0.35">
      <c r="C13301" s="22"/>
    </row>
    <row r="13302" spans="3:3" x14ac:dyDescent="0.35">
      <c r="C13302" s="22"/>
    </row>
    <row r="13303" spans="3:3" x14ac:dyDescent="0.35">
      <c r="C13303" s="22"/>
    </row>
    <row r="13304" spans="3:3" x14ac:dyDescent="0.35">
      <c r="C13304" s="22"/>
    </row>
    <row r="13305" spans="3:3" x14ac:dyDescent="0.35">
      <c r="C13305" s="22"/>
    </row>
    <row r="13306" spans="3:3" x14ac:dyDescent="0.35">
      <c r="C13306" s="22"/>
    </row>
    <row r="13307" spans="3:3" x14ac:dyDescent="0.35">
      <c r="C13307" s="22"/>
    </row>
    <row r="13308" spans="3:3" x14ac:dyDescent="0.35">
      <c r="C13308" s="22"/>
    </row>
    <row r="13309" spans="3:3" x14ac:dyDescent="0.35">
      <c r="C13309" s="22"/>
    </row>
    <row r="13310" spans="3:3" x14ac:dyDescent="0.35">
      <c r="C13310" s="22"/>
    </row>
    <row r="13311" spans="3:3" x14ac:dyDescent="0.35">
      <c r="C13311" s="22"/>
    </row>
    <row r="13312" spans="3:3" x14ac:dyDescent="0.35">
      <c r="C13312" s="22"/>
    </row>
    <row r="13313" spans="3:3" x14ac:dyDescent="0.35">
      <c r="C13313" s="22"/>
    </row>
    <row r="13314" spans="3:3" x14ac:dyDescent="0.35">
      <c r="C13314" s="22"/>
    </row>
    <row r="13315" spans="3:3" x14ac:dyDescent="0.35">
      <c r="C13315" s="22"/>
    </row>
    <row r="13316" spans="3:3" x14ac:dyDescent="0.35">
      <c r="C13316" s="22"/>
    </row>
    <row r="13317" spans="3:3" x14ac:dyDescent="0.35">
      <c r="C13317" s="22"/>
    </row>
    <row r="13318" spans="3:3" x14ac:dyDescent="0.35">
      <c r="C13318" s="22"/>
    </row>
    <row r="13319" spans="3:3" x14ac:dyDescent="0.35">
      <c r="C13319" s="22"/>
    </row>
    <row r="13320" spans="3:3" x14ac:dyDescent="0.35">
      <c r="C13320" s="22"/>
    </row>
    <row r="13321" spans="3:3" x14ac:dyDescent="0.35">
      <c r="C13321" s="22"/>
    </row>
    <row r="13322" spans="3:3" x14ac:dyDescent="0.35">
      <c r="C13322" s="22"/>
    </row>
    <row r="13323" spans="3:3" x14ac:dyDescent="0.35">
      <c r="C13323" s="22"/>
    </row>
    <row r="13324" spans="3:3" x14ac:dyDescent="0.35">
      <c r="C13324" s="22"/>
    </row>
    <row r="13325" spans="3:3" x14ac:dyDescent="0.35">
      <c r="C13325" s="22"/>
    </row>
    <row r="13326" spans="3:3" x14ac:dyDescent="0.35">
      <c r="C13326" s="22"/>
    </row>
    <row r="13327" spans="3:3" x14ac:dyDescent="0.35">
      <c r="C13327" s="22"/>
    </row>
    <row r="13328" spans="3:3" x14ac:dyDescent="0.35">
      <c r="C13328" s="22"/>
    </row>
    <row r="13329" spans="3:3" x14ac:dyDescent="0.35">
      <c r="C13329" s="22"/>
    </row>
    <row r="13330" spans="3:3" x14ac:dyDescent="0.35">
      <c r="C13330" s="22"/>
    </row>
    <row r="13331" spans="3:3" x14ac:dyDescent="0.35">
      <c r="C13331" s="22"/>
    </row>
    <row r="13332" spans="3:3" x14ac:dyDescent="0.35">
      <c r="C13332" s="22"/>
    </row>
    <row r="13333" spans="3:3" x14ac:dyDescent="0.35">
      <c r="C13333" s="22"/>
    </row>
    <row r="13334" spans="3:3" x14ac:dyDescent="0.35">
      <c r="C13334" s="22"/>
    </row>
    <row r="13335" spans="3:3" x14ac:dyDescent="0.35">
      <c r="C13335" s="22"/>
    </row>
    <row r="13336" spans="3:3" x14ac:dyDescent="0.35">
      <c r="C13336" s="22"/>
    </row>
    <row r="13337" spans="3:3" x14ac:dyDescent="0.35">
      <c r="C13337" s="22"/>
    </row>
    <row r="13338" spans="3:3" x14ac:dyDescent="0.35">
      <c r="C13338" s="22"/>
    </row>
    <row r="13339" spans="3:3" x14ac:dyDescent="0.35">
      <c r="C13339" s="22"/>
    </row>
    <row r="13340" spans="3:3" x14ac:dyDescent="0.35">
      <c r="C13340" s="22"/>
    </row>
    <row r="13341" spans="3:3" x14ac:dyDescent="0.35">
      <c r="C13341" s="22"/>
    </row>
    <row r="13342" spans="3:3" x14ac:dyDescent="0.35">
      <c r="C13342" s="22"/>
    </row>
    <row r="13343" spans="3:3" x14ac:dyDescent="0.35">
      <c r="C13343" s="22"/>
    </row>
    <row r="13344" spans="3:3" x14ac:dyDescent="0.35">
      <c r="C13344" s="22"/>
    </row>
    <row r="13345" spans="3:3" x14ac:dyDescent="0.35">
      <c r="C13345" s="22"/>
    </row>
    <row r="13346" spans="3:3" x14ac:dyDescent="0.35">
      <c r="C13346" s="22"/>
    </row>
    <row r="13347" spans="3:3" x14ac:dyDescent="0.35">
      <c r="C13347" s="22"/>
    </row>
    <row r="13348" spans="3:3" x14ac:dyDescent="0.35">
      <c r="C13348" s="22"/>
    </row>
    <row r="13349" spans="3:3" x14ac:dyDescent="0.35">
      <c r="C13349" s="22"/>
    </row>
    <row r="13350" spans="3:3" x14ac:dyDescent="0.35">
      <c r="C13350" s="22"/>
    </row>
    <row r="13351" spans="3:3" x14ac:dyDescent="0.35">
      <c r="C13351" s="22"/>
    </row>
    <row r="13352" spans="3:3" x14ac:dyDescent="0.35">
      <c r="C13352" s="22"/>
    </row>
    <row r="13353" spans="3:3" x14ac:dyDescent="0.35">
      <c r="C13353" s="22"/>
    </row>
    <row r="13354" spans="3:3" x14ac:dyDescent="0.35">
      <c r="C13354" s="22"/>
    </row>
    <row r="13355" spans="3:3" x14ac:dyDescent="0.35">
      <c r="C13355" s="22"/>
    </row>
    <row r="13356" spans="3:3" x14ac:dyDescent="0.35">
      <c r="C13356" s="22"/>
    </row>
    <row r="13357" spans="3:3" x14ac:dyDescent="0.35">
      <c r="C13357" s="22"/>
    </row>
    <row r="13358" spans="3:3" x14ac:dyDescent="0.35">
      <c r="C13358" s="22"/>
    </row>
    <row r="13359" spans="3:3" x14ac:dyDescent="0.35">
      <c r="C13359" s="22"/>
    </row>
    <row r="13360" spans="3:3" x14ac:dyDescent="0.35">
      <c r="C13360" s="22"/>
    </row>
    <row r="13361" spans="3:3" x14ac:dyDescent="0.35">
      <c r="C13361" s="22"/>
    </row>
    <row r="13362" spans="3:3" x14ac:dyDescent="0.35">
      <c r="C13362" s="22"/>
    </row>
    <row r="13363" spans="3:3" x14ac:dyDescent="0.35">
      <c r="C13363" s="22"/>
    </row>
    <row r="13364" spans="3:3" x14ac:dyDescent="0.35">
      <c r="C13364" s="22"/>
    </row>
    <row r="13365" spans="3:3" x14ac:dyDescent="0.35">
      <c r="C13365" s="22"/>
    </row>
    <row r="13366" spans="3:3" x14ac:dyDescent="0.35">
      <c r="C13366" s="22"/>
    </row>
    <row r="13367" spans="3:3" x14ac:dyDescent="0.35">
      <c r="C13367" s="22"/>
    </row>
    <row r="13368" spans="3:3" x14ac:dyDescent="0.35">
      <c r="C13368" s="22"/>
    </row>
    <row r="13369" spans="3:3" x14ac:dyDescent="0.35">
      <c r="C13369" s="22"/>
    </row>
    <row r="13370" spans="3:3" x14ac:dyDescent="0.35">
      <c r="C13370" s="22"/>
    </row>
    <row r="13371" spans="3:3" x14ac:dyDescent="0.35">
      <c r="C13371" s="22"/>
    </row>
    <row r="13372" spans="3:3" x14ac:dyDescent="0.35">
      <c r="C13372" s="22"/>
    </row>
    <row r="13373" spans="3:3" x14ac:dyDescent="0.35">
      <c r="C13373" s="22"/>
    </row>
    <row r="13374" spans="3:3" x14ac:dyDescent="0.35">
      <c r="C13374" s="22"/>
    </row>
    <row r="13375" spans="3:3" x14ac:dyDescent="0.35">
      <c r="C13375" s="22"/>
    </row>
    <row r="13376" spans="3:3" x14ac:dyDescent="0.35">
      <c r="C13376" s="22"/>
    </row>
    <row r="13377" spans="3:3" x14ac:dyDescent="0.35">
      <c r="C13377" s="22"/>
    </row>
    <row r="13378" spans="3:3" x14ac:dyDescent="0.35">
      <c r="C13378" s="22"/>
    </row>
    <row r="13379" spans="3:3" x14ac:dyDescent="0.35">
      <c r="C13379" s="22"/>
    </row>
    <row r="13380" spans="3:3" x14ac:dyDescent="0.35">
      <c r="C13380" s="22"/>
    </row>
    <row r="13381" spans="3:3" x14ac:dyDescent="0.35">
      <c r="C13381" s="22"/>
    </row>
    <row r="13382" spans="3:3" x14ac:dyDescent="0.35">
      <c r="C13382" s="22"/>
    </row>
    <row r="13383" spans="3:3" x14ac:dyDescent="0.35">
      <c r="C13383" s="22"/>
    </row>
    <row r="13384" spans="3:3" x14ac:dyDescent="0.35">
      <c r="C13384" s="22"/>
    </row>
    <row r="13385" spans="3:3" x14ac:dyDescent="0.35">
      <c r="C13385" s="22"/>
    </row>
    <row r="13386" spans="3:3" x14ac:dyDescent="0.35">
      <c r="C13386" s="22"/>
    </row>
    <row r="13387" spans="3:3" x14ac:dyDescent="0.35">
      <c r="C13387" s="22"/>
    </row>
    <row r="13388" spans="3:3" x14ac:dyDescent="0.35">
      <c r="C13388" s="22"/>
    </row>
    <row r="13389" spans="3:3" x14ac:dyDescent="0.35">
      <c r="C13389" s="22"/>
    </row>
    <row r="13390" spans="3:3" x14ac:dyDescent="0.35">
      <c r="C13390" s="22"/>
    </row>
    <row r="13391" spans="3:3" x14ac:dyDescent="0.35">
      <c r="C13391" s="22"/>
    </row>
    <row r="13392" spans="3:3" x14ac:dyDescent="0.35">
      <c r="C13392" s="22"/>
    </row>
    <row r="13393" spans="3:3" x14ac:dyDescent="0.35">
      <c r="C13393" s="22"/>
    </row>
    <row r="13394" spans="3:3" x14ac:dyDescent="0.35">
      <c r="C13394" s="22"/>
    </row>
    <row r="13395" spans="3:3" x14ac:dyDescent="0.35">
      <c r="C13395" s="22"/>
    </row>
    <row r="13396" spans="3:3" x14ac:dyDescent="0.35">
      <c r="C13396" s="22"/>
    </row>
    <row r="13397" spans="3:3" x14ac:dyDescent="0.35">
      <c r="C13397" s="22"/>
    </row>
    <row r="13398" spans="3:3" x14ac:dyDescent="0.35">
      <c r="C13398" s="22"/>
    </row>
    <row r="13399" spans="3:3" x14ac:dyDescent="0.35">
      <c r="C13399" s="22"/>
    </row>
    <row r="13400" spans="3:3" x14ac:dyDescent="0.35">
      <c r="C13400" s="22"/>
    </row>
    <row r="13401" spans="3:3" x14ac:dyDescent="0.35">
      <c r="C13401" s="22"/>
    </row>
    <row r="13402" spans="3:3" x14ac:dyDescent="0.35">
      <c r="C13402" s="22"/>
    </row>
    <row r="13403" spans="3:3" x14ac:dyDescent="0.35">
      <c r="C13403" s="22"/>
    </row>
    <row r="13404" spans="3:3" x14ac:dyDescent="0.35">
      <c r="C13404" s="22"/>
    </row>
    <row r="13405" spans="3:3" x14ac:dyDescent="0.35">
      <c r="C13405" s="22"/>
    </row>
    <row r="13406" spans="3:3" x14ac:dyDescent="0.35">
      <c r="C13406" s="22"/>
    </row>
    <row r="13407" spans="3:3" x14ac:dyDescent="0.35">
      <c r="C13407" s="22"/>
    </row>
    <row r="13408" spans="3:3" x14ac:dyDescent="0.35">
      <c r="C13408" s="22"/>
    </row>
    <row r="13409" spans="3:3" x14ac:dyDescent="0.35">
      <c r="C13409" s="22"/>
    </row>
    <row r="13410" spans="3:3" x14ac:dyDescent="0.35">
      <c r="C13410" s="22"/>
    </row>
    <row r="13411" spans="3:3" x14ac:dyDescent="0.35">
      <c r="C13411" s="22"/>
    </row>
    <row r="13412" spans="3:3" x14ac:dyDescent="0.35">
      <c r="C13412" s="22"/>
    </row>
    <row r="13413" spans="3:3" x14ac:dyDescent="0.35">
      <c r="C13413" s="22"/>
    </row>
    <row r="13414" spans="3:3" x14ac:dyDescent="0.35">
      <c r="C13414" s="22"/>
    </row>
    <row r="13415" spans="3:3" x14ac:dyDescent="0.35">
      <c r="C13415" s="22"/>
    </row>
    <row r="13416" spans="3:3" x14ac:dyDescent="0.35">
      <c r="C13416" s="22"/>
    </row>
    <row r="13417" spans="3:3" x14ac:dyDescent="0.35">
      <c r="C13417" s="22"/>
    </row>
    <row r="13418" spans="3:3" x14ac:dyDescent="0.35">
      <c r="C13418" s="22"/>
    </row>
    <row r="13419" spans="3:3" x14ac:dyDescent="0.35">
      <c r="C13419" s="22"/>
    </row>
    <row r="13420" spans="3:3" x14ac:dyDescent="0.35">
      <c r="C13420" s="22"/>
    </row>
    <row r="13421" spans="3:3" x14ac:dyDescent="0.35">
      <c r="C13421" s="22"/>
    </row>
    <row r="13422" spans="3:3" x14ac:dyDescent="0.35">
      <c r="C13422" s="22"/>
    </row>
    <row r="13423" spans="3:3" x14ac:dyDescent="0.35">
      <c r="C13423" s="22"/>
    </row>
    <row r="13424" spans="3:3" x14ac:dyDescent="0.35">
      <c r="C13424" s="22"/>
    </row>
    <row r="13425" spans="3:3" x14ac:dyDescent="0.35">
      <c r="C13425" s="22"/>
    </row>
    <row r="13426" spans="3:3" x14ac:dyDescent="0.35">
      <c r="C13426" s="22"/>
    </row>
    <row r="13427" spans="3:3" x14ac:dyDescent="0.35">
      <c r="C13427" s="22"/>
    </row>
    <row r="13428" spans="3:3" x14ac:dyDescent="0.35">
      <c r="C13428" s="22"/>
    </row>
    <row r="13429" spans="3:3" x14ac:dyDescent="0.35">
      <c r="C13429" s="22"/>
    </row>
    <row r="13430" spans="3:3" x14ac:dyDescent="0.35">
      <c r="C13430" s="22"/>
    </row>
    <row r="13431" spans="3:3" x14ac:dyDescent="0.35">
      <c r="C13431" s="22"/>
    </row>
    <row r="13432" spans="3:3" x14ac:dyDescent="0.35">
      <c r="C13432" s="22"/>
    </row>
    <row r="13433" spans="3:3" x14ac:dyDescent="0.35">
      <c r="C13433" s="22"/>
    </row>
    <row r="13434" spans="3:3" x14ac:dyDescent="0.35">
      <c r="C13434" s="22"/>
    </row>
    <row r="13435" spans="3:3" x14ac:dyDescent="0.35">
      <c r="C13435" s="22"/>
    </row>
    <row r="13436" spans="3:3" x14ac:dyDescent="0.35">
      <c r="C13436" s="22"/>
    </row>
    <row r="13437" spans="3:3" x14ac:dyDescent="0.35">
      <c r="C13437" s="22"/>
    </row>
    <row r="13438" spans="3:3" x14ac:dyDescent="0.35">
      <c r="C13438" s="22"/>
    </row>
    <row r="13439" spans="3:3" x14ac:dyDescent="0.35">
      <c r="C13439" s="22"/>
    </row>
    <row r="13440" spans="3:3" x14ac:dyDescent="0.35">
      <c r="C13440" s="22"/>
    </row>
    <row r="13441" spans="3:3" x14ac:dyDescent="0.35">
      <c r="C13441" s="22"/>
    </row>
    <row r="13442" spans="3:3" x14ac:dyDescent="0.35">
      <c r="C13442" s="22"/>
    </row>
    <row r="13443" spans="3:3" x14ac:dyDescent="0.35">
      <c r="C13443" s="22"/>
    </row>
    <row r="13444" spans="3:3" x14ac:dyDescent="0.35">
      <c r="C13444" s="22"/>
    </row>
    <row r="13445" spans="3:3" x14ac:dyDescent="0.35">
      <c r="C13445" s="22"/>
    </row>
    <row r="13446" spans="3:3" x14ac:dyDescent="0.35">
      <c r="C13446" s="22"/>
    </row>
    <row r="13447" spans="3:3" x14ac:dyDescent="0.35">
      <c r="C13447" s="22"/>
    </row>
    <row r="13448" spans="3:3" x14ac:dyDescent="0.35">
      <c r="C13448" s="22"/>
    </row>
    <row r="13449" spans="3:3" x14ac:dyDescent="0.35">
      <c r="C13449" s="22"/>
    </row>
    <row r="13450" spans="3:3" x14ac:dyDescent="0.35">
      <c r="C13450" s="22"/>
    </row>
    <row r="13451" spans="3:3" x14ac:dyDescent="0.35">
      <c r="C13451" s="22"/>
    </row>
    <row r="13452" spans="3:3" x14ac:dyDescent="0.35">
      <c r="C13452" s="22"/>
    </row>
    <row r="13453" spans="3:3" x14ac:dyDescent="0.35">
      <c r="C13453" s="22"/>
    </row>
    <row r="13454" spans="3:3" x14ac:dyDescent="0.35">
      <c r="C13454" s="22"/>
    </row>
    <row r="13455" spans="3:3" x14ac:dyDescent="0.35">
      <c r="C13455" s="22"/>
    </row>
    <row r="13456" spans="3:3" x14ac:dyDescent="0.35">
      <c r="C13456" s="22"/>
    </row>
    <row r="13457" spans="3:3" x14ac:dyDescent="0.35">
      <c r="C13457" s="22"/>
    </row>
    <row r="13458" spans="3:3" x14ac:dyDescent="0.35">
      <c r="C13458" s="22"/>
    </row>
    <row r="13459" spans="3:3" x14ac:dyDescent="0.35">
      <c r="C13459" s="22"/>
    </row>
    <row r="13460" spans="3:3" x14ac:dyDescent="0.35">
      <c r="C13460" s="22"/>
    </row>
    <row r="13461" spans="3:3" x14ac:dyDescent="0.35">
      <c r="C13461" s="22"/>
    </row>
    <row r="13462" spans="3:3" x14ac:dyDescent="0.35">
      <c r="C13462" s="22"/>
    </row>
    <row r="13463" spans="3:3" x14ac:dyDescent="0.35">
      <c r="C13463" s="22"/>
    </row>
    <row r="13464" spans="3:3" x14ac:dyDescent="0.35">
      <c r="C13464" s="22"/>
    </row>
    <row r="13465" spans="3:3" x14ac:dyDescent="0.35">
      <c r="C13465" s="22"/>
    </row>
    <row r="13466" spans="3:3" x14ac:dyDescent="0.35">
      <c r="C13466" s="22"/>
    </row>
    <row r="13467" spans="3:3" x14ac:dyDescent="0.35">
      <c r="C13467" s="22"/>
    </row>
    <row r="13468" spans="3:3" x14ac:dyDescent="0.35">
      <c r="C13468" s="22"/>
    </row>
    <row r="13469" spans="3:3" x14ac:dyDescent="0.35">
      <c r="C13469" s="22"/>
    </row>
    <row r="13470" spans="3:3" x14ac:dyDescent="0.35">
      <c r="C13470" s="22"/>
    </row>
    <row r="13471" spans="3:3" x14ac:dyDescent="0.35">
      <c r="C13471" s="22"/>
    </row>
    <row r="13472" spans="3:3" x14ac:dyDescent="0.35">
      <c r="C13472" s="22"/>
    </row>
    <row r="13473" spans="3:3" x14ac:dyDescent="0.35">
      <c r="C13473" s="22"/>
    </row>
    <row r="13474" spans="3:3" x14ac:dyDescent="0.35">
      <c r="C13474" s="22"/>
    </row>
    <row r="13475" spans="3:3" x14ac:dyDescent="0.35">
      <c r="C13475" s="22"/>
    </row>
    <row r="13476" spans="3:3" x14ac:dyDescent="0.35">
      <c r="C13476" s="22"/>
    </row>
    <row r="13477" spans="3:3" x14ac:dyDescent="0.35">
      <c r="C13477" s="22"/>
    </row>
    <row r="13478" spans="3:3" x14ac:dyDescent="0.35">
      <c r="C13478" s="22"/>
    </row>
    <row r="13479" spans="3:3" x14ac:dyDescent="0.35">
      <c r="C13479" s="22"/>
    </row>
    <row r="13480" spans="3:3" x14ac:dyDescent="0.35">
      <c r="C13480" s="22"/>
    </row>
    <row r="13481" spans="3:3" x14ac:dyDescent="0.35">
      <c r="C13481" s="22"/>
    </row>
    <row r="13482" spans="3:3" x14ac:dyDescent="0.35">
      <c r="C13482" s="22"/>
    </row>
    <row r="13483" spans="3:3" x14ac:dyDescent="0.35">
      <c r="C13483" s="22"/>
    </row>
    <row r="13484" spans="3:3" x14ac:dyDescent="0.35">
      <c r="C13484" s="22"/>
    </row>
    <row r="13485" spans="3:3" x14ac:dyDescent="0.35">
      <c r="C13485" s="22"/>
    </row>
    <row r="13486" spans="3:3" x14ac:dyDescent="0.35">
      <c r="C13486" s="22"/>
    </row>
    <row r="13487" spans="3:3" x14ac:dyDescent="0.35">
      <c r="C13487" s="22"/>
    </row>
    <row r="13488" spans="3:3" x14ac:dyDescent="0.35">
      <c r="C13488" s="22"/>
    </row>
    <row r="13489" spans="3:3" x14ac:dyDescent="0.35">
      <c r="C13489" s="22"/>
    </row>
    <row r="13490" spans="3:3" x14ac:dyDescent="0.35">
      <c r="C13490" s="22"/>
    </row>
    <row r="13491" spans="3:3" x14ac:dyDescent="0.35">
      <c r="C13491" s="22"/>
    </row>
    <row r="13492" spans="3:3" x14ac:dyDescent="0.35">
      <c r="C13492" s="22"/>
    </row>
    <row r="13493" spans="3:3" x14ac:dyDescent="0.35">
      <c r="C13493" s="22"/>
    </row>
    <row r="13494" spans="3:3" x14ac:dyDescent="0.35">
      <c r="C13494" s="22"/>
    </row>
    <row r="13495" spans="3:3" x14ac:dyDescent="0.35">
      <c r="C13495" s="22"/>
    </row>
    <row r="13496" spans="3:3" x14ac:dyDescent="0.35">
      <c r="C13496" s="22"/>
    </row>
    <row r="13497" spans="3:3" x14ac:dyDescent="0.35">
      <c r="C13497" s="22"/>
    </row>
    <row r="13498" spans="3:3" x14ac:dyDescent="0.35">
      <c r="C13498" s="22"/>
    </row>
    <row r="13499" spans="3:3" x14ac:dyDescent="0.35">
      <c r="C13499" s="22"/>
    </row>
    <row r="13500" spans="3:3" x14ac:dyDescent="0.35">
      <c r="C13500" s="22"/>
    </row>
    <row r="13501" spans="3:3" x14ac:dyDescent="0.35">
      <c r="C13501" s="22"/>
    </row>
    <row r="13502" spans="3:3" x14ac:dyDescent="0.35">
      <c r="C13502" s="22"/>
    </row>
    <row r="13503" spans="3:3" x14ac:dyDescent="0.35">
      <c r="C13503" s="22"/>
    </row>
    <row r="13504" spans="3:3" x14ac:dyDescent="0.35">
      <c r="C13504" s="22"/>
    </row>
    <row r="13505" spans="3:3" x14ac:dyDescent="0.35">
      <c r="C13505" s="22"/>
    </row>
    <row r="13506" spans="3:3" x14ac:dyDescent="0.35">
      <c r="C13506" s="22"/>
    </row>
    <row r="13507" spans="3:3" x14ac:dyDescent="0.35">
      <c r="C13507" s="22"/>
    </row>
    <row r="13508" spans="3:3" x14ac:dyDescent="0.35">
      <c r="C13508" s="22"/>
    </row>
    <row r="13509" spans="3:3" x14ac:dyDescent="0.35">
      <c r="C13509" s="22"/>
    </row>
    <row r="13510" spans="3:3" x14ac:dyDescent="0.35">
      <c r="C13510" s="22"/>
    </row>
    <row r="13511" spans="3:3" x14ac:dyDescent="0.35">
      <c r="C13511" s="22"/>
    </row>
    <row r="13512" spans="3:3" x14ac:dyDescent="0.35">
      <c r="C13512" s="22"/>
    </row>
    <row r="13513" spans="3:3" x14ac:dyDescent="0.35">
      <c r="C13513" s="22"/>
    </row>
    <row r="13514" spans="3:3" x14ac:dyDescent="0.35">
      <c r="C13514" s="22"/>
    </row>
    <row r="13515" spans="3:3" x14ac:dyDescent="0.35">
      <c r="C13515" s="22"/>
    </row>
    <row r="13516" spans="3:3" x14ac:dyDescent="0.35">
      <c r="C13516" s="22"/>
    </row>
    <row r="13517" spans="3:3" x14ac:dyDescent="0.35">
      <c r="C13517" s="22"/>
    </row>
    <row r="13518" spans="3:3" x14ac:dyDescent="0.35">
      <c r="C13518" s="22"/>
    </row>
    <row r="13519" spans="3:3" x14ac:dyDescent="0.35">
      <c r="C13519" s="22"/>
    </row>
    <row r="13520" spans="3:3" x14ac:dyDescent="0.35">
      <c r="C13520" s="22"/>
    </row>
    <row r="13521" spans="3:3" x14ac:dyDescent="0.35">
      <c r="C13521" s="22"/>
    </row>
    <row r="13522" spans="3:3" x14ac:dyDescent="0.35">
      <c r="C13522" s="22"/>
    </row>
    <row r="13523" spans="3:3" x14ac:dyDescent="0.35">
      <c r="C13523" s="22"/>
    </row>
    <row r="13524" spans="3:3" x14ac:dyDescent="0.35">
      <c r="C13524" s="22"/>
    </row>
    <row r="13525" spans="3:3" x14ac:dyDescent="0.35">
      <c r="C13525" s="22"/>
    </row>
    <row r="13526" spans="3:3" x14ac:dyDescent="0.35">
      <c r="C13526" s="22"/>
    </row>
    <row r="13527" spans="3:3" x14ac:dyDescent="0.35">
      <c r="C13527" s="22"/>
    </row>
    <row r="13528" spans="3:3" x14ac:dyDescent="0.35">
      <c r="C13528" s="22"/>
    </row>
    <row r="13529" spans="3:3" x14ac:dyDescent="0.35">
      <c r="C13529" s="22"/>
    </row>
    <row r="13530" spans="3:3" x14ac:dyDescent="0.35">
      <c r="C13530" s="22"/>
    </row>
    <row r="13531" spans="3:3" x14ac:dyDescent="0.35">
      <c r="C13531" s="22"/>
    </row>
    <row r="13532" spans="3:3" x14ac:dyDescent="0.35">
      <c r="C13532" s="22"/>
    </row>
    <row r="13533" spans="3:3" x14ac:dyDescent="0.35">
      <c r="C13533" s="22"/>
    </row>
    <row r="13534" spans="3:3" x14ac:dyDescent="0.35">
      <c r="C13534" s="22"/>
    </row>
    <row r="13535" spans="3:3" x14ac:dyDescent="0.35">
      <c r="C13535" s="22"/>
    </row>
    <row r="13536" spans="3:3" x14ac:dyDescent="0.35">
      <c r="C13536" s="22"/>
    </row>
    <row r="13537" spans="3:3" x14ac:dyDescent="0.35">
      <c r="C13537" s="22"/>
    </row>
    <row r="13538" spans="3:3" x14ac:dyDescent="0.35">
      <c r="C13538" s="22"/>
    </row>
    <row r="13539" spans="3:3" x14ac:dyDescent="0.35">
      <c r="C13539" s="22"/>
    </row>
    <row r="13540" spans="3:3" x14ac:dyDescent="0.35">
      <c r="C13540" s="22"/>
    </row>
    <row r="13541" spans="3:3" x14ac:dyDescent="0.35">
      <c r="C13541" s="22"/>
    </row>
    <row r="13542" spans="3:3" x14ac:dyDescent="0.35">
      <c r="C13542" s="22"/>
    </row>
    <row r="13543" spans="3:3" x14ac:dyDescent="0.35">
      <c r="C13543" s="22"/>
    </row>
    <row r="13544" spans="3:3" x14ac:dyDescent="0.35">
      <c r="C13544" s="22"/>
    </row>
    <row r="13545" spans="3:3" x14ac:dyDescent="0.35">
      <c r="C13545" s="22"/>
    </row>
    <row r="13546" spans="3:3" x14ac:dyDescent="0.35">
      <c r="C13546" s="22"/>
    </row>
    <row r="13547" spans="3:3" x14ac:dyDescent="0.35">
      <c r="C13547" s="22"/>
    </row>
    <row r="13548" spans="3:3" x14ac:dyDescent="0.35">
      <c r="C13548" s="22"/>
    </row>
    <row r="13549" spans="3:3" x14ac:dyDescent="0.35">
      <c r="C13549" s="22"/>
    </row>
    <row r="13550" spans="3:3" x14ac:dyDescent="0.35">
      <c r="C13550" s="22"/>
    </row>
    <row r="13551" spans="3:3" x14ac:dyDescent="0.35">
      <c r="C13551" s="22"/>
    </row>
    <row r="13552" spans="3:3" x14ac:dyDescent="0.35">
      <c r="C13552" s="22"/>
    </row>
    <row r="13553" spans="3:3" x14ac:dyDescent="0.35">
      <c r="C13553" s="22"/>
    </row>
    <row r="13554" spans="3:3" x14ac:dyDescent="0.35">
      <c r="C13554" s="22"/>
    </row>
    <row r="13555" spans="3:3" x14ac:dyDescent="0.35">
      <c r="C13555" s="22"/>
    </row>
    <row r="13556" spans="3:3" x14ac:dyDescent="0.35">
      <c r="C13556" s="22"/>
    </row>
    <row r="13557" spans="3:3" x14ac:dyDescent="0.35">
      <c r="C13557" s="22"/>
    </row>
    <row r="13558" spans="3:3" x14ac:dyDescent="0.35">
      <c r="C13558" s="22"/>
    </row>
    <row r="13559" spans="3:3" x14ac:dyDescent="0.35">
      <c r="C13559" s="22"/>
    </row>
    <row r="13560" spans="3:3" x14ac:dyDescent="0.35">
      <c r="C13560" s="22"/>
    </row>
    <row r="13561" spans="3:3" x14ac:dyDescent="0.35">
      <c r="C13561" s="22"/>
    </row>
    <row r="13562" spans="3:3" x14ac:dyDescent="0.35">
      <c r="C13562" s="22"/>
    </row>
    <row r="13563" spans="3:3" x14ac:dyDescent="0.35">
      <c r="C13563" s="22"/>
    </row>
    <row r="13564" spans="3:3" x14ac:dyDescent="0.35">
      <c r="C13564" s="22"/>
    </row>
    <row r="13565" spans="3:3" x14ac:dyDescent="0.35">
      <c r="C13565" s="22"/>
    </row>
    <row r="13566" spans="3:3" x14ac:dyDescent="0.35">
      <c r="C13566" s="22"/>
    </row>
    <row r="13567" spans="3:3" x14ac:dyDescent="0.35">
      <c r="C13567" s="22"/>
    </row>
    <row r="13568" spans="3:3" x14ac:dyDescent="0.35">
      <c r="C13568" s="22"/>
    </row>
    <row r="13569" spans="3:3" x14ac:dyDescent="0.35">
      <c r="C13569" s="22"/>
    </row>
    <row r="13570" spans="3:3" x14ac:dyDescent="0.35">
      <c r="C13570" s="22"/>
    </row>
    <row r="13571" spans="3:3" x14ac:dyDescent="0.35">
      <c r="C13571" s="22"/>
    </row>
    <row r="13572" spans="3:3" x14ac:dyDescent="0.35">
      <c r="C13572" s="22"/>
    </row>
    <row r="13573" spans="3:3" x14ac:dyDescent="0.35">
      <c r="C13573" s="22"/>
    </row>
    <row r="13574" spans="3:3" x14ac:dyDescent="0.35">
      <c r="C13574" s="22"/>
    </row>
    <row r="13575" spans="3:3" x14ac:dyDescent="0.35">
      <c r="C13575" s="22"/>
    </row>
    <row r="13576" spans="3:3" x14ac:dyDescent="0.35">
      <c r="C13576" s="22"/>
    </row>
    <row r="13577" spans="3:3" x14ac:dyDescent="0.35">
      <c r="C13577" s="22"/>
    </row>
    <row r="13578" spans="3:3" x14ac:dyDescent="0.35">
      <c r="C13578" s="22"/>
    </row>
    <row r="13579" spans="3:3" x14ac:dyDescent="0.35">
      <c r="C13579" s="22"/>
    </row>
    <row r="13580" spans="3:3" x14ac:dyDescent="0.35">
      <c r="C13580" s="22"/>
    </row>
    <row r="13581" spans="3:3" x14ac:dyDescent="0.35">
      <c r="C13581" s="22"/>
    </row>
    <row r="13582" spans="3:3" x14ac:dyDescent="0.35">
      <c r="C13582" s="22"/>
    </row>
    <row r="13583" spans="3:3" x14ac:dyDescent="0.35">
      <c r="C13583" s="22"/>
    </row>
    <row r="13584" spans="3:3" x14ac:dyDescent="0.35">
      <c r="C13584" s="22"/>
    </row>
    <row r="13585" spans="3:3" x14ac:dyDescent="0.35">
      <c r="C13585" s="22"/>
    </row>
    <row r="13586" spans="3:3" x14ac:dyDescent="0.35">
      <c r="C13586" s="22"/>
    </row>
    <row r="13587" spans="3:3" x14ac:dyDescent="0.35">
      <c r="C13587" s="22"/>
    </row>
    <row r="13588" spans="3:3" x14ac:dyDescent="0.35">
      <c r="C13588" s="22"/>
    </row>
    <row r="13589" spans="3:3" x14ac:dyDescent="0.35">
      <c r="C13589" s="22"/>
    </row>
    <row r="13590" spans="3:3" x14ac:dyDescent="0.35">
      <c r="C13590" s="22"/>
    </row>
    <row r="13591" spans="3:3" x14ac:dyDescent="0.35">
      <c r="C13591" s="22"/>
    </row>
    <row r="13592" spans="3:3" x14ac:dyDescent="0.35">
      <c r="C13592" s="22"/>
    </row>
    <row r="13593" spans="3:3" x14ac:dyDescent="0.35">
      <c r="C13593" s="22"/>
    </row>
    <row r="13594" spans="3:3" x14ac:dyDescent="0.35">
      <c r="C13594" s="22"/>
    </row>
    <row r="13595" spans="3:3" x14ac:dyDescent="0.35">
      <c r="C13595" s="22"/>
    </row>
    <row r="13596" spans="3:3" x14ac:dyDescent="0.35">
      <c r="C13596" s="22"/>
    </row>
    <row r="13597" spans="3:3" x14ac:dyDescent="0.35">
      <c r="C13597" s="22"/>
    </row>
    <row r="13598" spans="3:3" x14ac:dyDescent="0.35">
      <c r="C13598" s="22"/>
    </row>
    <row r="13599" spans="3:3" x14ac:dyDescent="0.35">
      <c r="C13599" s="22"/>
    </row>
    <row r="13600" spans="3:3" x14ac:dyDescent="0.35">
      <c r="C13600" s="22"/>
    </row>
    <row r="13601" spans="3:3" x14ac:dyDescent="0.35">
      <c r="C13601" s="22"/>
    </row>
    <row r="13602" spans="3:3" x14ac:dyDescent="0.35">
      <c r="C13602" s="22"/>
    </row>
    <row r="13603" spans="3:3" x14ac:dyDescent="0.35">
      <c r="C13603" s="22"/>
    </row>
    <row r="13604" spans="3:3" x14ac:dyDescent="0.35">
      <c r="C13604" s="22"/>
    </row>
    <row r="13605" spans="3:3" x14ac:dyDescent="0.35">
      <c r="C13605" s="22"/>
    </row>
    <row r="13606" spans="3:3" x14ac:dyDescent="0.35">
      <c r="C13606" s="22"/>
    </row>
    <row r="13607" spans="3:3" x14ac:dyDescent="0.35">
      <c r="C13607" s="22"/>
    </row>
    <row r="13608" spans="3:3" x14ac:dyDescent="0.35">
      <c r="C13608" s="22"/>
    </row>
    <row r="13609" spans="3:3" x14ac:dyDescent="0.35">
      <c r="C13609" s="22"/>
    </row>
    <row r="13610" spans="3:3" x14ac:dyDescent="0.35">
      <c r="C13610" s="22"/>
    </row>
    <row r="13611" spans="3:3" x14ac:dyDescent="0.35">
      <c r="C13611" s="22"/>
    </row>
    <row r="13612" spans="3:3" x14ac:dyDescent="0.35">
      <c r="C13612" s="22"/>
    </row>
    <row r="13613" spans="3:3" x14ac:dyDescent="0.35">
      <c r="C13613" s="22"/>
    </row>
    <row r="13614" spans="3:3" x14ac:dyDescent="0.35">
      <c r="C13614" s="22"/>
    </row>
    <row r="13615" spans="3:3" x14ac:dyDescent="0.35">
      <c r="C13615" s="22"/>
    </row>
    <row r="13616" spans="3:3" x14ac:dyDescent="0.35">
      <c r="C13616" s="22"/>
    </row>
    <row r="13617" spans="3:3" x14ac:dyDescent="0.35">
      <c r="C13617" s="22"/>
    </row>
    <row r="13618" spans="3:3" x14ac:dyDescent="0.35">
      <c r="C13618" s="22"/>
    </row>
    <row r="13619" spans="3:3" x14ac:dyDescent="0.35">
      <c r="C13619" s="22"/>
    </row>
    <row r="13620" spans="3:3" x14ac:dyDescent="0.35">
      <c r="C13620" s="22"/>
    </row>
    <row r="13621" spans="3:3" x14ac:dyDescent="0.35">
      <c r="C13621" s="22"/>
    </row>
    <row r="13622" spans="3:3" x14ac:dyDescent="0.35">
      <c r="C13622" s="22"/>
    </row>
    <row r="13623" spans="3:3" x14ac:dyDescent="0.35">
      <c r="C13623" s="22"/>
    </row>
    <row r="13624" spans="3:3" x14ac:dyDescent="0.35">
      <c r="C13624" s="22"/>
    </row>
    <row r="13625" spans="3:3" x14ac:dyDescent="0.35">
      <c r="C13625" s="22"/>
    </row>
    <row r="13626" spans="3:3" x14ac:dyDescent="0.35">
      <c r="C13626" s="22"/>
    </row>
    <row r="13627" spans="3:3" x14ac:dyDescent="0.35">
      <c r="C13627" s="22"/>
    </row>
    <row r="13628" spans="3:3" x14ac:dyDescent="0.35">
      <c r="C13628" s="22"/>
    </row>
    <row r="13629" spans="3:3" x14ac:dyDescent="0.35">
      <c r="C13629" s="22"/>
    </row>
    <row r="13630" spans="3:3" x14ac:dyDescent="0.35">
      <c r="C13630" s="22"/>
    </row>
    <row r="13631" spans="3:3" x14ac:dyDescent="0.35">
      <c r="C13631" s="22"/>
    </row>
    <row r="13632" spans="3:3" x14ac:dyDescent="0.35">
      <c r="C13632" s="22"/>
    </row>
    <row r="13633" spans="3:3" x14ac:dyDescent="0.35">
      <c r="C13633" s="22"/>
    </row>
    <row r="13634" spans="3:3" x14ac:dyDescent="0.35">
      <c r="C13634" s="22"/>
    </row>
    <row r="13635" spans="3:3" x14ac:dyDescent="0.35">
      <c r="C13635" s="22"/>
    </row>
    <row r="13636" spans="3:3" x14ac:dyDescent="0.35">
      <c r="C13636" s="22"/>
    </row>
    <row r="13637" spans="3:3" x14ac:dyDescent="0.35">
      <c r="C13637" s="22"/>
    </row>
    <row r="13638" spans="3:3" x14ac:dyDescent="0.35">
      <c r="C13638" s="22"/>
    </row>
    <row r="13639" spans="3:3" x14ac:dyDescent="0.35">
      <c r="C13639" s="22"/>
    </row>
    <row r="13640" spans="3:3" x14ac:dyDescent="0.35">
      <c r="C13640" s="22"/>
    </row>
    <row r="13641" spans="3:3" x14ac:dyDescent="0.35">
      <c r="C13641" s="22"/>
    </row>
    <row r="13642" spans="3:3" x14ac:dyDescent="0.35">
      <c r="C13642" s="22"/>
    </row>
    <row r="13643" spans="3:3" x14ac:dyDescent="0.35">
      <c r="C13643" s="22"/>
    </row>
    <row r="13644" spans="3:3" x14ac:dyDescent="0.35">
      <c r="C13644" s="22"/>
    </row>
    <row r="13645" spans="3:3" x14ac:dyDescent="0.35">
      <c r="C13645" s="22"/>
    </row>
    <row r="13646" spans="3:3" x14ac:dyDescent="0.35">
      <c r="C13646" s="22"/>
    </row>
    <row r="13647" spans="3:3" x14ac:dyDescent="0.35">
      <c r="C13647" s="22"/>
    </row>
    <row r="13648" spans="3:3" x14ac:dyDescent="0.35">
      <c r="C13648" s="22"/>
    </row>
    <row r="13649" spans="3:3" x14ac:dyDescent="0.35">
      <c r="C13649" s="22"/>
    </row>
    <row r="13650" spans="3:3" x14ac:dyDescent="0.35">
      <c r="C13650" s="22"/>
    </row>
    <row r="13651" spans="3:3" x14ac:dyDescent="0.35">
      <c r="C13651" s="22"/>
    </row>
    <row r="13652" spans="3:3" x14ac:dyDescent="0.35">
      <c r="C13652" s="22"/>
    </row>
    <row r="13653" spans="3:3" x14ac:dyDescent="0.35">
      <c r="C13653" s="22"/>
    </row>
    <row r="13654" spans="3:3" x14ac:dyDescent="0.35">
      <c r="C13654" s="22"/>
    </row>
    <row r="13655" spans="3:3" x14ac:dyDescent="0.35">
      <c r="C13655" s="22"/>
    </row>
    <row r="13656" spans="3:3" x14ac:dyDescent="0.35">
      <c r="C13656" s="22"/>
    </row>
    <row r="13657" spans="3:3" x14ac:dyDescent="0.35">
      <c r="C13657" s="22"/>
    </row>
    <row r="13658" spans="3:3" x14ac:dyDescent="0.35">
      <c r="C13658" s="22"/>
    </row>
    <row r="13659" spans="3:3" x14ac:dyDescent="0.35">
      <c r="C13659" s="22"/>
    </row>
    <row r="13660" spans="3:3" x14ac:dyDescent="0.35">
      <c r="C13660" s="22"/>
    </row>
    <row r="13661" spans="3:3" x14ac:dyDescent="0.35">
      <c r="C13661" s="22"/>
    </row>
    <row r="13662" spans="3:3" x14ac:dyDescent="0.35">
      <c r="C13662" s="22"/>
    </row>
    <row r="13663" spans="3:3" x14ac:dyDescent="0.35">
      <c r="C13663" s="22"/>
    </row>
    <row r="13664" spans="3:3" x14ac:dyDescent="0.35">
      <c r="C13664" s="22"/>
    </row>
    <row r="13665" spans="3:3" x14ac:dyDescent="0.35">
      <c r="C13665" s="22"/>
    </row>
    <row r="13666" spans="3:3" x14ac:dyDescent="0.35">
      <c r="C13666" s="22"/>
    </row>
    <row r="13667" spans="3:3" x14ac:dyDescent="0.35">
      <c r="C13667" s="22"/>
    </row>
    <row r="13668" spans="3:3" x14ac:dyDescent="0.35">
      <c r="C13668" s="22"/>
    </row>
    <row r="13669" spans="3:3" x14ac:dyDescent="0.35">
      <c r="C13669" s="22"/>
    </row>
    <row r="13670" spans="3:3" x14ac:dyDescent="0.35">
      <c r="C13670" s="22"/>
    </row>
    <row r="13671" spans="3:3" x14ac:dyDescent="0.35">
      <c r="C13671" s="22"/>
    </row>
    <row r="13672" spans="3:3" x14ac:dyDescent="0.35">
      <c r="C13672" s="22"/>
    </row>
    <row r="13673" spans="3:3" x14ac:dyDescent="0.35">
      <c r="C13673" s="22"/>
    </row>
    <row r="13674" spans="3:3" x14ac:dyDescent="0.35">
      <c r="C13674" s="22"/>
    </row>
    <row r="13675" spans="3:3" x14ac:dyDescent="0.35">
      <c r="C13675" s="22"/>
    </row>
    <row r="13676" spans="3:3" x14ac:dyDescent="0.35">
      <c r="C13676" s="22"/>
    </row>
    <row r="13677" spans="3:3" x14ac:dyDescent="0.35">
      <c r="C13677" s="22"/>
    </row>
    <row r="13678" spans="3:3" x14ac:dyDescent="0.35">
      <c r="C13678" s="22"/>
    </row>
    <row r="13679" spans="3:3" x14ac:dyDescent="0.35">
      <c r="C13679" s="22"/>
    </row>
    <row r="13680" spans="3:3" x14ac:dyDescent="0.35">
      <c r="C13680" s="22"/>
    </row>
    <row r="13681" spans="3:3" x14ac:dyDescent="0.35">
      <c r="C13681" s="22"/>
    </row>
    <row r="13682" spans="3:3" x14ac:dyDescent="0.35">
      <c r="C13682" s="22"/>
    </row>
    <row r="13683" spans="3:3" x14ac:dyDescent="0.35">
      <c r="C13683" s="22"/>
    </row>
    <row r="13684" spans="3:3" x14ac:dyDescent="0.35">
      <c r="C13684" s="22"/>
    </row>
    <row r="13685" spans="3:3" x14ac:dyDescent="0.35">
      <c r="C13685" s="22"/>
    </row>
    <row r="13686" spans="3:3" x14ac:dyDescent="0.35">
      <c r="C13686" s="22"/>
    </row>
    <row r="13687" spans="3:3" x14ac:dyDescent="0.35">
      <c r="C13687" s="22"/>
    </row>
    <row r="13688" spans="3:3" x14ac:dyDescent="0.35">
      <c r="C13688" s="22"/>
    </row>
    <row r="13689" spans="3:3" x14ac:dyDescent="0.35">
      <c r="C13689" s="22"/>
    </row>
    <row r="13690" spans="3:3" x14ac:dyDescent="0.35">
      <c r="C13690" s="22"/>
    </row>
    <row r="13691" spans="3:3" x14ac:dyDescent="0.35">
      <c r="C13691" s="22"/>
    </row>
    <row r="13692" spans="3:3" x14ac:dyDescent="0.35">
      <c r="C13692" s="22"/>
    </row>
    <row r="13693" spans="3:3" x14ac:dyDescent="0.35">
      <c r="C13693" s="22"/>
    </row>
    <row r="13694" spans="3:3" x14ac:dyDescent="0.35">
      <c r="C13694" s="22"/>
    </row>
    <row r="13695" spans="3:3" x14ac:dyDescent="0.35">
      <c r="C13695" s="22"/>
    </row>
    <row r="13696" spans="3:3" x14ac:dyDescent="0.35">
      <c r="C13696" s="22"/>
    </row>
    <row r="13697" spans="3:3" x14ac:dyDescent="0.35">
      <c r="C13697" s="22"/>
    </row>
    <row r="13698" spans="3:3" x14ac:dyDescent="0.35">
      <c r="C13698" s="22"/>
    </row>
    <row r="13699" spans="3:3" x14ac:dyDescent="0.35">
      <c r="C13699" s="22"/>
    </row>
    <row r="13700" spans="3:3" x14ac:dyDescent="0.35">
      <c r="C13700" s="22"/>
    </row>
    <row r="13701" spans="3:3" x14ac:dyDescent="0.35">
      <c r="C13701" s="22"/>
    </row>
    <row r="13702" spans="3:3" x14ac:dyDescent="0.35">
      <c r="C13702" s="22"/>
    </row>
    <row r="13703" spans="3:3" x14ac:dyDescent="0.35">
      <c r="C13703" s="22"/>
    </row>
    <row r="13704" spans="3:3" x14ac:dyDescent="0.35">
      <c r="C13704" s="22"/>
    </row>
    <row r="13705" spans="3:3" x14ac:dyDescent="0.35">
      <c r="C13705" s="22"/>
    </row>
    <row r="13706" spans="3:3" x14ac:dyDescent="0.35">
      <c r="C13706" s="22"/>
    </row>
    <row r="13707" spans="3:3" x14ac:dyDescent="0.35">
      <c r="C13707" s="22"/>
    </row>
    <row r="13708" spans="3:3" x14ac:dyDescent="0.35">
      <c r="C13708" s="22"/>
    </row>
    <row r="13709" spans="3:3" x14ac:dyDescent="0.35">
      <c r="C13709" s="22"/>
    </row>
    <row r="13710" spans="3:3" x14ac:dyDescent="0.35">
      <c r="C13710" s="22"/>
    </row>
    <row r="13711" spans="3:3" x14ac:dyDescent="0.35">
      <c r="C13711" s="22"/>
    </row>
    <row r="13712" spans="3:3" x14ac:dyDescent="0.35">
      <c r="C13712" s="22"/>
    </row>
    <row r="13713" spans="3:3" x14ac:dyDescent="0.35">
      <c r="C13713" s="22"/>
    </row>
    <row r="13714" spans="3:3" x14ac:dyDescent="0.35">
      <c r="C13714" s="22"/>
    </row>
    <row r="13715" spans="3:3" x14ac:dyDescent="0.35">
      <c r="C13715" s="22"/>
    </row>
    <row r="13716" spans="3:3" x14ac:dyDescent="0.35">
      <c r="C13716" s="22"/>
    </row>
    <row r="13717" spans="3:3" x14ac:dyDescent="0.35">
      <c r="C13717" s="22"/>
    </row>
    <row r="13718" spans="3:3" x14ac:dyDescent="0.35">
      <c r="C13718" s="22"/>
    </row>
    <row r="13719" spans="3:3" x14ac:dyDescent="0.35">
      <c r="C13719" s="22"/>
    </row>
    <row r="13720" spans="3:3" x14ac:dyDescent="0.35">
      <c r="C13720" s="22"/>
    </row>
    <row r="13721" spans="3:3" x14ac:dyDescent="0.35">
      <c r="C13721" s="22"/>
    </row>
    <row r="13722" spans="3:3" x14ac:dyDescent="0.35">
      <c r="C13722" s="22"/>
    </row>
    <row r="13723" spans="3:3" x14ac:dyDescent="0.35">
      <c r="C13723" s="22"/>
    </row>
    <row r="13724" spans="3:3" x14ac:dyDescent="0.35">
      <c r="C13724" s="22"/>
    </row>
    <row r="13725" spans="3:3" x14ac:dyDescent="0.35">
      <c r="C13725" s="22"/>
    </row>
    <row r="13726" spans="3:3" x14ac:dyDescent="0.35">
      <c r="C13726" s="22"/>
    </row>
    <row r="13727" spans="3:3" x14ac:dyDescent="0.35">
      <c r="C13727" s="22"/>
    </row>
    <row r="13728" spans="3:3" x14ac:dyDescent="0.35">
      <c r="C13728" s="22"/>
    </row>
    <row r="13729" spans="3:3" x14ac:dyDescent="0.35">
      <c r="C13729" s="22"/>
    </row>
    <row r="13730" spans="3:3" x14ac:dyDescent="0.35">
      <c r="C13730" s="22"/>
    </row>
    <row r="13731" spans="3:3" x14ac:dyDescent="0.35">
      <c r="C13731" s="22"/>
    </row>
    <row r="13732" spans="3:3" x14ac:dyDescent="0.35">
      <c r="C13732" s="22"/>
    </row>
    <row r="13733" spans="3:3" x14ac:dyDescent="0.35">
      <c r="C13733" s="22"/>
    </row>
    <row r="13734" spans="3:3" x14ac:dyDescent="0.35">
      <c r="C13734" s="22"/>
    </row>
    <row r="13735" spans="3:3" x14ac:dyDescent="0.35">
      <c r="C13735" s="22"/>
    </row>
    <row r="13736" spans="3:3" x14ac:dyDescent="0.35">
      <c r="C13736" s="22"/>
    </row>
    <row r="13737" spans="3:3" x14ac:dyDescent="0.35">
      <c r="C13737" s="22"/>
    </row>
    <row r="13738" spans="3:3" x14ac:dyDescent="0.35">
      <c r="C13738" s="22"/>
    </row>
    <row r="13739" spans="3:3" x14ac:dyDescent="0.35">
      <c r="C13739" s="22"/>
    </row>
    <row r="13740" spans="3:3" x14ac:dyDescent="0.35">
      <c r="C13740" s="22"/>
    </row>
    <row r="13741" spans="3:3" x14ac:dyDescent="0.35">
      <c r="C13741" s="22"/>
    </row>
    <row r="13742" spans="3:3" x14ac:dyDescent="0.35">
      <c r="C13742" s="22"/>
    </row>
    <row r="13743" spans="3:3" x14ac:dyDescent="0.35">
      <c r="C13743" s="22"/>
    </row>
    <row r="13744" spans="3:3" x14ac:dyDescent="0.35">
      <c r="C13744" s="22"/>
    </row>
    <row r="13745" spans="3:3" x14ac:dyDescent="0.35">
      <c r="C13745" s="22"/>
    </row>
    <row r="13746" spans="3:3" x14ac:dyDescent="0.35">
      <c r="C13746" s="22"/>
    </row>
    <row r="13747" spans="3:3" x14ac:dyDescent="0.35">
      <c r="C13747" s="22"/>
    </row>
    <row r="13748" spans="3:3" x14ac:dyDescent="0.35">
      <c r="C13748" s="22"/>
    </row>
    <row r="13749" spans="3:3" x14ac:dyDescent="0.35">
      <c r="C13749" s="22"/>
    </row>
    <row r="13750" spans="3:3" x14ac:dyDescent="0.35">
      <c r="C13750" s="22"/>
    </row>
    <row r="13751" spans="3:3" x14ac:dyDescent="0.35">
      <c r="C13751" s="22"/>
    </row>
    <row r="13752" spans="3:3" x14ac:dyDescent="0.35">
      <c r="C13752" s="22"/>
    </row>
    <row r="13753" spans="3:3" x14ac:dyDescent="0.35">
      <c r="C13753" s="22"/>
    </row>
    <row r="13754" spans="3:3" x14ac:dyDescent="0.35">
      <c r="C13754" s="22"/>
    </row>
    <row r="13755" spans="3:3" x14ac:dyDescent="0.35">
      <c r="C13755" s="22"/>
    </row>
    <row r="13756" spans="3:3" x14ac:dyDescent="0.35">
      <c r="C13756" s="22"/>
    </row>
    <row r="13757" spans="3:3" x14ac:dyDescent="0.35">
      <c r="C13757" s="22"/>
    </row>
    <row r="13758" spans="3:3" x14ac:dyDescent="0.35">
      <c r="C13758" s="22"/>
    </row>
    <row r="13759" spans="3:3" x14ac:dyDescent="0.35">
      <c r="C13759" s="22"/>
    </row>
    <row r="13760" spans="3:3" x14ac:dyDescent="0.35">
      <c r="C13760" s="22"/>
    </row>
    <row r="13761" spans="3:3" x14ac:dyDescent="0.35">
      <c r="C13761" s="22"/>
    </row>
    <row r="13762" spans="3:3" x14ac:dyDescent="0.35">
      <c r="C13762" s="22"/>
    </row>
    <row r="13763" spans="3:3" x14ac:dyDescent="0.35">
      <c r="C13763" s="22"/>
    </row>
    <row r="13764" spans="3:3" x14ac:dyDescent="0.35">
      <c r="C13764" s="22"/>
    </row>
    <row r="13765" spans="3:3" x14ac:dyDescent="0.35">
      <c r="C13765" s="22"/>
    </row>
    <row r="13766" spans="3:3" x14ac:dyDescent="0.35">
      <c r="C13766" s="22"/>
    </row>
    <row r="13767" spans="3:3" x14ac:dyDescent="0.35">
      <c r="C13767" s="22"/>
    </row>
    <row r="13768" spans="3:3" x14ac:dyDescent="0.35">
      <c r="C13768" s="22"/>
    </row>
    <row r="13769" spans="3:3" x14ac:dyDescent="0.35">
      <c r="C13769" s="22"/>
    </row>
    <row r="13770" spans="3:3" x14ac:dyDescent="0.35">
      <c r="C13770" s="22"/>
    </row>
    <row r="13771" spans="3:3" x14ac:dyDescent="0.35">
      <c r="C13771" s="22"/>
    </row>
    <row r="13772" spans="3:3" x14ac:dyDescent="0.35">
      <c r="C13772" s="22"/>
    </row>
    <row r="13773" spans="3:3" x14ac:dyDescent="0.35">
      <c r="C13773" s="22"/>
    </row>
    <row r="13774" spans="3:3" x14ac:dyDescent="0.35">
      <c r="C13774" s="22"/>
    </row>
    <row r="13775" spans="3:3" x14ac:dyDescent="0.35">
      <c r="C13775" s="22"/>
    </row>
    <row r="13776" spans="3:3" x14ac:dyDescent="0.35">
      <c r="C13776" s="22"/>
    </row>
    <row r="13777" spans="3:3" x14ac:dyDescent="0.35">
      <c r="C13777" s="22"/>
    </row>
    <row r="13778" spans="3:3" x14ac:dyDescent="0.35">
      <c r="C13778" s="22"/>
    </row>
    <row r="13779" spans="3:3" x14ac:dyDescent="0.35">
      <c r="C13779" s="22"/>
    </row>
    <row r="13780" spans="3:3" x14ac:dyDescent="0.35">
      <c r="C13780" s="22"/>
    </row>
    <row r="13781" spans="3:3" x14ac:dyDescent="0.35">
      <c r="C13781" s="22"/>
    </row>
    <row r="13782" spans="3:3" x14ac:dyDescent="0.35">
      <c r="C13782" s="22"/>
    </row>
    <row r="13783" spans="3:3" x14ac:dyDescent="0.35">
      <c r="C13783" s="22"/>
    </row>
    <row r="13784" spans="3:3" x14ac:dyDescent="0.35">
      <c r="C13784" s="22"/>
    </row>
    <row r="13785" spans="3:3" x14ac:dyDescent="0.35">
      <c r="C13785" s="22"/>
    </row>
    <row r="13786" spans="3:3" x14ac:dyDescent="0.35">
      <c r="C13786" s="22"/>
    </row>
    <row r="13787" spans="3:3" x14ac:dyDescent="0.35">
      <c r="C13787" s="22"/>
    </row>
    <row r="13788" spans="3:3" x14ac:dyDescent="0.35">
      <c r="C13788" s="22"/>
    </row>
    <row r="13789" spans="3:3" x14ac:dyDescent="0.35">
      <c r="C13789" s="22"/>
    </row>
    <row r="13790" spans="3:3" x14ac:dyDescent="0.35">
      <c r="C13790" s="22"/>
    </row>
    <row r="13791" spans="3:3" x14ac:dyDescent="0.35">
      <c r="C13791" s="22"/>
    </row>
    <row r="13792" spans="3:3" x14ac:dyDescent="0.35">
      <c r="C13792" s="22"/>
    </row>
    <row r="13793" spans="3:3" x14ac:dyDescent="0.35">
      <c r="C13793" s="22"/>
    </row>
    <row r="13794" spans="3:3" x14ac:dyDescent="0.35">
      <c r="C13794" s="22"/>
    </row>
    <row r="13795" spans="3:3" x14ac:dyDescent="0.35">
      <c r="C13795" s="22"/>
    </row>
    <row r="13796" spans="3:3" x14ac:dyDescent="0.35">
      <c r="C13796" s="22"/>
    </row>
    <row r="13797" spans="3:3" x14ac:dyDescent="0.35">
      <c r="C13797" s="22"/>
    </row>
    <row r="13798" spans="3:3" x14ac:dyDescent="0.35">
      <c r="C13798" s="22"/>
    </row>
    <row r="13799" spans="3:3" x14ac:dyDescent="0.35">
      <c r="C13799" s="22"/>
    </row>
    <row r="13800" spans="3:3" x14ac:dyDescent="0.35">
      <c r="C13800" s="22"/>
    </row>
    <row r="13801" spans="3:3" x14ac:dyDescent="0.35">
      <c r="C13801" s="22"/>
    </row>
    <row r="13802" spans="3:3" x14ac:dyDescent="0.35">
      <c r="C13802" s="22"/>
    </row>
    <row r="13803" spans="3:3" x14ac:dyDescent="0.35">
      <c r="C13803" s="22"/>
    </row>
    <row r="13804" spans="3:3" x14ac:dyDescent="0.35">
      <c r="C13804" s="22"/>
    </row>
    <row r="13805" spans="3:3" x14ac:dyDescent="0.35">
      <c r="C13805" s="22"/>
    </row>
    <row r="13806" spans="3:3" x14ac:dyDescent="0.35">
      <c r="C13806" s="22"/>
    </row>
    <row r="13807" spans="3:3" x14ac:dyDescent="0.35">
      <c r="C13807" s="22"/>
    </row>
    <row r="13808" spans="3:3" x14ac:dyDescent="0.35">
      <c r="C13808" s="22"/>
    </row>
    <row r="13809" spans="3:3" x14ac:dyDescent="0.35">
      <c r="C13809" s="22"/>
    </row>
    <row r="13810" spans="3:3" x14ac:dyDescent="0.35">
      <c r="C13810" s="22"/>
    </row>
    <row r="13811" spans="3:3" x14ac:dyDescent="0.35">
      <c r="C13811" s="22"/>
    </row>
    <row r="13812" spans="3:3" x14ac:dyDescent="0.35">
      <c r="C13812" s="22"/>
    </row>
    <row r="13813" spans="3:3" x14ac:dyDescent="0.35">
      <c r="C13813" s="22"/>
    </row>
    <row r="13814" spans="3:3" x14ac:dyDescent="0.35">
      <c r="C13814" s="22"/>
    </row>
    <row r="13815" spans="3:3" x14ac:dyDescent="0.35">
      <c r="C13815" s="22"/>
    </row>
    <row r="13816" spans="3:3" x14ac:dyDescent="0.35">
      <c r="C13816" s="22"/>
    </row>
    <row r="13817" spans="3:3" x14ac:dyDescent="0.35">
      <c r="C13817" s="22"/>
    </row>
    <row r="13818" spans="3:3" x14ac:dyDescent="0.35">
      <c r="C13818" s="22"/>
    </row>
    <row r="13819" spans="3:3" x14ac:dyDescent="0.35">
      <c r="C13819" s="22"/>
    </row>
    <row r="13820" spans="3:3" x14ac:dyDescent="0.35">
      <c r="C13820" s="22"/>
    </row>
    <row r="13821" spans="3:3" x14ac:dyDescent="0.35">
      <c r="C13821" s="22"/>
    </row>
    <row r="13822" spans="3:3" x14ac:dyDescent="0.35">
      <c r="C13822" s="22"/>
    </row>
    <row r="13823" spans="3:3" x14ac:dyDescent="0.35">
      <c r="C13823" s="22"/>
    </row>
    <row r="13824" spans="3:3" x14ac:dyDescent="0.35">
      <c r="C13824" s="22"/>
    </row>
    <row r="13825" spans="3:3" x14ac:dyDescent="0.35">
      <c r="C13825" s="22"/>
    </row>
    <row r="13826" spans="3:3" x14ac:dyDescent="0.35">
      <c r="C13826" s="22"/>
    </row>
    <row r="13827" spans="3:3" x14ac:dyDescent="0.35">
      <c r="C13827" s="22"/>
    </row>
    <row r="13828" spans="3:3" x14ac:dyDescent="0.35">
      <c r="C13828" s="22"/>
    </row>
    <row r="13829" spans="3:3" x14ac:dyDescent="0.35">
      <c r="C13829" s="22"/>
    </row>
    <row r="13830" spans="3:3" x14ac:dyDescent="0.35">
      <c r="C13830" s="22"/>
    </row>
    <row r="13831" spans="3:3" x14ac:dyDescent="0.35">
      <c r="C13831" s="22"/>
    </row>
    <row r="13832" spans="3:3" x14ac:dyDescent="0.35">
      <c r="C13832" s="22"/>
    </row>
    <row r="13833" spans="3:3" x14ac:dyDescent="0.35">
      <c r="C13833" s="22"/>
    </row>
    <row r="13834" spans="3:3" x14ac:dyDescent="0.35">
      <c r="C13834" s="22"/>
    </row>
    <row r="13835" spans="3:3" x14ac:dyDescent="0.35">
      <c r="C13835" s="22"/>
    </row>
    <row r="13836" spans="3:3" x14ac:dyDescent="0.35">
      <c r="C13836" s="22"/>
    </row>
    <row r="13837" spans="3:3" x14ac:dyDescent="0.35">
      <c r="C13837" s="22"/>
    </row>
    <row r="13838" spans="3:3" x14ac:dyDescent="0.35">
      <c r="C13838" s="22"/>
    </row>
    <row r="13839" spans="3:3" x14ac:dyDescent="0.35">
      <c r="C13839" s="22"/>
    </row>
    <row r="13840" spans="3:3" x14ac:dyDescent="0.35">
      <c r="C13840" s="22"/>
    </row>
    <row r="13841" spans="3:3" x14ac:dyDescent="0.35">
      <c r="C13841" s="22"/>
    </row>
    <row r="13842" spans="3:3" x14ac:dyDescent="0.35">
      <c r="C13842" s="22"/>
    </row>
    <row r="13843" spans="3:3" x14ac:dyDescent="0.35">
      <c r="C13843" s="22"/>
    </row>
    <row r="13844" spans="3:3" x14ac:dyDescent="0.35">
      <c r="C13844" s="22"/>
    </row>
    <row r="13845" spans="3:3" x14ac:dyDescent="0.35">
      <c r="C13845" s="22"/>
    </row>
    <row r="13846" spans="3:3" x14ac:dyDescent="0.35">
      <c r="C13846" s="22"/>
    </row>
    <row r="13847" spans="3:3" x14ac:dyDescent="0.35">
      <c r="C13847" s="22"/>
    </row>
    <row r="13848" spans="3:3" x14ac:dyDescent="0.35">
      <c r="C13848" s="22"/>
    </row>
    <row r="13849" spans="3:3" x14ac:dyDescent="0.35">
      <c r="C13849" s="22"/>
    </row>
    <row r="13850" spans="3:3" x14ac:dyDescent="0.35">
      <c r="C13850" s="22"/>
    </row>
    <row r="13851" spans="3:3" x14ac:dyDescent="0.35">
      <c r="C13851" s="22"/>
    </row>
    <row r="13852" spans="3:3" x14ac:dyDescent="0.35">
      <c r="C13852" s="22"/>
    </row>
    <row r="13853" spans="3:3" x14ac:dyDescent="0.35">
      <c r="C13853" s="22"/>
    </row>
    <row r="13854" spans="3:3" x14ac:dyDescent="0.35">
      <c r="C13854" s="22"/>
    </row>
    <row r="13855" spans="3:3" x14ac:dyDescent="0.35">
      <c r="C13855" s="22"/>
    </row>
    <row r="13856" spans="3:3" x14ac:dyDescent="0.35">
      <c r="C13856" s="22"/>
    </row>
    <row r="13857" spans="3:3" x14ac:dyDescent="0.35">
      <c r="C13857" s="22"/>
    </row>
    <row r="13858" spans="3:3" x14ac:dyDescent="0.35">
      <c r="C13858" s="22"/>
    </row>
    <row r="13859" spans="3:3" x14ac:dyDescent="0.35">
      <c r="C13859" s="22"/>
    </row>
    <row r="13860" spans="3:3" x14ac:dyDescent="0.35">
      <c r="C13860" s="22"/>
    </row>
    <row r="13861" spans="3:3" x14ac:dyDescent="0.35">
      <c r="C13861" s="22"/>
    </row>
    <row r="13862" spans="3:3" x14ac:dyDescent="0.35">
      <c r="C13862" s="22"/>
    </row>
    <row r="13863" spans="3:3" x14ac:dyDescent="0.35">
      <c r="C13863" s="22"/>
    </row>
    <row r="13864" spans="3:3" x14ac:dyDescent="0.35">
      <c r="C13864" s="22"/>
    </row>
    <row r="13865" spans="3:3" x14ac:dyDescent="0.35">
      <c r="C13865" s="22"/>
    </row>
    <row r="13866" spans="3:3" x14ac:dyDescent="0.35">
      <c r="C13866" s="22"/>
    </row>
    <row r="13867" spans="3:3" x14ac:dyDescent="0.35">
      <c r="C13867" s="22"/>
    </row>
    <row r="13868" spans="3:3" x14ac:dyDescent="0.35">
      <c r="C13868" s="22"/>
    </row>
    <row r="13869" spans="3:3" x14ac:dyDescent="0.35">
      <c r="C13869" s="22"/>
    </row>
    <row r="13870" spans="3:3" x14ac:dyDescent="0.35">
      <c r="C13870" s="22"/>
    </row>
    <row r="13871" spans="3:3" x14ac:dyDescent="0.35">
      <c r="C13871" s="22"/>
    </row>
    <row r="13872" spans="3:3" x14ac:dyDescent="0.35">
      <c r="C13872" s="22"/>
    </row>
    <row r="13873" spans="3:3" x14ac:dyDescent="0.35">
      <c r="C13873" s="22"/>
    </row>
    <row r="13874" spans="3:3" x14ac:dyDescent="0.35">
      <c r="C13874" s="22"/>
    </row>
    <row r="13875" spans="3:3" x14ac:dyDescent="0.35">
      <c r="C13875" s="22"/>
    </row>
    <row r="13876" spans="3:3" x14ac:dyDescent="0.35">
      <c r="C13876" s="22"/>
    </row>
    <row r="13877" spans="3:3" x14ac:dyDescent="0.35">
      <c r="C13877" s="22"/>
    </row>
    <row r="13878" spans="3:3" x14ac:dyDescent="0.35">
      <c r="C13878" s="22"/>
    </row>
    <row r="13879" spans="3:3" x14ac:dyDescent="0.35">
      <c r="C13879" s="22"/>
    </row>
    <row r="13880" spans="3:3" x14ac:dyDescent="0.35">
      <c r="C13880" s="22"/>
    </row>
    <row r="13881" spans="3:3" x14ac:dyDescent="0.35">
      <c r="C13881" s="22"/>
    </row>
    <row r="13882" spans="3:3" x14ac:dyDescent="0.35">
      <c r="C13882" s="22"/>
    </row>
    <row r="13883" spans="3:3" x14ac:dyDescent="0.35">
      <c r="C13883" s="22"/>
    </row>
    <row r="13884" spans="3:3" x14ac:dyDescent="0.35">
      <c r="C13884" s="22"/>
    </row>
    <row r="13885" spans="3:3" x14ac:dyDescent="0.35">
      <c r="C13885" s="22"/>
    </row>
    <row r="13886" spans="3:3" x14ac:dyDescent="0.35">
      <c r="C13886" s="22"/>
    </row>
    <row r="13887" spans="3:3" x14ac:dyDescent="0.35">
      <c r="C13887" s="22"/>
    </row>
    <row r="13888" spans="3:3" x14ac:dyDescent="0.35">
      <c r="C13888" s="22"/>
    </row>
    <row r="13889" spans="3:3" x14ac:dyDescent="0.35">
      <c r="C13889" s="22"/>
    </row>
    <row r="13890" spans="3:3" x14ac:dyDescent="0.35">
      <c r="C13890" s="22"/>
    </row>
    <row r="13891" spans="3:3" x14ac:dyDescent="0.35">
      <c r="C13891" s="22"/>
    </row>
    <row r="13892" spans="3:3" x14ac:dyDescent="0.35">
      <c r="C13892" s="22"/>
    </row>
    <row r="13893" spans="3:3" x14ac:dyDescent="0.35">
      <c r="C13893" s="22"/>
    </row>
    <row r="13894" spans="3:3" x14ac:dyDescent="0.35">
      <c r="C13894" s="22"/>
    </row>
    <row r="13895" spans="3:3" x14ac:dyDescent="0.35">
      <c r="C13895" s="22"/>
    </row>
    <row r="13896" spans="3:3" x14ac:dyDescent="0.35">
      <c r="C13896" s="22"/>
    </row>
    <row r="13897" spans="3:3" x14ac:dyDescent="0.35">
      <c r="C13897" s="22"/>
    </row>
    <row r="13898" spans="3:3" x14ac:dyDescent="0.35">
      <c r="C13898" s="22"/>
    </row>
    <row r="13899" spans="3:3" x14ac:dyDescent="0.35">
      <c r="C13899" s="22"/>
    </row>
    <row r="13900" spans="3:3" x14ac:dyDescent="0.35">
      <c r="C13900" s="22"/>
    </row>
    <row r="13901" spans="3:3" x14ac:dyDescent="0.35">
      <c r="C13901" s="22"/>
    </row>
    <row r="13902" spans="3:3" x14ac:dyDescent="0.35">
      <c r="C13902" s="22"/>
    </row>
    <row r="13903" spans="3:3" x14ac:dyDescent="0.35">
      <c r="C13903" s="22"/>
    </row>
    <row r="13904" spans="3:3" x14ac:dyDescent="0.35">
      <c r="C13904" s="22"/>
    </row>
    <row r="13905" spans="3:3" x14ac:dyDescent="0.35">
      <c r="C13905" s="22"/>
    </row>
    <row r="13906" spans="3:3" x14ac:dyDescent="0.35">
      <c r="C13906" s="22"/>
    </row>
    <row r="13907" spans="3:3" x14ac:dyDescent="0.35">
      <c r="C13907" s="22"/>
    </row>
    <row r="13908" spans="3:3" x14ac:dyDescent="0.35">
      <c r="C13908" s="22"/>
    </row>
    <row r="13909" spans="3:3" x14ac:dyDescent="0.35">
      <c r="C13909" s="22"/>
    </row>
    <row r="13910" spans="3:3" x14ac:dyDescent="0.35">
      <c r="C13910" s="22"/>
    </row>
    <row r="13911" spans="3:3" x14ac:dyDescent="0.35">
      <c r="C13911" s="22"/>
    </row>
    <row r="13912" spans="3:3" x14ac:dyDescent="0.35">
      <c r="C13912" s="22"/>
    </row>
    <row r="13913" spans="3:3" x14ac:dyDescent="0.35">
      <c r="C13913" s="22"/>
    </row>
    <row r="13914" spans="3:3" x14ac:dyDescent="0.35">
      <c r="C13914" s="22"/>
    </row>
    <row r="13915" spans="3:3" x14ac:dyDescent="0.35">
      <c r="C13915" s="22"/>
    </row>
    <row r="13916" spans="3:3" x14ac:dyDescent="0.35">
      <c r="C13916" s="22"/>
    </row>
    <row r="13917" spans="3:3" x14ac:dyDescent="0.35">
      <c r="C13917" s="22"/>
    </row>
    <row r="13918" spans="3:3" x14ac:dyDescent="0.35">
      <c r="C13918" s="22"/>
    </row>
    <row r="13919" spans="3:3" x14ac:dyDescent="0.35">
      <c r="C13919" s="22"/>
    </row>
    <row r="13920" spans="3:3" x14ac:dyDescent="0.35">
      <c r="C13920" s="22"/>
    </row>
    <row r="13921" spans="3:3" x14ac:dyDescent="0.35">
      <c r="C13921" s="22"/>
    </row>
    <row r="13922" spans="3:3" x14ac:dyDescent="0.35">
      <c r="C13922" s="22"/>
    </row>
    <row r="13923" spans="3:3" x14ac:dyDescent="0.35">
      <c r="C13923" s="22"/>
    </row>
    <row r="13924" spans="3:3" x14ac:dyDescent="0.35">
      <c r="C13924" s="22"/>
    </row>
    <row r="13925" spans="3:3" x14ac:dyDescent="0.35">
      <c r="C13925" s="22"/>
    </row>
    <row r="13926" spans="3:3" x14ac:dyDescent="0.35">
      <c r="C13926" s="22"/>
    </row>
    <row r="13927" spans="3:3" x14ac:dyDescent="0.35">
      <c r="C13927" s="22"/>
    </row>
    <row r="13928" spans="3:3" x14ac:dyDescent="0.35">
      <c r="C13928" s="22"/>
    </row>
    <row r="13929" spans="3:3" x14ac:dyDescent="0.35">
      <c r="C13929" s="22"/>
    </row>
    <row r="13930" spans="3:3" x14ac:dyDescent="0.35">
      <c r="C13930" s="22"/>
    </row>
    <row r="13931" spans="3:3" x14ac:dyDescent="0.35">
      <c r="C13931" s="22"/>
    </row>
    <row r="13932" spans="3:3" x14ac:dyDescent="0.35">
      <c r="C13932" s="22"/>
    </row>
    <row r="13933" spans="3:3" x14ac:dyDescent="0.35">
      <c r="C13933" s="22"/>
    </row>
    <row r="13934" spans="3:3" x14ac:dyDescent="0.35">
      <c r="C13934" s="22"/>
    </row>
    <row r="13935" spans="3:3" x14ac:dyDescent="0.35">
      <c r="C13935" s="22"/>
    </row>
    <row r="13936" spans="3:3" x14ac:dyDescent="0.35">
      <c r="C13936" s="22"/>
    </row>
    <row r="13937" spans="3:3" x14ac:dyDescent="0.35">
      <c r="C13937" s="22"/>
    </row>
    <row r="13938" spans="3:3" x14ac:dyDescent="0.35">
      <c r="C13938" s="22"/>
    </row>
    <row r="13939" spans="3:3" x14ac:dyDescent="0.35">
      <c r="C13939" s="22"/>
    </row>
    <row r="13940" spans="3:3" x14ac:dyDescent="0.35">
      <c r="C13940" s="22"/>
    </row>
    <row r="13941" spans="3:3" x14ac:dyDescent="0.35">
      <c r="C13941" s="22"/>
    </row>
    <row r="13942" spans="3:3" x14ac:dyDescent="0.35">
      <c r="C13942" s="22"/>
    </row>
    <row r="13943" spans="3:3" x14ac:dyDescent="0.35">
      <c r="C13943" s="22"/>
    </row>
    <row r="13944" spans="3:3" x14ac:dyDescent="0.35">
      <c r="C13944" s="22"/>
    </row>
    <row r="13945" spans="3:3" x14ac:dyDescent="0.35">
      <c r="C13945" s="22"/>
    </row>
    <row r="13946" spans="3:3" x14ac:dyDescent="0.35">
      <c r="C13946" s="22"/>
    </row>
    <row r="13947" spans="3:3" x14ac:dyDescent="0.35">
      <c r="C13947" s="22"/>
    </row>
    <row r="13948" spans="3:3" x14ac:dyDescent="0.35">
      <c r="C13948" s="22"/>
    </row>
    <row r="13949" spans="3:3" x14ac:dyDescent="0.35">
      <c r="C13949" s="22"/>
    </row>
    <row r="13950" spans="3:3" x14ac:dyDescent="0.35">
      <c r="C13950" s="22"/>
    </row>
    <row r="13951" spans="3:3" x14ac:dyDescent="0.35">
      <c r="C13951" s="22"/>
    </row>
    <row r="13952" spans="3:3" x14ac:dyDescent="0.35">
      <c r="C13952" s="22"/>
    </row>
    <row r="13953" spans="3:3" x14ac:dyDescent="0.35">
      <c r="C13953" s="22"/>
    </row>
    <row r="13954" spans="3:3" x14ac:dyDescent="0.35">
      <c r="C13954" s="22"/>
    </row>
    <row r="13955" spans="3:3" x14ac:dyDescent="0.35">
      <c r="C13955" s="22"/>
    </row>
    <row r="13956" spans="3:3" x14ac:dyDescent="0.35">
      <c r="C13956" s="22"/>
    </row>
    <row r="13957" spans="3:3" x14ac:dyDescent="0.35">
      <c r="C13957" s="22"/>
    </row>
    <row r="13958" spans="3:3" x14ac:dyDescent="0.35">
      <c r="C13958" s="22"/>
    </row>
    <row r="13959" spans="3:3" x14ac:dyDescent="0.35">
      <c r="C13959" s="22"/>
    </row>
    <row r="13960" spans="3:3" x14ac:dyDescent="0.35">
      <c r="C13960" s="22"/>
    </row>
    <row r="13961" spans="3:3" x14ac:dyDescent="0.35">
      <c r="C13961" s="22"/>
    </row>
    <row r="13962" spans="3:3" x14ac:dyDescent="0.35">
      <c r="C13962" s="22"/>
    </row>
    <row r="13963" spans="3:3" x14ac:dyDescent="0.35">
      <c r="C13963" s="22"/>
    </row>
    <row r="13964" spans="3:3" x14ac:dyDescent="0.35">
      <c r="C13964" s="22"/>
    </row>
    <row r="13965" spans="3:3" x14ac:dyDescent="0.35">
      <c r="C13965" s="22"/>
    </row>
    <row r="13966" spans="3:3" x14ac:dyDescent="0.35">
      <c r="C13966" s="22"/>
    </row>
    <row r="13967" spans="3:3" x14ac:dyDescent="0.35">
      <c r="C13967" s="22"/>
    </row>
    <row r="13968" spans="3:3" x14ac:dyDescent="0.35">
      <c r="C13968" s="22"/>
    </row>
    <row r="13969" spans="3:3" x14ac:dyDescent="0.35">
      <c r="C13969" s="22"/>
    </row>
    <row r="13970" spans="3:3" x14ac:dyDescent="0.35">
      <c r="C13970" s="22"/>
    </row>
    <row r="13971" spans="3:3" x14ac:dyDescent="0.35">
      <c r="C13971" s="22"/>
    </row>
    <row r="13972" spans="3:3" x14ac:dyDescent="0.35">
      <c r="C13972" s="22"/>
    </row>
    <row r="13973" spans="3:3" x14ac:dyDescent="0.35">
      <c r="C13973" s="22"/>
    </row>
    <row r="13974" spans="3:3" x14ac:dyDescent="0.35">
      <c r="C13974" s="22"/>
    </row>
    <row r="13975" spans="3:3" x14ac:dyDescent="0.35">
      <c r="C13975" s="22"/>
    </row>
    <row r="13976" spans="3:3" x14ac:dyDescent="0.35">
      <c r="C13976" s="22"/>
    </row>
    <row r="13977" spans="3:3" x14ac:dyDescent="0.35">
      <c r="C13977" s="22"/>
    </row>
    <row r="13978" spans="3:3" x14ac:dyDescent="0.35">
      <c r="C13978" s="22"/>
    </row>
    <row r="13979" spans="3:3" x14ac:dyDescent="0.35">
      <c r="C13979" s="22"/>
    </row>
    <row r="13980" spans="3:3" x14ac:dyDescent="0.35">
      <c r="C13980" s="22"/>
    </row>
    <row r="13981" spans="3:3" x14ac:dyDescent="0.35">
      <c r="C13981" s="22"/>
    </row>
    <row r="13982" spans="3:3" x14ac:dyDescent="0.35">
      <c r="C13982" s="22"/>
    </row>
    <row r="13983" spans="3:3" x14ac:dyDescent="0.35">
      <c r="C13983" s="22"/>
    </row>
    <row r="13984" spans="3:3" x14ac:dyDescent="0.35">
      <c r="C13984" s="22"/>
    </row>
    <row r="13985" spans="3:3" x14ac:dyDescent="0.35">
      <c r="C13985" s="22"/>
    </row>
    <row r="13986" spans="3:3" x14ac:dyDescent="0.35">
      <c r="C13986" s="22"/>
    </row>
    <row r="13987" spans="3:3" x14ac:dyDescent="0.35">
      <c r="C13987" s="22"/>
    </row>
    <row r="13988" spans="3:3" x14ac:dyDescent="0.35">
      <c r="C13988" s="22"/>
    </row>
    <row r="13989" spans="3:3" x14ac:dyDescent="0.35">
      <c r="C13989" s="22"/>
    </row>
    <row r="13990" spans="3:3" x14ac:dyDescent="0.35">
      <c r="C13990" s="22"/>
    </row>
    <row r="13991" spans="3:3" x14ac:dyDescent="0.35">
      <c r="C13991" s="22"/>
    </row>
    <row r="13992" spans="3:3" x14ac:dyDescent="0.35">
      <c r="C13992" s="22"/>
    </row>
    <row r="13993" spans="3:3" x14ac:dyDescent="0.35">
      <c r="C13993" s="22"/>
    </row>
    <row r="13994" spans="3:3" x14ac:dyDescent="0.35">
      <c r="C13994" s="22"/>
    </row>
    <row r="13995" spans="3:3" x14ac:dyDescent="0.35">
      <c r="C13995" s="22"/>
    </row>
    <row r="13996" spans="3:3" x14ac:dyDescent="0.35">
      <c r="C13996" s="22"/>
    </row>
    <row r="13997" spans="3:3" x14ac:dyDescent="0.35">
      <c r="C13997" s="22"/>
    </row>
    <row r="13998" spans="3:3" x14ac:dyDescent="0.35">
      <c r="C13998" s="22"/>
    </row>
    <row r="13999" spans="3:3" x14ac:dyDescent="0.35">
      <c r="C13999" s="22"/>
    </row>
    <row r="14000" spans="3:3" x14ac:dyDescent="0.35">
      <c r="C14000" s="22"/>
    </row>
    <row r="14001" spans="3:3" x14ac:dyDescent="0.35">
      <c r="C14001" s="22"/>
    </row>
    <row r="14002" spans="3:3" x14ac:dyDescent="0.35">
      <c r="C14002" s="22"/>
    </row>
    <row r="14003" spans="3:3" x14ac:dyDescent="0.35">
      <c r="C14003" s="22"/>
    </row>
    <row r="14004" spans="3:3" x14ac:dyDescent="0.35">
      <c r="C14004" s="22"/>
    </row>
    <row r="14005" spans="3:3" x14ac:dyDescent="0.35">
      <c r="C14005" s="22"/>
    </row>
    <row r="14006" spans="3:3" x14ac:dyDescent="0.35">
      <c r="C14006" s="22"/>
    </row>
    <row r="14007" spans="3:3" x14ac:dyDescent="0.35">
      <c r="C14007" s="22"/>
    </row>
    <row r="14008" spans="3:3" x14ac:dyDescent="0.35">
      <c r="C14008" s="22"/>
    </row>
    <row r="14009" spans="3:3" x14ac:dyDescent="0.35">
      <c r="C14009" s="22"/>
    </row>
    <row r="14010" spans="3:3" x14ac:dyDescent="0.35">
      <c r="C14010" s="22"/>
    </row>
    <row r="14011" spans="3:3" x14ac:dyDescent="0.35">
      <c r="C14011" s="22"/>
    </row>
    <row r="14012" spans="3:3" x14ac:dyDescent="0.35">
      <c r="C14012" s="22"/>
    </row>
    <row r="14013" spans="3:3" x14ac:dyDescent="0.35">
      <c r="C14013" s="22"/>
    </row>
    <row r="14014" spans="3:3" x14ac:dyDescent="0.35">
      <c r="C14014" s="22"/>
    </row>
    <row r="14015" spans="3:3" x14ac:dyDescent="0.35">
      <c r="C14015" s="22"/>
    </row>
    <row r="14016" spans="3:3" x14ac:dyDescent="0.35">
      <c r="C14016" s="22"/>
    </row>
    <row r="14017" spans="3:3" x14ac:dyDescent="0.35">
      <c r="C14017" s="22"/>
    </row>
    <row r="14018" spans="3:3" x14ac:dyDescent="0.35">
      <c r="C14018" s="22"/>
    </row>
    <row r="14019" spans="3:3" x14ac:dyDescent="0.35">
      <c r="C14019" s="22"/>
    </row>
    <row r="14020" spans="3:3" x14ac:dyDescent="0.35">
      <c r="C14020" s="22"/>
    </row>
    <row r="14021" spans="3:3" x14ac:dyDescent="0.35">
      <c r="C14021" s="22"/>
    </row>
    <row r="14022" spans="3:3" x14ac:dyDescent="0.35">
      <c r="C14022" s="22"/>
    </row>
    <row r="14023" spans="3:3" x14ac:dyDescent="0.35">
      <c r="C14023" s="22"/>
    </row>
    <row r="14024" spans="3:3" x14ac:dyDescent="0.35">
      <c r="C14024" s="22"/>
    </row>
    <row r="14025" spans="3:3" x14ac:dyDescent="0.35">
      <c r="C14025" s="22"/>
    </row>
    <row r="14026" spans="3:3" x14ac:dyDescent="0.35">
      <c r="C14026" s="22"/>
    </row>
    <row r="14027" spans="3:3" x14ac:dyDescent="0.35">
      <c r="C14027" s="22"/>
    </row>
    <row r="14028" spans="3:3" x14ac:dyDescent="0.35">
      <c r="C14028" s="22"/>
    </row>
    <row r="14029" spans="3:3" x14ac:dyDescent="0.35">
      <c r="C14029" s="22"/>
    </row>
    <row r="14030" spans="3:3" x14ac:dyDescent="0.35">
      <c r="C14030" s="22"/>
    </row>
    <row r="14031" spans="3:3" x14ac:dyDescent="0.35">
      <c r="C14031" s="22"/>
    </row>
    <row r="14032" spans="3:3" x14ac:dyDescent="0.35">
      <c r="C14032" s="22"/>
    </row>
    <row r="14033" spans="3:3" x14ac:dyDescent="0.35">
      <c r="C14033" s="22"/>
    </row>
    <row r="14034" spans="3:3" x14ac:dyDescent="0.35">
      <c r="C14034" s="22"/>
    </row>
    <row r="14035" spans="3:3" x14ac:dyDescent="0.35">
      <c r="C14035" s="22"/>
    </row>
    <row r="14036" spans="3:3" x14ac:dyDescent="0.35">
      <c r="C14036" s="22"/>
    </row>
    <row r="14037" spans="3:3" x14ac:dyDescent="0.35">
      <c r="C14037" s="22"/>
    </row>
    <row r="14038" spans="3:3" x14ac:dyDescent="0.35">
      <c r="C14038" s="22"/>
    </row>
    <row r="14039" spans="3:3" x14ac:dyDescent="0.35">
      <c r="C14039" s="22"/>
    </row>
    <row r="14040" spans="3:3" x14ac:dyDescent="0.35">
      <c r="C14040" s="22"/>
    </row>
    <row r="14041" spans="3:3" x14ac:dyDescent="0.35">
      <c r="C14041" s="22"/>
    </row>
    <row r="14042" spans="3:3" x14ac:dyDescent="0.35">
      <c r="C14042" s="22"/>
    </row>
    <row r="14043" spans="3:3" x14ac:dyDescent="0.35">
      <c r="C14043" s="22"/>
    </row>
    <row r="14044" spans="3:3" x14ac:dyDescent="0.35">
      <c r="C14044" s="22"/>
    </row>
    <row r="14045" spans="3:3" x14ac:dyDescent="0.35">
      <c r="C14045" s="22"/>
    </row>
    <row r="14046" spans="3:3" x14ac:dyDescent="0.35">
      <c r="C14046" s="22"/>
    </row>
    <row r="14047" spans="3:3" x14ac:dyDescent="0.35">
      <c r="C14047" s="22"/>
    </row>
    <row r="14048" spans="3:3" x14ac:dyDescent="0.35">
      <c r="C14048" s="22"/>
    </row>
    <row r="14049" spans="3:3" x14ac:dyDescent="0.35">
      <c r="C14049" s="22"/>
    </row>
    <row r="14050" spans="3:3" x14ac:dyDescent="0.35">
      <c r="C14050" s="22"/>
    </row>
    <row r="14051" spans="3:3" x14ac:dyDescent="0.35">
      <c r="C14051" s="22"/>
    </row>
    <row r="14052" spans="3:3" x14ac:dyDescent="0.35">
      <c r="C14052" s="22"/>
    </row>
    <row r="14053" spans="3:3" x14ac:dyDescent="0.35">
      <c r="C14053" s="22"/>
    </row>
    <row r="14054" spans="3:3" x14ac:dyDescent="0.35">
      <c r="C14054" s="22"/>
    </row>
    <row r="14055" spans="3:3" x14ac:dyDescent="0.35">
      <c r="C14055" s="22"/>
    </row>
    <row r="14056" spans="3:3" x14ac:dyDescent="0.35">
      <c r="C14056" s="22"/>
    </row>
    <row r="14057" spans="3:3" x14ac:dyDescent="0.35">
      <c r="C14057" s="22"/>
    </row>
    <row r="14058" spans="3:3" x14ac:dyDescent="0.35">
      <c r="C14058" s="22"/>
    </row>
    <row r="14059" spans="3:3" x14ac:dyDescent="0.35">
      <c r="C14059" s="22"/>
    </row>
    <row r="14060" spans="3:3" x14ac:dyDescent="0.35">
      <c r="C14060" s="22"/>
    </row>
    <row r="14061" spans="3:3" x14ac:dyDescent="0.35">
      <c r="C14061" s="22"/>
    </row>
    <row r="14062" spans="3:3" x14ac:dyDescent="0.35">
      <c r="C14062" s="22"/>
    </row>
    <row r="14063" spans="3:3" x14ac:dyDescent="0.35">
      <c r="C14063" s="22"/>
    </row>
    <row r="14064" spans="3:3" x14ac:dyDescent="0.35">
      <c r="C14064" s="22"/>
    </row>
    <row r="14065" spans="3:3" x14ac:dyDescent="0.35">
      <c r="C14065" s="22"/>
    </row>
    <row r="14066" spans="3:3" x14ac:dyDescent="0.35">
      <c r="C14066" s="22"/>
    </row>
    <row r="14067" spans="3:3" x14ac:dyDescent="0.35">
      <c r="C14067" s="22"/>
    </row>
    <row r="14068" spans="3:3" x14ac:dyDescent="0.35">
      <c r="C14068" s="22"/>
    </row>
    <row r="14069" spans="3:3" x14ac:dyDescent="0.35">
      <c r="C14069" s="22"/>
    </row>
    <row r="14070" spans="3:3" x14ac:dyDescent="0.35">
      <c r="C14070" s="22"/>
    </row>
    <row r="14071" spans="3:3" x14ac:dyDescent="0.35">
      <c r="C14071" s="22"/>
    </row>
    <row r="14072" spans="3:3" x14ac:dyDescent="0.35">
      <c r="C14072" s="22"/>
    </row>
    <row r="14073" spans="3:3" x14ac:dyDescent="0.35">
      <c r="C14073" s="22"/>
    </row>
    <row r="14074" spans="3:3" x14ac:dyDescent="0.35">
      <c r="C14074" s="22"/>
    </row>
    <row r="14075" spans="3:3" x14ac:dyDescent="0.35">
      <c r="C14075" s="22"/>
    </row>
    <row r="14076" spans="3:3" x14ac:dyDescent="0.35">
      <c r="C14076" s="22"/>
    </row>
    <row r="14077" spans="3:3" x14ac:dyDescent="0.35">
      <c r="C14077" s="22"/>
    </row>
    <row r="14078" spans="3:3" x14ac:dyDescent="0.35">
      <c r="C14078" s="22"/>
    </row>
    <row r="14079" spans="3:3" x14ac:dyDescent="0.35">
      <c r="C14079" s="22"/>
    </row>
    <row r="14080" spans="3:3" x14ac:dyDescent="0.35">
      <c r="C14080" s="22"/>
    </row>
    <row r="14081" spans="3:3" x14ac:dyDescent="0.35">
      <c r="C14081" s="22"/>
    </row>
    <row r="14082" spans="3:3" x14ac:dyDescent="0.35">
      <c r="C14082" s="22"/>
    </row>
    <row r="14083" spans="3:3" x14ac:dyDescent="0.35">
      <c r="C14083" s="22"/>
    </row>
    <row r="14084" spans="3:3" x14ac:dyDescent="0.35">
      <c r="C14084" s="22"/>
    </row>
    <row r="14085" spans="3:3" x14ac:dyDescent="0.35">
      <c r="C14085" s="22"/>
    </row>
    <row r="14086" spans="3:3" x14ac:dyDescent="0.35">
      <c r="C14086" s="22"/>
    </row>
    <row r="14087" spans="3:3" x14ac:dyDescent="0.35">
      <c r="C14087" s="22"/>
    </row>
    <row r="14088" spans="3:3" x14ac:dyDescent="0.35">
      <c r="C14088" s="22"/>
    </row>
    <row r="14089" spans="3:3" x14ac:dyDescent="0.35">
      <c r="C14089" s="22"/>
    </row>
    <row r="14090" spans="3:3" x14ac:dyDescent="0.35">
      <c r="C14090" s="22"/>
    </row>
    <row r="14091" spans="3:3" x14ac:dyDescent="0.35">
      <c r="C14091" s="22"/>
    </row>
    <row r="14092" spans="3:3" x14ac:dyDescent="0.35">
      <c r="C14092" s="22"/>
    </row>
    <row r="14093" spans="3:3" x14ac:dyDescent="0.35">
      <c r="C14093" s="22"/>
    </row>
    <row r="14094" spans="3:3" x14ac:dyDescent="0.35">
      <c r="C14094" s="22"/>
    </row>
    <row r="14095" spans="3:3" x14ac:dyDescent="0.35">
      <c r="C14095" s="22"/>
    </row>
    <row r="14096" spans="3:3" x14ac:dyDescent="0.35">
      <c r="C14096" s="22"/>
    </row>
    <row r="14097" spans="3:3" x14ac:dyDescent="0.35">
      <c r="C14097" s="22"/>
    </row>
    <row r="14098" spans="3:3" x14ac:dyDescent="0.35">
      <c r="C14098" s="22"/>
    </row>
    <row r="14099" spans="3:3" x14ac:dyDescent="0.35">
      <c r="C14099" s="22"/>
    </row>
    <row r="14100" spans="3:3" x14ac:dyDescent="0.35">
      <c r="C14100" s="22"/>
    </row>
    <row r="14101" spans="3:3" x14ac:dyDescent="0.35">
      <c r="C14101" s="22"/>
    </row>
    <row r="14102" spans="3:3" x14ac:dyDescent="0.35">
      <c r="C14102" s="22"/>
    </row>
    <row r="14103" spans="3:3" x14ac:dyDescent="0.35">
      <c r="C14103" s="22"/>
    </row>
    <row r="14104" spans="3:3" x14ac:dyDescent="0.35">
      <c r="C14104" s="22"/>
    </row>
    <row r="14105" spans="3:3" x14ac:dyDescent="0.35">
      <c r="C14105" s="22"/>
    </row>
    <row r="14106" spans="3:3" x14ac:dyDescent="0.35">
      <c r="C14106" s="22"/>
    </row>
    <row r="14107" spans="3:3" x14ac:dyDescent="0.35">
      <c r="C14107" s="22"/>
    </row>
    <row r="14108" spans="3:3" x14ac:dyDescent="0.35">
      <c r="C14108" s="22"/>
    </row>
    <row r="14109" spans="3:3" x14ac:dyDescent="0.35">
      <c r="C14109" s="22"/>
    </row>
    <row r="14110" spans="3:3" x14ac:dyDescent="0.35">
      <c r="C14110" s="22"/>
    </row>
    <row r="14111" spans="3:3" x14ac:dyDescent="0.35">
      <c r="C14111" s="22"/>
    </row>
    <row r="14112" spans="3:3" x14ac:dyDescent="0.35">
      <c r="C14112" s="22"/>
    </row>
    <row r="14113" spans="3:3" x14ac:dyDescent="0.35">
      <c r="C14113" s="22"/>
    </row>
    <row r="14114" spans="3:3" x14ac:dyDescent="0.35">
      <c r="C14114" s="22"/>
    </row>
    <row r="14115" spans="3:3" x14ac:dyDescent="0.35">
      <c r="C14115" s="22"/>
    </row>
    <row r="14116" spans="3:3" x14ac:dyDescent="0.35">
      <c r="C14116" s="22"/>
    </row>
    <row r="14117" spans="3:3" x14ac:dyDescent="0.35">
      <c r="C14117" s="22"/>
    </row>
    <row r="14118" spans="3:3" x14ac:dyDescent="0.35">
      <c r="C14118" s="22"/>
    </row>
    <row r="14119" spans="3:3" x14ac:dyDescent="0.35">
      <c r="C14119" s="22"/>
    </row>
    <row r="14120" spans="3:3" x14ac:dyDescent="0.35">
      <c r="C14120" s="22"/>
    </row>
    <row r="14121" spans="3:3" x14ac:dyDescent="0.35">
      <c r="C14121" s="22"/>
    </row>
    <row r="14122" spans="3:3" x14ac:dyDescent="0.35">
      <c r="C14122" s="22"/>
    </row>
    <row r="14123" spans="3:3" x14ac:dyDescent="0.35">
      <c r="C14123" s="22"/>
    </row>
    <row r="14124" spans="3:3" x14ac:dyDescent="0.35">
      <c r="C14124" s="22"/>
    </row>
    <row r="14125" spans="3:3" x14ac:dyDescent="0.35">
      <c r="C14125" s="22"/>
    </row>
    <row r="14126" spans="3:3" x14ac:dyDescent="0.35">
      <c r="C14126" s="22"/>
    </row>
    <row r="14127" spans="3:3" x14ac:dyDescent="0.35">
      <c r="C14127" s="22"/>
    </row>
    <row r="14128" spans="3:3" x14ac:dyDescent="0.35">
      <c r="C14128" s="22"/>
    </row>
    <row r="14129" spans="3:3" x14ac:dyDescent="0.35">
      <c r="C14129" s="22"/>
    </row>
    <row r="14130" spans="3:3" x14ac:dyDescent="0.35">
      <c r="C14130" s="22"/>
    </row>
    <row r="14131" spans="3:3" x14ac:dyDescent="0.35">
      <c r="C14131" s="22"/>
    </row>
    <row r="14132" spans="3:3" x14ac:dyDescent="0.35">
      <c r="C14132" s="22"/>
    </row>
    <row r="14133" spans="3:3" x14ac:dyDescent="0.35">
      <c r="C14133" s="22"/>
    </row>
    <row r="14134" spans="3:3" x14ac:dyDescent="0.35">
      <c r="C14134" s="22"/>
    </row>
    <row r="14135" spans="3:3" x14ac:dyDescent="0.35">
      <c r="C14135" s="22"/>
    </row>
    <row r="14136" spans="3:3" x14ac:dyDescent="0.35">
      <c r="C14136" s="22"/>
    </row>
    <row r="14137" spans="3:3" x14ac:dyDescent="0.35">
      <c r="C14137" s="22"/>
    </row>
    <row r="14138" spans="3:3" x14ac:dyDescent="0.35">
      <c r="C14138" s="22"/>
    </row>
    <row r="14139" spans="3:3" x14ac:dyDescent="0.35">
      <c r="C14139" s="22"/>
    </row>
    <row r="14140" spans="3:3" x14ac:dyDescent="0.35">
      <c r="C14140" s="22"/>
    </row>
    <row r="14141" spans="3:3" x14ac:dyDescent="0.35">
      <c r="C14141" s="22"/>
    </row>
    <row r="14142" spans="3:3" x14ac:dyDescent="0.35">
      <c r="C14142" s="22"/>
    </row>
    <row r="14143" spans="3:3" x14ac:dyDescent="0.35">
      <c r="C14143" s="22"/>
    </row>
    <row r="14144" spans="3:3" x14ac:dyDescent="0.35">
      <c r="C14144" s="22"/>
    </row>
    <row r="14145" spans="3:3" x14ac:dyDescent="0.35">
      <c r="C14145" s="22"/>
    </row>
    <row r="14146" spans="3:3" x14ac:dyDescent="0.35">
      <c r="C14146" s="22"/>
    </row>
    <row r="14147" spans="3:3" x14ac:dyDescent="0.35">
      <c r="C14147" s="22"/>
    </row>
    <row r="14148" spans="3:3" x14ac:dyDescent="0.35">
      <c r="C14148" s="22"/>
    </row>
    <row r="14149" spans="3:3" x14ac:dyDescent="0.35">
      <c r="C14149" s="22"/>
    </row>
    <row r="14150" spans="3:3" x14ac:dyDescent="0.35">
      <c r="C14150" s="22"/>
    </row>
    <row r="14151" spans="3:3" x14ac:dyDescent="0.35">
      <c r="C14151" s="22"/>
    </row>
    <row r="14152" spans="3:3" x14ac:dyDescent="0.35">
      <c r="C14152" s="22"/>
    </row>
    <row r="14153" spans="3:3" x14ac:dyDescent="0.35">
      <c r="C14153" s="22"/>
    </row>
    <row r="14154" spans="3:3" x14ac:dyDescent="0.35">
      <c r="C14154" s="22"/>
    </row>
    <row r="14155" spans="3:3" x14ac:dyDescent="0.35">
      <c r="C14155" s="22"/>
    </row>
    <row r="14156" spans="3:3" x14ac:dyDescent="0.35">
      <c r="C14156" s="22"/>
    </row>
    <row r="14157" spans="3:3" x14ac:dyDescent="0.35">
      <c r="C14157" s="22"/>
    </row>
    <row r="14158" spans="3:3" x14ac:dyDescent="0.35">
      <c r="C14158" s="22"/>
    </row>
    <row r="14159" spans="3:3" x14ac:dyDescent="0.35">
      <c r="C14159" s="22"/>
    </row>
    <row r="14160" spans="3:3" x14ac:dyDescent="0.35">
      <c r="C14160" s="22"/>
    </row>
    <row r="14161" spans="3:3" x14ac:dyDescent="0.35">
      <c r="C14161" s="22"/>
    </row>
    <row r="14162" spans="3:3" x14ac:dyDescent="0.35">
      <c r="C14162" s="22"/>
    </row>
    <row r="14163" spans="3:3" x14ac:dyDescent="0.35">
      <c r="C14163" s="22"/>
    </row>
    <row r="14164" spans="3:3" x14ac:dyDescent="0.35">
      <c r="C14164" s="22"/>
    </row>
    <row r="14165" spans="3:3" x14ac:dyDescent="0.35">
      <c r="C14165" s="22"/>
    </row>
    <row r="14166" spans="3:3" x14ac:dyDescent="0.35">
      <c r="C14166" s="22"/>
    </row>
    <row r="14167" spans="3:3" x14ac:dyDescent="0.35">
      <c r="C14167" s="22"/>
    </row>
    <row r="14168" spans="3:3" x14ac:dyDescent="0.35">
      <c r="C14168" s="22"/>
    </row>
    <row r="14169" spans="3:3" x14ac:dyDescent="0.35">
      <c r="C14169" s="22"/>
    </row>
    <row r="14170" spans="3:3" x14ac:dyDescent="0.35">
      <c r="C14170" s="22"/>
    </row>
    <row r="14171" spans="3:3" x14ac:dyDescent="0.35">
      <c r="C14171" s="22"/>
    </row>
    <row r="14172" spans="3:3" x14ac:dyDescent="0.35">
      <c r="C14172" s="22"/>
    </row>
    <row r="14173" spans="3:3" x14ac:dyDescent="0.35">
      <c r="C14173" s="22"/>
    </row>
    <row r="14174" spans="3:3" x14ac:dyDescent="0.35">
      <c r="C14174" s="22"/>
    </row>
    <row r="14175" spans="3:3" x14ac:dyDescent="0.35">
      <c r="C14175" s="22"/>
    </row>
    <row r="14176" spans="3:3" x14ac:dyDescent="0.35">
      <c r="C14176" s="22"/>
    </row>
    <row r="14177" spans="3:3" x14ac:dyDescent="0.35">
      <c r="C14177" s="22"/>
    </row>
    <row r="14178" spans="3:3" x14ac:dyDescent="0.35">
      <c r="C14178" s="22"/>
    </row>
    <row r="14179" spans="3:3" x14ac:dyDescent="0.35">
      <c r="C14179" s="22"/>
    </row>
    <row r="14180" spans="3:3" x14ac:dyDescent="0.35">
      <c r="C14180" s="22"/>
    </row>
    <row r="14181" spans="3:3" x14ac:dyDescent="0.35">
      <c r="C14181" s="22"/>
    </row>
    <row r="14182" spans="3:3" x14ac:dyDescent="0.35">
      <c r="C14182" s="22"/>
    </row>
    <row r="14183" spans="3:3" x14ac:dyDescent="0.35">
      <c r="C14183" s="22"/>
    </row>
    <row r="14184" spans="3:3" x14ac:dyDescent="0.35">
      <c r="C14184" s="22"/>
    </row>
    <row r="14185" spans="3:3" x14ac:dyDescent="0.35">
      <c r="C14185" s="22"/>
    </row>
    <row r="14186" spans="3:3" x14ac:dyDescent="0.35">
      <c r="C14186" s="22"/>
    </row>
    <row r="14187" spans="3:3" x14ac:dyDescent="0.35">
      <c r="C14187" s="22"/>
    </row>
    <row r="14188" spans="3:3" x14ac:dyDescent="0.35">
      <c r="C14188" s="22"/>
    </row>
    <row r="14189" spans="3:3" x14ac:dyDescent="0.35">
      <c r="C14189" s="22"/>
    </row>
    <row r="14190" spans="3:3" x14ac:dyDescent="0.35">
      <c r="C14190" s="22"/>
    </row>
    <row r="14191" spans="3:3" x14ac:dyDescent="0.35">
      <c r="C14191" s="22"/>
    </row>
    <row r="14192" spans="3:3" x14ac:dyDescent="0.35">
      <c r="C14192" s="22"/>
    </row>
    <row r="14193" spans="3:3" x14ac:dyDescent="0.35">
      <c r="C14193" s="22"/>
    </row>
    <row r="14194" spans="3:3" x14ac:dyDescent="0.35">
      <c r="C14194" s="22"/>
    </row>
    <row r="14195" spans="3:3" x14ac:dyDescent="0.35">
      <c r="C14195" s="22"/>
    </row>
    <row r="14196" spans="3:3" x14ac:dyDescent="0.35">
      <c r="C14196" s="22"/>
    </row>
    <row r="14197" spans="3:3" x14ac:dyDescent="0.35">
      <c r="C14197" s="22"/>
    </row>
    <row r="14198" spans="3:3" x14ac:dyDescent="0.35">
      <c r="C14198" s="22"/>
    </row>
    <row r="14199" spans="3:3" x14ac:dyDescent="0.35">
      <c r="C14199" s="22"/>
    </row>
    <row r="14200" spans="3:3" x14ac:dyDescent="0.35">
      <c r="C14200" s="22"/>
    </row>
    <row r="14201" spans="3:3" x14ac:dyDescent="0.35">
      <c r="C14201" s="22"/>
    </row>
    <row r="14202" spans="3:3" x14ac:dyDescent="0.35">
      <c r="C14202" s="22"/>
    </row>
    <row r="14203" spans="3:3" x14ac:dyDescent="0.35">
      <c r="C14203" s="22"/>
    </row>
    <row r="14204" spans="3:3" x14ac:dyDescent="0.35">
      <c r="C14204" s="22"/>
    </row>
    <row r="14205" spans="3:3" x14ac:dyDescent="0.35">
      <c r="C14205" s="22"/>
    </row>
    <row r="14206" spans="3:3" x14ac:dyDescent="0.35">
      <c r="C14206" s="22"/>
    </row>
    <row r="14207" spans="3:3" x14ac:dyDescent="0.35">
      <c r="C14207" s="22"/>
    </row>
    <row r="14208" spans="3:3" x14ac:dyDescent="0.35">
      <c r="C14208" s="22"/>
    </row>
    <row r="14209" spans="3:3" x14ac:dyDescent="0.35">
      <c r="C14209" s="22"/>
    </row>
    <row r="14210" spans="3:3" x14ac:dyDescent="0.35">
      <c r="C14210" s="22"/>
    </row>
    <row r="14211" spans="3:3" x14ac:dyDescent="0.35">
      <c r="C14211" s="22"/>
    </row>
    <row r="14212" spans="3:3" x14ac:dyDescent="0.35">
      <c r="C14212" s="22"/>
    </row>
    <row r="14213" spans="3:3" x14ac:dyDescent="0.35">
      <c r="C14213" s="22"/>
    </row>
    <row r="14214" spans="3:3" x14ac:dyDescent="0.35">
      <c r="C14214" s="22"/>
    </row>
    <row r="14215" spans="3:3" x14ac:dyDescent="0.35">
      <c r="C14215" s="22"/>
    </row>
    <row r="14216" spans="3:3" x14ac:dyDescent="0.35">
      <c r="C14216" s="22"/>
    </row>
    <row r="14217" spans="3:3" x14ac:dyDescent="0.35">
      <c r="C14217" s="22"/>
    </row>
    <row r="14218" spans="3:3" x14ac:dyDescent="0.35">
      <c r="C14218" s="22"/>
    </row>
    <row r="14219" spans="3:3" x14ac:dyDescent="0.35">
      <c r="C14219" s="22"/>
    </row>
    <row r="14220" spans="3:3" x14ac:dyDescent="0.35">
      <c r="C14220" s="22"/>
    </row>
    <row r="14221" spans="3:3" x14ac:dyDescent="0.35">
      <c r="C14221" s="22"/>
    </row>
    <row r="14222" spans="3:3" x14ac:dyDescent="0.35">
      <c r="C14222" s="22"/>
    </row>
    <row r="14223" spans="3:3" x14ac:dyDescent="0.35">
      <c r="C14223" s="22"/>
    </row>
    <row r="14224" spans="3:3" x14ac:dyDescent="0.35">
      <c r="C14224" s="22"/>
    </row>
    <row r="14225" spans="3:3" x14ac:dyDescent="0.35">
      <c r="C14225" s="22"/>
    </row>
    <row r="14226" spans="3:3" x14ac:dyDescent="0.35">
      <c r="C14226" s="22"/>
    </row>
    <row r="14227" spans="3:3" x14ac:dyDescent="0.35">
      <c r="C14227" s="22"/>
    </row>
    <row r="14228" spans="3:3" x14ac:dyDescent="0.35">
      <c r="C14228" s="22"/>
    </row>
    <row r="14229" spans="3:3" x14ac:dyDescent="0.35">
      <c r="C14229" s="22"/>
    </row>
    <row r="14230" spans="3:3" x14ac:dyDescent="0.35">
      <c r="C14230" s="22"/>
    </row>
    <row r="14231" spans="3:3" x14ac:dyDescent="0.35">
      <c r="C14231" s="22"/>
    </row>
    <row r="14232" spans="3:3" x14ac:dyDescent="0.35">
      <c r="C14232" s="22"/>
    </row>
    <row r="14233" spans="3:3" x14ac:dyDescent="0.35">
      <c r="C14233" s="22"/>
    </row>
    <row r="14234" spans="3:3" x14ac:dyDescent="0.35">
      <c r="C14234" s="22"/>
    </row>
    <row r="14235" spans="3:3" x14ac:dyDescent="0.35">
      <c r="C14235" s="22"/>
    </row>
    <row r="14236" spans="3:3" x14ac:dyDescent="0.35">
      <c r="C14236" s="22"/>
    </row>
    <row r="14237" spans="3:3" x14ac:dyDescent="0.35">
      <c r="C14237" s="22"/>
    </row>
    <row r="14238" spans="3:3" x14ac:dyDescent="0.35">
      <c r="C14238" s="22"/>
    </row>
    <row r="14239" spans="3:3" x14ac:dyDescent="0.35">
      <c r="C14239" s="22"/>
    </row>
    <row r="14240" spans="3:3" x14ac:dyDescent="0.35">
      <c r="C14240" s="22"/>
    </row>
    <row r="14241" spans="3:3" x14ac:dyDescent="0.35">
      <c r="C14241" s="22"/>
    </row>
    <row r="14242" spans="3:3" x14ac:dyDescent="0.35">
      <c r="C14242" s="22"/>
    </row>
    <row r="14243" spans="3:3" x14ac:dyDescent="0.35">
      <c r="C14243" s="22"/>
    </row>
    <row r="14244" spans="3:3" x14ac:dyDescent="0.35">
      <c r="C14244" s="22"/>
    </row>
    <row r="14245" spans="3:3" x14ac:dyDescent="0.35">
      <c r="C14245" s="22"/>
    </row>
    <row r="14246" spans="3:3" x14ac:dyDescent="0.35">
      <c r="C14246" s="22"/>
    </row>
    <row r="14247" spans="3:3" x14ac:dyDescent="0.35">
      <c r="C14247" s="22"/>
    </row>
    <row r="14248" spans="3:3" x14ac:dyDescent="0.35">
      <c r="C14248" s="22"/>
    </row>
    <row r="14249" spans="3:3" x14ac:dyDescent="0.35">
      <c r="C14249" s="22"/>
    </row>
    <row r="14250" spans="3:3" x14ac:dyDescent="0.35">
      <c r="C14250" s="22"/>
    </row>
    <row r="14251" spans="3:3" x14ac:dyDescent="0.35">
      <c r="C14251" s="22"/>
    </row>
    <row r="14252" spans="3:3" x14ac:dyDescent="0.35">
      <c r="C14252" s="22"/>
    </row>
    <row r="14253" spans="3:3" x14ac:dyDescent="0.35">
      <c r="C14253" s="22"/>
    </row>
    <row r="14254" spans="3:3" x14ac:dyDescent="0.35">
      <c r="C14254" s="22"/>
    </row>
    <row r="14255" spans="3:3" x14ac:dyDescent="0.35">
      <c r="C14255" s="22"/>
    </row>
    <row r="14256" spans="3:3" x14ac:dyDescent="0.35">
      <c r="C14256" s="22"/>
    </row>
    <row r="14257" spans="3:3" x14ac:dyDescent="0.35">
      <c r="C14257" s="22"/>
    </row>
    <row r="14258" spans="3:3" x14ac:dyDescent="0.35">
      <c r="C14258" s="22"/>
    </row>
    <row r="14259" spans="3:3" x14ac:dyDescent="0.35">
      <c r="C14259" s="22"/>
    </row>
    <row r="14260" spans="3:3" x14ac:dyDescent="0.35">
      <c r="C14260" s="22"/>
    </row>
    <row r="14261" spans="3:3" x14ac:dyDescent="0.35">
      <c r="C14261" s="22"/>
    </row>
    <row r="14262" spans="3:3" x14ac:dyDescent="0.35">
      <c r="C14262" s="22"/>
    </row>
    <row r="14263" spans="3:3" x14ac:dyDescent="0.35">
      <c r="C14263" s="22"/>
    </row>
    <row r="14264" spans="3:3" x14ac:dyDescent="0.35">
      <c r="C14264" s="22"/>
    </row>
    <row r="14265" spans="3:3" x14ac:dyDescent="0.35">
      <c r="C14265" s="22"/>
    </row>
    <row r="14266" spans="3:3" x14ac:dyDescent="0.35">
      <c r="C14266" s="22"/>
    </row>
    <row r="14267" spans="3:3" x14ac:dyDescent="0.35">
      <c r="C14267" s="22"/>
    </row>
    <row r="14268" spans="3:3" x14ac:dyDescent="0.35">
      <c r="C14268" s="22"/>
    </row>
    <row r="14269" spans="3:3" x14ac:dyDescent="0.35">
      <c r="C14269" s="22"/>
    </row>
    <row r="14270" spans="3:3" x14ac:dyDescent="0.35">
      <c r="C14270" s="22"/>
    </row>
    <row r="14271" spans="3:3" x14ac:dyDescent="0.35">
      <c r="C14271" s="22"/>
    </row>
    <row r="14272" spans="3:3" x14ac:dyDescent="0.35">
      <c r="C14272" s="22"/>
    </row>
    <row r="14273" spans="3:3" x14ac:dyDescent="0.35">
      <c r="C14273" s="22"/>
    </row>
    <row r="14274" spans="3:3" x14ac:dyDescent="0.35">
      <c r="C14274" s="22"/>
    </row>
    <row r="14275" spans="3:3" x14ac:dyDescent="0.35">
      <c r="C14275" s="22"/>
    </row>
    <row r="14276" spans="3:3" x14ac:dyDescent="0.35">
      <c r="C14276" s="22"/>
    </row>
    <row r="14277" spans="3:3" x14ac:dyDescent="0.35">
      <c r="C14277" s="22"/>
    </row>
    <row r="14278" spans="3:3" x14ac:dyDescent="0.35">
      <c r="C14278" s="22"/>
    </row>
    <row r="14279" spans="3:3" x14ac:dyDescent="0.35">
      <c r="C14279" s="22"/>
    </row>
    <row r="14280" spans="3:3" x14ac:dyDescent="0.35">
      <c r="C14280" s="22"/>
    </row>
    <row r="14281" spans="3:3" x14ac:dyDescent="0.35">
      <c r="C14281" s="22"/>
    </row>
    <row r="14282" spans="3:3" x14ac:dyDescent="0.35">
      <c r="C14282" s="22"/>
    </row>
    <row r="14283" spans="3:3" x14ac:dyDescent="0.35">
      <c r="C14283" s="22"/>
    </row>
    <row r="14284" spans="3:3" x14ac:dyDescent="0.35">
      <c r="C14284" s="22"/>
    </row>
    <row r="14285" spans="3:3" x14ac:dyDescent="0.35">
      <c r="C14285" s="22"/>
    </row>
    <row r="14286" spans="3:3" x14ac:dyDescent="0.35">
      <c r="C14286" s="22"/>
    </row>
    <row r="14287" spans="3:3" x14ac:dyDescent="0.35">
      <c r="C14287" s="22"/>
    </row>
    <row r="14288" spans="3:3" x14ac:dyDescent="0.35">
      <c r="C14288" s="22"/>
    </row>
    <row r="14289" spans="3:3" x14ac:dyDescent="0.35">
      <c r="C14289" s="22"/>
    </row>
    <row r="14290" spans="3:3" x14ac:dyDescent="0.35">
      <c r="C14290" s="22"/>
    </row>
    <row r="14291" spans="3:3" x14ac:dyDescent="0.35">
      <c r="C14291" s="22"/>
    </row>
    <row r="14292" spans="3:3" x14ac:dyDescent="0.35">
      <c r="C14292" s="22"/>
    </row>
    <row r="14293" spans="3:3" x14ac:dyDescent="0.35">
      <c r="C14293" s="22"/>
    </row>
    <row r="14294" spans="3:3" x14ac:dyDescent="0.35">
      <c r="C14294" s="22"/>
    </row>
    <row r="14295" spans="3:3" x14ac:dyDescent="0.35">
      <c r="C14295" s="22"/>
    </row>
    <row r="14296" spans="3:3" x14ac:dyDescent="0.35">
      <c r="C14296" s="22"/>
    </row>
    <row r="14297" spans="3:3" x14ac:dyDescent="0.35">
      <c r="C14297" s="22"/>
    </row>
    <row r="14298" spans="3:3" x14ac:dyDescent="0.35">
      <c r="C14298" s="22"/>
    </row>
    <row r="14299" spans="3:3" x14ac:dyDescent="0.35">
      <c r="C14299" s="22"/>
    </row>
    <row r="14300" spans="3:3" x14ac:dyDescent="0.35">
      <c r="C14300" s="22"/>
    </row>
    <row r="14301" spans="3:3" x14ac:dyDescent="0.35">
      <c r="C14301" s="22"/>
    </row>
    <row r="14302" spans="3:3" x14ac:dyDescent="0.35">
      <c r="C14302" s="22"/>
    </row>
    <row r="14303" spans="3:3" x14ac:dyDescent="0.35">
      <c r="C14303" s="22"/>
    </row>
    <row r="14304" spans="3:3" x14ac:dyDescent="0.35">
      <c r="C14304" s="22"/>
    </row>
    <row r="14305" spans="3:3" x14ac:dyDescent="0.35">
      <c r="C14305" s="22"/>
    </row>
    <row r="14306" spans="3:3" x14ac:dyDescent="0.35">
      <c r="C14306" s="22"/>
    </row>
    <row r="14307" spans="3:3" x14ac:dyDescent="0.35">
      <c r="C14307" s="22"/>
    </row>
    <row r="14308" spans="3:3" x14ac:dyDescent="0.35">
      <c r="C14308" s="22"/>
    </row>
    <row r="14309" spans="3:3" x14ac:dyDescent="0.35">
      <c r="C14309" s="22"/>
    </row>
    <row r="14310" spans="3:3" x14ac:dyDescent="0.35">
      <c r="C14310" s="22"/>
    </row>
    <row r="14311" spans="3:3" x14ac:dyDescent="0.35">
      <c r="C14311" s="22"/>
    </row>
    <row r="14312" spans="3:3" x14ac:dyDescent="0.35">
      <c r="C14312" s="22"/>
    </row>
    <row r="14313" spans="3:3" x14ac:dyDescent="0.35">
      <c r="C14313" s="22"/>
    </row>
    <row r="14314" spans="3:3" x14ac:dyDescent="0.35">
      <c r="C14314" s="22"/>
    </row>
    <row r="14315" spans="3:3" x14ac:dyDescent="0.35">
      <c r="C14315" s="22"/>
    </row>
    <row r="14316" spans="3:3" x14ac:dyDescent="0.35">
      <c r="C14316" s="22"/>
    </row>
    <row r="14317" spans="3:3" x14ac:dyDescent="0.35">
      <c r="C14317" s="22"/>
    </row>
    <row r="14318" spans="3:3" x14ac:dyDescent="0.35">
      <c r="C14318" s="22"/>
    </row>
    <row r="14319" spans="3:3" x14ac:dyDescent="0.35">
      <c r="C14319" s="22"/>
    </row>
    <row r="14320" spans="3:3" x14ac:dyDescent="0.35">
      <c r="C14320" s="22"/>
    </row>
    <row r="14321" spans="3:3" x14ac:dyDescent="0.35">
      <c r="C14321" s="22"/>
    </row>
    <row r="14322" spans="3:3" x14ac:dyDescent="0.35">
      <c r="C14322" s="22"/>
    </row>
    <row r="14323" spans="3:3" x14ac:dyDescent="0.35">
      <c r="C14323" s="22"/>
    </row>
    <row r="14324" spans="3:3" x14ac:dyDescent="0.35">
      <c r="C14324" s="22"/>
    </row>
    <row r="14325" spans="3:3" x14ac:dyDescent="0.35">
      <c r="C14325" s="22"/>
    </row>
    <row r="14326" spans="3:3" x14ac:dyDescent="0.35">
      <c r="C14326" s="22"/>
    </row>
    <row r="14327" spans="3:3" x14ac:dyDescent="0.35">
      <c r="C14327" s="22"/>
    </row>
    <row r="14328" spans="3:3" x14ac:dyDescent="0.35">
      <c r="C14328" s="22"/>
    </row>
    <row r="14329" spans="3:3" x14ac:dyDescent="0.35">
      <c r="C14329" s="22"/>
    </row>
    <row r="14330" spans="3:3" x14ac:dyDescent="0.35">
      <c r="C14330" s="22"/>
    </row>
    <row r="14331" spans="3:3" x14ac:dyDescent="0.35">
      <c r="C14331" s="22"/>
    </row>
    <row r="14332" spans="3:3" x14ac:dyDescent="0.35">
      <c r="C14332" s="22"/>
    </row>
    <row r="14333" spans="3:3" x14ac:dyDescent="0.35">
      <c r="C14333" s="22"/>
    </row>
    <row r="14334" spans="3:3" x14ac:dyDescent="0.35">
      <c r="C14334" s="22"/>
    </row>
    <row r="14335" spans="3:3" x14ac:dyDescent="0.35">
      <c r="C14335" s="22"/>
    </row>
    <row r="14336" spans="3:3" x14ac:dyDescent="0.35">
      <c r="C14336" s="22"/>
    </row>
    <row r="14337" spans="3:3" x14ac:dyDescent="0.35">
      <c r="C14337" s="22"/>
    </row>
    <row r="14338" spans="3:3" x14ac:dyDescent="0.35">
      <c r="C14338" s="22"/>
    </row>
    <row r="14339" spans="3:3" x14ac:dyDescent="0.35">
      <c r="C14339" s="22"/>
    </row>
    <row r="14340" spans="3:3" x14ac:dyDescent="0.35">
      <c r="C14340" s="22"/>
    </row>
    <row r="14341" spans="3:3" x14ac:dyDescent="0.35">
      <c r="C14341" s="22"/>
    </row>
    <row r="14342" spans="3:3" x14ac:dyDescent="0.35">
      <c r="C14342" s="22"/>
    </row>
    <row r="14343" spans="3:3" x14ac:dyDescent="0.35">
      <c r="C14343" s="22"/>
    </row>
    <row r="14344" spans="3:3" x14ac:dyDescent="0.35">
      <c r="C14344" s="22"/>
    </row>
    <row r="14345" spans="3:3" x14ac:dyDescent="0.35">
      <c r="C14345" s="22"/>
    </row>
    <row r="14346" spans="3:3" x14ac:dyDescent="0.35">
      <c r="C14346" s="22"/>
    </row>
    <row r="14347" spans="3:3" x14ac:dyDescent="0.35">
      <c r="C14347" s="22"/>
    </row>
    <row r="14348" spans="3:3" x14ac:dyDescent="0.35">
      <c r="C14348" s="22"/>
    </row>
    <row r="14349" spans="3:3" x14ac:dyDescent="0.35">
      <c r="C14349" s="22"/>
    </row>
    <row r="14350" spans="3:3" x14ac:dyDescent="0.35">
      <c r="C14350" s="22"/>
    </row>
    <row r="14351" spans="3:3" x14ac:dyDescent="0.35">
      <c r="C14351" s="22"/>
    </row>
    <row r="14352" spans="3:3" x14ac:dyDescent="0.35">
      <c r="C14352" s="22"/>
    </row>
    <row r="14353" spans="3:3" x14ac:dyDescent="0.35">
      <c r="C14353" s="22"/>
    </row>
    <row r="14354" spans="3:3" x14ac:dyDescent="0.35">
      <c r="C14354" s="22"/>
    </row>
    <row r="14355" spans="3:3" x14ac:dyDescent="0.35">
      <c r="C14355" s="22"/>
    </row>
    <row r="14356" spans="3:3" x14ac:dyDescent="0.35">
      <c r="C14356" s="22"/>
    </row>
    <row r="14357" spans="3:3" x14ac:dyDescent="0.35">
      <c r="C14357" s="22"/>
    </row>
    <row r="14358" spans="3:3" x14ac:dyDescent="0.35">
      <c r="C14358" s="22"/>
    </row>
    <row r="14359" spans="3:3" x14ac:dyDescent="0.35">
      <c r="C14359" s="22"/>
    </row>
    <row r="14360" spans="3:3" x14ac:dyDescent="0.35">
      <c r="C14360" s="22"/>
    </row>
    <row r="14361" spans="3:3" x14ac:dyDescent="0.35">
      <c r="C14361" s="22"/>
    </row>
    <row r="14362" spans="3:3" x14ac:dyDescent="0.35">
      <c r="C14362" s="22"/>
    </row>
    <row r="14363" spans="3:3" x14ac:dyDescent="0.35">
      <c r="C14363" s="22"/>
    </row>
    <row r="14364" spans="3:3" x14ac:dyDescent="0.35">
      <c r="C14364" s="22"/>
    </row>
    <row r="14365" spans="3:3" x14ac:dyDescent="0.35">
      <c r="C14365" s="22"/>
    </row>
    <row r="14366" spans="3:3" x14ac:dyDescent="0.35">
      <c r="C14366" s="22"/>
    </row>
    <row r="14367" spans="3:3" x14ac:dyDescent="0.35">
      <c r="C14367" s="22"/>
    </row>
    <row r="14368" spans="3:3" x14ac:dyDescent="0.35">
      <c r="C14368" s="22"/>
    </row>
    <row r="14369" spans="3:3" x14ac:dyDescent="0.35">
      <c r="C14369" s="22"/>
    </row>
    <row r="14370" spans="3:3" x14ac:dyDescent="0.35">
      <c r="C14370" s="22"/>
    </row>
    <row r="14371" spans="3:3" x14ac:dyDescent="0.35">
      <c r="C14371" s="22"/>
    </row>
    <row r="14372" spans="3:3" x14ac:dyDescent="0.35">
      <c r="C14372" s="22"/>
    </row>
    <row r="14373" spans="3:3" x14ac:dyDescent="0.35">
      <c r="C14373" s="22"/>
    </row>
    <row r="14374" spans="3:3" x14ac:dyDescent="0.35">
      <c r="C14374" s="22"/>
    </row>
    <row r="14375" spans="3:3" x14ac:dyDescent="0.35">
      <c r="C14375" s="22"/>
    </row>
    <row r="14376" spans="3:3" x14ac:dyDescent="0.35">
      <c r="C14376" s="22"/>
    </row>
    <row r="14377" spans="3:3" x14ac:dyDescent="0.35">
      <c r="C14377" s="22"/>
    </row>
    <row r="14378" spans="3:3" x14ac:dyDescent="0.35">
      <c r="C14378" s="22"/>
    </row>
    <row r="14379" spans="3:3" x14ac:dyDescent="0.35">
      <c r="C14379" s="22"/>
    </row>
    <row r="14380" spans="3:3" x14ac:dyDescent="0.35">
      <c r="C14380" s="22"/>
    </row>
    <row r="14381" spans="3:3" x14ac:dyDescent="0.35">
      <c r="C14381" s="22"/>
    </row>
    <row r="14382" spans="3:3" x14ac:dyDescent="0.35">
      <c r="C14382" s="22"/>
    </row>
    <row r="14383" spans="3:3" x14ac:dyDescent="0.35">
      <c r="C14383" s="22"/>
    </row>
    <row r="14384" spans="3:3" x14ac:dyDescent="0.35">
      <c r="C14384" s="22"/>
    </row>
    <row r="14385" spans="3:3" x14ac:dyDescent="0.35">
      <c r="C14385" s="22"/>
    </row>
    <row r="14386" spans="3:3" x14ac:dyDescent="0.35">
      <c r="C14386" s="22"/>
    </row>
    <row r="14387" spans="3:3" x14ac:dyDescent="0.35">
      <c r="C14387" s="22"/>
    </row>
    <row r="14388" spans="3:3" x14ac:dyDescent="0.35">
      <c r="C14388" s="22"/>
    </row>
    <row r="14389" spans="3:3" x14ac:dyDescent="0.35">
      <c r="C14389" s="22"/>
    </row>
    <row r="14390" spans="3:3" x14ac:dyDescent="0.35">
      <c r="C14390" s="22"/>
    </row>
    <row r="14391" spans="3:3" x14ac:dyDescent="0.35">
      <c r="C14391" s="22"/>
    </row>
    <row r="14392" spans="3:3" x14ac:dyDescent="0.35">
      <c r="C14392" s="22"/>
    </row>
    <row r="14393" spans="3:3" x14ac:dyDescent="0.35">
      <c r="C14393" s="22"/>
    </row>
    <row r="14394" spans="3:3" x14ac:dyDescent="0.35">
      <c r="C14394" s="22"/>
    </row>
    <row r="14395" spans="3:3" x14ac:dyDescent="0.35">
      <c r="C14395" s="22"/>
    </row>
    <row r="14396" spans="3:3" x14ac:dyDescent="0.35">
      <c r="C14396" s="22"/>
    </row>
    <row r="14397" spans="3:3" x14ac:dyDescent="0.35">
      <c r="C14397" s="22"/>
    </row>
    <row r="14398" spans="3:3" x14ac:dyDescent="0.35">
      <c r="C14398" s="22"/>
    </row>
    <row r="14399" spans="3:3" x14ac:dyDescent="0.35">
      <c r="C14399" s="22"/>
    </row>
    <row r="14400" spans="3:3" x14ac:dyDescent="0.35">
      <c r="C14400" s="22"/>
    </row>
    <row r="14401" spans="3:3" x14ac:dyDescent="0.35">
      <c r="C14401" s="22"/>
    </row>
    <row r="14402" spans="3:3" x14ac:dyDescent="0.35">
      <c r="C14402" s="22"/>
    </row>
    <row r="14403" spans="3:3" x14ac:dyDescent="0.35">
      <c r="C14403" s="22"/>
    </row>
    <row r="14404" spans="3:3" x14ac:dyDescent="0.35">
      <c r="C14404" s="22"/>
    </row>
    <row r="14405" spans="3:3" x14ac:dyDescent="0.35">
      <c r="C14405" s="22"/>
    </row>
    <row r="14406" spans="3:3" x14ac:dyDescent="0.35">
      <c r="C14406" s="22"/>
    </row>
    <row r="14407" spans="3:3" x14ac:dyDescent="0.35">
      <c r="C14407" s="22"/>
    </row>
    <row r="14408" spans="3:3" x14ac:dyDescent="0.35">
      <c r="C14408" s="22"/>
    </row>
    <row r="14409" spans="3:3" x14ac:dyDescent="0.35">
      <c r="C14409" s="22"/>
    </row>
    <row r="14410" spans="3:3" x14ac:dyDescent="0.35">
      <c r="C14410" s="22"/>
    </row>
    <row r="14411" spans="3:3" x14ac:dyDescent="0.35">
      <c r="C14411" s="22"/>
    </row>
    <row r="14412" spans="3:3" x14ac:dyDescent="0.35">
      <c r="C14412" s="22"/>
    </row>
    <row r="14413" spans="3:3" x14ac:dyDescent="0.35">
      <c r="C14413" s="22"/>
    </row>
    <row r="14414" spans="3:3" x14ac:dyDescent="0.35">
      <c r="C14414" s="22"/>
    </row>
    <row r="14415" spans="3:3" x14ac:dyDescent="0.35">
      <c r="C14415" s="22"/>
    </row>
    <row r="14416" spans="3:3" x14ac:dyDescent="0.35">
      <c r="C14416" s="22"/>
    </row>
    <row r="14417" spans="3:3" x14ac:dyDescent="0.35">
      <c r="C14417" s="22"/>
    </row>
    <row r="14418" spans="3:3" x14ac:dyDescent="0.35">
      <c r="C14418" s="22"/>
    </row>
    <row r="14419" spans="3:3" x14ac:dyDescent="0.35">
      <c r="C14419" s="22"/>
    </row>
    <row r="14420" spans="3:3" x14ac:dyDescent="0.35">
      <c r="C14420" s="22"/>
    </row>
    <row r="14421" spans="3:3" x14ac:dyDescent="0.35">
      <c r="C14421" s="22"/>
    </row>
    <row r="14422" spans="3:3" x14ac:dyDescent="0.35">
      <c r="C14422" s="22"/>
    </row>
    <row r="14423" spans="3:3" x14ac:dyDescent="0.35">
      <c r="C14423" s="22"/>
    </row>
    <row r="14424" spans="3:3" x14ac:dyDescent="0.35">
      <c r="C14424" s="22"/>
    </row>
    <row r="14425" spans="3:3" x14ac:dyDescent="0.35">
      <c r="C14425" s="22"/>
    </row>
    <row r="14426" spans="3:3" x14ac:dyDescent="0.35">
      <c r="C14426" s="22"/>
    </row>
    <row r="14427" spans="3:3" x14ac:dyDescent="0.35">
      <c r="C14427" s="22"/>
    </row>
    <row r="14428" spans="3:3" x14ac:dyDescent="0.35">
      <c r="C14428" s="22"/>
    </row>
    <row r="14429" spans="3:3" x14ac:dyDescent="0.35">
      <c r="C14429" s="22"/>
    </row>
    <row r="14430" spans="3:3" x14ac:dyDescent="0.35">
      <c r="C14430" s="22"/>
    </row>
    <row r="14431" spans="3:3" x14ac:dyDescent="0.35">
      <c r="C14431" s="22"/>
    </row>
    <row r="14432" spans="3:3" x14ac:dyDescent="0.35">
      <c r="C14432" s="22"/>
    </row>
    <row r="14433" spans="3:3" x14ac:dyDescent="0.35">
      <c r="C14433" s="22"/>
    </row>
    <row r="14434" spans="3:3" x14ac:dyDescent="0.35">
      <c r="C14434" s="22"/>
    </row>
    <row r="14435" spans="3:3" x14ac:dyDescent="0.35">
      <c r="C14435" s="22"/>
    </row>
    <row r="14436" spans="3:3" x14ac:dyDescent="0.35">
      <c r="C14436" s="22"/>
    </row>
    <row r="14437" spans="3:3" x14ac:dyDescent="0.35">
      <c r="C14437" s="22"/>
    </row>
    <row r="14438" spans="3:3" x14ac:dyDescent="0.35">
      <c r="C14438" s="22"/>
    </row>
    <row r="14439" spans="3:3" x14ac:dyDescent="0.35">
      <c r="C14439" s="22"/>
    </row>
    <row r="14440" spans="3:3" x14ac:dyDescent="0.35">
      <c r="C14440" s="22"/>
    </row>
    <row r="14441" spans="3:3" x14ac:dyDescent="0.35">
      <c r="C14441" s="22"/>
    </row>
    <row r="14442" spans="3:3" x14ac:dyDescent="0.35">
      <c r="C14442" s="22"/>
    </row>
    <row r="14443" spans="3:3" x14ac:dyDescent="0.35">
      <c r="C14443" s="22"/>
    </row>
    <row r="14444" spans="3:3" x14ac:dyDescent="0.35">
      <c r="C14444" s="22"/>
    </row>
    <row r="14445" spans="3:3" x14ac:dyDescent="0.35">
      <c r="C14445" s="22"/>
    </row>
    <row r="14446" spans="3:3" x14ac:dyDescent="0.35">
      <c r="C14446" s="22"/>
    </row>
    <row r="14447" spans="3:3" x14ac:dyDescent="0.35">
      <c r="C14447" s="22"/>
    </row>
    <row r="14448" spans="3:3" x14ac:dyDescent="0.35">
      <c r="C14448" s="22"/>
    </row>
    <row r="14449" spans="3:3" x14ac:dyDescent="0.35">
      <c r="C14449" s="22"/>
    </row>
    <row r="14450" spans="3:3" x14ac:dyDescent="0.35">
      <c r="C14450" s="22"/>
    </row>
    <row r="14451" spans="3:3" x14ac:dyDescent="0.35">
      <c r="C14451" s="22"/>
    </row>
    <row r="14452" spans="3:3" x14ac:dyDescent="0.35">
      <c r="C14452" s="22"/>
    </row>
    <row r="14453" spans="3:3" x14ac:dyDescent="0.35">
      <c r="C14453" s="22"/>
    </row>
    <row r="14454" spans="3:3" x14ac:dyDescent="0.35">
      <c r="C14454" s="22"/>
    </row>
    <row r="14455" spans="3:3" x14ac:dyDescent="0.35">
      <c r="C14455" s="22"/>
    </row>
    <row r="14456" spans="3:3" x14ac:dyDescent="0.35">
      <c r="C14456" s="22"/>
    </row>
    <row r="14457" spans="3:3" x14ac:dyDescent="0.35">
      <c r="C14457" s="22"/>
    </row>
    <row r="14458" spans="3:3" x14ac:dyDescent="0.35">
      <c r="C14458" s="22"/>
    </row>
    <row r="14459" spans="3:3" x14ac:dyDescent="0.35">
      <c r="C14459" s="22"/>
    </row>
    <row r="14460" spans="3:3" x14ac:dyDescent="0.35">
      <c r="C14460" s="22"/>
    </row>
    <row r="14461" spans="3:3" x14ac:dyDescent="0.35">
      <c r="C14461" s="22"/>
    </row>
    <row r="14462" spans="3:3" x14ac:dyDescent="0.35">
      <c r="C14462" s="22"/>
    </row>
    <row r="14463" spans="3:3" x14ac:dyDescent="0.35">
      <c r="C14463" s="22"/>
    </row>
    <row r="14464" spans="3:3" x14ac:dyDescent="0.35">
      <c r="C14464" s="22"/>
    </row>
    <row r="14465" spans="3:3" x14ac:dyDescent="0.35">
      <c r="C14465" s="22"/>
    </row>
    <row r="14466" spans="3:3" x14ac:dyDescent="0.35">
      <c r="C14466" s="22"/>
    </row>
    <row r="14467" spans="3:3" x14ac:dyDescent="0.35">
      <c r="C14467" s="22"/>
    </row>
    <row r="14468" spans="3:3" x14ac:dyDescent="0.35">
      <c r="C14468" s="22"/>
    </row>
    <row r="14469" spans="3:3" x14ac:dyDescent="0.35">
      <c r="C14469" s="22"/>
    </row>
    <row r="14470" spans="3:3" x14ac:dyDescent="0.35">
      <c r="C14470" s="22"/>
    </row>
    <row r="14471" spans="3:3" x14ac:dyDescent="0.35">
      <c r="C14471" s="22"/>
    </row>
    <row r="14472" spans="3:3" x14ac:dyDescent="0.35">
      <c r="C14472" s="22"/>
    </row>
    <row r="14473" spans="3:3" x14ac:dyDescent="0.35">
      <c r="C14473" s="22"/>
    </row>
    <row r="14474" spans="3:3" x14ac:dyDescent="0.35">
      <c r="C14474" s="22"/>
    </row>
    <row r="14475" spans="3:3" x14ac:dyDescent="0.35">
      <c r="C14475" s="22"/>
    </row>
    <row r="14476" spans="3:3" x14ac:dyDescent="0.35">
      <c r="C14476" s="22"/>
    </row>
    <row r="14477" spans="3:3" x14ac:dyDescent="0.35">
      <c r="C14477" s="22"/>
    </row>
    <row r="14478" spans="3:3" x14ac:dyDescent="0.35">
      <c r="C14478" s="22"/>
    </row>
    <row r="14479" spans="3:3" x14ac:dyDescent="0.35">
      <c r="C14479" s="22"/>
    </row>
    <row r="14480" spans="3:3" x14ac:dyDescent="0.35">
      <c r="C14480" s="22"/>
    </row>
    <row r="14481" spans="3:3" x14ac:dyDescent="0.35">
      <c r="C14481" s="22"/>
    </row>
    <row r="14482" spans="3:3" x14ac:dyDescent="0.35">
      <c r="C14482" s="22"/>
    </row>
    <row r="14483" spans="3:3" x14ac:dyDescent="0.35">
      <c r="C14483" s="22"/>
    </row>
    <row r="14484" spans="3:3" x14ac:dyDescent="0.35">
      <c r="C14484" s="22"/>
    </row>
    <row r="14485" spans="3:3" x14ac:dyDescent="0.35">
      <c r="C14485" s="22"/>
    </row>
    <row r="14486" spans="3:3" x14ac:dyDescent="0.35">
      <c r="C14486" s="22"/>
    </row>
    <row r="14487" spans="3:3" x14ac:dyDescent="0.35">
      <c r="C14487" s="22"/>
    </row>
    <row r="14488" spans="3:3" x14ac:dyDescent="0.35">
      <c r="C14488" s="22"/>
    </row>
    <row r="14489" spans="3:3" x14ac:dyDescent="0.35">
      <c r="C14489" s="22"/>
    </row>
    <row r="14490" spans="3:3" x14ac:dyDescent="0.35">
      <c r="C14490" s="22"/>
    </row>
    <row r="14491" spans="3:3" x14ac:dyDescent="0.35">
      <c r="C14491" s="22"/>
    </row>
    <row r="14492" spans="3:3" x14ac:dyDescent="0.35">
      <c r="C14492" s="22"/>
    </row>
    <row r="14493" spans="3:3" x14ac:dyDescent="0.35">
      <c r="C14493" s="22"/>
    </row>
    <row r="14494" spans="3:3" x14ac:dyDescent="0.35">
      <c r="C14494" s="22"/>
    </row>
    <row r="14495" spans="3:3" x14ac:dyDescent="0.35">
      <c r="C14495" s="22"/>
    </row>
    <row r="14496" spans="3:3" x14ac:dyDescent="0.35">
      <c r="C14496" s="22"/>
    </row>
    <row r="14497" spans="3:3" x14ac:dyDescent="0.35">
      <c r="C14497" s="22"/>
    </row>
    <row r="14498" spans="3:3" x14ac:dyDescent="0.35">
      <c r="C14498" s="22"/>
    </row>
    <row r="14499" spans="3:3" x14ac:dyDescent="0.35">
      <c r="C14499" s="22"/>
    </row>
    <row r="14500" spans="3:3" x14ac:dyDescent="0.35">
      <c r="C14500" s="22"/>
    </row>
    <row r="14501" spans="3:3" x14ac:dyDescent="0.35">
      <c r="C14501" s="22"/>
    </row>
    <row r="14502" spans="3:3" x14ac:dyDescent="0.35">
      <c r="C14502" s="22"/>
    </row>
    <row r="14503" spans="3:3" x14ac:dyDescent="0.35">
      <c r="C14503" s="22"/>
    </row>
    <row r="14504" spans="3:3" x14ac:dyDescent="0.35">
      <c r="C14504" s="22"/>
    </row>
    <row r="14505" spans="3:3" x14ac:dyDescent="0.35">
      <c r="C14505" s="22"/>
    </row>
    <row r="14506" spans="3:3" x14ac:dyDescent="0.35">
      <c r="C14506" s="22"/>
    </row>
    <row r="14507" spans="3:3" x14ac:dyDescent="0.35">
      <c r="C14507" s="22"/>
    </row>
    <row r="14508" spans="3:3" x14ac:dyDescent="0.35">
      <c r="C14508" s="22"/>
    </row>
    <row r="14509" spans="3:3" x14ac:dyDescent="0.35">
      <c r="C14509" s="22"/>
    </row>
    <row r="14510" spans="3:3" x14ac:dyDescent="0.35">
      <c r="C14510" s="22"/>
    </row>
    <row r="14511" spans="3:3" x14ac:dyDescent="0.35">
      <c r="C14511" s="22"/>
    </row>
    <row r="14512" spans="3:3" x14ac:dyDescent="0.35">
      <c r="C14512" s="22"/>
    </row>
    <row r="14513" spans="3:3" x14ac:dyDescent="0.35">
      <c r="C14513" s="22"/>
    </row>
    <row r="14514" spans="3:3" x14ac:dyDescent="0.35">
      <c r="C14514" s="22"/>
    </row>
    <row r="14515" spans="3:3" x14ac:dyDescent="0.35">
      <c r="C14515" s="22"/>
    </row>
    <row r="14516" spans="3:3" x14ac:dyDescent="0.35">
      <c r="C14516" s="22"/>
    </row>
    <row r="14517" spans="3:3" x14ac:dyDescent="0.35">
      <c r="C14517" s="22"/>
    </row>
    <row r="14518" spans="3:3" x14ac:dyDescent="0.35">
      <c r="C14518" s="22"/>
    </row>
    <row r="14519" spans="3:3" x14ac:dyDescent="0.35">
      <c r="C14519" s="22"/>
    </row>
    <row r="14520" spans="3:3" x14ac:dyDescent="0.35">
      <c r="C14520" s="22"/>
    </row>
    <row r="14521" spans="3:3" x14ac:dyDescent="0.35">
      <c r="C14521" s="22"/>
    </row>
    <row r="14522" spans="3:3" x14ac:dyDescent="0.35">
      <c r="C14522" s="22"/>
    </row>
    <row r="14523" spans="3:3" x14ac:dyDescent="0.35">
      <c r="C14523" s="22"/>
    </row>
    <row r="14524" spans="3:3" x14ac:dyDescent="0.35">
      <c r="C14524" s="22"/>
    </row>
    <row r="14525" spans="3:3" x14ac:dyDescent="0.35">
      <c r="C14525" s="22"/>
    </row>
    <row r="14526" spans="3:3" x14ac:dyDescent="0.35">
      <c r="C14526" s="22"/>
    </row>
    <row r="14527" spans="3:3" x14ac:dyDescent="0.35">
      <c r="C14527" s="22"/>
    </row>
    <row r="14528" spans="3:3" x14ac:dyDescent="0.35">
      <c r="C14528" s="22"/>
    </row>
    <row r="14529" spans="3:3" x14ac:dyDescent="0.35">
      <c r="C14529" s="22"/>
    </row>
    <row r="14530" spans="3:3" x14ac:dyDescent="0.35">
      <c r="C14530" s="22"/>
    </row>
    <row r="14531" spans="3:3" x14ac:dyDescent="0.35">
      <c r="C14531" s="22"/>
    </row>
    <row r="14532" spans="3:3" x14ac:dyDescent="0.35">
      <c r="C14532" s="22"/>
    </row>
    <row r="14533" spans="3:3" x14ac:dyDescent="0.35">
      <c r="C14533" s="22"/>
    </row>
    <row r="14534" spans="3:3" x14ac:dyDescent="0.35">
      <c r="C14534" s="22"/>
    </row>
    <row r="14535" spans="3:3" x14ac:dyDescent="0.35">
      <c r="C14535" s="22"/>
    </row>
    <row r="14536" spans="3:3" x14ac:dyDescent="0.35">
      <c r="C14536" s="22"/>
    </row>
    <row r="14537" spans="3:3" x14ac:dyDescent="0.35">
      <c r="C14537" s="22"/>
    </row>
    <row r="14538" spans="3:3" x14ac:dyDescent="0.35">
      <c r="C14538" s="22"/>
    </row>
    <row r="14539" spans="3:3" x14ac:dyDescent="0.35">
      <c r="C14539" s="22"/>
    </row>
    <row r="14540" spans="3:3" x14ac:dyDescent="0.35">
      <c r="C14540" s="22"/>
    </row>
    <row r="14541" spans="3:3" x14ac:dyDescent="0.35">
      <c r="C14541" s="22"/>
    </row>
    <row r="14542" spans="3:3" x14ac:dyDescent="0.35">
      <c r="C14542" s="22"/>
    </row>
    <row r="14543" spans="3:3" x14ac:dyDescent="0.35">
      <c r="C14543" s="22"/>
    </row>
    <row r="14544" spans="3:3" x14ac:dyDescent="0.35">
      <c r="C14544" s="22"/>
    </row>
    <row r="14545" spans="3:3" x14ac:dyDescent="0.35">
      <c r="C14545" s="22"/>
    </row>
    <row r="14546" spans="3:3" x14ac:dyDescent="0.35">
      <c r="C14546" s="22"/>
    </row>
    <row r="14547" spans="3:3" x14ac:dyDescent="0.35">
      <c r="C14547" s="22"/>
    </row>
    <row r="14548" spans="3:3" x14ac:dyDescent="0.35">
      <c r="C14548" s="22"/>
    </row>
    <row r="14549" spans="3:3" x14ac:dyDescent="0.35">
      <c r="C14549" s="22"/>
    </row>
    <row r="14550" spans="3:3" x14ac:dyDescent="0.35">
      <c r="C14550" s="22"/>
    </row>
    <row r="14551" spans="3:3" x14ac:dyDescent="0.35">
      <c r="C14551" s="22"/>
    </row>
    <row r="14552" spans="3:3" x14ac:dyDescent="0.35">
      <c r="C14552" s="22"/>
    </row>
    <row r="14553" spans="3:3" x14ac:dyDescent="0.35">
      <c r="C14553" s="22"/>
    </row>
    <row r="14554" spans="3:3" x14ac:dyDescent="0.35">
      <c r="C14554" s="22"/>
    </row>
    <row r="14555" spans="3:3" x14ac:dyDescent="0.35">
      <c r="C14555" s="22"/>
    </row>
    <row r="14556" spans="3:3" x14ac:dyDescent="0.35">
      <c r="C14556" s="22"/>
    </row>
    <row r="14557" spans="3:3" x14ac:dyDescent="0.35">
      <c r="C14557" s="22"/>
    </row>
    <row r="14558" spans="3:3" x14ac:dyDescent="0.35">
      <c r="C14558" s="22"/>
    </row>
    <row r="14559" spans="3:3" x14ac:dyDescent="0.35">
      <c r="C14559" s="22"/>
    </row>
    <row r="14560" spans="3:3" x14ac:dyDescent="0.35">
      <c r="C14560" s="22"/>
    </row>
    <row r="14561" spans="3:3" x14ac:dyDescent="0.35">
      <c r="C14561" s="22"/>
    </row>
    <row r="14562" spans="3:3" x14ac:dyDescent="0.35">
      <c r="C14562" s="22"/>
    </row>
    <row r="14563" spans="3:3" x14ac:dyDescent="0.35">
      <c r="C14563" s="22"/>
    </row>
    <row r="14564" spans="3:3" x14ac:dyDescent="0.35">
      <c r="C14564" s="22"/>
    </row>
    <row r="14565" spans="3:3" x14ac:dyDescent="0.35">
      <c r="C14565" s="22"/>
    </row>
    <row r="14566" spans="3:3" x14ac:dyDescent="0.35">
      <c r="C14566" s="22"/>
    </row>
    <row r="14567" spans="3:3" x14ac:dyDescent="0.35">
      <c r="C14567" s="22"/>
    </row>
    <row r="14568" spans="3:3" x14ac:dyDescent="0.35">
      <c r="C14568" s="22"/>
    </row>
    <row r="14569" spans="3:3" x14ac:dyDescent="0.35">
      <c r="C14569" s="22"/>
    </row>
    <row r="14570" spans="3:3" x14ac:dyDescent="0.35">
      <c r="C14570" s="22"/>
    </row>
    <row r="14571" spans="3:3" x14ac:dyDescent="0.35">
      <c r="C14571" s="22"/>
    </row>
    <row r="14572" spans="3:3" x14ac:dyDescent="0.35">
      <c r="C14572" s="22"/>
    </row>
    <row r="14573" spans="3:3" x14ac:dyDescent="0.35">
      <c r="C14573" s="22"/>
    </row>
    <row r="14574" spans="3:3" x14ac:dyDescent="0.35">
      <c r="C14574" s="22"/>
    </row>
    <row r="14575" spans="3:3" x14ac:dyDescent="0.35">
      <c r="C14575" s="22"/>
    </row>
    <row r="14576" spans="3:3" x14ac:dyDescent="0.35">
      <c r="C14576" s="22"/>
    </row>
    <row r="14577" spans="3:3" x14ac:dyDescent="0.35">
      <c r="C14577" s="22"/>
    </row>
    <row r="14578" spans="3:3" x14ac:dyDescent="0.35">
      <c r="C14578" s="22"/>
    </row>
    <row r="14579" spans="3:3" x14ac:dyDescent="0.35">
      <c r="C14579" s="22"/>
    </row>
    <row r="14580" spans="3:3" x14ac:dyDescent="0.35">
      <c r="C14580" s="22"/>
    </row>
    <row r="14581" spans="3:3" x14ac:dyDescent="0.35">
      <c r="C14581" s="22"/>
    </row>
    <row r="14582" spans="3:3" x14ac:dyDescent="0.35">
      <c r="C14582" s="22"/>
    </row>
    <row r="14583" spans="3:3" x14ac:dyDescent="0.35">
      <c r="C14583" s="22"/>
    </row>
    <row r="14584" spans="3:3" x14ac:dyDescent="0.35">
      <c r="C14584" s="22"/>
    </row>
    <row r="14585" spans="3:3" x14ac:dyDescent="0.35">
      <c r="C14585" s="22"/>
    </row>
    <row r="14586" spans="3:3" x14ac:dyDescent="0.35">
      <c r="C14586" s="22"/>
    </row>
    <row r="14587" spans="3:3" x14ac:dyDescent="0.35">
      <c r="C14587" s="22"/>
    </row>
    <row r="14588" spans="3:3" x14ac:dyDescent="0.35">
      <c r="C14588" s="22"/>
    </row>
    <row r="14589" spans="3:3" x14ac:dyDescent="0.35">
      <c r="C14589" s="22"/>
    </row>
    <row r="14590" spans="3:3" x14ac:dyDescent="0.35">
      <c r="C14590" s="22"/>
    </row>
    <row r="14591" spans="3:3" x14ac:dyDescent="0.35">
      <c r="C14591" s="22"/>
    </row>
    <row r="14592" spans="3:3" x14ac:dyDescent="0.35">
      <c r="C14592" s="22"/>
    </row>
    <row r="14593" spans="3:3" x14ac:dyDescent="0.35">
      <c r="C14593" s="22"/>
    </row>
    <row r="14594" spans="3:3" x14ac:dyDescent="0.35">
      <c r="C14594" s="22"/>
    </row>
    <row r="14595" spans="3:3" x14ac:dyDescent="0.35">
      <c r="C14595" s="22"/>
    </row>
    <row r="14596" spans="3:3" x14ac:dyDescent="0.35">
      <c r="C14596" s="22"/>
    </row>
    <row r="14597" spans="3:3" x14ac:dyDescent="0.35">
      <c r="C14597" s="22"/>
    </row>
    <row r="14598" spans="3:3" x14ac:dyDescent="0.35">
      <c r="C14598" s="22"/>
    </row>
    <row r="14599" spans="3:3" x14ac:dyDescent="0.35">
      <c r="C14599" s="22"/>
    </row>
    <row r="14600" spans="3:3" x14ac:dyDescent="0.35">
      <c r="C14600" s="22"/>
    </row>
    <row r="14601" spans="3:3" x14ac:dyDescent="0.35">
      <c r="C14601" s="22"/>
    </row>
    <row r="14602" spans="3:3" x14ac:dyDescent="0.35">
      <c r="C14602" s="22"/>
    </row>
    <row r="14603" spans="3:3" x14ac:dyDescent="0.35">
      <c r="C14603" s="22"/>
    </row>
    <row r="14604" spans="3:3" x14ac:dyDescent="0.35">
      <c r="C14604" s="22"/>
    </row>
    <row r="14605" spans="3:3" x14ac:dyDescent="0.35">
      <c r="C14605" s="22"/>
    </row>
    <row r="14606" spans="3:3" x14ac:dyDescent="0.35">
      <c r="C14606" s="22"/>
    </row>
    <row r="14607" spans="3:3" x14ac:dyDescent="0.35">
      <c r="C14607" s="22"/>
    </row>
    <row r="14608" spans="3:3" x14ac:dyDescent="0.35">
      <c r="C14608" s="22"/>
    </row>
    <row r="14609" spans="3:3" x14ac:dyDescent="0.35">
      <c r="C14609" s="22"/>
    </row>
    <row r="14610" spans="3:3" x14ac:dyDescent="0.35">
      <c r="C14610" s="22"/>
    </row>
    <row r="14611" spans="3:3" x14ac:dyDescent="0.35">
      <c r="C14611" s="22"/>
    </row>
    <row r="14612" spans="3:3" x14ac:dyDescent="0.35">
      <c r="C14612" s="22"/>
    </row>
    <row r="14613" spans="3:3" x14ac:dyDescent="0.35">
      <c r="C14613" s="22"/>
    </row>
    <row r="14614" spans="3:3" x14ac:dyDescent="0.35">
      <c r="C14614" s="22"/>
    </row>
    <row r="14615" spans="3:3" x14ac:dyDescent="0.35">
      <c r="C14615" s="22"/>
    </row>
    <row r="14616" spans="3:3" x14ac:dyDescent="0.35">
      <c r="C14616" s="22"/>
    </row>
    <row r="14617" spans="3:3" x14ac:dyDescent="0.35">
      <c r="C14617" s="22"/>
    </row>
    <row r="14618" spans="3:3" x14ac:dyDescent="0.35">
      <c r="C14618" s="22"/>
    </row>
    <row r="14619" spans="3:3" x14ac:dyDescent="0.35">
      <c r="C14619" s="22"/>
    </row>
    <row r="14620" spans="3:3" x14ac:dyDescent="0.35">
      <c r="C14620" s="22"/>
    </row>
    <row r="14621" spans="3:3" x14ac:dyDescent="0.35">
      <c r="C14621" s="22"/>
    </row>
    <row r="14622" spans="3:3" x14ac:dyDescent="0.35">
      <c r="C14622" s="22"/>
    </row>
    <row r="14623" spans="3:3" x14ac:dyDescent="0.35">
      <c r="C14623" s="22"/>
    </row>
    <row r="14624" spans="3:3" x14ac:dyDescent="0.35">
      <c r="C14624" s="22"/>
    </row>
    <row r="14625" spans="3:3" x14ac:dyDescent="0.35">
      <c r="C14625" s="22"/>
    </row>
    <row r="14626" spans="3:3" x14ac:dyDescent="0.35">
      <c r="C14626" s="22"/>
    </row>
    <row r="14627" spans="3:3" x14ac:dyDescent="0.35">
      <c r="C14627" s="22"/>
    </row>
    <row r="14628" spans="3:3" x14ac:dyDescent="0.35">
      <c r="C14628" s="22"/>
    </row>
    <row r="14629" spans="3:3" x14ac:dyDescent="0.35">
      <c r="C14629" s="22"/>
    </row>
    <row r="14630" spans="3:3" x14ac:dyDescent="0.35">
      <c r="C14630" s="22"/>
    </row>
    <row r="14631" spans="3:3" x14ac:dyDescent="0.35">
      <c r="C14631" s="22"/>
    </row>
    <row r="14632" spans="3:3" x14ac:dyDescent="0.35">
      <c r="C14632" s="22"/>
    </row>
    <row r="14633" spans="3:3" x14ac:dyDescent="0.35">
      <c r="C14633" s="22"/>
    </row>
    <row r="14634" spans="3:3" x14ac:dyDescent="0.35">
      <c r="C14634" s="22"/>
    </row>
    <row r="14635" spans="3:3" x14ac:dyDescent="0.35">
      <c r="C14635" s="22"/>
    </row>
    <row r="14636" spans="3:3" x14ac:dyDescent="0.35">
      <c r="C14636" s="22"/>
    </row>
    <row r="14637" spans="3:3" x14ac:dyDescent="0.35">
      <c r="C14637" s="22"/>
    </row>
    <row r="14638" spans="3:3" x14ac:dyDescent="0.35">
      <c r="C14638" s="22"/>
    </row>
    <row r="14639" spans="3:3" x14ac:dyDescent="0.35">
      <c r="C14639" s="22"/>
    </row>
    <row r="14640" spans="3:3" x14ac:dyDescent="0.35">
      <c r="C14640" s="22"/>
    </row>
    <row r="14641" spans="3:3" x14ac:dyDescent="0.35">
      <c r="C14641" s="22"/>
    </row>
    <row r="14642" spans="3:3" x14ac:dyDescent="0.35">
      <c r="C14642" s="22"/>
    </row>
    <row r="14643" spans="3:3" x14ac:dyDescent="0.35">
      <c r="C14643" s="22"/>
    </row>
    <row r="14644" spans="3:3" x14ac:dyDescent="0.35">
      <c r="C14644" s="22"/>
    </row>
    <row r="14645" spans="3:3" x14ac:dyDescent="0.35">
      <c r="C14645" s="22"/>
    </row>
    <row r="14646" spans="3:3" x14ac:dyDescent="0.35">
      <c r="C14646" s="22"/>
    </row>
    <row r="14647" spans="3:3" x14ac:dyDescent="0.35">
      <c r="C14647" s="22"/>
    </row>
    <row r="14648" spans="3:3" x14ac:dyDescent="0.35">
      <c r="C14648" s="22"/>
    </row>
    <row r="14649" spans="3:3" x14ac:dyDescent="0.35">
      <c r="C14649" s="22"/>
    </row>
    <row r="14650" spans="3:3" x14ac:dyDescent="0.35">
      <c r="C14650" s="22"/>
    </row>
    <row r="14651" spans="3:3" x14ac:dyDescent="0.35">
      <c r="C14651" s="22"/>
    </row>
    <row r="14652" spans="3:3" x14ac:dyDescent="0.35">
      <c r="C14652" s="22"/>
    </row>
    <row r="14653" spans="3:3" x14ac:dyDescent="0.35">
      <c r="C14653" s="22"/>
    </row>
    <row r="14654" spans="3:3" x14ac:dyDescent="0.35">
      <c r="C14654" s="22"/>
    </row>
    <row r="14655" spans="3:3" x14ac:dyDescent="0.35">
      <c r="C14655" s="22"/>
    </row>
    <row r="14656" spans="3:3" x14ac:dyDescent="0.35">
      <c r="C14656" s="22"/>
    </row>
    <row r="14657" spans="3:3" x14ac:dyDescent="0.35">
      <c r="C14657" s="22"/>
    </row>
    <row r="14658" spans="3:3" x14ac:dyDescent="0.35">
      <c r="C14658" s="22"/>
    </row>
    <row r="14659" spans="3:3" x14ac:dyDescent="0.35">
      <c r="C14659" s="22"/>
    </row>
    <row r="14660" spans="3:3" x14ac:dyDescent="0.35">
      <c r="C14660" s="22"/>
    </row>
    <row r="14661" spans="3:3" x14ac:dyDescent="0.35">
      <c r="C14661" s="22"/>
    </row>
    <row r="14662" spans="3:3" x14ac:dyDescent="0.35">
      <c r="C14662" s="22"/>
    </row>
    <row r="14663" spans="3:3" x14ac:dyDescent="0.35">
      <c r="C14663" s="22"/>
    </row>
    <row r="14664" spans="3:3" x14ac:dyDescent="0.35">
      <c r="C14664" s="22"/>
    </row>
    <row r="14665" spans="3:3" x14ac:dyDescent="0.35">
      <c r="C14665" s="22"/>
    </row>
    <row r="14666" spans="3:3" x14ac:dyDescent="0.35">
      <c r="C14666" s="22"/>
    </row>
    <row r="14667" spans="3:3" x14ac:dyDescent="0.35">
      <c r="C14667" s="22"/>
    </row>
    <row r="14668" spans="3:3" x14ac:dyDescent="0.35">
      <c r="C14668" s="22"/>
    </row>
    <row r="14669" spans="3:3" x14ac:dyDescent="0.35">
      <c r="C14669" s="22"/>
    </row>
    <row r="14670" spans="3:3" x14ac:dyDescent="0.35">
      <c r="C14670" s="22"/>
    </row>
    <row r="14671" spans="3:3" x14ac:dyDescent="0.35">
      <c r="C14671" s="22"/>
    </row>
    <row r="14672" spans="3:3" x14ac:dyDescent="0.35">
      <c r="C14672" s="22"/>
    </row>
    <row r="14673" spans="3:3" x14ac:dyDescent="0.35">
      <c r="C14673" s="22"/>
    </row>
    <row r="14674" spans="3:3" x14ac:dyDescent="0.35">
      <c r="C14674" s="22"/>
    </row>
    <row r="14675" spans="3:3" x14ac:dyDescent="0.35">
      <c r="C14675" s="22"/>
    </row>
    <row r="14676" spans="3:3" x14ac:dyDescent="0.35">
      <c r="C14676" s="22"/>
    </row>
    <row r="14677" spans="3:3" x14ac:dyDescent="0.35">
      <c r="C14677" s="22"/>
    </row>
    <row r="14678" spans="3:3" x14ac:dyDescent="0.35">
      <c r="C14678" s="22"/>
    </row>
    <row r="14679" spans="3:3" x14ac:dyDescent="0.35">
      <c r="C14679" s="22"/>
    </row>
    <row r="14680" spans="3:3" x14ac:dyDescent="0.35">
      <c r="C14680" s="22"/>
    </row>
    <row r="14681" spans="3:3" x14ac:dyDescent="0.35">
      <c r="C14681" s="22"/>
    </row>
    <row r="14682" spans="3:3" x14ac:dyDescent="0.35">
      <c r="C14682" s="22"/>
    </row>
    <row r="14683" spans="3:3" x14ac:dyDescent="0.35">
      <c r="C14683" s="22"/>
    </row>
    <row r="14684" spans="3:3" x14ac:dyDescent="0.35">
      <c r="C14684" s="22"/>
    </row>
    <row r="14685" spans="3:3" x14ac:dyDescent="0.35">
      <c r="C14685" s="22"/>
    </row>
    <row r="14686" spans="3:3" x14ac:dyDescent="0.35">
      <c r="C14686" s="22"/>
    </row>
    <row r="14687" spans="3:3" x14ac:dyDescent="0.35">
      <c r="C14687" s="22"/>
    </row>
    <row r="14688" spans="3:3" x14ac:dyDescent="0.35">
      <c r="C14688" s="22"/>
    </row>
    <row r="14689" spans="3:3" x14ac:dyDescent="0.35">
      <c r="C14689" s="22"/>
    </row>
    <row r="14690" spans="3:3" x14ac:dyDescent="0.35">
      <c r="C14690" s="22"/>
    </row>
    <row r="14691" spans="3:3" x14ac:dyDescent="0.35">
      <c r="C14691" s="22"/>
    </row>
    <row r="14692" spans="3:3" x14ac:dyDescent="0.35">
      <c r="C14692" s="22"/>
    </row>
    <row r="14693" spans="3:3" x14ac:dyDescent="0.35">
      <c r="C14693" s="22"/>
    </row>
    <row r="14694" spans="3:3" x14ac:dyDescent="0.35">
      <c r="C14694" s="22"/>
    </row>
    <row r="14695" spans="3:3" x14ac:dyDescent="0.35">
      <c r="C14695" s="22"/>
    </row>
    <row r="14696" spans="3:3" x14ac:dyDescent="0.35">
      <c r="C14696" s="22"/>
    </row>
    <row r="14697" spans="3:3" x14ac:dyDescent="0.35">
      <c r="C14697" s="22"/>
    </row>
    <row r="14698" spans="3:3" x14ac:dyDescent="0.35">
      <c r="C14698" s="22"/>
    </row>
    <row r="14699" spans="3:3" x14ac:dyDescent="0.35">
      <c r="C14699" s="22"/>
    </row>
    <row r="14700" spans="3:3" x14ac:dyDescent="0.35">
      <c r="C14700" s="22"/>
    </row>
    <row r="14701" spans="3:3" x14ac:dyDescent="0.35">
      <c r="C14701" s="22"/>
    </row>
    <row r="14702" spans="3:3" x14ac:dyDescent="0.35">
      <c r="C14702" s="22"/>
    </row>
    <row r="14703" spans="3:3" x14ac:dyDescent="0.35">
      <c r="C14703" s="22"/>
    </row>
    <row r="14704" spans="3:3" x14ac:dyDescent="0.35">
      <c r="C14704" s="22"/>
    </row>
    <row r="14705" spans="3:3" x14ac:dyDescent="0.35">
      <c r="C14705" s="22"/>
    </row>
    <row r="14706" spans="3:3" x14ac:dyDescent="0.35">
      <c r="C14706" s="22"/>
    </row>
    <row r="14707" spans="3:3" x14ac:dyDescent="0.35">
      <c r="C14707" s="22"/>
    </row>
    <row r="14708" spans="3:3" x14ac:dyDescent="0.35">
      <c r="C14708" s="22"/>
    </row>
    <row r="14709" spans="3:3" x14ac:dyDescent="0.35">
      <c r="C14709" s="22"/>
    </row>
    <row r="14710" spans="3:3" x14ac:dyDescent="0.35">
      <c r="C14710" s="22"/>
    </row>
    <row r="14711" spans="3:3" x14ac:dyDescent="0.35">
      <c r="C14711" s="22"/>
    </row>
    <row r="14712" spans="3:3" x14ac:dyDescent="0.35">
      <c r="C14712" s="22"/>
    </row>
    <row r="14713" spans="3:3" x14ac:dyDescent="0.35">
      <c r="C14713" s="22"/>
    </row>
    <row r="14714" spans="3:3" x14ac:dyDescent="0.35">
      <c r="C14714" s="22"/>
    </row>
    <row r="14715" spans="3:3" x14ac:dyDescent="0.35">
      <c r="C14715" s="22"/>
    </row>
    <row r="14716" spans="3:3" x14ac:dyDescent="0.35">
      <c r="C14716" s="22"/>
    </row>
    <row r="14717" spans="3:3" x14ac:dyDescent="0.35">
      <c r="C14717" s="22"/>
    </row>
    <row r="14718" spans="3:3" x14ac:dyDescent="0.35">
      <c r="C14718" s="22"/>
    </row>
    <row r="14719" spans="3:3" x14ac:dyDescent="0.35">
      <c r="C14719" s="22"/>
    </row>
    <row r="14720" spans="3:3" x14ac:dyDescent="0.35">
      <c r="C14720" s="22"/>
    </row>
    <row r="14721" spans="3:3" x14ac:dyDescent="0.35">
      <c r="C14721" s="22"/>
    </row>
    <row r="14722" spans="3:3" x14ac:dyDescent="0.35">
      <c r="C14722" s="22"/>
    </row>
    <row r="14723" spans="3:3" x14ac:dyDescent="0.35">
      <c r="C14723" s="22"/>
    </row>
    <row r="14724" spans="3:3" x14ac:dyDescent="0.35">
      <c r="C14724" s="22"/>
    </row>
    <row r="14725" spans="3:3" x14ac:dyDescent="0.35">
      <c r="C14725" s="22"/>
    </row>
    <row r="14726" spans="3:3" x14ac:dyDescent="0.35">
      <c r="C14726" s="22"/>
    </row>
    <row r="14727" spans="3:3" x14ac:dyDescent="0.35">
      <c r="C14727" s="22"/>
    </row>
    <row r="14728" spans="3:3" x14ac:dyDescent="0.35">
      <c r="C14728" s="22"/>
    </row>
    <row r="14729" spans="3:3" x14ac:dyDescent="0.35">
      <c r="C14729" s="22"/>
    </row>
    <row r="14730" spans="3:3" x14ac:dyDescent="0.35">
      <c r="C14730" s="22"/>
    </row>
    <row r="14731" spans="3:3" x14ac:dyDescent="0.35">
      <c r="C14731" s="22"/>
    </row>
    <row r="14732" spans="3:3" x14ac:dyDescent="0.35">
      <c r="C14732" s="22"/>
    </row>
    <row r="14733" spans="3:3" x14ac:dyDescent="0.35">
      <c r="C14733" s="22"/>
    </row>
    <row r="14734" spans="3:3" x14ac:dyDescent="0.35">
      <c r="C14734" s="22"/>
    </row>
    <row r="14735" spans="3:3" x14ac:dyDescent="0.35">
      <c r="C14735" s="22"/>
    </row>
    <row r="14736" spans="3:3" x14ac:dyDescent="0.35">
      <c r="C14736" s="22"/>
    </row>
    <row r="14737" spans="3:3" x14ac:dyDescent="0.35">
      <c r="C14737" s="22"/>
    </row>
    <row r="14738" spans="3:3" x14ac:dyDescent="0.35">
      <c r="C14738" s="22"/>
    </row>
    <row r="14739" spans="3:3" x14ac:dyDescent="0.35">
      <c r="C14739" s="22"/>
    </row>
    <row r="14740" spans="3:3" x14ac:dyDescent="0.35">
      <c r="C14740" s="22"/>
    </row>
    <row r="14741" spans="3:3" x14ac:dyDescent="0.35">
      <c r="C14741" s="22"/>
    </row>
    <row r="14742" spans="3:3" x14ac:dyDescent="0.35">
      <c r="C14742" s="22"/>
    </row>
    <row r="14743" spans="3:3" x14ac:dyDescent="0.35">
      <c r="C14743" s="22"/>
    </row>
    <row r="14744" spans="3:3" x14ac:dyDescent="0.35">
      <c r="C14744" s="22"/>
    </row>
    <row r="14745" spans="3:3" x14ac:dyDescent="0.35">
      <c r="C14745" s="22"/>
    </row>
    <row r="14746" spans="3:3" x14ac:dyDescent="0.35">
      <c r="C14746" s="22"/>
    </row>
    <row r="14747" spans="3:3" x14ac:dyDescent="0.35">
      <c r="C14747" s="22"/>
    </row>
    <row r="14748" spans="3:3" x14ac:dyDescent="0.35">
      <c r="C14748" s="22"/>
    </row>
    <row r="14749" spans="3:3" x14ac:dyDescent="0.35">
      <c r="C14749" s="22"/>
    </row>
    <row r="14750" spans="3:3" x14ac:dyDescent="0.35">
      <c r="C14750" s="22"/>
    </row>
    <row r="14751" spans="3:3" x14ac:dyDescent="0.35">
      <c r="C14751" s="22"/>
    </row>
    <row r="14752" spans="3:3" x14ac:dyDescent="0.35">
      <c r="C14752" s="22"/>
    </row>
    <row r="14753" spans="3:3" x14ac:dyDescent="0.35">
      <c r="C14753" s="22"/>
    </row>
    <row r="14754" spans="3:3" x14ac:dyDescent="0.35">
      <c r="C14754" s="22"/>
    </row>
    <row r="14755" spans="3:3" x14ac:dyDescent="0.35">
      <c r="C14755" s="22"/>
    </row>
    <row r="14756" spans="3:3" x14ac:dyDescent="0.35">
      <c r="C14756" s="22"/>
    </row>
    <row r="14757" spans="3:3" x14ac:dyDescent="0.35">
      <c r="C14757" s="22"/>
    </row>
    <row r="14758" spans="3:3" x14ac:dyDescent="0.35">
      <c r="C14758" s="22"/>
    </row>
    <row r="14759" spans="3:3" x14ac:dyDescent="0.35">
      <c r="C14759" s="22"/>
    </row>
    <row r="14760" spans="3:3" x14ac:dyDescent="0.35">
      <c r="C14760" s="22"/>
    </row>
    <row r="14761" spans="3:3" x14ac:dyDescent="0.35">
      <c r="C14761" s="22"/>
    </row>
    <row r="14762" spans="3:3" x14ac:dyDescent="0.35">
      <c r="C14762" s="22"/>
    </row>
    <row r="14763" spans="3:3" x14ac:dyDescent="0.35">
      <c r="C14763" s="22"/>
    </row>
    <row r="14764" spans="3:3" x14ac:dyDescent="0.35">
      <c r="C14764" s="22"/>
    </row>
    <row r="14765" spans="3:3" x14ac:dyDescent="0.35">
      <c r="C14765" s="22"/>
    </row>
    <row r="14766" spans="3:3" x14ac:dyDescent="0.35">
      <c r="C14766" s="22"/>
    </row>
    <row r="14767" spans="3:3" x14ac:dyDescent="0.35">
      <c r="C14767" s="22"/>
    </row>
    <row r="14768" spans="3:3" x14ac:dyDescent="0.35">
      <c r="C14768" s="22"/>
    </row>
    <row r="14769" spans="3:3" x14ac:dyDescent="0.35">
      <c r="C14769" s="22"/>
    </row>
    <row r="14770" spans="3:3" x14ac:dyDescent="0.35">
      <c r="C14770" s="22"/>
    </row>
    <row r="14771" spans="3:3" x14ac:dyDescent="0.35">
      <c r="C14771" s="22"/>
    </row>
    <row r="14772" spans="3:3" x14ac:dyDescent="0.35">
      <c r="C14772" s="22"/>
    </row>
    <row r="14773" spans="3:3" x14ac:dyDescent="0.35">
      <c r="C14773" s="22"/>
    </row>
    <row r="14774" spans="3:3" x14ac:dyDescent="0.35">
      <c r="C14774" s="22"/>
    </row>
    <row r="14775" spans="3:3" x14ac:dyDescent="0.35">
      <c r="C14775" s="22"/>
    </row>
    <row r="14776" spans="3:3" x14ac:dyDescent="0.35">
      <c r="C14776" s="22"/>
    </row>
    <row r="14777" spans="3:3" x14ac:dyDescent="0.35">
      <c r="C14777" s="22"/>
    </row>
    <row r="14778" spans="3:3" x14ac:dyDescent="0.35">
      <c r="C14778" s="22"/>
    </row>
    <row r="14779" spans="3:3" x14ac:dyDescent="0.35">
      <c r="C14779" s="22"/>
    </row>
    <row r="14780" spans="3:3" x14ac:dyDescent="0.35">
      <c r="C14780" s="22"/>
    </row>
    <row r="14781" spans="3:3" x14ac:dyDescent="0.35">
      <c r="C14781" s="22"/>
    </row>
    <row r="14782" spans="3:3" x14ac:dyDescent="0.35">
      <c r="C14782" s="22"/>
    </row>
    <row r="14783" spans="3:3" x14ac:dyDescent="0.35">
      <c r="C14783" s="22"/>
    </row>
    <row r="14784" spans="3:3" x14ac:dyDescent="0.35">
      <c r="C14784" s="22"/>
    </row>
    <row r="14785" spans="3:3" x14ac:dyDescent="0.35">
      <c r="C14785" s="22"/>
    </row>
    <row r="14786" spans="3:3" x14ac:dyDescent="0.35">
      <c r="C14786" s="22"/>
    </row>
    <row r="14787" spans="3:3" x14ac:dyDescent="0.35">
      <c r="C14787" s="22"/>
    </row>
    <row r="14788" spans="3:3" x14ac:dyDescent="0.35">
      <c r="C14788" s="22"/>
    </row>
    <row r="14789" spans="3:3" x14ac:dyDescent="0.35">
      <c r="C14789" s="22"/>
    </row>
    <row r="14790" spans="3:3" x14ac:dyDescent="0.35">
      <c r="C14790" s="22"/>
    </row>
    <row r="14791" spans="3:3" x14ac:dyDescent="0.35">
      <c r="C14791" s="22"/>
    </row>
    <row r="14792" spans="3:3" x14ac:dyDescent="0.35">
      <c r="C14792" s="22"/>
    </row>
    <row r="14793" spans="3:3" x14ac:dyDescent="0.35">
      <c r="C14793" s="22"/>
    </row>
    <row r="14794" spans="3:3" x14ac:dyDescent="0.35">
      <c r="C14794" s="22"/>
    </row>
    <row r="14795" spans="3:3" x14ac:dyDescent="0.35">
      <c r="C14795" s="22"/>
    </row>
    <row r="14796" spans="3:3" x14ac:dyDescent="0.35">
      <c r="C14796" s="22"/>
    </row>
    <row r="14797" spans="3:3" x14ac:dyDescent="0.35">
      <c r="C14797" s="22"/>
    </row>
    <row r="14798" spans="3:3" x14ac:dyDescent="0.35">
      <c r="C14798" s="22"/>
    </row>
    <row r="14799" spans="3:3" x14ac:dyDescent="0.35">
      <c r="C14799" s="22"/>
    </row>
    <row r="14800" spans="3:3" x14ac:dyDescent="0.35">
      <c r="C14800" s="22"/>
    </row>
    <row r="14801" spans="3:3" x14ac:dyDescent="0.35">
      <c r="C14801" s="22"/>
    </row>
    <row r="14802" spans="3:3" x14ac:dyDescent="0.35">
      <c r="C14802" s="22"/>
    </row>
    <row r="14803" spans="3:3" x14ac:dyDescent="0.35">
      <c r="C14803" s="22"/>
    </row>
    <row r="14804" spans="3:3" x14ac:dyDescent="0.35">
      <c r="C14804" s="22"/>
    </row>
    <row r="14805" spans="3:3" x14ac:dyDescent="0.35">
      <c r="C14805" s="22"/>
    </row>
    <row r="14806" spans="3:3" x14ac:dyDescent="0.35">
      <c r="C14806" s="22"/>
    </row>
    <row r="14807" spans="3:3" x14ac:dyDescent="0.35">
      <c r="C14807" s="22"/>
    </row>
    <row r="14808" spans="3:3" x14ac:dyDescent="0.35">
      <c r="C14808" s="22"/>
    </row>
    <row r="14809" spans="3:3" x14ac:dyDescent="0.35">
      <c r="C14809" s="22"/>
    </row>
    <row r="14810" spans="3:3" x14ac:dyDescent="0.35">
      <c r="C14810" s="22"/>
    </row>
    <row r="14811" spans="3:3" x14ac:dyDescent="0.35">
      <c r="C14811" s="22"/>
    </row>
    <row r="14812" spans="3:3" x14ac:dyDescent="0.35">
      <c r="C14812" s="22"/>
    </row>
    <row r="14813" spans="3:3" x14ac:dyDescent="0.35">
      <c r="C14813" s="22"/>
    </row>
    <row r="14814" spans="3:3" x14ac:dyDescent="0.35">
      <c r="C14814" s="22"/>
    </row>
    <row r="14815" spans="3:3" x14ac:dyDescent="0.35">
      <c r="C14815" s="22"/>
    </row>
    <row r="14816" spans="3:3" x14ac:dyDescent="0.35">
      <c r="C14816" s="22"/>
    </row>
    <row r="14817" spans="3:3" x14ac:dyDescent="0.35">
      <c r="C14817" s="22"/>
    </row>
    <row r="14818" spans="3:3" x14ac:dyDescent="0.35">
      <c r="C14818" s="22"/>
    </row>
    <row r="14819" spans="3:3" x14ac:dyDescent="0.35">
      <c r="C14819" s="22"/>
    </row>
    <row r="14820" spans="3:3" x14ac:dyDescent="0.35">
      <c r="C14820" s="22"/>
    </row>
    <row r="14821" spans="3:3" x14ac:dyDescent="0.35">
      <c r="C14821" s="22"/>
    </row>
    <row r="14822" spans="3:3" x14ac:dyDescent="0.35">
      <c r="C14822" s="22"/>
    </row>
    <row r="14823" spans="3:3" x14ac:dyDescent="0.35">
      <c r="C14823" s="22"/>
    </row>
    <row r="14824" spans="3:3" x14ac:dyDescent="0.35">
      <c r="C14824" s="22"/>
    </row>
    <row r="14825" spans="3:3" x14ac:dyDescent="0.35">
      <c r="C14825" s="22"/>
    </row>
    <row r="14826" spans="3:3" x14ac:dyDescent="0.35">
      <c r="C14826" s="22"/>
    </row>
    <row r="14827" spans="3:3" x14ac:dyDescent="0.35">
      <c r="C14827" s="22"/>
    </row>
    <row r="14828" spans="3:3" x14ac:dyDescent="0.35">
      <c r="C14828" s="22"/>
    </row>
    <row r="14829" spans="3:3" x14ac:dyDescent="0.35">
      <c r="C14829" s="22"/>
    </row>
    <row r="14830" spans="3:3" x14ac:dyDescent="0.35">
      <c r="C14830" s="22"/>
    </row>
    <row r="14831" spans="3:3" x14ac:dyDescent="0.35">
      <c r="C14831" s="22"/>
    </row>
    <row r="14832" spans="3:3" x14ac:dyDescent="0.35">
      <c r="C14832" s="22"/>
    </row>
    <row r="14833" spans="3:3" x14ac:dyDescent="0.35">
      <c r="C14833" s="22"/>
    </row>
    <row r="14834" spans="3:3" x14ac:dyDescent="0.35">
      <c r="C14834" s="22"/>
    </row>
    <row r="14835" spans="3:3" x14ac:dyDescent="0.35">
      <c r="C14835" s="22"/>
    </row>
    <row r="14836" spans="3:3" x14ac:dyDescent="0.35">
      <c r="C14836" s="22"/>
    </row>
    <row r="14837" spans="3:3" x14ac:dyDescent="0.35">
      <c r="C14837" s="22"/>
    </row>
    <row r="14838" spans="3:3" x14ac:dyDescent="0.35">
      <c r="C14838" s="22"/>
    </row>
    <row r="14839" spans="3:3" x14ac:dyDescent="0.35">
      <c r="C14839" s="22"/>
    </row>
    <row r="14840" spans="3:3" x14ac:dyDescent="0.35">
      <c r="C14840" s="22"/>
    </row>
    <row r="14841" spans="3:3" x14ac:dyDescent="0.35">
      <c r="C14841" s="22"/>
    </row>
    <row r="14842" spans="3:3" x14ac:dyDescent="0.35">
      <c r="C14842" s="22"/>
    </row>
    <row r="14843" spans="3:3" x14ac:dyDescent="0.35">
      <c r="C14843" s="22"/>
    </row>
    <row r="14844" spans="3:3" x14ac:dyDescent="0.35">
      <c r="C14844" s="22"/>
    </row>
    <row r="14845" spans="3:3" x14ac:dyDescent="0.35">
      <c r="C14845" s="22"/>
    </row>
    <row r="14846" spans="3:3" x14ac:dyDescent="0.35">
      <c r="C14846" s="22"/>
    </row>
    <row r="14847" spans="3:3" x14ac:dyDescent="0.35">
      <c r="C14847" s="22"/>
    </row>
    <row r="14848" spans="3:3" x14ac:dyDescent="0.35">
      <c r="C14848" s="22"/>
    </row>
    <row r="14849" spans="3:3" x14ac:dyDescent="0.35">
      <c r="C14849" s="22"/>
    </row>
    <row r="14850" spans="3:3" x14ac:dyDescent="0.35">
      <c r="C14850" s="22"/>
    </row>
    <row r="14851" spans="3:3" x14ac:dyDescent="0.35">
      <c r="C14851" s="22"/>
    </row>
    <row r="14852" spans="3:3" x14ac:dyDescent="0.35">
      <c r="C14852" s="22"/>
    </row>
    <row r="14853" spans="3:3" x14ac:dyDescent="0.35">
      <c r="C14853" s="22"/>
    </row>
    <row r="14854" spans="3:3" x14ac:dyDescent="0.35">
      <c r="C14854" s="22"/>
    </row>
    <row r="14855" spans="3:3" x14ac:dyDescent="0.35">
      <c r="C14855" s="22"/>
    </row>
    <row r="14856" spans="3:3" x14ac:dyDescent="0.35">
      <c r="C14856" s="22"/>
    </row>
    <row r="14857" spans="3:3" x14ac:dyDescent="0.35">
      <c r="C14857" s="22"/>
    </row>
    <row r="14858" spans="3:3" x14ac:dyDescent="0.35">
      <c r="C14858" s="22"/>
    </row>
    <row r="14859" spans="3:3" x14ac:dyDescent="0.35">
      <c r="C14859" s="22"/>
    </row>
    <row r="14860" spans="3:3" x14ac:dyDescent="0.35">
      <c r="C14860" s="22"/>
    </row>
    <row r="14861" spans="3:3" x14ac:dyDescent="0.35">
      <c r="C14861" s="22"/>
    </row>
    <row r="14862" spans="3:3" x14ac:dyDescent="0.35">
      <c r="C14862" s="22"/>
    </row>
    <row r="14863" spans="3:3" x14ac:dyDescent="0.35">
      <c r="C14863" s="22"/>
    </row>
    <row r="14864" spans="3:3" x14ac:dyDescent="0.35">
      <c r="C14864" s="22"/>
    </row>
    <row r="14865" spans="3:3" x14ac:dyDescent="0.35">
      <c r="C14865" s="22"/>
    </row>
    <row r="14866" spans="3:3" x14ac:dyDescent="0.35">
      <c r="C14866" s="22"/>
    </row>
    <row r="14867" spans="3:3" x14ac:dyDescent="0.35">
      <c r="C14867" s="22"/>
    </row>
    <row r="14868" spans="3:3" x14ac:dyDescent="0.35">
      <c r="C14868" s="22"/>
    </row>
    <row r="14869" spans="3:3" x14ac:dyDescent="0.35">
      <c r="C14869" s="22"/>
    </row>
    <row r="14870" spans="3:3" x14ac:dyDescent="0.35">
      <c r="C14870" s="22"/>
    </row>
    <row r="14871" spans="3:3" x14ac:dyDescent="0.35">
      <c r="C14871" s="22"/>
    </row>
    <row r="14872" spans="3:3" x14ac:dyDescent="0.35">
      <c r="C14872" s="22"/>
    </row>
    <row r="14873" spans="3:3" x14ac:dyDescent="0.35">
      <c r="C14873" s="22"/>
    </row>
    <row r="14874" spans="3:3" x14ac:dyDescent="0.35">
      <c r="C14874" s="22"/>
    </row>
    <row r="14875" spans="3:3" x14ac:dyDescent="0.35">
      <c r="C14875" s="22"/>
    </row>
    <row r="14876" spans="3:3" x14ac:dyDescent="0.35">
      <c r="C14876" s="22"/>
    </row>
    <row r="14877" spans="3:3" x14ac:dyDescent="0.35">
      <c r="C14877" s="22"/>
    </row>
    <row r="14878" spans="3:3" x14ac:dyDescent="0.35">
      <c r="C14878" s="22"/>
    </row>
    <row r="14879" spans="3:3" x14ac:dyDescent="0.35">
      <c r="C14879" s="22"/>
    </row>
    <row r="14880" spans="3:3" x14ac:dyDescent="0.35">
      <c r="C14880" s="22"/>
    </row>
    <row r="14881" spans="3:3" x14ac:dyDescent="0.35">
      <c r="C14881" s="22"/>
    </row>
    <row r="14882" spans="3:3" x14ac:dyDescent="0.35">
      <c r="C14882" s="22"/>
    </row>
    <row r="14883" spans="3:3" x14ac:dyDescent="0.35">
      <c r="C14883" s="22"/>
    </row>
    <row r="14884" spans="3:3" x14ac:dyDescent="0.35">
      <c r="C14884" s="22"/>
    </row>
    <row r="14885" spans="3:3" x14ac:dyDescent="0.35">
      <c r="C14885" s="22"/>
    </row>
    <row r="14886" spans="3:3" x14ac:dyDescent="0.35">
      <c r="C14886" s="22"/>
    </row>
    <row r="14887" spans="3:3" x14ac:dyDescent="0.35">
      <c r="C14887" s="22"/>
    </row>
    <row r="14888" spans="3:3" x14ac:dyDescent="0.35">
      <c r="C14888" s="22"/>
    </row>
    <row r="14889" spans="3:3" x14ac:dyDescent="0.35">
      <c r="C14889" s="22"/>
    </row>
    <row r="14890" spans="3:3" x14ac:dyDescent="0.35">
      <c r="C14890" s="22"/>
    </row>
    <row r="14891" spans="3:3" x14ac:dyDescent="0.35">
      <c r="C14891" s="22"/>
    </row>
    <row r="14892" spans="3:3" x14ac:dyDescent="0.35">
      <c r="C14892" s="22"/>
    </row>
    <row r="14893" spans="3:3" x14ac:dyDescent="0.35">
      <c r="C14893" s="22"/>
    </row>
    <row r="14894" spans="3:3" x14ac:dyDescent="0.35">
      <c r="C14894" s="22"/>
    </row>
    <row r="14895" spans="3:3" x14ac:dyDescent="0.35">
      <c r="C14895" s="22"/>
    </row>
    <row r="14896" spans="3:3" x14ac:dyDescent="0.35">
      <c r="C14896" s="22"/>
    </row>
    <row r="14897" spans="3:3" x14ac:dyDescent="0.35">
      <c r="C14897" s="22"/>
    </row>
    <row r="14898" spans="3:3" x14ac:dyDescent="0.35">
      <c r="C14898" s="22"/>
    </row>
    <row r="14899" spans="3:3" x14ac:dyDescent="0.35">
      <c r="C14899" s="22"/>
    </row>
    <row r="14900" spans="3:3" x14ac:dyDescent="0.35">
      <c r="C14900" s="22"/>
    </row>
    <row r="14901" spans="3:3" x14ac:dyDescent="0.35">
      <c r="C14901" s="22"/>
    </row>
    <row r="14902" spans="3:3" x14ac:dyDescent="0.35">
      <c r="C14902" s="22"/>
    </row>
    <row r="14903" spans="3:3" x14ac:dyDescent="0.35">
      <c r="C14903" s="22"/>
    </row>
    <row r="14904" spans="3:3" x14ac:dyDescent="0.35">
      <c r="C14904" s="22"/>
    </row>
    <row r="14905" spans="3:3" x14ac:dyDescent="0.35">
      <c r="C14905" s="22"/>
    </row>
    <row r="14906" spans="3:3" x14ac:dyDescent="0.35">
      <c r="C14906" s="22"/>
    </row>
    <row r="14907" spans="3:3" x14ac:dyDescent="0.35">
      <c r="C14907" s="22"/>
    </row>
    <row r="14908" spans="3:3" x14ac:dyDescent="0.35">
      <c r="C14908" s="22"/>
    </row>
    <row r="14909" spans="3:3" x14ac:dyDescent="0.35">
      <c r="C14909" s="22"/>
    </row>
    <row r="14910" spans="3:3" x14ac:dyDescent="0.35">
      <c r="C14910" s="22"/>
    </row>
    <row r="14911" spans="3:3" x14ac:dyDescent="0.35">
      <c r="C14911" s="22"/>
    </row>
    <row r="14912" spans="3:3" x14ac:dyDescent="0.35">
      <c r="C14912" s="22"/>
    </row>
    <row r="14913" spans="3:3" x14ac:dyDescent="0.35">
      <c r="C14913" s="22"/>
    </row>
    <row r="14914" spans="3:3" x14ac:dyDescent="0.35">
      <c r="C14914" s="22"/>
    </row>
    <row r="14915" spans="3:3" x14ac:dyDescent="0.35">
      <c r="C14915" s="22"/>
    </row>
    <row r="14916" spans="3:3" x14ac:dyDescent="0.35">
      <c r="C14916" s="22"/>
    </row>
    <row r="14917" spans="3:3" x14ac:dyDescent="0.35">
      <c r="C14917" s="22"/>
    </row>
    <row r="14918" spans="3:3" x14ac:dyDescent="0.35">
      <c r="C14918" s="22"/>
    </row>
    <row r="14919" spans="3:3" x14ac:dyDescent="0.35">
      <c r="C14919" s="22"/>
    </row>
    <row r="14920" spans="3:3" x14ac:dyDescent="0.35">
      <c r="C14920" s="22"/>
    </row>
    <row r="14921" spans="3:3" x14ac:dyDescent="0.35">
      <c r="C14921" s="22"/>
    </row>
    <row r="14922" spans="3:3" x14ac:dyDescent="0.35">
      <c r="C14922" s="22"/>
    </row>
    <row r="14923" spans="3:3" x14ac:dyDescent="0.35">
      <c r="C14923" s="22"/>
    </row>
    <row r="14924" spans="3:3" x14ac:dyDescent="0.35">
      <c r="C14924" s="22"/>
    </row>
    <row r="14925" spans="3:3" x14ac:dyDescent="0.35">
      <c r="C14925" s="22"/>
    </row>
    <row r="14926" spans="3:3" x14ac:dyDescent="0.35">
      <c r="C14926" s="22"/>
    </row>
    <row r="14927" spans="3:3" x14ac:dyDescent="0.35">
      <c r="C14927" s="22"/>
    </row>
    <row r="14928" spans="3:3" x14ac:dyDescent="0.35">
      <c r="C14928" s="22"/>
    </row>
    <row r="14929" spans="3:3" x14ac:dyDescent="0.35">
      <c r="C14929" s="22"/>
    </row>
    <row r="14930" spans="3:3" x14ac:dyDescent="0.35">
      <c r="C14930" s="22"/>
    </row>
    <row r="14931" spans="3:3" x14ac:dyDescent="0.35">
      <c r="C14931" s="22"/>
    </row>
    <row r="14932" spans="3:3" x14ac:dyDescent="0.35">
      <c r="C14932" s="22"/>
    </row>
    <row r="14933" spans="3:3" x14ac:dyDescent="0.35">
      <c r="C14933" s="22"/>
    </row>
    <row r="14934" spans="3:3" x14ac:dyDescent="0.35">
      <c r="C14934" s="22"/>
    </row>
    <row r="14935" spans="3:3" x14ac:dyDescent="0.35">
      <c r="C14935" s="22"/>
    </row>
    <row r="14936" spans="3:3" x14ac:dyDescent="0.35">
      <c r="C14936" s="22"/>
    </row>
    <row r="14937" spans="3:3" x14ac:dyDescent="0.35">
      <c r="C14937" s="22"/>
    </row>
    <row r="14938" spans="3:3" x14ac:dyDescent="0.35">
      <c r="C14938" s="22"/>
    </row>
    <row r="14939" spans="3:3" x14ac:dyDescent="0.35">
      <c r="C14939" s="22"/>
    </row>
    <row r="14940" spans="3:3" x14ac:dyDescent="0.35">
      <c r="C14940" s="22"/>
    </row>
    <row r="14941" spans="3:3" x14ac:dyDescent="0.35">
      <c r="C14941" s="22"/>
    </row>
    <row r="14942" spans="3:3" x14ac:dyDescent="0.35">
      <c r="C14942" s="22"/>
    </row>
    <row r="14943" spans="3:3" x14ac:dyDescent="0.35">
      <c r="C14943" s="22"/>
    </row>
    <row r="14944" spans="3:3" x14ac:dyDescent="0.35">
      <c r="C14944" s="22"/>
    </row>
    <row r="14945" spans="3:3" x14ac:dyDescent="0.35">
      <c r="C14945" s="22"/>
    </row>
    <row r="14946" spans="3:3" x14ac:dyDescent="0.35">
      <c r="C14946" s="22"/>
    </row>
    <row r="14947" spans="3:3" x14ac:dyDescent="0.35">
      <c r="C14947" s="22"/>
    </row>
    <row r="14948" spans="3:3" x14ac:dyDescent="0.35">
      <c r="C14948" s="22"/>
    </row>
    <row r="14949" spans="3:3" x14ac:dyDescent="0.35">
      <c r="C14949" s="22"/>
    </row>
    <row r="14950" spans="3:3" x14ac:dyDescent="0.35">
      <c r="C14950" s="22"/>
    </row>
    <row r="14951" spans="3:3" x14ac:dyDescent="0.35">
      <c r="C14951" s="22"/>
    </row>
    <row r="14952" spans="3:3" x14ac:dyDescent="0.35">
      <c r="C14952" s="22"/>
    </row>
    <row r="14953" spans="3:3" x14ac:dyDescent="0.35">
      <c r="C14953" s="22"/>
    </row>
    <row r="14954" spans="3:3" x14ac:dyDescent="0.35">
      <c r="C14954" s="22"/>
    </row>
    <row r="14955" spans="3:3" x14ac:dyDescent="0.35">
      <c r="C14955" s="22"/>
    </row>
    <row r="14956" spans="3:3" x14ac:dyDescent="0.35">
      <c r="C14956" s="22"/>
    </row>
    <row r="14957" spans="3:3" x14ac:dyDescent="0.35">
      <c r="C14957" s="22"/>
    </row>
    <row r="14958" spans="3:3" x14ac:dyDescent="0.35">
      <c r="C14958" s="22"/>
    </row>
    <row r="14959" spans="3:3" x14ac:dyDescent="0.35">
      <c r="C14959" s="22"/>
    </row>
    <row r="14960" spans="3:3" x14ac:dyDescent="0.35">
      <c r="C14960" s="22"/>
    </row>
    <row r="14961" spans="3:3" x14ac:dyDescent="0.35">
      <c r="C14961" s="22"/>
    </row>
    <row r="14962" spans="3:3" x14ac:dyDescent="0.35">
      <c r="C14962" s="22"/>
    </row>
    <row r="14963" spans="3:3" x14ac:dyDescent="0.35">
      <c r="C14963" s="22"/>
    </row>
    <row r="14964" spans="3:3" x14ac:dyDescent="0.35">
      <c r="C14964" s="22"/>
    </row>
    <row r="14965" spans="3:3" x14ac:dyDescent="0.35">
      <c r="C14965" s="22"/>
    </row>
    <row r="14966" spans="3:3" x14ac:dyDescent="0.35">
      <c r="C14966" s="22"/>
    </row>
    <row r="14967" spans="3:3" x14ac:dyDescent="0.35">
      <c r="C14967" s="22"/>
    </row>
    <row r="14968" spans="3:3" x14ac:dyDescent="0.35">
      <c r="C14968" s="22"/>
    </row>
    <row r="14969" spans="3:3" x14ac:dyDescent="0.35">
      <c r="C14969" s="22"/>
    </row>
    <row r="14970" spans="3:3" x14ac:dyDescent="0.35">
      <c r="C14970" s="22"/>
    </row>
    <row r="14971" spans="3:3" x14ac:dyDescent="0.35">
      <c r="C14971" s="22"/>
    </row>
    <row r="14972" spans="3:3" x14ac:dyDescent="0.35">
      <c r="C14972" s="22"/>
    </row>
    <row r="14973" spans="3:3" x14ac:dyDescent="0.35">
      <c r="C14973" s="22"/>
    </row>
    <row r="14974" spans="3:3" x14ac:dyDescent="0.35">
      <c r="C14974" s="22"/>
    </row>
    <row r="14975" spans="3:3" x14ac:dyDescent="0.35">
      <c r="C14975" s="22"/>
    </row>
    <row r="14976" spans="3:3" x14ac:dyDescent="0.35">
      <c r="C14976" s="22"/>
    </row>
    <row r="14977" spans="3:3" x14ac:dyDescent="0.35">
      <c r="C14977" s="22"/>
    </row>
    <row r="14978" spans="3:3" x14ac:dyDescent="0.35">
      <c r="C14978" s="22"/>
    </row>
    <row r="14979" spans="3:3" x14ac:dyDescent="0.35">
      <c r="C14979" s="22"/>
    </row>
    <row r="14980" spans="3:3" x14ac:dyDescent="0.35">
      <c r="C14980" s="22"/>
    </row>
    <row r="14981" spans="3:3" x14ac:dyDescent="0.35">
      <c r="C14981" s="22"/>
    </row>
    <row r="14982" spans="3:3" x14ac:dyDescent="0.35">
      <c r="C14982" s="22"/>
    </row>
    <row r="14983" spans="3:3" x14ac:dyDescent="0.35">
      <c r="C14983" s="22"/>
    </row>
    <row r="14984" spans="3:3" x14ac:dyDescent="0.35">
      <c r="C14984" s="22"/>
    </row>
    <row r="14985" spans="3:3" x14ac:dyDescent="0.35">
      <c r="C14985" s="22"/>
    </row>
    <row r="14986" spans="3:3" x14ac:dyDescent="0.35">
      <c r="C14986" s="22"/>
    </row>
    <row r="14987" spans="3:3" x14ac:dyDescent="0.35">
      <c r="C14987" s="22"/>
    </row>
    <row r="14988" spans="3:3" x14ac:dyDescent="0.35">
      <c r="C14988" s="22"/>
    </row>
    <row r="14989" spans="3:3" x14ac:dyDescent="0.35">
      <c r="C14989" s="22"/>
    </row>
    <row r="14990" spans="3:3" x14ac:dyDescent="0.35">
      <c r="C14990" s="22"/>
    </row>
    <row r="14991" spans="3:3" x14ac:dyDescent="0.35">
      <c r="C14991" s="22"/>
    </row>
    <row r="14992" spans="3:3" x14ac:dyDescent="0.35">
      <c r="C14992" s="22"/>
    </row>
    <row r="14993" spans="3:3" x14ac:dyDescent="0.35">
      <c r="C14993" s="22"/>
    </row>
    <row r="14994" spans="3:3" x14ac:dyDescent="0.35">
      <c r="C14994" s="22"/>
    </row>
    <row r="14995" spans="3:3" x14ac:dyDescent="0.35">
      <c r="C14995" s="22"/>
    </row>
    <row r="14996" spans="3:3" x14ac:dyDescent="0.35">
      <c r="C14996" s="22"/>
    </row>
    <row r="14997" spans="3:3" x14ac:dyDescent="0.35">
      <c r="C14997" s="22"/>
    </row>
    <row r="14998" spans="3:3" x14ac:dyDescent="0.35">
      <c r="C14998" s="22"/>
    </row>
    <row r="14999" spans="3:3" x14ac:dyDescent="0.35">
      <c r="C14999" s="22"/>
    </row>
    <row r="15000" spans="3:3" x14ac:dyDescent="0.35">
      <c r="C15000" s="22"/>
    </row>
    <row r="15001" spans="3:3" x14ac:dyDescent="0.35">
      <c r="C15001" s="22"/>
    </row>
    <row r="15002" spans="3:3" x14ac:dyDescent="0.35">
      <c r="C15002" s="22"/>
    </row>
    <row r="15003" spans="3:3" x14ac:dyDescent="0.35">
      <c r="C15003" s="22"/>
    </row>
    <row r="15004" spans="3:3" x14ac:dyDescent="0.35">
      <c r="C15004" s="22"/>
    </row>
    <row r="15005" spans="3:3" x14ac:dyDescent="0.35">
      <c r="C15005" s="22"/>
    </row>
    <row r="15006" spans="3:3" x14ac:dyDescent="0.35">
      <c r="C15006" s="22"/>
    </row>
    <row r="15007" spans="3:3" x14ac:dyDescent="0.35">
      <c r="C15007" s="22"/>
    </row>
    <row r="15008" spans="3:3" x14ac:dyDescent="0.35">
      <c r="C15008" s="22"/>
    </row>
    <row r="15009" spans="3:3" x14ac:dyDescent="0.35">
      <c r="C15009" s="22"/>
    </row>
    <row r="15010" spans="3:3" x14ac:dyDescent="0.35">
      <c r="C15010" s="22"/>
    </row>
    <row r="15011" spans="3:3" x14ac:dyDescent="0.35">
      <c r="C15011" s="22"/>
    </row>
    <row r="15012" spans="3:3" x14ac:dyDescent="0.35">
      <c r="C15012" s="22"/>
    </row>
    <row r="15013" spans="3:3" x14ac:dyDescent="0.35">
      <c r="C15013" s="22"/>
    </row>
    <row r="15014" spans="3:3" x14ac:dyDescent="0.35">
      <c r="C15014" s="22"/>
    </row>
    <row r="15015" spans="3:3" x14ac:dyDescent="0.35">
      <c r="C15015" s="22"/>
    </row>
    <row r="15016" spans="3:3" x14ac:dyDescent="0.35">
      <c r="C15016" s="22"/>
    </row>
    <row r="15017" spans="3:3" x14ac:dyDescent="0.35">
      <c r="C15017" s="22"/>
    </row>
    <row r="15018" spans="3:3" x14ac:dyDescent="0.35">
      <c r="C15018" s="22"/>
    </row>
    <row r="15019" spans="3:3" x14ac:dyDescent="0.35">
      <c r="C15019" s="22"/>
    </row>
    <row r="15020" spans="3:3" x14ac:dyDescent="0.35">
      <c r="C15020" s="22"/>
    </row>
    <row r="15021" spans="3:3" x14ac:dyDescent="0.35">
      <c r="C15021" s="22"/>
    </row>
    <row r="15022" spans="3:3" x14ac:dyDescent="0.35">
      <c r="C15022" s="22"/>
    </row>
    <row r="15023" spans="3:3" x14ac:dyDescent="0.35">
      <c r="C15023" s="22"/>
    </row>
    <row r="15024" spans="3:3" x14ac:dyDescent="0.35">
      <c r="C15024" s="22"/>
    </row>
    <row r="15025" spans="3:3" x14ac:dyDescent="0.35">
      <c r="C15025" s="22"/>
    </row>
    <row r="15026" spans="3:3" x14ac:dyDescent="0.35">
      <c r="C15026" s="22"/>
    </row>
    <row r="15027" spans="3:3" x14ac:dyDescent="0.35">
      <c r="C15027" s="22"/>
    </row>
    <row r="15028" spans="3:3" x14ac:dyDescent="0.35">
      <c r="C15028" s="22"/>
    </row>
    <row r="15029" spans="3:3" x14ac:dyDescent="0.35">
      <c r="C15029" s="22"/>
    </row>
    <row r="15030" spans="3:3" x14ac:dyDescent="0.35">
      <c r="C15030" s="22"/>
    </row>
    <row r="15031" spans="3:3" x14ac:dyDescent="0.35">
      <c r="C15031" s="22"/>
    </row>
    <row r="15032" spans="3:3" x14ac:dyDescent="0.35">
      <c r="C15032" s="22"/>
    </row>
    <row r="15033" spans="3:3" x14ac:dyDescent="0.35">
      <c r="C15033" s="22"/>
    </row>
    <row r="15034" spans="3:3" x14ac:dyDescent="0.35">
      <c r="C15034" s="22"/>
    </row>
    <row r="15035" spans="3:3" x14ac:dyDescent="0.35">
      <c r="C15035" s="22"/>
    </row>
    <row r="15036" spans="3:3" x14ac:dyDescent="0.35">
      <c r="C15036" s="22"/>
    </row>
    <row r="15037" spans="3:3" x14ac:dyDescent="0.35">
      <c r="C15037" s="22"/>
    </row>
    <row r="15038" spans="3:3" x14ac:dyDescent="0.35">
      <c r="C15038" s="22"/>
    </row>
    <row r="15039" spans="3:3" x14ac:dyDescent="0.35">
      <c r="C15039" s="22"/>
    </row>
    <row r="15040" spans="3:3" x14ac:dyDescent="0.35">
      <c r="C15040" s="22"/>
    </row>
    <row r="15041" spans="3:3" x14ac:dyDescent="0.35">
      <c r="C15041" s="22"/>
    </row>
    <row r="15042" spans="3:3" x14ac:dyDescent="0.35">
      <c r="C15042" s="22"/>
    </row>
    <row r="15043" spans="3:3" x14ac:dyDescent="0.35">
      <c r="C15043" s="22"/>
    </row>
    <row r="15044" spans="3:3" x14ac:dyDescent="0.35">
      <c r="C15044" s="22"/>
    </row>
    <row r="15045" spans="3:3" x14ac:dyDescent="0.35">
      <c r="C15045" s="22"/>
    </row>
    <row r="15046" spans="3:3" x14ac:dyDescent="0.35">
      <c r="C15046" s="22"/>
    </row>
    <row r="15047" spans="3:3" x14ac:dyDescent="0.35">
      <c r="C15047" s="22"/>
    </row>
    <row r="15048" spans="3:3" x14ac:dyDescent="0.35">
      <c r="C15048" s="22"/>
    </row>
    <row r="15049" spans="3:3" x14ac:dyDescent="0.35">
      <c r="C15049" s="22"/>
    </row>
    <row r="15050" spans="3:3" x14ac:dyDescent="0.35">
      <c r="C15050" s="22"/>
    </row>
    <row r="15051" spans="3:3" x14ac:dyDescent="0.35">
      <c r="C15051" s="22"/>
    </row>
    <row r="15052" spans="3:3" x14ac:dyDescent="0.35">
      <c r="C15052" s="22"/>
    </row>
    <row r="15053" spans="3:3" x14ac:dyDescent="0.35">
      <c r="C15053" s="22"/>
    </row>
    <row r="15054" spans="3:3" x14ac:dyDescent="0.35">
      <c r="C15054" s="22"/>
    </row>
    <row r="15055" spans="3:3" x14ac:dyDescent="0.35">
      <c r="C15055" s="22"/>
    </row>
    <row r="15056" spans="3:3" x14ac:dyDescent="0.35">
      <c r="C15056" s="22"/>
    </row>
    <row r="15057" spans="3:3" x14ac:dyDescent="0.35">
      <c r="C15057" s="22"/>
    </row>
    <row r="15058" spans="3:3" x14ac:dyDescent="0.35">
      <c r="C15058" s="22"/>
    </row>
    <row r="15059" spans="3:3" x14ac:dyDescent="0.35">
      <c r="C15059" s="22"/>
    </row>
    <row r="15060" spans="3:3" x14ac:dyDescent="0.35">
      <c r="C15060" s="22"/>
    </row>
    <row r="15061" spans="3:3" x14ac:dyDescent="0.35">
      <c r="C15061" s="22"/>
    </row>
    <row r="15062" spans="3:3" x14ac:dyDescent="0.35">
      <c r="C15062" s="22"/>
    </row>
    <row r="15063" spans="3:3" x14ac:dyDescent="0.35">
      <c r="C15063" s="22"/>
    </row>
    <row r="15064" spans="3:3" x14ac:dyDescent="0.35">
      <c r="C15064" s="22"/>
    </row>
    <row r="15065" spans="3:3" x14ac:dyDescent="0.35">
      <c r="C15065" s="22"/>
    </row>
    <row r="15066" spans="3:3" x14ac:dyDescent="0.35">
      <c r="C15066" s="22"/>
    </row>
    <row r="15067" spans="3:3" x14ac:dyDescent="0.35">
      <c r="C15067" s="22"/>
    </row>
    <row r="15068" spans="3:3" x14ac:dyDescent="0.35">
      <c r="C15068" s="22"/>
    </row>
    <row r="15069" spans="3:3" x14ac:dyDescent="0.35">
      <c r="C15069" s="22"/>
    </row>
    <row r="15070" spans="3:3" x14ac:dyDescent="0.35">
      <c r="C15070" s="22"/>
    </row>
    <row r="15071" spans="3:3" x14ac:dyDescent="0.35">
      <c r="C15071" s="22"/>
    </row>
    <row r="15072" spans="3:3" x14ac:dyDescent="0.35">
      <c r="C15072" s="22"/>
    </row>
    <row r="15073" spans="3:3" x14ac:dyDescent="0.35">
      <c r="C15073" s="22"/>
    </row>
    <row r="15074" spans="3:3" x14ac:dyDescent="0.35">
      <c r="C15074" s="22"/>
    </row>
    <row r="15075" spans="3:3" x14ac:dyDescent="0.35">
      <c r="C15075" s="22"/>
    </row>
    <row r="15076" spans="3:3" x14ac:dyDescent="0.35">
      <c r="C15076" s="22"/>
    </row>
    <row r="15077" spans="3:3" x14ac:dyDescent="0.35">
      <c r="C15077" s="22"/>
    </row>
    <row r="15078" spans="3:3" x14ac:dyDescent="0.35">
      <c r="C15078" s="22"/>
    </row>
    <row r="15079" spans="3:3" x14ac:dyDescent="0.35">
      <c r="C15079" s="22"/>
    </row>
    <row r="15080" spans="3:3" x14ac:dyDescent="0.35">
      <c r="C15080" s="22"/>
    </row>
    <row r="15081" spans="3:3" x14ac:dyDescent="0.35">
      <c r="C15081" s="22"/>
    </row>
    <row r="15082" spans="3:3" x14ac:dyDescent="0.35">
      <c r="C15082" s="22"/>
    </row>
    <row r="15083" spans="3:3" x14ac:dyDescent="0.35">
      <c r="C15083" s="22"/>
    </row>
    <row r="15084" spans="3:3" x14ac:dyDescent="0.35">
      <c r="C15084" s="22"/>
    </row>
    <row r="15085" spans="3:3" x14ac:dyDescent="0.35">
      <c r="C15085" s="22"/>
    </row>
    <row r="15086" spans="3:3" x14ac:dyDescent="0.35">
      <c r="C15086" s="22"/>
    </row>
    <row r="15087" spans="3:3" x14ac:dyDescent="0.35">
      <c r="C15087" s="22"/>
    </row>
    <row r="15088" spans="3:3" x14ac:dyDescent="0.35">
      <c r="C15088" s="22"/>
    </row>
    <row r="15089" spans="3:3" x14ac:dyDescent="0.35">
      <c r="C15089" s="22"/>
    </row>
    <row r="15090" spans="3:3" x14ac:dyDescent="0.35">
      <c r="C15090" s="22"/>
    </row>
    <row r="15091" spans="3:3" x14ac:dyDescent="0.35">
      <c r="C15091" s="22"/>
    </row>
    <row r="15092" spans="3:3" x14ac:dyDescent="0.35">
      <c r="C15092" s="22"/>
    </row>
    <row r="15093" spans="3:3" x14ac:dyDescent="0.35">
      <c r="C15093" s="22"/>
    </row>
    <row r="15094" spans="3:3" x14ac:dyDescent="0.35">
      <c r="C15094" s="22"/>
    </row>
    <row r="15095" spans="3:3" x14ac:dyDescent="0.35">
      <c r="C15095" s="22"/>
    </row>
    <row r="15096" spans="3:3" x14ac:dyDescent="0.35">
      <c r="C15096" s="22"/>
    </row>
    <row r="15097" spans="3:3" x14ac:dyDescent="0.35">
      <c r="C15097" s="22"/>
    </row>
    <row r="15098" spans="3:3" x14ac:dyDescent="0.35">
      <c r="C15098" s="22"/>
    </row>
    <row r="15099" spans="3:3" x14ac:dyDescent="0.35">
      <c r="C15099" s="22"/>
    </row>
    <row r="15100" spans="3:3" x14ac:dyDescent="0.35">
      <c r="C15100" s="22"/>
    </row>
    <row r="15101" spans="3:3" x14ac:dyDescent="0.35">
      <c r="C15101" s="22"/>
    </row>
    <row r="15102" spans="3:3" x14ac:dyDescent="0.35">
      <c r="C15102" s="22"/>
    </row>
    <row r="15103" spans="3:3" x14ac:dyDescent="0.35">
      <c r="C15103" s="22"/>
    </row>
    <row r="15104" spans="3:3" x14ac:dyDescent="0.35">
      <c r="C15104" s="22"/>
    </row>
    <row r="15105" spans="3:3" x14ac:dyDescent="0.35">
      <c r="C15105" s="22"/>
    </row>
    <row r="15106" spans="3:3" x14ac:dyDescent="0.35">
      <c r="C15106" s="22"/>
    </row>
    <row r="15107" spans="3:3" x14ac:dyDescent="0.35">
      <c r="C15107" s="22"/>
    </row>
    <row r="15108" spans="3:3" x14ac:dyDescent="0.35">
      <c r="C15108" s="22"/>
    </row>
    <row r="15109" spans="3:3" x14ac:dyDescent="0.35">
      <c r="C15109" s="22"/>
    </row>
    <row r="15110" spans="3:3" x14ac:dyDescent="0.35">
      <c r="C15110" s="22"/>
    </row>
    <row r="15111" spans="3:3" x14ac:dyDescent="0.35">
      <c r="C15111" s="22"/>
    </row>
    <row r="15112" spans="3:3" x14ac:dyDescent="0.35">
      <c r="C15112" s="22"/>
    </row>
    <row r="15113" spans="3:3" x14ac:dyDescent="0.35">
      <c r="C15113" s="22"/>
    </row>
    <row r="15114" spans="3:3" x14ac:dyDescent="0.35">
      <c r="C15114" s="22"/>
    </row>
    <row r="15115" spans="3:3" x14ac:dyDescent="0.35">
      <c r="C15115" s="22"/>
    </row>
    <row r="15116" spans="3:3" x14ac:dyDescent="0.35">
      <c r="C15116" s="22"/>
    </row>
    <row r="15117" spans="3:3" x14ac:dyDescent="0.35">
      <c r="C15117" s="22"/>
    </row>
    <row r="15118" spans="3:3" x14ac:dyDescent="0.35">
      <c r="C15118" s="22"/>
    </row>
    <row r="15119" spans="3:3" x14ac:dyDescent="0.35">
      <c r="C15119" s="22"/>
    </row>
    <row r="15120" spans="3:3" x14ac:dyDescent="0.35">
      <c r="C15120" s="22"/>
    </row>
    <row r="15121" spans="3:3" x14ac:dyDescent="0.35">
      <c r="C15121" s="22"/>
    </row>
    <row r="15122" spans="3:3" x14ac:dyDescent="0.35">
      <c r="C15122" s="22"/>
    </row>
    <row r="15123" spans="3:3" x14ac:dyDescent="0.35">
      <c r="C15123" s="22"/>
    </row>
    <row r="15124" spans="3:3" x14ac:dyDescent="0.35">
      <c r="C15124" s="22"/>
    </row>
    <row r="15125" spans="3:3" x14ac:dyDescent="0.35">
      <c r="C15125" s="22"/>
    </row>
    <row r="15126" spans="3:3" x14ac:dyDescent="0.35">
      <c r="C15126" s="22"/>
    </row>
    <row r="15127" spans="3:3" x14ac:dyDescent="0.35">
      <c r="C15127" s="22"/>
    </row>
    <row r="15128" spans="3:3" x14ac:dyDescent="0.35">
      <c r="C15128" s="22"/>
    </row>
    <row r="15129" spans="3:3" x14ac:dyDescent="0.35">
      <c r="C15129" s="22"/>
    </row>
    <row r="15130" spans="3:3" x14ac:dyDescent="0.35">
      <c r="C15130" s="22"/>
    </row>
    <row r="15131" spans="3:3" x14ac:dyDescent="0.35">
      <c r="C15131" s="22"/>
    </row>
    <row r="15132" spans="3:3" x14ac:dyDescent="0.35">
      <c r="C15132" s="22"/>
    </row>
    <row r="15133" spans="3:3" x14ac:dyDescent="0.35">
      <c r="C15133" s="22"/>
    </row>
    <row r="15134" spans="3:3" x14ac:dyDescent="0.35">
      <c r="C15134" s="22"/>
    </row>
    <row r="15135" spans="3:3" x14ac:dyDescent="0.35">
      <c r="C15135" s="22"/>
    </row>
    <row r="15136" spans="3:3" x14ac:dyDescent="0.35">
      <c r="C15136" s="22"/>
    </row>
    <row r="15137" spans="3:3" x14ac:dyDescent="0.35">
      <c r="C15137" s="22"/>
    </row>
    <row r="15138" spans="3:3" x14ac:dyDescent="0.35">
      <c r="C15138" s="22"/>
    </row>
    <row r="15139" spans="3:3" x14ac:dyDescent="0.35">
      <c r="C15139" s="22"/>
    </row>
    <row r="15140" spans="3:3" x14ac:dyDescent="0.35">
      <c r="C15140" s="22"/>
    </row>
    <row r="15141" spans="3:3" x14ac:dyDescent="0.35">
      <c r="C15141" s="22"/>
    </row>
    <row r="15142" spans="3:3" x14ac:dyDescent="0.35">
      <c r="C15142" s="22"/>
    </row>
    <row r="15143" spans="3:3" x14ac:dyDescent="0.35">
      <c r="C15143" s="22"/>
    </row>
    <row r="15144" spans="3:3" x14ac:dyDescent="0.35">
      <c r="C15144" s="22"/>
    </row>
    <row r="15145" spans="3:3" x14ac:dyDescent="0.35">
      <c r="C15145" s="22"/>
    </row>
    <row r="15146" spans="3:3" x14ac:dyDescent="0.35">
      <c r="C15146" s="22"/>
    </row>
    <row r="15147" spans="3:3" x14ac:dyDescent="0.35">
      <c r="C15147" s="22"/>
    </row>
    <row r="15148" spans="3:3" x14ac:dyDescent="0.35">
      <c r="C15148" s="22"/>
    </row>
    <row r="15149" spans="3:3" x14ac:dyDescent="0.35">
      <c r="C15149" s="22"/>
    </row>
    <row r="15150" spans="3:3" x14ac:dyDescent="0.35">
      <c r="C15150" s="22"/>
    </row>
    <row r="15151" spans="3:3" x14ac:dyDescent="0.35">
      <c r="C15151" s="22"/>
    </row>
    <row r="15152" spans="3:3" x14ac:dyDescent="0.35">
      <c r="C15152" s="22"/>
    </row>
    <row r="15153" spans="3:3" x14ac:dyDescent="0.35">
      <c r="C15153" s="22"/>
    </row>
    <row r="15154" spans="3:3" x14ac:dyDescent="0.35">
      <c r="C15154" s="22"/>
    </row>
    <row r="15155" spans="3:3" x14ac:dyDescent="0.35">
      <c r="C15155" s="22"/>
    </row>
    <row r="15156" spans="3:3" x14ac:dyDescent="0.35">
      <c r="C15156" s="22"/>
    </row>
    <row r="15157" spans="3:3" x14ac:dyDescent="0.35">
      <c r="C15157" s="22"/>
    </row>
    <row r="15158" spans="3:3" x14ac:dyDescent="0.35">
      <c r="C15158" s="22"/>
    </row>
    <row r="15159" spans="3:3" x14ac:dyDescent="0.35">
      <c r="C15159" s="22"/>
    </row>
    <row r="15160" spans="3:3" x14ac:dyDescent="0.35">
      <c r="C15160" s="22"/>
    </row>
    <row r="15161" spans="3:3" x14ac:dyDescent="0.35">
      <c r="C15161" s="22"/>
    </row>
    <row r="15162" spans="3:3" x14ac:dyDescent="0.35">
      <c r="C15162" s="22"/>
    </row>
    <row r="15163" spans="3:3" x14ac:dyDescent="0.35">
      <c r="C15163" s="22"/>
    </row>
    <row r="15164" spans="3:3" x14ac:dyDescent="0.35">
      <c r="C15164" s="22"/>
    </row>
    <row r="15165" spans="3:3" x14ac:dyDescent="0.35">
      <c r="C15165" s="22"/>
    </row>
    <row r="15166" spans="3:3" x14ac:dyDescent="0.35">
      <c r="C15166" s="22"/>
    </row>
    <row r="15167" spans="3:3" x14ac:dyDescent="0.35">
      <c r="C15167" s="22"/>
    </row>
    <row r="15168" spans="3:3" x14ac:dyDescent="0.35">
      <c r="C15168" s="22"/>
    </row>
    <row r="15169" spans="3:3" x14ac:dyDescent="0.35">
      <c r="C15169" s="22"/>
    </row>
    <row r="15170" spans="3:3" x14ac:dyDescent="0.35">
      <c r="C15170" s="22"/>
    </row>
    <row r="15171" spans="3:3" x14ac:dyDescent="0.35">
      <c r="C15171" s="22"/>
    </row>
    <row r="15172" spans="3:3" x14ac:dyDescent="0.35">
      <c r="C15172" s="22"/>
    </row>
    <row r="15173" spans="3:3" x14ac:dyDescent="0.35">
      <c r="C15173" s="22"/>
    </row>
    <row r="15174" spans="3:3" x14ac:dyDescent="0.35">
      <c r="C15174" s="22"/>
    </row>
    <row r="15175" spans="3:3" x14ac:dyDescent="0.35">
      <c r="C15175" s="22"/>
    </row>
    <row r="15176" spans="3:3" x14ac:dyDescent="0.35">
      <c r="C15176" s="22"/>
    </row>
    <row r="15177" spans="3:3" x14ac:dyDescent="0.35">
      <c r="C15177" s="22"/>
    </row>
    <row r="15178" spans="3:3" x14ac:dyDescent="0.35">
      <c r="C15178" s="22"/>
    </row>
    <row r="15179" spans="3:3" x14ac:dyDescent="0.35">
      <c r="C15179" s="22"/>
    </row>
    <row r="15180" spans="3:3" x14ac:dyDescent="0.35">
      <c r="C15180" s="22"/>
    </row>
    <row r="15181" spans="3:3" x14ac:dyDescent="0.35">
      <c r="C15181" s="22"/>
    </row>
    <row r="15182" spans="3:3" x14ac:dyDescent="0.35">
      <c r="C15182" s="22"/>
    </row>
    <row r="15183" spans="3:3" x14ac:dyDescent="0.35">
      <c r="C15183" s="22"/>
    </row>
    <row r="15184" spans="3:3" x14ac:dyDescent="0.35">
      <c r="C15184" s="22"/>
    </row>
    <row r="15185" spans="3:3" x14ac:dyDescent="0.35">
      <c r="C15185" s="22"/>
    </row>
    <row r="15186" spans="3:3" x14ac:dyDescent="0.35">
      <c r="C15186" s="22"/>
    </row>
    <row r="15187" spans="3:3" x14ac:dyDescent="0.35">
      <c r="C15187" s="22"/>
    </row>
    <row r="15188" spans="3:3" x14ac:dyDescent="0.35">
      <c r="C15188" s="22"/>
    </row>
    <row r="15189" spans="3:3" x14ac:dyDescent="0.35">
      <c r="C15189" s="22"/>
    </row>
    <row r="15190" spans="3:3" x14ac:dyDescent="0.35">
      <c r="C15190" s="22"/>
    </row>
    <row r="15191" spans="3:3" x14ac:dyDescent="0.35">
      <c r="C15191" s="22"/>
    </row>
    <row r="15192" spans="3:3" x14ac:dyDescent="0.35">
      <c r="C15192" s="22"/>
    </row>
    <row r="15193" spans="3:3" x14ac:dyDescent="0.35">
      <c r="C15193" s="22"/>
    </row>
    <row r="15194" spans="3:3" x14ac:dyDescent="0.35">
      <c r="C15194" s="22"/>
    </row>
    <row r="15195" spans="3:3" x14ac:dyDescent="0.35">
      <c r="C15195" s="22"/>
    </row>
    <row r="15196" spans="3:3" x14ac:dyDescent="0.35">
      <c r="C15196" s="22"/>
    </row>
    <row r="15197" spans="3:3" x14ac:dyDescent="0.35">
      <c r="C15197" s="22"/>
    </row>
    <row r="15198" spans="3:3" x14ac:dyDescent="0.35">
      <c r="C15198" s="22"/>
    </row>
    <row r="15199" spans="3:3" x14ac:dyDescent="0.35">
      <c r="C15199" s="22"/>
    </row>
    <row r="15200" spans="3:3" x14ac:dyDescent="0.35">
      <c r="C15200" s="22"/>
    </row>
    <row r="15201" spans="3:3" x14ac:dyDescent="0.35">
      <c r="C15201" s="22"/>
    </row>
    <row r="15202" spans="3:3" x14ac:dyDescent="0.35">
      <c r="C15202" s="22"/>
    </row>
    <row r="15203" spans="3:3" x14ac:dyDescent="0.35">
      <c r="C15203" s="22"/>
    </row>
    <row r="15204" spans="3:3" x14ac:dyDescent="0.35">
      <c r="C15204" s="22"/>
    </row>
    <row r="15205" spans="3:3" x14ac:dyDescent="0.35">
      <c r="C15205" s="22"/>
    </row>
    <row r="15206" spans="3:3" x14ac:dyDescent="0.35">
      <c r="C15206" s="22"/>
    </row>
    <row r="15207" spans="3:3" x14ac:dyDescent="0.35">
      <c r="C15207" s="22"/>
    </row>
    <row r="15208" spans="3:3" x14ac:dyDescent="0.35">
      <c r="C15208" s="22"/>
    </row>
    <row r="15209" spans="3:3" x14ac:dyDescent="0.35">
      <c r="C15209" s="22"/>
    </row>
    <row r="15210" spans="3:3" x14ac:dyDescent="0.35">
      <c r="C15210" s="22"/>
    </row>
    <row r="15211" spans="3:3" x14ac:dyDescent="0.35">
      <c r="C15211" s="22"/>
    </row>
    <row r="15212" spans="3:3" x14ac:dyDescent="0.35">
      <c r="C15212" s="22"/>
    </row>
    <row r="15213" spans="3:3" x14ac:dyDescent="0.35">
      <c r="C15213" s="22"/>
    </row>
    <row r="15214" spans="3:3" x14ac:dyDescent="0.35">
      <c r="C15214" s="22"/>
    </row>
    <row r="15215" spans="3:3" x14ac:dyDescent="0.35">
      <c r="C15215" s="22"/>
    </row>
    <row r="15216" spans="3:3" x14ac:dyDescent="0.35">
      <c r="C15216" s="22"/>
    </row>
    <row r="15217" spans="3:3" x14ac:dyDescent="0.35">
      <c r="C15217" s="22"/>
    </row>
    <row r="15218" spans="3:3" x14ac:dyDescent="0.35">
      <c r="C15218" s="22"/>
    </row>
    <row r="15219" spans="3:3" x14ac:dyDescent="0.35">
      <c r="C15219" s="22"/>
    </row>
    <row r="15220" spans="3:3" x14ac:dyDescent="0.35">
      <c r="C15220" s="22"/>
    </row>
    <row r="15221" spans="3:3" x14ac:dyDescent="0.35">
      <c r="C15221" s="22"/>
    </row>
    <row r="15222" spans="3:3" x14ac:dyDescent="0.35">
      <c r="C15222" s="22"/>
    </row>
    <row r="15223" spans="3:3" x14ac:dyDescent="0.35">
      <c r="C15223" s="22"/>
    </row>
    <row r="15224" spans="3:3" x14ac:dyDescent="0.35">
      <c r="C15224" s="22"/>
    </row>
    <row r="15225" spans="3:3" x14ac:dyDescent="0.35">
      <c r="C15225" s="22"/>
    </row>
    <row r="15226" spans="3:3" x14ac:dyDescent="0.35">
      <c r="C15226" s="22"/>
    </row>
    <row r="15227" spans="3:3" x14ac:dyDescent="0.35">
      <c r="C15227" s="22"/>
    </row>
    <row r="15228" spans="3:3" x14ac:dyDescent="0.35">
      <c r="C15228" s="22"/>
    </row>
    <row r="15229" spans="3:3" x14ac:dyDescent="0.35">
      <c r="C15229" s="22"/>
    </row>
    <row r="15230" spans="3:3" x14ac:dyDescent="0.35">
      <c r="C15230" s="22"/>
    </row>
    <row r="15231" spans="3:3" x14ac:dyDescent="0.35">
      <c r="C15231" s="22"/>
    </row>
    <row r="15232" spans="3:3" x14ac:dyDescent="0.35">
      <c r="C15232" s="22"/>
    </row>
    <row r="15233" spans="3:3" x14ac:dyDescent="0.35">
      <c r="C15233" s="22"/>
    </row>
    <row r="15234" spans="3:3" x14ac:dyDescent="0.35">
      <c r="C15234" s="22"/>
    </row>
    <row r="15235" spans="3:3" x14ac:dyDescent="0.35">
      <c r="C15235" s="22"/>
    </row>
    <row r="15236" spans="3:3" x14ac:dyDescent="0.35">
      <c r="C15236" s="22"/>
    </row>
    <row r="15237" spans="3:3" x14ac:dyDescent="0.35">
      <c r="C15237" s="22"/>
    </row>
    <row r="15238" spans="3:3" x14ac:dyDescent="0.35">
      <c r="C15238" s="22"/>
    </row>
    <row r="15239" spans="3:3" x14ac:dyDescent="0.35">
      <c r="C15239" s="22"/>
    </row>
    <row r="15240" spans="3:3" x14ac:dyDescent="0.35">
      <c r="C15240" s="22"/>
    </row>
    <row r="15241" spans="3:3" x14ac:dyDescent="0.35">
      <c r="C15241" s="22"/>
    </row>
    <row r="15242" spans="3:3" x14ac:dyDescent="0.35">
      <c r="C15242" s="22"/>
    </row>
    <row r="15243" spans="3:3" x14ac:dyDescent="0.35">
      <c r="C15243" s="22"/>
    </row>
    <row r="15244" spans="3:3" x14ac:dyDescent="0.35">
      <c r="C15244" s="22"/>
    </row>
    <row r="15245" spans="3:3" x14ac:dyDescent="0.35">
      <c r="C15245" s="22"/>
    </row>
    <row r="15246" spans="3:3" x14ac:dyDescent="0.35">
      <c r="C15246" s="22"/>
    </row>
    <row r="15247" spans="3:3" x14ac:dyDescent="0.35">
      <c r="C15247" s="22"/>
    </row>
    <row r="15248" spans="3:3" x14ac:dyDescent="0.35">
      <c r="C15248" s="22"/>
    </row>
    <row r="15249" spans="3:3" x14ac:dyDescent="0.35">
      <c r="C15249" s="22"/>
    </row>
    <row r="15250" spans="3:3" x14ac:dyDescent="0.35">
      <c r="C15250" s="22"/>
    </row>
    <row r="15251" spans="3:3" x14ac:dyDescent="0.35">
      <c r="C15251" s="22"/>
    </row>
    <row r="15252" spans="3:3" x14ac:dyDescent="0.35">
      <c r="C15252" s="22"/>
    </row>
    <row r="15253" spans="3:3" x14ac:dyDescent="0.35">
      <c r="C15253" s="22"/>
    </row>
    <row r="15254" spans="3:3" x14ac:dyDescent="0.35">
      <c r="C15254" s="22"/>
    </row>
    <row r="15255" spans="3:3" x14ac:dyDescent="0.35">
      <c r="C15255" s="22"/>
    </row>
    <row r="15256" spans="3:3" x14ac:dyDescent="0.35">
      <c r="C15256" s="22"/>
    </row>
    <row r="15257" spans="3:3" x14ac:dyDescent="0.35">
      <c r="C15257" s="22"/>
    </row>
    <row r="15258" spans="3:3" x14ac:dyDescent="0.35">
      <c r="C15258" s="22"/>
    </row>
    <row r="15259" spans="3:3" x14ac:dyDescent="0.35">
      <c r="C15259" s="22"/>
    </row>
    <row r="15260" spans="3:3" x14ac:dyDescent="0.35">
      <c r="C15260" s="22"/>
    </row>
    <row r="15261" spans="3:3" x14ac:dyDescent="0.35">
      <c r="C15261" s="22"/>
    </row>
    <row r="15262" spans="3:3" x14ac:dyDescent="0.35">
      <c r="C15262" s="22"/>
    </row>
    <row r="15263" spans="3:3" x14ac:dyDescent="0.35">
      <c r="C15263" s="22"/>
    </row>
    <row r="15264" spans="3:3" x14ac:dyDescent="0.35">
      <c r="C15264" s="22"/>
    </row>
    <row r="15265" spans="3:3" x14ac:dyDescent="0.35">
      <c r="C15265" s="22"/>
    </row>
    <row r="15266" spans="3:3" x14ac:dyDescent="0.35">
      <c r="C15266" s="22"/>
    </row>
    <row r="15267" spans="3:3" x14ac:dyDescent="0.35">
      <c r="C15267" s="22"/>
    </row>
    <row r="15268" spans="3:3" x14ac:dyDescent="0.35">
      <c r="C15268" s="22"/>
    </row>
    <row r="15269" spans="3:3" x14ac:dyDescent="0.35">
      <c r="C15269" s="22"/>
    </row>
    <row r="15270" spans="3:3" x14ac:dyDescent="0.35">
      <c r="C15270" s="22"/>
    </row>
    <row r="15271" spans="3:3" x14ac:dyDescent="0.35">
      <c r="C15271" s="22"/>
    </row>
    <row r="15272" spans="3:3" x14ac:dyDescent="0.35">
      <c r="C15272" s="22"/>
    </row>
    <row r="15273" spans="3:3" x14ac:dyDescent="0.35">
      <c r="C15273" s="22"/>
    </row>
    <row r="15274" spans="3:3" x14ac:dyDescent="0.35">
      <c r="C15274" s="22"/>
    </row>
    <row r="15275" spans="3:3" x14ac:dyDescent="0.35">
      <c r="C15275" s="22"/>
    </row>
    <row r="15276" spans="3:3" x14ac:dyDescent="0.35">
      <c r="C15276" s="22"/>
    </row>
    <row r="15277" spans="3:3" x14ac:dyDescent="0.35">
      <c r="C15277" s="22"/>
    </row>
    <row r="15278" spans="3:3" x14ac:dyDescent="0.35">
      <c r="C15278" s="22"/>
    </row>
    <row r="15279" spans="3:3" x14ac:dyDescent="0.35">
      <c r="C15279" s="22"/>
    </row>
    <row r="15280" spans="3:3" x14ac:dyDescent="0.35">
      <c r="C15280" s="22"/>
    </row>
    <row r="15281" spans="3:3" x14ac:dyDescent="0.35">
      <c r="C15281" s="22"/>
    </row>
    <row r="15282" spans="3:3" x14ac:dyDescent="0.35">
      <c r="C15282" s="22"/>
    </row>
    <row r="15283" spans="3:3" x14ac:dyDescent="0.35">
      <c r="C15283" s="22"/>
    </row>
    <row r="15284" spans="3:3" x14ac:dyDescent="0.35">
      <c r="C15284" s="22"/>
    </row>
    <row r="15285" spans="3:3" x14ac:dyDescent="0.35">
      <c r="C15285" s="22"/>
    </row>
    <row r="15286" spans="3:3" x14ac:dyDescent="0.35">
      <c r="C15286" s="22"/>
    </row>
    <row r="15287" spans="3:3" x14ac:dyDescent="0.35">
      <c r="C15287" s="22"/>
    </row>
    <row r="15288" spans="3:3" x14ac:dyDescent="0.35">
      <c r="C15288" s="22"/>
    </row>
    <row r="15289" spans="3:3" x14ac:dyDescent="0.35">
      <c r="C15289" s="22"/>
    </row>
    <row r="15290" spans="3:3" x14ac:dyDescent="0.35">
      <c r="C15290" s="22"/>
    </row>
    <row r="15291" spans="3:3" x14ac:dyDescent="0.35">
      <c r="C15291" s="22"/>
    </row>
    <row r="15292" spans="3:3" x14ac:dyDescent="0.35">
      <c r="C15292" s="22"/>
    </row>
    <row r="15293" spans="3:3" x14ac:dyDescent="0.35">
      <c r="C15293" s="22"/>
    </row>
    <row r="15294" spans="3:3" x14ac:dyDescent="0.35">
      <c r="C15294" s="22"/>
    </row>
    <row r="15295" spans="3:3" x14ac:dyDescent="0.35">
      <c r="C15295" s="22"/>
    </row>
    <row r="15296" spans="3:3" x14ac:dyDescent="0.35">
      <c r="C15296" s="22"/>
    </row>
    <row r="15297" spans="3:3" x14ac:dyDescent="0.35">
      <c r="C15297" s="22"/>
    </row>
    <row r="15298" spans="3:3" x14ac:dyDescent="0.35">
      <c r="C15298" s="22"/>
    </row>
    <row r="15299" spans="3:3" x14ac:dyDescent="0.35">
      <c r="C15299" s="22"/>
    </row>
    <row r="15300" spans="3:3" x14ac:dyDescent="0.35">
      <c r="C15300" s="22"/>
    </row>
    <row r="15301" spans="3:3" x14ac:dyDescent="0.35">
      <c r="C15301" s="22"/>
    </row>
    <row r="15302" spans="3:3" x14ac:dyDescent="0.35">
      <c r="C15302" s="22"/>
    </row>
    <row r="15303" spans="3:3" x14ac:dyDescent="0.35">
      <c r="C15303" s="22"/>
    </row>
    <row r="15304" spans="3:3" x14ac:dyDescent="0.35">
      <c r="C15304" s="22"/>
    </row>
    <row r="15305" spans="3:3" x14ac:dyDescent="0.35">
      <c r="C15305" s="22"/>
    </row>
    <row r="15306" spans="3:3" x14ac:dyDescent="0.35">
      <c r="C15306" s="22"/>
    </row>
    <row r="15307" spans="3:3" x14ac:dyDescent="0.35">
      <c r="C15307" s="22"/>
    </row>
    <row r="15308" spans="3:3" x14ac:dyDescent="0.35">
      <c r="C15308" s="22"/>
    </row>
    <row r="15309" spans="3:3" x14ac:dyDescent="0.35">
      <c r="C15309" s="22"/>
    </row>
    <row r="15310" spans="3:3" x14ac:dyDescent="0.35">
      <c r="C15310" s="22"/>
    </row>
    <row r="15311" spans="3:3" x14ac:dyDescent="0.35">
      <c r="C15311" s="22"/>
    </row>
    <row r="15312" spans="3:3" x14ac:dyDescent="0.35">
      <c r="C15312" s="22"/>
    </row>
    <row r="15313" spans="3:3" x14ac:dyDescent="0.35">
      <c r="C15313" s="22"/>
    </row>
    <row r="15314" spans="3:3" x14ac:dyDescent="0.35">
      <c r="C15314" s="22"/>
    </row>
    <row r="15315" spans="3:3" x14ac:dyDescent="0.35">
      <c r="C15315" s="22"/>
    </row>
    <row r="15316" spans="3:3" x14ac:dyDescent="0.35">
      <c r="C15316" s="22"/>
    </row>
    <row r="15317" spans="3:3" x14ac:dyDescent="0.35">
      <c r="C15317" s="22"/>
    </row>
    <row r="15318" spans="3:3" x14ac:dyDescent="0.35">
      <c r="C15318" s="22"/>
    </row>
    <row r="15319" spans="3:3" x14ac:dyDescent="0.35">
      <c r="C15319" s="22"/>
    </row>
    <row r="15320" spans="3:3" x14ac:dyDescent="0.35">
      <c r="C15320" s="22"/>
    </row>
    <row r="15321" spans="3:3" x14ac:dyDescent="0.35">
      <c r="C15321" s="22"/>
    </row>
    <row r="15322" spans="3:3" x14ac:dyDescent="0.35">
      <c r="C15322" s="22"/>
    </row>
    <row r="15323" spans="3:3" x14ac:dyDescent="0.35">
      <c r="C15323" s="22"/>
    </row>
    <row r="15324" spans="3:3" x14ac:dyDescent="0.35">
      <c r="C15324" s="22"/>
    </row>
    <row r="15325" spans="3:3" x14ac:dyDescent="0.35">
      <c r="C15325" s="22"/>
    </row>
    <row r="15326" spans="3:3" x14ac:dyDescent="0.35">
      <c r="C15326" s="22"/>
    </row>
    <row r="15327" spans="3:3" x14ac:dyDescent="0.35">
      <c r="C15327" s="22"/>
    </row>
    <row r="15328" spans="3:3" x14ac:dyDescent="0.35">
      <c r="C15328" s="22"/>
    </row>
    <row r="15329" spans="3:3" x14ac:dyDescent="0.35">
      <c r="C15329" s="22"/>
    </row>
    <row r="15330" spans="3:3" x14ac:dyDescent="0.35">
      <c r="C15330" s="22"/>
    </row>
    <row r="15331" spans="3:3" x14ac:dyDescent="0.35">
      <c r="C15331" s="22"/>
    </row>
    <row r="15332" spans="3:3" x14ac:dyDescent="0.35">
      <c r="C15332" s="22"/>
    </row>
    <row r="15333" spans="3:3" x14ac:dyDescent="0.35">
      <c r="C15333" s="22"/>
    </row>
    <row r="15334" spans="3:3" x14ac:dyDescent="0.35">
      <c r="C15334" s="22"/>
    </row>
    <row r="15335" spans="3:3" x14ac:dyDescent="0.35">
      <c r="C15335" s="22"/>
    </row>
    <row r="15336" spans="3:3" x14ac:dyDescent="0.35">
      <c r="C15336" s="22"/>
    </row>
    <row r="15337" spans="3:3" x14ac:dyDescent="0.35">
      <c r="C15337" s="22"/>
    </row>
    <row r="15338" spans="3:3" x14ac:dyDescent="0.35">
      <c r="C15338" s="22"/>
    </row>
    <row r="15339" spans="3:3" x14ac:dyDescent="0.35">
      <c r="C15339" s="22"/>
    </row>
    <row r="15340" spans="3:3" x14ac:dyDescent="0.35">
      <c r="C15340" s="22"/>
    </row>
    <row r="15341" spans="3:3" x14ac:dyDescent="0.35">
      <c r="C15341" s="22"/>
    </row>
    <row r="15342" spans="3:3" x14ac:dyDescent="0.35">
      <c r="C15342" s="22"/>
    </row>
    <row r="15343" spans="3:3" x14ac:dyDescent="0.35">
      <c r="C15343" s="22"/>
    </row>
    <row r="15344" spans="3:3" x14ac:dyDescent="0.35">
      <c r="C15344" s="22"/>
    </row>
    <row r="15345" spans="3:3" x14ac:dyDescent="0.35">
      <c r="C15345" s="22"/>
    </row>
    <row r="15346" spans="3:3" x14ac:dyDescent="0.35">
      <c r="C15346" s="22"/>
    </row>
    <row r="15347" spans="3:3" x14ac:dyDescent="0.35">
      <c r="C15347" s="22"/>
    </row>
    <row r="15348" spans="3:3" x14ac:dyDescent="0.35">
      <c r="C15348" s="22"/>
    </row>
    <row r="15349" spans="3:3" x14ac:dyDescent="0.35">
      <c r="C15349" s="22"/>
    </row>
    <row r="15350" spans="3:3" x14ac:dyDescent="0.35">
      <c r="C15350" s="22"/>
    </row>
    <row r="15351" spans="3:3" x14ac:dyDescent="0.35">
      <c r="C15351" s="22"/>
    </row>
    <row r="15352" spans="3:3" x14ac:dyDescent="0.35">
      <c r="C15352" s="22"/>
    </row>
    <row r="15353" spans="3:3" x14ac:dyDescent="0.35">
      <c r="C15353" s="22"/>
    </row>
    <row r="15354" spans="3:3" x14ac:dyDescent="0.35">
      <c r="C15354" s="22"/>
    </row>
    <row r="15355" spans="3:3" x14ac:dyDescent="0.35">
      <c r="C15355" s="22"/>
    </row>
    <row r="15356" spans="3:3" x14ac:dyDescent="0.35">
      <c r="C15356" s="22"/>
    </row>
    <row r="15357" spans="3:3" x14ac:dyDescent="0.35">
      <c r="C15357" s="22"/>
    </row>
    <row r="15358" spans="3:3" x14ac:dyDescent="0.35">
      <c r="C15358" s="22"/>
    </row>
    <row r="15359" spans="3:3" x14ac:dyDescent="0.35">
      <c r="C15359" s="22"/>
    </row>
    <row r="15360" spans="3:3" x14ac:dyDescent="0.35">
      <c r="C15360" s="22"/>
    </row>
    <row r="15361" spans="3:3" x14ac:dyDescent="0.35">
      <c r="C15361" s="22"/>
    </row>
    <row r="15362" spans="3:3" x14ac:dyDescent="0.35">
      <c r="C15362" s="22"/>
    </row>
    <row r="15363" spans="3:3" x14ac:dyDescent="0.35">
      <c r="C15363" s="22"/>
    </row>
    <row r="15364" spans="3:3" x14ac:dyDescent="0.35">
      <c r="C15364" s="22"/>
    </row>
    <row r="15365" spans="3:3" x14ac:dyDescent="0.35">
      <c r="C15365" s="22"/>
    </row>
    <row r="15366" spans="3:3" x14ac:dyDescent="0.35">
      <c r="C15366" s="22"/>
    </row>
    <row r="15367" spans="3:3" x14ac:dyDescent="0.35">
      <c r="C15367" s="22"/>
    </row>
    <row r="15368" spans="3:3" x14ac:dyDescent="0.35">
      <c r="C15368" s="22"/>
    </row>
    <row r="15369" spans="3:3" x14ac:dyDescent="0.35">
      <c r="C15369" s="22"/>
    </row>
    <row r="15370" spans="3:3" x14ac:dyDescent="0.35">
      <c r="C15370" s="22"/>
    </row>
    <row r="15371" spans="3:3" x14ac:dyDescent="0.35">
      <c r="C15371" s="22"/>
    </row>
    <row r="15372" spans="3:3" x14ac:dyDescent="0.35">
      <c r="C15372" s="22"/>
    </row>
    <row r="15373" spans="3:3" x14ac:dyDescent="0.35">
      <c r="C15373" s="22"/>
    </row>
    <row r="15374" spans="3:3" x14ac:dyDescent="0.35">
      <c r="C15374" s="22"/>
    </row>
    <row r="15375" spans="3:3" x14ac:dyDescent="0.35">
      <c r="C15375" s="22"/>
    </row>
    <row r="15376" spans="3:3" x14ac:dyDescent="0.35">
      <c r="C15376" s="22"/>
    </row>
    <row r="15377" spans="3:3" x14ac:dyDescent="0.35">
      <c r="C15377" s="22"/>
    </row>
    <row r="15378" spans="3:3" x14ac:dyDescent="0.35">
      <c r="C15378" s="22"/>
    </row>
    <row r="15379" spans="3:3" x14ac:dyDescent="0.35">
      <c r="C15379" s="22"/>
    </row>
    <row r="15380" spans="3:3" x14ac:dyDescent="0.35">
      <c r="C15380" s="22"/>
    </row>
    <row r="15381" spans="3:3" x14ac:dyDescent="0.35">
      <c r="C15381" s="22"/>
    </row>
    <row r="15382" spans="3:3" x14ac:dyDescent="0.35">
      <c r="C15382" s="22"/>
    </row>
    <row r="15383" spans="3:3" x14ac:dyDescent="0.35">
      <c r="C15383" s="22"/>
    </row>
    <row r="15384" spans="3:3" x14ac:dyDescent="0.35">
      <c r="C15384" s="22"/>
    </row>
    <row r="15385" spans="3:3" x14ac:dyDescent="0.35">
      <c r="C15385" s="22"/>
    </row>
    <row r="15386" spans="3:3" x14ac:dyDescent="0.35">
      <c r="C15386" s="22"/>
    </row>
    <row r="15387" spans="3:3" x14ac:dyDescent="0.35">
      <c r="C15387" s="22"/>
    </row>
    <row r="15388" spans="3:3" x14ac:dyDescent="0.35">
      <c r="C15388" s="22"/>
    </row>
    <row r="15389" spans="3:3" x14ac:dyDescent="0.35">
      <c r="C15389" s="22"/>
    </row>
    <row r="15390" spans="3:3" x14ac:dyDescent="0.35">
      <c r="C15390" s="22"/>
    </row>
    <row r="15391" spans="3:3" x14ac:dyDescent="0.35">
      <c r="C15391" s="22"/>
    </row>
    <row r="15392" spans="3:3" x14ac:dyDescent="0.35">
      <c r="C15392" s="22"/>
    </row>
    <row r="15393" spans="3:3" x14ac:dyDescent="0.35">
      <c r="C15393" s="22"/>
    </row>
    <row r="15394" spans="3:3" x14ac:dyDescent="0.35">
      <c r="C15394" s="22"/>
    </row>
    <row r="15395" spans="3:3" x14ac:dyDescent="0.35">
      <c r="C15395" s="22"/>
    </row>
    <row r="15396" spans="3:3" x14ac:dyDescent="0.35">
      <c r="C15396" s="22"/>
    </row>
    <row r="15397" spans="3:3" x14ac:dyDescent="0.35">
      <c r="C15397" s="22"/>
    </row>
    <row r="15398" spans="3:3" x14ac:dyDescent="0.35">
      <c r="C15398" s="22"/>
    </row>
    <row r="15399" spans="3:3" x14ac:dyDescent="0.35">
      <c r="C15399" s="22"/>
    </row>
    <row r="15400" spans="3:3" x14ac:dyDescent="0.35">
      <c r="C15400" s="22"/>
    </row>
    <row r="15401" spans="3:3" x14ac:dyDescent="0.35">
      <c r="C15401" s="22"/>
    </row>
    <row r="15402" spans="3:3" x14ac:dyDescent="0.35">
      <c r="C15402" s="22"/>
    </row>
    <row r="15403" spans="3:3" x14ac:dyDescent="0.35">
      <c r="C15403" s="22"/>
    </row>
    <row r="15404" spans="3:3" x14ac:dyDescent="0.35">
      <c r="C15404" s="22"/>
    </row>
    <row r="15405" spans="3:3" x14ac:dyDescent="0.35">
      <c r="C15405" s="22"/>
    </row>
    <row r="15406" spans="3:3" x14ac:dyDescent="0.35">
      <c r="C15406" s="22"/>
    </row>
    <row r="15407" spans="3:3" x14ac:dyDescent="0.35">
      <c r="C15407" s="22"/>
    </row>
    <row r="15408" spans="3:3" x14ac:dyDescent="0.35">
      <c r="C15408" s="22"/>
    </row>
    <row r="15409" spans="3:3" x14ac:dyDescent="0.35">
      <c r="C15409" s="22"/>
    </row>
    <row r="15410" spans="3:3" x14ac:dyDescent="0.35">
      <c r="C15410" s="22"/>
    </row>
    <row r="15411" spans="3:3" x14ac:dyDescent="0.35">
      <c r="C15411" s="22"/>
    </row>
    <row r="15412" spans="3:3" x14ac:dyDescent="0.35">
      <c r="C15412" s="22"/>
    </row>
    <row r="15413" spans="3:3" x14ac:dyDescent="0.35">
      <c r="C15413" s="22"/>
    </row>
    <row r="15414" spans="3:3" x14ac:dyDescent="0.35">
      <c r="C15414" s="22"/>
    </row>
    <row r="15415" spans="3:3" x14ac:dyDescent="0.35">
      <c r="C15415" s="22"/>
    </row>
    <row r="15416" spans="3:3" x14ac:dyDescent="0.35">
      <c r="C15416" s="22"/>
    </row>
    <row r="15417" spans="3:3" x14ac:dyDescent="0.35">
      <c r="C15417" s="22"/>
    </row>
    <row r="15418" spans="3:3" x14ac:dyDescent="0.35">
      <c r="C15418" s="22"/>
    </row>
    <row r="15419" spans="3:3" x14ac:dyDescent="0.35">
      <c r="C15419" s="22"/>
    </row>
    <row r="15420" spans="3:3" x14ac:dyDescent="0.35">
      <c r="C15420" s="22"/>
    </row>
    <row r="15421" spans="3:3" x14ac:dyDescent="0.35">
      <c r="C15421" s="22"/>
    </row>
    <row r="15422" spans="3:3" x14ac:dyDescent="0.35">
      <c r="C15422" s="22"/>
    </row>
    <row r="15423" spans="3:3" x14ac:dyDescent="0.35">
      <c r="C15423" s="22"/>
    </row>
    <row r="15424" spans="3:3" x14ac:dyDescent="0.35">
      <c r="C15424" s="22"/>
    </row>
    <row r="15425" spans="3:3" x14ac:dyDescent="0.35">
      <c r="C15425" s="22"/>
    </row>
    <row r="15426" spans="3:3" x14ac:dyDescent="0.35">
      <c r="C15426" s="22"/>
    </row>
    <row r="15427" spans="3:3" x14ac:dyDescent="0.35">
      <c r="C15427" s="22"/>
    </row>
    <row r="15428" spans="3:3" x14ac:dyDescent="0.35">
      <c r="C15428" s="22"/>
    </row>
    <row r="15429" spans="3:3" x14ac:dyDescent="0.35">
      <c r="C15429" s="22"/>
    </row>
    <row r="15430" spans="3:3" x14ac:dyDescent="0.35">
      <c r="C15430" s="22"/>
    </row>
    <row r="15431" spans="3:3" x14ac:dyDescent="0.35">
      <c r="C15431" s="22"/>
    </row>
    <row r="15432" spans="3:3" x14ac:dyDescent="0.35">
      <c r="C15432" s="22"/>
    </row>
    <row r="15433" spans="3:3" x14ac:dyDescent="0.35">
      <c r="C15433" s="22"/>
    </row>
    <row r="15434" spans="3:3" x14ac:dyDescent="0.35">
      <c r="C15434" s="22"/>
    </row>
    <row r="15435" spans="3:3" x14ac:dyDescent="0.35">
      <c r="C15435" s="22"/>
    </row>
    <row r="15436" spans="3:3" x14ac:dyDescent="0.35">
      <c r="C15436" s="22"/>
    </row>
    <row r="15437" spans="3:3" x14ac:dyDescent="0.35">
      <c r="C15437" s="22"/>
    </row>
    <row r="15438" spans="3:3" x14ac:dyDescent="0.35">
      <c r="C15438" s="22"/>
    </row>
    <row r="15439" spans="3:3" x14ac:dyDescent="0.35">
      <c r="C15439" s="22"/>
    </row>
    <row r="15440" spans="3:3" x14ac:dyDescent="0.35">
      <c r="C15440" s="22"/>
    </row>
    <row r="15441" spans="3:3" x14ac:dyDescent="0.35">
      <c r="C15441" s="22"/>
    </row>
    <row r="15442" spans="3:3" x14ac:dyDescent="0.35">
      <c r="C15442" s="22"/>
    </row>
    <row r="15443" spans="3:3" x14ac:dyDescent="0.35">
      <c r="C15443" s="22"/>
    </row>
    <row r="15444" spans="3:3" x14ac:dyDescent="0.35">
      <c r="C15444" s="22"/>
    </row>
    <row r="15445" spans="3:3" x14ac:dyDescent="0.35">
      <c r="C15445" s="22"/>
    </row>
    <row r="15446" spans="3:3" x14ac:dyDescent="0.35">
      <c r="C15446" s="22"/>
    </row>
    <row r="15447" spans="3:3" x14ac:dyDescent="0.35">
      <c r="C15447" s="22"/>
    </row>
    <row r="15448" spans="3:3" x14ac:dyDescent="0.35">
      <c r="C15448" s="22"/>
    </row>
    <row r="15449" spans="3:3" x14ac:dyDescent="0.35">
      <c r="C15449" s="22"/>
    </row>
    <row r="15450" spans="3:3" x14ac:dyDescent="0.35">
      <c r="C15450" s="22"/>
    </row>
    <row r="15451" spans="3:3" x14ac:dyDescent="0.35">
      <c r="C15451" s="22"/>
    </row>
    <row r="15452" spans="3:3" x14ac:dyDescent="0.35">
      <c r="C15452" s="22"/>
    </row>
    <row r="15453" spans="3:3" x14ac:dyDescent="0.35">
      <c r="C15453" s="22"/>
    </row>
    <row r="15454" spans="3:3" x14ac:dyDescent="0.35">
      <c r="C15454" s="22"/>
    </row>
    <row r="15455" spans="3:3" x14ac:dyDescent="0.35">
      <c r="C15455" s="22"/>
    </row>
    <row r="15456" spans="3:3" x14ac:dyDescent="0.35">
      <c r="C15456" s="22"/>
    </row>
    <row r="15457" spans="3:3" x14ac:dyDescent="0.35">
      <c r="C15457" s="22"/>
    </row>
    <row r="15458" spans="3:3" x14ac:dyDescent="0.35">
      <c r="C15458" s="22"/>
    </row>
    <row r="15459" spans="3:3" x14ac:dyDescent="0.35">
      <c r="C15459" s="22"/>
    </row>
    <row r="15460" spans="3:3" x14ac:dyDescent="0.35">
      <c r="C15460" s="22"/>
    </row>
    <row r="15461" spans="3:3" x14ac:dyDescent="0.35">
      <c r="C15461" s="22"/>
    </row>
    <row r="15462" spans="3:3" x14ac:dyDescent="0.35">
      <c r="C15462" s="22"/>
    </row>
    <row r="15463" spans="3:3" x14ac:dyDescent="0.35">
      <c r="C15463" s="22"/>
    </row>
    <row r="15464" spans="3:3" x14ac:dyDescent="0.35">
      <c r="C15464" s="22"/>
    </row>
    <row r="15465" spans="3:3" x14ac:dyDescent="0.35">
      <c r="C15465" s="22"/>
    </row>
    <row r="15466" spans="3:3" x14ac:dyDescent="0.35">
      <c r="C15466" s="22"/>
    </row>
    <row r="15467" spans="3:3" x14ac:dyDescent="0.35">
      <c r="C15467" s="22"/>
    </row>
    <row r="15468" spans="3:3" x14ac:dyDescent="0.35">
      <c r="C15468" s="22"/>
    </row>
    <row r="15469" spans="3:3" x14ac:dyDescent="0.35">
      <c r="C15469" s="22"/>
    </row>
    <row r="15470" spans="3:3" x14ac:dyDescent="0.35">
      <c r="C15470" s="22"/>
    </row>
    <row r="15471" spans="3:3" x14ac:dyDescent="0.35">
      <c r="C15471" s="22"/>
    </row>
    <row r="15472" spans="3:3" x14ac:dyDescent="0.35">
      <c r="C15472" s="22"/>
    </row>
    <row r="15473" spans="3:3" x14ac:dyDescent="0.35">
      <c r="C15473" s="22"/>
    </row>
    <row r="15474" spans="3:3" x14ac:dyDescent="0.35">
      <c r="C15474" s="22"/>
    </row>
    <row r="15475" spans="3:3" x14ac:dyDescent="0.35">
      <c r="C15475" s="22"/>
    </row>
    <row r="15476" spans="3:3" x14ac:dyDescent="0.35">
      <c r="C15476" s="22"/>
    </row>
    <row r="15477" spans="3:3" x14ac:dyDescent="0.35">
      <c r="C15477" s="22"/>
    </row>
    <row r="15478" spans="3:3" x14ac:dyDescent="0.35">
      <c r="C15478" s="22"/>
    </row>
    <row r="15479" spans="3:3" x14ac:dyDescent="0.35">
      <c r="C15479" s="22"/>
    </row>
    <row r="15480" spans="3:3" x14ac:dyDescent="0.35">
      <c r="C15480" s="22"/>
    </row>
    <row r="15481" spans="3:3" x14ac:dyDescent="0.35">
      <c r="C15481" s="22"/>
    </row>
    <row r="15482" spans="3:3" x14ac:dyDescent="0.35">
      <c r="C15482" s="22"/>
    </row>
    <row r="15483" spans="3:3" x14ac:dyDescent="0.35">
      <c r="C15483" s="22"/>
    </row>
    <row r="15484" spans="3:3" x14ac:dyDescent="0.35">
      <c r="C15484" s="22"/>
    </row>
    <row r="15485" spans="3:3" x14ac:dyDescent="0.35">
      <c r="C15485" s="22"/>
    </row>
    <row r="15486" spans="3:3" x14ac:dyDescent="0.35">
      <c r="C15486" s="22"/>
    </row>
    <row r="15487" spans="3:3" x14ac:dyDescent="0.35">
      <c r="C15487" s="22"/>
    </row>
    <row r="15488" spans="3:3" x14ac:dyDescent="0.35">
      <c r="C15488" s="22"/>
    </row>
    <row r="15489" spans="3:3" x14ac:dyDescent="0.35">
      <c r="C15489" s="22"/>
    </row>
    <row r="15490" spans="3:3" x14ac:dyDescent="0.35">
      <c r="C15490" s="22"/>
    </row>
    <row r="15491" spans="3:3" x14ac:dyDescent="0.35">
      <c r="C15491" s="22"/>
    </row>
    <row r="15492" spans="3:3" x14ac:dyDescent="0.35">
      <c r="C15492" s="22"/>
    </row>
    <row r="15493" spans="3:3" x14ac:dyDescent="0.35">
      <c r="C15493" s="22"/>
    </row>
    <row r="15494" spans="3:3" x14ac:dyDescent="0.35">
      <c r="C15494" s="22"/>
    </row>
    <row r="15495" spans="3:3" x14ac:dyDescent="0.35">
      <c r="C15495" s="22"/>
    </row>
    <row r="15496" spans="3:3" x14ac:dyDescent="0.35">
      <c r="C15496" s="22"/>
    </row>
    <row r="15497" spans="3:3" x14ac:dyDescent="0.35">
      <c r="C15497" s="22"/>
    </row>
    <row r="15498" spans="3:3" x14ac:dyDescent="0.35">
      <c r="C15498" s="22"/>
    </row>
    <row r="15499" spans="3:3" x14ac:dyDescent="0.35">
      <c r="C15499" s="22"/>
    </row>
    <row r="15500" spans="3:3" x14ac:dyDescent="0.35">
      <c r="C15500" s="22"/>
    </row>
    <row r="15501" spans="3:3" x14ac:dyDescent="0.35">
      <c r="C15501" s="22"/>
    </row>
    <row r="15502" spans="3:3" x14ac:dyDescent="0.35">
      <c r="C15502" s="22"/>
    </row>
    <row r="15503" spans="3:3" x14ac:dyDescent="0.35">
      <c r="C15503" s="22"/>
    </row>
    <row r="15504" spans="3:3" x14ac:dyDescent="0.35">
      <c r="C15504" s="22"/>
    </row>
    <row r="15505" spans="3:3" x14ac:dyDescent="0.35">
      <c r="C15505" s="22"/>
    </row>
    <row r="15506" spans="3:3" x14ac:dyDescent="0.35">
      <c r="C15506" s="22"/>
    </row>
    <row r="15507" spans="3:3" x14ac:dyDescent="0.35">
      <c r="C15507" s="22"/>
    </row>
    <row r="15508" spans="3:3" x14ac:dyDescent="0.35">
      <c r="C15508" s="22"/>
    </row>
    <row r="15509" spans="3:3" x14ac:dyDescent="0.35">
      <c r="C15509" s="22"/>
    </row>
    <row r="15510" spans="3:3" x14ac:dyDescent="0.35">
      <c r="C15510" s="22"/>
    </row>
    <row r="15511" spans="3:3" x14ac:dyDescent="0.35">
      <c r="C15511" s="22"/>
    </row>
    <row r="15512" spans="3:3" x14ac:dyDescent="0.35">
      <c r="C15512" s="22"/>
    </row>
    <row r="15513" spans="3:3" x14ac:dyDescent="0.35">
      <c r="C15513" s="22"/>
    </row>
    <row r="15514" spans="3:3" x14ac:dyDescent="0.35">
      <c r="C15514" s="22"/>
    </row>
    <row r="15515" spans="3:3" x14ac:dyDescent="0.35">
      <c r="C15515" s="22"/>
    </row>
    <row r="15516" spans="3:3" x14ac:dyDescent="0.35">
      <c r="C15516" s="22"/>
    </row>
    <row r="15517" spans="3:3" x14ac:dyDescent="0.35">
      <c r="C15517" s="22"/>
    </row>
    <row r="15518" spans="3:3" x14ac:dyDescent="0.35">
      <c r="C15518" s="22"/>
    </row>
    <row r="15519" spans="3:3" x14ac:dyDescent="0.35">
      <c r="C15519" s="22"/>
    </row>
    <row r="15520" spans="3:3" x14ac:dyDescent="0.35">
      <c r="C15520" s="22"/>
    </row>
    <row r="15521" spans="3:3" x14ac:dyDescent="0.35">
      <c r="C15521" s="22"/>
    </row>
    <row r="15522" spans="3:3" x14ac:dyDescent="0.35">
      <c r="C15522" s="22"/>
    </row>
    <row r="15523" spans="3:3" x14ac:dyDescent="0.35">
      <c r="C15523" s="22"/>
    </row>
    <row r="15524" spans="3:3" x14ac:dyDescent="0.35">
      <c r="C15524" s="22"/>
    </row>
    <row r="15525" spans="3:3" x14ac:dyDescent="0.35">
      <c r="C15525" s="22"/>
    </row>
    <row r="15526" spans="3:3" x14ac:dyDescent="0.35">
      <c r="C15526" s="22"/>
    </row>
    <row r="15527" spans="3:3" x14ac:dyDescent="0.35">
      <c r="C15527" s="22"/>
    </row>
    <row r="15528" spans="3:3" x14ac:dyDescent="0.35">
      <c r="C15528" s="22"/>
    </row>
    <row r="15529" spans="3:3" x14ac:dyDescent="0.35">
      <c r="C15529" s="22"/>
    </row>
    <row r="15530" spans="3:3" x14ac:dyDescent="0.35">
      <c r="C15530" s="22"/>
    </row>
    <row r="15531" spans="3:3" x14ac:dyDescent="0.35">
      <c r="C15531" s="22"/>
    </row>
    <row r="15532" spans="3:3" x14ac:dyDescent="0.35">
      <c r="C15532" s="22"/>
    </row>
    <row r="15533" spans="3:3" x14ac:dyDescent="0.35">
      <c r="C15533" s="22"/>
    </row>
    <row r="15534" spans="3:3" x14ac:dyDescent="0.35">
      <c r="C15534" s="22"/>
    </row>
    <row r="15535" spans="3:3" x14ac:dyDescent="0.35">
      <c r="C15535" s="22"/>
    </row>
    <row r="15536" spans="3:3" x14ac:dyDescent="0.35">
      <c r="C15536" s="22"/>
    </row>
    <row r="15537" spans="3:3" x14ac:dyDescent="0.35">
      <c r="C15537" s="22"/>
    </row>
    <row r="15538" spans="3:3" x14ac:dyDescent="0.35">
      <c r="C15538" s="22"/>
    </row>
    <row r="15539" spans="3:3" x14ac:dyDescent="0.35">
      <c r="C15539" s="22"/>
    </row>
    <row r="15540" spans="3:3" x14ac:dyDescent="0.35">
      <c r="C15540" s="22"/>
    </row>
    <row r="15541" spans="3:3" x14ac:dyDescent="0.35">
      <c r="C15541" s="22"/>
    </row>
    <row r="15542" spans="3:3" x14ac:dyDescent="0.35">
      <c r="C15542" s="22"/>
    </row>
    <row r="15543" spans="3:3" x14ac:dyDescent="0.35">
      <c r="C15543" s="22"/>
    </row>
    <row r="15544" spans="3:3" x14ac:dyDescent="0.35">
      <c r="C15544" s="22"/>
    </row>
    <row r="15545" spans="3:3" x14ac:dyDescent="0.35">
      <c r="C15545" s="22"/>
    </row>
    <row r="15546" spans="3:3" x14ac:dyDescent="0.35">
      <c r="C15546" s="22"/>
    </row>
    <row r="15547" spans="3:3" x14ac:dyDescent="0.35">
      <c r="C15547" s="22"/>
    </row>
    <row r="15548" spans="3:3" x14ac:dyDescent="0.35">
      <c r="C15548" s="22"/>
    </row>
    <row r="15549" spans="3:3" x14ac:dyDescent="0.35">
      <c r="C15549" s="22"/>
    </row>
    <row r="15550" spans="3:3" x14ac:dyDescent="0.35">
      <c r="C15550" s="22"/>
    </row>
    <row r="15551" spans="3:3" x14ac:dyDescent="0.35">
      <c r="C15551" s="22"/>
    </row>
    <row r="15552" spans="3:3" x14ac:dyDescent="0.35">
      <c r="C15552" s="22"/>
    </row>
    <row r="15553" spans="3:3" x14ac:dyDescent="0.35">
      <c r="C15553" s="22"/>
    </row>
    <row r="15554" spans="3:3" x14ac:dyDescent="0.35">
      <c r="C15554" s="22"/>
    </row>
    <row r="15555" spans="3:3" x14ac:dyDescent="0.35">
      <c r="C15555" s="22"/>
    </row>
    <row r="15556" spans="3:3" x14ac:dyDescent="0.35">
      <c r="C15556" s="22"/>
    </row>
    <row r="15557" spans="3:3" x14ac:dyDescent="0.35">
      <c r="C15557" s="22"/>
    </row>
    <row r="15558" spans="3:3" x14ac:dyDescent="0.35">
      <c r="C15558" s="22"/>
    </row>
    <row r="15559" spans="3:3" x14ac:dyDescent="0.35">
      <c r="C15559" s="22"/>
    </row>
    <row r="15560" spans="3:3" x14ac:dyDescent="0.35">
      <c r="C15560" s="22"/>
    </row>
    <row r="15561" spans="3:3" x14ac:dyDescent="0.35">
      <c r="C15561" s="22"/>
    </row>
    <row r="15562" spans="3:3" x14ac:dyDescent="0.35">
      <c r="C15562" s="22"/>
    </row>
    <row r="15563" spans="3:3" x14ac:dyDescent="0.35">
      <c r="C15563" s="22"/>
    </row>
    <row r="15564" spans="3:3" x14ac:dyDescent="0.35">
      <c r="C15564" s="22"/>
    </row>
    <row r="15565" spans="3:3" x14ac:dyDescent="0.35">
      <c r="C15565" s="22"/>
    </row>
    <row r="15566" spans="3:3" x14ac:dyDescent="0.35">
      <c r="C15566" s="22"/>
    </row>
    <row r="15567" spans="3:3" x14ac:dyDescent="0.35">
      <c r="C15567" s="22"/>
    </row>
    <row r="15568" spans="3:3" x14ac:dyDescent="0.35">
      <c r="C15568" s="22"/>
    </row>
    <row r="15569" spans="3:3" x14ac:dyDescent="0.35">
      <c r="C15569" s="22"/>
    </row>
    <row r="15570" spans="3:3" x14ac:dyDescent="0.35">
      <c r="C15570" s="22"/>
    </row>
    <row r="15571" spans="3:3" x14ac:dyDescent="0.35">
      <c r="C15571" s="22"/>
    </row>
    <row r="15572" spans="3:3" x14ac:dyDescent="0.35">
      <c r="C15572" s="22"/>
    </row>
    <row r="15573" spans="3:3" x14ac:dyDescent="0.35">
      <c r="C15573" s="22"/>
    </row>
    <row r="15574" spans="3:3" x14ac:dyDescent="0.35">
      <c r="C15574" s="22"/>
    </row>
    <row r="15575" spans="3:3" x14ac:dyDescent="0.35">
      <c r="C15575" s="22"/>
    </row>
    <row r="15576" spans="3:3" x14ac:dyDescent="0.35">
      <c r="C15576" s="22"/>
    </row>
    <row r="15577" spans="3:3" x14ac:dyDescent="0.35">
      <c r="C15577" s="22"/>
    </row>
    <row r="15578" spans="3:3" x14ac:dyDescent="0.35">
      <c r="C15578" s="22"/>
    </row>
    <row r="15579" spans="3:3" x14ac:dyDescent="0.35">
      <c r="C15579" s="22"/>
    </row>
    <row r="15580" spans="3:3" x14ac:dyDescent="0.35">
      <c r="C15580" s="22"/>
    </row>
    <row r="15581" spans="3:3" x14ac:dyDescent="0.35">
      <c r="C15581" s="22"/>
    </row>
    <row r="15582" spans="3:3" x14ac:dyDescent="0.35">
      <c r="C15582" s="22"/>
    </row>
    <row r="15583" spans="3:3" x14ac:dyDescent="0.35">
      <c r="C15583" s="22"/>
    </row>
    <row r="15584" spans="3:3" x14ac:dyDescent="0.35">
      <c r="C15584" s="22"/>
    </row>
    <row r="15585" spans="3:3" x14ac:dyDescent="0.35">
      <c r="C15585" s="22"/>
    </row>
    <row r="15586" spans="3:3" x14ac:dyDescent="0.35">
      <c r="C15586" s="22"/>
    </row>
    <row r="15587" spans="3:3" x14ac:dyDescent="0.35">
      <c r="C15587" s="22"/>
    </row>
    <row r="15588" spans="3:3" x14ac:dyDescent="0.35">
      <c r="C15588" s="22"/>
    </row>
    <row r="15589" spans="3:3" x14ac:dyDescent="0.35">
      <c r="C15589" s="22"/>
    </row>
    <row r="15590" spans="3:3" x14ac:dyDescent="0.35">
      <c r="C15590" s="22"/>
    </row>
    <row r="15591" spans="3:3" x14ac:dyDescent="0.35">
      <c r="C15591" s="22"/>
    </row>
    <row r="15592" spans="3:3" x14ac:dyDescent="0.35">
      <c r="C15592" s="22"/>
    </row>
    <row r="15593" spans="3:3" x14ac:dyDescent="0.35">
      <c r="C15593" s="22"/>
    </row>
    <row r="15594" spans="3:3" x14ac:dyDescent="0.35">
      <c r="C15594" s="22"/>
    </row>
    <row r="15595" spans="3:3" x14ac:dyDescent="0.35">
      <c r="C15595" s="22"/>
    </row>
    <row r="15596" spans="3:3" x14ac:dyDescent="0.35">
      <c r="C15596" s="22"/>
    </row>
    <row r="15597" spans="3:3" x14ac:dyDescent="0.35">
      <c r="C15597" s="22"/>
    </row>
    <row r="15598" spans="3:3" x14ac:dyDescent="0.35">
      <c r="C15598" s="22"/>
    </row>
    <row r="15599" spans="3:3" x14ac:dyDescent="0.35">
      <c r="C15599" s="22"/>
    </row>
    <row r="15600" spans="3:3" x14ac:dyDescent="0.35">
      <c r="C15600" s="22"/>
    </row>
    <row r="15601" spans="3:3" x14ac:dyDescent="0.35">
      <c r="C15601" s="22"/>
    </row>
    <row r="15602" spans="3:3" x14ac:dyDescent="0.35">
      <c r="C15602" s="22"/>
    </row>
    <row r="15603" spans="3:3" x14ac:dyDescent="0.35">
      <c r="C15603" s="22"/>
    </row>
    <row r="15604" spans="3:3" x14ac:dyDescent="0.35">
      <c r="C15604" s="22"/>
    </row>
    <row r="15605" spans="3:3" x14ac:dyDescent="0.35">
      <c r="C15605" s="22"/>
    </row>
    <row r="15606" spans="3:3" x14ac:dyDescent="0.35">
      <c r="C15606" s="22"/>
    </row>
    <row r="15607" spans="3:3" x14ac:dyDescent="0.35">
      <c r="C15607" s="22"/>
    </row>
    <row r="15608" spans="3:3" x14ac:dyDescent="0.35">
      <c r="C15608" s="22"/>
    </row>
    <row r="15609" spans="3:3" x14ac:dyDescent="0.35">
      <c r="C15609" s="22"/>
    </row>
    <row r="15610" spans="3:3" x14ac:dyDescent="0.35">
      <c r="C15610" s="22"/>
    </row>
    <row r="15611" spans="3:3" x14ac:dyDescent="0.35">
      <c r="C15611" s="22"/>
    </row>
    <row r="15612" spans="3:3" x14ac:dyDescent="0.35">
      <c r="C15612" s="22"/>
    </row>
    <row r="15613" spans="3:3" x14ac:dyDescent="0.35">
      <c r="C15613" s="22"/>
    </row>
    <row r="15614" spans="3:3" x14ac:dyDescent="0.35">
      <c r="C15614" s="22"/>
    </row>
    <row r="15615" spans="3:3" x14ac:dyDescent="0.35">
      <c r="C15615" s="22"/>
    </row>
    <row r="15616" spans="3:3" x14ac:dyDescent="0.35">
      <c r="C15616" s="22"/>
    </row>
    <row r="15617" spans="3:3" x14ac:dyDescent="0.35">
      <c r="C15617" s="22"/>
    </row>
    <row r="15618" spans="3:3" x14ac:dyDescent="0.35">
      <c r="C15618" s="22"/>
    </row>
    <row r="15619" spans="3:3" x14ac:dyDescent="0.35">
      <c r="C15619" s="22"/>
    </row>
    <row r="15620" spans="3:3" x14ac:dyDescent="0.35">
      <c r="C15620" s="22"/>
    </row>
    <row r="15621" spans="3:3" x14ac:dyDescent="0.35">
      <c r="C15621" s="22"/>
    </row>
    <row r="15622" spans="3:3" x14ac:dyDescent="0.35">
      <c r="C15622" s="22"/>
    </row>
    <row r="15623" spans="3:3" x14ac:dyDescent="0.35">
      <c r="C15623" s="22"/>
    </row>
    <row r="15624" spans="3:3" x14ac:dyDescent="0.35">
      <c r="C15624" s="22"/>
    </row>
    <row r="15625" spans="3:3" x14ac:dyDescent="0.35">
      <c r="C15625" s="22"/>
    </row>
    <row r="15626" spans="3:3" x14ac:dyDescent="0.35">
      <c r="C15626" s="22"/>
    </row>
    <row r="15627" spans="3:3" x14ac:dyDescent="0.35">
      <c r="C15627" s="22"/>
    </row>
    <row r="15628" spans="3:3" x14ac:dyDescent="0.35">
      <c r="C15628" s="22"/>
    </row>
    <row r="15629" spans="3:3" x14ac:dyDescent="0.35">
      <c r="C15629" s="22"/>
    </row>
    <row r="15630" spans="3:3" x14ac:dyDescent="0.35">
      <c r="C15630" s="22"/>
    </row>
    <row r="15631" spans="3:3" x14ac:dyDescent="0.35">
      <c r="C15631" s="22"/>
    </row>
    <row r="15632" spans="3:3" x14ac:dyDescent="0.35">
      <c r="C15632" s="22"/>
    </row>
    <row r="15633" spans="3:3" x14ac:dyDescent="0.35">
      <c r="C15633" s="22"/>
    </row>
    <row r="15634" spans="3:3" x14ac:dyDescent="0.35">
      <c r="C15634" s="22"/>
    </row>
    <row r="15635" spans="3:3" x14ac:dyDescent="0.35">
      <c r="C15635" s="22"/>
    </row>
    <row r="15636" spans="3:3" x14ac:dyDescent="0.35">
      <c r="C15636" s="22"/>
    </row>
    <row r="15637" spans="3:3" x14ac:dyDescent="0.35">
      <c r="C15637" s="22"/>
    </row>
    <row r="15638" spans="3:3" x14ac:dyDescent="0.35">
      <c r="C15638" s="22"/>
    </row>
    <row r="15639" spans="3:3" x14ac:dyDescent="0.35">
      <c r="C15639" s="22"/>
    </row>
    <row r="15640" spans="3:3" x14ac:dyDescent="0.35">
      <c r="C15640" s="22"/>
    </row>
    <row r="15641" spans="3:3" x14ac:dyDescent="0.35">
      <c r="C15641" s="22"/>
    </row>
    <row r="15642" spans="3:3" x14ac:dyDescent="0.35">
      <c r="C15642" s="22"/>
    </row>
    <row r="15643" spans="3:3" x14ac:dyDescent="0.35">
      <c r="C15643" s="22"/>
    </row>
    <row r="15644" spans="3:3" x14ac:dyDescent="0.35">
      <c r="C15644" s="22"/>
    </row>
    <row r="15645" spans="3:3" x14ac:dyDescent="0.35">
      <c r="C15645" s="22"/>
    </row>
    <row r="15646" spans="3:3" x14ac:dyDescent="0.35">
      <c r="C15646" s="22"/>
    </row>
    <row r="15647" spans="3:3" x14ac:dyDescent="0.35">
      <c r="C15647" s="22"/>
    </row>
    <row r="15648" spans="3:3" x14ac:dyDescent="0.35">
      <c r="C15648" s="22"/>
    </row>
    <row r="15649" spans="3:3" x14ac:dyDescent="0.35">
      <c r="C15649" s="22"/>
    </row>
    <row r="15650" spans="3:3" x14ac:dyDescent="0.35">
      <c r="C15650" s="22"/>
    </row>
    <row r="15651" spans="3:3" x14ac:dyDescent="0.35">
      <c r="C15651" s="22"/>
    </row>
    <row r="15652" spans="3:3" x14ac:dyDescent="0.35">
      <c r="C15652" s="22"/>
    </row>
    <row r="15653" spans="3:3" x14ac:dyDescent="0.35">
      <c r="C15653" s="22"/>
    </row>
    <row r="15654" spans="3:3" x14ac:dyDescent="0.35">
      <c r="C15654" s="22"/>
    </row>
    <row r="15655" spans="3:3" x14ac:dyDescent="0.35">
      <c r="C15655" s="22"/>
    </row>
    <row r="15656" spans="3:3" x14ac:dyDescent="0.35">
      <c r="C15656" s="22"/>
    </row>
    <row r="15657" spans="3:3" x14ac:dyDescent="0.35">
      <c r="C15657" s="22"/>
    </row>
    <row r="15658" spans="3:3" x14ac:dyDescent="0.35">
      <c r="C15658" s="22"/>
    </row>
    <row r="15659" spans="3:3" x14ac:dyDescent="0.35">
      <c r="C15659" s="22"/>
    </row>
    <row r="15660" spans="3:3" x14ac:dyDescent="0.35">
      <c r="C15660" s="22"/>
    </row>
    <row r="15661" spans="3:3" x14ac:dyDescent="0.35">
      <c r="C15661" s="22"/>
    </row>
    <row r="15662" spans="3:3" x14ac:dyDescent="0.35">
      <c r="C15662" s="22"/>
    </row>
    <row r="15663" spans="3:3" x14ac:dyDescent="0.35">
      <c r="C15663" s="22"/>
    </row>
    <row r="15664" spans="3:3" x14ac:dyDescent="0.35">
      <c r="C15664" s="22"/>
    </row>
    <row r="15665" spans="3:3" x14ac:dyDescent="0.35">
      <c r="C15665" s="22"/>
    </row>
    <row r="15666" spans="3:3" x14ac:dyDescent="0.35">
      <c r="C15666" s="22"/>
    </row>
    <row r="15667" spans="3:3" x14ac:dyDescent="0.35">
      <c r="C15667" s="22"/>
    </row>
    <row r="15668" spans="3:3" x14ac:dyDescent="0.35">
      <c r="C15668" s="22"/>
    </row>
    <row r="15669" spans="3:3" x14ac:dyDescent="0.35">
      <c r="C15669" s="22"/>
    </row>
    <row r="15670" spans="3:3" x14ac:dyDescent="0.35">
      <c r="C15670" s="22"/>
    </row>
    <row r="15671" spans="3:3" x14ac:dyDescent="0.35">
      <c r="C15671" s="22"/>
    </row>
    <row r="15672" spans="3:3" x14ac:dyDescent="0.35">
      <c r="C15672" s="22"/>
    </row>
    <row r="15673" spans="3:3" x14ac:dyDescent="0.35">
      <c r="C15673" s="22"/>
    </row>
    <row r="15674" spans="3:3" x14ac:dyDescent="0.35">
      <c r="C15674" s="22"/>
    </row>
    <row r="15675" spans="3:3" x14ac:dyDescent="0.35">
      <c r="C15675" s="22"/>
    </row>
    <row r="15676" spans="3:3" x14ac:dyDescent="0.35">
      <c r="C15676" s="22"/>
    </row>
    <row r="15677" spans="3:3" x14ac:dyDescent="0.35">
      <c r="C15677" s="22"/>
    </row>
    <row r="15678" spans="3:3" x14ac:dyDescent="0.35">
      <c r="C15678" s="22"/>
    </row>
    <row r="15679" spans="3:3" x14ac:dyDescent="0.35">
      <c r="C15679" s="22"/>
    </row>
    <row r="15680" spans="3:3" x14ac:dyDescent="0.35">
      <c r="C15680" s="22"/>
    </row>
    <row r="15681" spans="3:3" x14ac:dyDescent="0.35">
      <c r="C15681" s="22"/>
    </row>
    <row r="15682" spans="3:3" x14ac:dyDescent="0.35">
      <c r="C15682" s="22"/>
    </row>
    <row r="15683" spans="3:3" x14ac:dyDescent="0.35">
      <c r="C15683" s="22"/>
    </row>
    <row r="15684" spans="3:3" x14ac:dyDescent="0.35">
      <c r="C15684" s="22"/>
    </row>
    <row r="15685" spans="3:3" x14ac:dyDescent="0.35">
      <c r="C15685" s="22"/>
    </row>
    <row r="15686" spans="3:3" x14ac:dyDescent="0.35">
      <c r="C15686" s="22"/>
    </row>
    <row r="15687" spans="3:3" x14ac:dyDescent="0.35">
      <c r="C15687" s="22"/>
    </row>
    <row r="15688" spans="3:3" x14ac:dyDescent="0.35">
      <c r="C15688" s="22"/>
    </row>
    <row r="15689" spans="3:3" x14ac:dyDescent="0.35">
      <c r="C15689" s="22"/>
    </row>
    <row r="15690" spans="3:3" x14ac:dyDescent="0.35">
      <c r="C15690" s="22"/>
    </row>
    <row r="15691" spans="3:3" x14ac:dyDescent="0.35">
      <c r="C15691" s="22"/>
    </row>
    <row r="15692" spans="3:3" x14ac:dyDescent="0.35">
      <c r="C15692" s="22"/>
    </row>
    <row r="15693" spans="3:3" x14ac:dyDescent="0.35">
      <c r="C15693" s="22"/>
    </row>
    <row r="15694" spans="3:3" x14ac:dyDescent="0.35">
      <c r="C15694" s="22"/>
    </row>
    <row r="15695" spans="3:3" x14ac:dyDescent="0.35">
      <c r="C15695" s="22"/>
    </row>
    <row r="15696" spans="3:3" x14ac:dyDescent="0.35">
      <c r="C15696" s="22"/>
    </row>
    <row r="15697" spans="3:3" x14ac:dyDescent="0.35">
      <c r="C15697" s="22"/>
    </row>
    <row r="15698" spans="3:3" x14ac:dyDescent="0.35">
      <c r="C15698" s="22"/>
    </row>
    <row r="15699" spans="3:3" x14ac:dyDescent="0.35">
      <c r="C15699" s="22"/>
    </row>
    <row r="15700" spans="3:3" x14ac:dyDescent="0.35">
      <c r="C15700" s="22"/>
    </row>
    <row r="15701" spans="3:3" x14ac:dyDescent="0.35">
      <c r="C15701" s="22"/>
    </row>
    <row r="15702" spans="3:3" x14ac:dyDescent="0.35">
      <c r="C15702" s="22"/>
    </row>
    <row r="15703" spans="3:3" x14ac:dyDescent="0.35">
      <c r="C15703" s="22"/>
    </row>
    <row r="15704" spans="3:3" x14ac:dyDescent="0.35">
      <c r="C15704" s="22"/>
    </row>
    <row r="15705" spans="3:3" x14ac:dyDescent="0.35">
      <c r="C15705" s="22"/>
    </row>
    <row r="15706" spans="3:3" x14ac:dyDescent="0.35">
      <c r="C15706" s="22"/>
    </row>
    <row r="15707" spans="3:3" x14ac:dyDescent="0.35">
      <c r="C15707" s="22"/>
    </row>
    <row r="15708" spans="3:3" x14ac:dyDescent="0.35">
      <c r="C15708" s="22"/>
    </row>
    <row r="15709" spans="3:3" x14ac:dyDescent="0.35">
      <c r="C15709" s="22"/>
    </row>
    <row r="15710" spans="3:3" x14ac:dyDescent="0.35">
      <c r="C15710" s="22"/>
    </row>
    <row r="15711" spans="3:3" x14ac:dyDescent="0.35">
      <c r="C15711" s="22"/>
    </row>
    <row r="15712" spans="3:3" x14ac:dyDescent="0.35">
      <c r="C15712" s="22"/>
    </row>
    <row r="15713" spans="3:3" x14ac:dyDescent="0.35">
      <c r="C15713" s="22"/>
    </row>
    <row r="15714" spans="3:3" x14ac:dyDescent="0.35">
      <c r="C15714" s="22"/>
    </row>
    <row r="15715" spans="3:3" x14ac:dyDescent="0.35">
      <c r="C15715" s="22"/>
    </row>
    <row r="15716" spans="3:3" x14ac:dyDescent="0.35">
      <c r="C15716" s="22"/>
    </row>
    <row r="15717" spans="3:3" x14ac:dyDescent="0.35">
      <c r="C15717" s="22"/>
    </row>
    <row r="15718" spans="3:3" x14ac:dyDescent="0.35">
      <c r="C15718" s="22"/>
    </row>
    <row r="15719" spans="3:3" x14ac:dyDescent="0.35">
      <c r="C15719" s="22"/>
    </row>
    <row r="15720" spans="3:3" x14ac:dyDescent="0.35">
      <c r="C15720" s="22"/>
    </row>
    <row r="15721" spans="3:3" x14ac:dyDescent="0.35">
      <c r="C15721" s="22"/>
    </row>
    <row r="15722" spans="3:3" x14ac:dyDescent="0.35">
      <c r="C15722" s="22"/>
    </row>
    <row r="15723" spans="3:3" x14ac:dyDescent="0.35">
      <c r="C15723" s="22"/>
    </row>
    <row r="15724" spans="3:3" x14ac:dyDescent="0.35">
      <c r="C15724" s="22"/>
    </row>
    <row r="15725" spans="3:3" x14ac:dyDescent="0.35">
      <c r="C15725" s="22"/>
    </row>
    <row r="15726" spans="3:3" x14ac:dyDescent="0.35">
      <c r="C15726" s="22"/>
    </row>
    <row r="15727" spans="3:3" x14ac:dyDescent="0.35">
      <c r="C15727" s="22"/>
    </row>
    <row r="15728" spans="3:3" x14ac:dyDescent="0.35">
      <c r="C15728" s="22"/>
    </row>
    <row r="15729" spans="3:3" x14ac:dyDescent="0.35">
      <c r="C15729" s="22"/>
    </row>
    <row r="15730" spans="3:3" x14ac:dyDescent="0.35">
      <c r="C15730" s="22"/>
    </row>
    <row r="15731" spans="3:3" x14ac:dyDescent="0.35">
      <c r="C15731" s="22"/>
    </row>
    <row r="15732" spans="3:3" x14ac:dyDescent="0.35">
      <c r="C15732" s="22"/>
    </row>
    <row r="15733" spans="3:3" x14ac:dyDescent="0.35">
      <c r="C15733" s="22"/>
    </row>
    <row r="15734" spans="3:3" x14ac:dyDescent="0.35">
      <c r="C15734" s="22"/>
    </row>
    <row r="15735" spans="3:3" x14ac:dyDescent="0.35">
      <c r="C15735" s="22"/>
    </row>
    <row r="15736" spans="3:3" x14ac:dyDescent="0.35">
      <c r="C15736" s="22"/>
    </row>
    <row r="15737" spans="3:3" x14ac:dyDescent="0.35">
      <c r="C15737" s="22"/>
    </row>
    <row r="15738" spans="3:3" x14ac:dyDescent="0.35">
      <c r="C15738" s="22"/>
    </row>
    <row r="15739" spans="3:3" x14ac:dyDescent="0.35">
      <c r="C15739" s="22"/>
    </row>
    <row r="15740" spans="3:3" x14ac:dyDescent="0.35">
      <c r="C15740" s="22"/>
    </row>
    <row r="15741" spans="3:3" x14ac:dyDescent="0.35">
      <c r="C15741" s="22"/>
    </row>
    <row r="15742" spans="3:3" x14ac:dyDescent="0.35">
      <c r="C15742" s="22"/>
    </row>
    <row r="15743" spans="3:3" x14ac:dyDescent="0.35">
      <c r="C15743" s="22"/>
    </row>
    <row r="15744" spans="3:3" x14ac:dyDescent="0.35">
      <c r="C15744" s="22"/>
    </row>
    <row r="15745" spans="3:3" x14ac:dyDescent="0.35">
      <c r="C15745" s="22"/>
    </row>
    <row r="15746" spans="3:3" x14ac:dyDescent="0.35">
      <c r="C15746" s="22"/>
    </row>
    <row r="15747" spans="3:3" x14ac:dyDescent="0.35">
      <c r="C15747" s="22"/>
    </row>
    <row r="15748" spans="3:3" x14ac:dyDescent="0.35">
      <c r="C15748" s="22"/>
    </row>
    <row r="15749" spans="3:3" x14ac:dyDescent="0.35">
      <c r="C15749" s="22"/>
    </row>
    <row r="15750" spans="3:3" x14ac:dyDescent="0.35">
      <c r="C15750" s="22"/>
    </row>
    <row r="15751" spans="3:3" x14ac:dyDescent="0.35">
      <c r="C15751" s="22"/>
    </row>
    <row r="15752" spans="3:3" x14ac:dyDescent="0.35">
      <c r="C15752" s="22"/>
    </row>
    <row r="15753" spans="3:3" x14ac:dyDescent="0.35">
      <c r="C15753" s="22"/>
    </row>
    <row r="15754" spans="3:3" x14ac:dyDescent="0.35">
      <c r="C15754" s="22"/>
    </row>
    <row r="15755" spans="3:3" x14ac:dyDescent="0.35">
      <c r="C15755" s="22"/>
    </row>
    <row r="15756" spans="3:3" x14ac:dyDescent="0.35">
      <c r="C15756" s="22"/>
    </row>
    <row r="15757" spans="3:3" x14ac:dyDescent="0.35">
      <c r="C15757" s="22"/>
    </row>
    <row r="15758" spans="3:3" x14ac:dyDescent="0.35">
      <c r="C15758" s="22"/>
    </row>
    <row r="15759" spans="3:3" x14ac:dyDescent="0.35">
      <c r="C15759" s="22"/>
    </row>
    <row r="15760" spans="3:3" x14ac:dyDescent="0.35">
      <c r="C15760" s="22"/>
    </row>
    <row r="15761" spans="3:3" x14ac:dyDescent="0.35">
      <c r="C15761" s="22"/>
    </row>
    <row r="15762" spans="3:3" x14ac:dyDescent="0.35">
      <c r="C15762" s="22"/>
    </row>
    <row r="15763" spans="3:3" x14ac:dyDescent="0.35">
      <c r="C15763" s="22"/>
    </row>
    <row r="15764" spans="3:3" x14ac:dyDescent="0.35">
      <c r="C15764" s="22"/>
    </row>
    <row r="15765" spans="3:3" x14ac:dyDescent="0.35">
      <c r="C15765" s="22"/>
    </row>
    <row r="15766" spans="3:3" x14ac:dyDescent="0.35">
      <c r="C15766" s="22"/>
    </row>
    <row r="15767" spans="3:3" x14ac:dyDescent="0.35">
      <c r="C15767" s="22"/>
    </row>
    <row r="15768" spans="3:3" x14ac:dyDescent="0.35">
      <c r="C15768" s="22"/>
    </row>
    <row r="15769" spans="3:3" x14ac:dyDescent="0.35">
      <c r="C15769" s="22"/>
    </row>
    <row r="15770" spans="3:3" x14ac:dyDescent="0.35">
      <c r="C15770" s="22"/>
    </row>
    <row r="15771" spans="3:3" x14ac:dyDescent="0.35">
      <c r="C15771" s="22"/>
    </row>
    <row r="15772" spans="3:3" x14ac:dyDescent="0.35">
      <c r="C15772" s="22"/>
    </row>
    <row r="15773" spans="3:3" x14ac:dyDescent="0.35">
      <c r="C15773" s="22"/>
    </row>
    <row r="15774" spans="3:3" x14ac:dyDescent="0.35">
      <c r="C15774" s="22"/>
    </row>
    <row r="15775" spans="3:3" x14ac:dyDescent="0.35">
      <c r="C15775" s="22"/>
    </row>
    <row r="15776" spans="3:3" x14ac:dyDescent="0.35">
      <c r="C15776" s="22"/>
    </row>
    <row r="15777" spans="3:3" x14ac:dyDescent="0.35">
      <c r="C15777" s="22"/>
    </row>
    <row r="15778" spans="3:3" x14ac:dyDescent="0.35">
      <c r="C15778" s="22"/>
    </row>
    <row r="15779" spans="3:3" x14ac:dyDescent="0.35">
      <c r="C15779" s="22"/>
    </row>
    <row r="15780" spans="3:3" x14ac:dyDescent="0.35">
      <c r="C15780" s="22"/>
    </row>
    <row r="15781" spans="3:3" x14ac:dyDescent="0.35">
      <c r="C15781" s="22"/>
    </row>
    <row r="15782" spans="3:3" x14ac:dyDescent="0.35">
      <c r="C15782" s="22"/>
    </row>
    <row r="15783" spans="3:3" x14ac:dyDescent="0.35">
      <c r="C15783" s="22"/>
    </row>
    <row r="15784" spans="3:3" x14ac:dyDescent="0.35">
      <c r="C15784" s="22"/>
    </row>
    <row r="15785" spans="3:3" x14ac:dyDescent="0.35">
      <c r="C15785" s="22"/>
    </row>
    <row r="15786" spans="3:3" x14ac:dyDescent="0.35">
      <c r="C15786" s="22"/>
    </row>
    <row r="15787" spans="3:3" x14ac:dyDescent="0.35">
      <c r="C15787" s="22"/>
    </row>
    <row r="15788" spans="3:3" x14ac:dyDescent="0.35">
      <c r="C15788" s="22"/>
    </row>
    <row r="15789" spans="3:3" x14ac:dyDescent="0.35">
      <c r="C15789" s="22"/>
    </row>
    <row r="15790" spans="3:3" x14ac:dyDescent="0.35">
      <c r="C15790" s="22"/>
    </row>
    <row r="15791" spans="3:3" x14ac:dyDescent="0.35">
      <c r="C15791" s="22"/>
    </row>
    <row r="15792" spans="3:3" x14ac:dyDescent="0.35">
      <c r="C15792" s="22"/>
    </row>
    <row r="15793" spans="3:3" x14ac:dyDescent="0.35">
      <c r="C15793" s="22"/>
    </row>
    <row r="15794" spans="3:3" x14ac:dyDescent="0.35">
      <c r="C15794" s="22"/>
    </row>
    <row r="15795" spans="3:3" x14ac:dyDescent="0.35">
      <c r="C15795" s="22"/>
    </row>
    <row r="15796" spans="3:3" x14ac:dyDescent="0.35">
      <c r="C15796" s="22"/>
    </row>
    <row r="15797" spans="3:3" x14ac:dyDescent="0.35">
      <c r="C15797" s="22"/>
    </row>
    <row r="15798" spans="3:3" x14ac:dyDescent="0.35">
      <c r="C15798" s="22"/>
    </row>
    <row r="15799" spans="3:3" x14ac:dyDescent="0.35">
      <c r="C15799" s="22"/>
    </row>
    <row r="15800" spans="3:3" x14ac:dyDescent="0.35">
      <c r="C15800" s="22"/>
    </row>
    <row r="15801" spans="3:3" x14ac:dyDescent="0.35">
      <c r="C15801" s="22"/>
    </row>
    <row r="15802" spans="3:3" x14ac:dyDescent="0.35">
      <c r="C15802" s="22"/>
    </row>
    <row r="15803" spans="3:3" x14ac:dyDescent="0.35">
      <c r="C15803" s="22"/>
    </row>
    <row r="15804" spans="3:3" x14ac:dyDescent="0.35">
      <c r="C15804" s="22"/>
    </row>
    <row r="15805" spans="3:3" x14ac:dyDescent="0.35">
      <c r="C15805" s="22"/>
    </row>
    <row r="15806" spans="3:3" x14ac:dyDescent="0.35">
      <c r="C15806" s="22"/>
    </row>
    <row r="15807" spans="3:3" x14ac:dyDescent="0.35">
      <c r="C15807" s="22"/>
    </row>
    <row r="15808" spans="3:3" x14ac:dyDescent="0.35">
      <c r="C15808" s="22"/>
    </row>
    <row r="15809" spans="3:3" x14ac:dyDescent="0.35">
      <c r="C15809" s="22"/>
    </row>
    <row r="15810" spans="3:3" x14ac:dyDescent="0.35">
      <c r="C15810" s="22"/>
    </row>
    <row r="15811" spans="3:3" x14ac:dyDescent="0.35">
      <c r="C15811" s="22"/>
    </row>
    <row r="15812" spans="3:3" x14ac:dyDescent="0.35">
      <c r="C15812" s="22"/>
    </row>
    <row r="15813" spans="3:3" x14ac:dyDescent="0.35">
      <c r="C15813" s="22"/>
    </row>
    <row r="15814" spans="3:3" x14ac:dyDescent="0.35">
      <c r="C15814" s="22"/>
    </row>
    <row r="15815" spans="3:3" x14ac:dyDescent="0.35">
      <c r="C15815" s="22"/>
    </row>
    <row r="15816" spans="3:3" x14ac:dyDescent="0.35">
      <c r="C15816" s="22"/>
    </row>
    <row r="15817" spans="3:3" x14ac:dyDescent="0.35">
      <c r="C15817" s="22"/>
    </row>
    <row r="15818" spans="3:3" x14ac:dyDescent="0.35">
      <c r="C15818" s="22"/>
    </row>
    <row r="15819" spans="3:3" x14ac:dyDescent="0.35">
      <c r="C15819" s="22"/>
    </row>
    <row r="15820" spans="3:3" x14ac:dyDescent="0.35">
      <c r="C15820" s="22"/>
    </row>
    <row r="15821" spans="3:3" x14ac:dyDescent="0.35">
      <c r="C15821" s="22"/>
    </row>
    <row r="15822" spans="3:3" x14ac:dyDescent="0.35">
      <c r="C15822" s="22"/>
    </row>
    <row r="15823" spans="3:3" x14ac:dyDescent="0.35">
      <c r="C15823" s="22"/>
    </row>
    <row r="15824" spans="3:3" x14ac:dyDescent="0.35">
      <c r="C15824" s="22"/>
    </row>
    <row r="15825" spans="3:3" x14ac:dyDescent="0.35">
      <c r="C15825" s="22"/>
    </row>
    <row r="15826" spans="3:3" x14ac:dyDescent="0.35">
      <c r="C15826" s="22"/>
    </row>
    <row r="15827" spans="3:3" x14ac:dyDescent="0.35">
      <c r="C15827" s="22"/>
    </row>
    <row r="15828" spans="3:3" x14ac:dyDescent="0.35">
      <c r="C15828" s="22"/>
    </row>
    <row r="15829" spans="3:3" x14ac:dyDescent="0.35">
      <c r="C15829" s="22"/>
    </row>
    <row r="15830" spans="3:3" x14ac:dyDescent="0.35">
      <c r="C15830" s="22"/>
    </row>
    <row r="15831" spans="3:3" x14ac:dyDescent="0.35">
      <c r="C15831" s="22"/>
    </row>
    <row r="15832" spans="3:3" x14ac:dyDescent="0.35">
      <c r="C15832" s="22"/>
    </row>
    <row r="15833" spans="3:3" x14ac:dyDescent="0.35">
      <c r="C15833" s="22"/>
    </row>
    <row r="15834" spans="3:3" x14ac:dyDescent="0.35">
      <c r="C15834" s="22"/>
    </row>
    <row r="15835" spans="3:3" x14ac:dyDescent="0.35">
      <c r="C15835" s="22"/>
    </row>
    <row r="15836" spans="3:3" x14ac:dyDescent="0.35">
      <c r="C15836" s="22"/>
    </row>
    <row r="15837" spans="3:3" x14ac:dyDescent="0.35">
      <c r="C15837" s="22"/>
    </row>
    <row r="15838" spans="3:3" x14ac:dyDescent="0.35">
      <c r="C15838" s="22"/>
    </row>
    <row r="15839" spans="3:3" x14ac:dyDescent="0.35">
      <c r="C15839" s="22"/>
    </row>
    <row r="15840" spans="3:3" x14ac:dyDescent="0.35">
      <c r="C15840" s="22"/>
    </row>
    <row r="15841" spans="3:3" x14ac:dyDescent="0.35">
      <c r="C15841" s="22"/>
    </row>
    <row r="15842" spans="3:3" x14ac:dyDescent="0.35">
      <c r="C15842" s="22"/>
    </row>
    <row r="15843" spans="3:3" x14ac:dyDescent="0.35">
      <c r="C15843" s="22"/>
    </row>
    <row r="15844" spans="3:3" x14ac:dyDescent="0.35">
      <c r="C15844" s="22"/>
    </row>
    <row r="15845" spans="3:3" x14ac:dyDescent="0.35">
      <c r="C15845" s="22"/>
    </row>
    <row r="15846" spans="3:3" x14ac:dyDescent="0.35">
      <c r="C15846" s="22"/>
    </row>
    <row r="15847" spans="3:3" x14ac:dyDescent="0.35">
      <c r="C15847" s="22"/>
    </row>
    <row r="15848" spans="3:3" x14ac:dyDescent="0.35">
      <c r="C15848" s="22"/>
    </row>
    <row r="15849" spans="3:3" x14ac:dyDescent="0.35">
      <c r="C15849" s="22"/>
    </row>
    <row r="15850" spans="3:3" x14ac:dyDescent="0.35">
      <c r="C15850" s="22"/>
    </row>
    <row r="15851" spans="3:3" x14ac:dyDescent="0.35">
      <c r="C15851" s="22"/>
    </row>
    <row r="15852" spans="3:3" x14ac:dyDescent="0.35">
      <c r="C15852" s="22"/>
    </row>
    <row r="15853" spans="3:3" x14ac:dyDescent="0.35">
      <c r="C15853" s="22"/>
    </row>
    <row r="15854" spans="3:3" x14ac:dyDescent="0.35">
      <c r="C15854" s="22"/>
    </row>
    <row r="15855" spans="3:3" x14ac:dyDescent="0.35">
      <c r="C15855" s="22"/>
    </row>
    <row r="15856" spans="3:3" x14ac:dyDescent="0.35">
      <c r="C15856" s="22"/>
    </row>
    <row r="15857" spans="3:3" x14ac:dyDescent="0.35">
      <c r="C15857" s="22"/>
    </row>
    <row r="15858" spans="3:3" x14ac:dyDescent="0.35">
      <c r="C15858" s="22"/>
    </row>
    <row r="15859" spans="3:3" x14ac:dyDescent="0.35">
      <c r="C15859" s="22"/>
    </row>
    <row r="15860" spans="3:3" x14ac:dyDescent="0.35">
      <c r="C15860" s="22"/>
    </row>
    <row r="15861" spans="3:3" x14ac:dyDescent="0.35">
      <c r="C15861" s="22"/>
    </row>
    <row r="15862" spans="3:3" x14ac:dyDescent="0.35">
      <c r="C15862" s="22"/>
    </row>
    <row r="15863" spans="3:3" x14ac:dyDescent="0.35">
      <c r="C15863" s="22"/>
    </row>
    <row r="15864" spans="3:3" x14ac:dyDescent="0.35">
      <c r="C15864" s="22"/>
    </row>
    <row r="15865" spans="3:3" x14ac:dyDescent="0.35">
      <c r="C15865" s="22"/>
    </row>
    <row r="15866" spans="3:3" x14ac:dyDescent="0.35">
      <c r="C15866" s="22"/>
    </row>
    <row r="15867" spans="3:3" x14ac:dyDescent="0.35">
      <c r="C15867" s="22"/>
    </row>
    <row r="15868" spans="3:3" x14ac:dyDescent="0.35">
      <c r="C15868" s="22"/>
    </row>
    <row r="15869" spans="3:3" x14ac:dyDescent="0.35">
      <c r="C15869" s="22"/>
    </row>
    <row r="15870" spans="3:3" x14ac:dyDescent="0.35">
      <c r="C15870" s="22"/>
    </row>
    <row r="15871" spans="3:3" x14ac:dyDescent="0.35">
      <c r="C15871" s="22"/>
    </row>
    <row r="15872" spans="3:3" x14ac:dyDescent="0.35">
      <c r="C15872" s="22"/>
    </row>
    <row r="15873" spans="3:3" x14ac:dyDescent="0.35">
      <c r="C15873" s="22"/>
    </row>
    <row r="15874" spans="3:3" x14ac:dyDescent="0.35">
      <c r="C15874" s="22"/>
    </row>
    <row r="15875" spans="3:3" x14ac:dyDescent="0.35">
      <c r="C15875" s="22"/>
    </row>
    <row r="15876" spans="3:3" x14ac:dyDescent="0.35">
      <c r="C15876" s="22"/>
    </row>
    <row r="15877" spans="3:3" x14ac:dyDescent="0.35">
      <c r="C15877" s="22"/>
    </row>
    <row r="15878" spans="3:3" x14ac:dyDescent="0.35">
      <c r="C15878" s="22"/>
    </row>
    <row r="15879" spans="3:3" x14ac:dyDescent="0.35">
      <c r="C15879" s="22"/>
    </row>
    <row r="15880" spans="3:3" x14ac:dyDescent="0.35">
      <c r="C15880" s="22"/>
    </row>
    <row r="15881" spans="3:3" x14ac:dyDescent="0.35">
      <c r="C15881" s="22"/>
    </row>
    <row r="15882" spans="3:3" x14ac:dyDescent="0.35">
      <c r="C15882" s="22"/>
    </row>
    <row r="15883" spans="3:3" x14ac:dyDescent="0.35">
      <c r="C15883" s="22"/>
    </row>
    <row r="15884" spans="3:3" x14ac:dyDescent="0.35">
      <c r="C15884" s="22"/>
    </row>
    <row r="15885" spans="3:3" x14ac:dyDescent="0.35">
      <c r="C15885" s="22"/>
    </row>
    <row r="15886" spans="3:3" x14ac:dyDescent="0.35">
      <c r="C15886" s="22"/>
    </row>
    <row r="15887" spans="3:3" x14ac:dyDescent="0.35">
      <c r="C15887" s="22"/>
    </row>
    <row r="15888" spans="3:3" x14ac:dyDescent="0.35">
      <c r="C15888" s="22"/>
    </row>
    <row r="15889" spans="3:3" x14ac:dyDescent="0.35">
      <c r="C15889" s="22"/>
    </row>
    <row r="15890" spans="3:3" x14ac:dyDescent="0.35">
      <c r="C15890" s="22"/>
    </row>
    <row r="15891" spans="3:3" x14ac:dyDescent="0.35">
      <c r="C15891" s="22"/>
    </row>
    <row r="15892" spans="3:3" x14ac:dyDescent="0.35">
      <c r="C15892" s="22"/>
    </row>
    <row r="15893" spans="3:3" x14ac:dyDescent="0.35">
      <c r="C15893" s="22"/>
    </row>
    <row r="15894" spans="3:3" x14ac:dyDescent="0.35">
      <c r="C15894" s="22"/>
    </row>
    <row r="15895" spans="3:3" x14ac:dyDescent="0.35">
      <c r="C15895" s="22"/>
    </row>
    <row r="15896" spans="3:3" x14ac:dyDescent="0.35">
      <c r="C15896" s="22"/>
    </row>
    <row r="15897" spans="3:3" x14ac:dyDescent="0.35">
      <c r="C15897" s="22"/>
    </row>
    <row r="15898" spans="3:3" x14ac:dyDescent="0.35">
      <c r="C15898" s="22"/>
    </row>
    <row r="15899" spans="3:3" x14ac:dyDescent="0.35">
      <c r="C15899" s="22"/>
    </row>
    <row r="15900" spans="3:3" x14ac:dyDescent="0.35">
      <c r="C15900" s="22"/>
    </row>
    <row r="15901" spans="3:3" x14ac:dyDescent="0.35">
      <c r="C15901" s="22"/>
    </row>
    <row r="15902" spans="3:3" x14ac:dyDescent="0.35">
      <c r="C15902" s="22"/>
    </row>
    <row r="15903" spans="3:3" x14ac:dyDescent="0.35">
      <c r="C15903" s="22"/>
    </row>
    <row r="15904" spans="3:3" x14ac:dyDescent="0.35">
      <c r="C15904" s="22"/>
    </row>
    <row r="15905" spans="3:3" x14ac:dyDescent="0.35">
      <c r="C15905" s="22"/>
    </row>
    <row r="15906" spans="3:3" x14ac:dyDescent="0.35">
      <c r="C15906" s="22"/>
    </row>
    <row r="15907" spans="3:3" x14ac:dyDescent="0.35">
      <c r="C15907" s="22"/>
    </row>
    <row r="15908" spans="3:3" x14ac:dyDescent="0.35">
      <c r="C15908" s="22"/>
    </row>
    <row r="15909" spans="3:3" x14ac:dyDescent="0.35">
      <c r="C15909" s="22"/>
    </row>
    <row r="15910" spans="3:3" x14ac:dyDescent="0.35">
      <c r="C15910" s="22"/>
    </row>
    <row r="15911" spans="3:3" x14ac:dyDescent="0.35">
      <c r="C15911" s="22"/>
    </row>
    <row r="15912" spans="3:3" x14ac:dyDescent="0.35">
      <c r="C15912" s="22"/>
    </row>
    <row r="15913" spans="3:3" x14ac:dyDescent="0.35">
      <c r="C15913" s="22"/>
    </row>
    <row r="15914" spans="3:3" x14ac:dyDescent="0.35">
      <c r="C15914" s="22"/>
    </row>
    <row r="15915" spans="3:3" x14ac:dyDescent="0.35">
      <c r="C15915" s="22"/>
    </row>
    <row r="15916" spans="3:3" x14ac:dyDescent="0.35">
      <c r="C15916" s="22"/>
    </row>
    <row r="15917" spans="3:3" x14ac:dyDescent="0.35">
      <c r="C15917" s="22"/>
    </row>
    <row r="15918" spans="3:3" x14ac:dyDescent="0.35">
      <c r="C15918" s="22"/>
    </row>
    <row r="15919" spans="3:3" x14ac:dyDescent="0.35">
      <c r="C15919" s="22"/>
    </row>
    <row r="15920" spans="3:3" x14ac:dyDescent="0.35">
      <c r="C15920" s="22"/>
    </row>
    <row r="15921" spans="3:3" x14ac:dyDescent="0.35">
      <c r="C15921" s="22"/>
    </row>
    <row r="15922" spans="3:3" x14ac:dyDescent="0.35">
      <c r="C15922" s="22"/>
    </row>
    <row r="15923" spans="3:3" x14ac:dyDescent="0.35">
      <c r="C15923" s="22"/>
    </row>
    <row r="15924" spans="3:3" x14ac:dyDescent="0.35">
      <c r="C15924" s="22"/>
    </row>
    <row r="15925" spans="3:3" x14ac:dyDescent="0.35">
      <c r="C15925" s="22"/>
    </row>
    <row r="15926" spans="3:3" x14ac:dyDescent="0.35">
      <c r="C15926" s="22"/>
    </row>
    <row r="15927" spans="3:3" x14ac:dyDescent="0.35">
      <c r="C15927" s="22"/>
    </row>
    <row r="15928" spans="3:3" x14ac:dyDescent="0.35">
      <c r="C15928" s="22"/>
    </row>
    <row r="15929" spans="3:3" x14ac:dyDescent="0.35">
      <c r="C15929" s="22"/>
    </row>
    <row r="15930" spans="3:3" x14ac:dyDescent="0.35">
      <c r="C15930" s="22"/>
    </row>
    <row r="15931" spans="3:3" x14ac:dyDescent="0.35">
      <c r="C15931" s="22"/>
    </row>
    <row r="15932" spans="3:3" x14ac:dyDescent="0.35">
      <c r="C15932" s="22"/>
    </row>
    <row r="15933" spans="3:3" x14ac:dyDescent="0.35">
      <c r="C15933" s="22"/>
    </row>
    <row r="15934" spans="3:3" x14ac:dyDescent="0.35">
      <c r="C15934" s="22"/>
    </row>
    <row r="15935" spans="3:3" x14ac:dyDescent="0.35">
      <c r="C15935" s="22"/>
    </row>
    <row r="15936" spans="3:3" x14ac:dyDescent="0.35">
      <c r="C15936" s="22"/>
    </row>
    <row r="15937" spans="3:3" x14ac:dyDescent="0.35">
      <c r="C15937" s="22"/>
    </row>
    <row r="15938" spans="3:3" x14ac:dyDescent="0.35">
      <c r="C15938" s="22"/>
    </row>
    <row r="15939" spans="3:3" x14ac:dyDescent="0.35">
      <c r="C15939" s="22"/>
    </row>
    <row r="15940" spans="3:3" x14ac:dyDescent="0.35">
      <c r="C15940" s="22"/>
    </row>
    <row r="15941" spans="3:3" x14ac:dyDescent="0.35">
      <c r="C15941" s="22"/>
    </row>
    <row r="15942" spans="3:3" x14ac:dyDescent="0.35">
      <c r="C15942" s="22"/>
    </row>
    <row r="15943" spans="3:3" x14ac:dyDescent="0.35">
      <c r="C15943" s="22"/>
    </row>
    <row r="15944" spans="3:3" x14ac:dyDescent="0.35">
      <c r="C15944" s="22"/>
    </row>
    <row r="15945" spans="3:3" x14ac:dyDescent="0.35">
      <c r="C15945" s="22"/>
    </row>
    <row r="15946" spans="3:3" x14ac:dyDescent="0.35">
      <c r="C15946" s="22"/>
    </row>
    <row r="15947" spans="3:3" x14ac:dyDescent="0.35">
      <c r="C15947" s="22"/>
    </row>
    <row r="15948" spans="3:3" x14ac:dyDescent="0.35">
      <c r="C15948" s="22"/>
    </row>
    <row r="15949" spans="3:3" x14ac:dyDescent="0.35">
      <c r="C15949" s="22"/>
    </row>
    <row r="15950" spans="3:3" x14ac:dyDescent="0.35">
      <c r="C15950" s="22"/>
    </row>
    <row r="15951" spans="3:3" x14ac:dyDescent="0.35">
      <c r="C15951" s="22"/>
    </row>
    <row r="15952" spans="3:3" x14ac:dyDescent="0.35">
      <c r="C15952" s="22"/>
    </row>
    <row r="15953" spans="3:3" x14ac:dyDescent="0.35">
      <c r="C15953" s="22"/>
    </row>
    <row r="15954" spans="3:3" x14ac:dyDescent="0.35">
      <c r="C15954" s="22"/>
    </row>
    <row r="15955" spans="3:3" x14ac:dyDescent="0.35">
      <c r="C15955" s="22"/>
    </row>
    <row r="15956" spans="3:3" x14ac:dyDescent="0.35">
      <c r="C15956" s="22"/>
    </row>
    <row r="15957" spans="3:3" x14ac:dyDescent="0.35">
      <c r="C15957" s="22"/>
    </row>
    <row r="15958" spans="3:3" x14ac:dyDescent="0.35">
      <c r="C15958" s="22"/>
    </row>
    <row r="15959" spans="3:3" x14ac:dyDescent="0.35">
      <c r="C15959" s="22"/>
    </row>
    <row r="15960" spans="3:3" x14ac:dyDescent="0.35">
      <c r="C15960" s="22"/>
    </row>
    <row r="15961" spans="3:3" x14ac:dyDescent="0.35">
      <c r="C15961" s="22"/>
    </row>
    <row r="15962" spans="3:3" x14ac:dyDescent="0.35">
      <c r="C15962" s="22"/>
    </row>
    <row r="15963" spans="3:3" x14ac:dyDescent="0.35">
      <c r="C15963" s="22"/>
    </row>
    <row r="15964" spans="3:3" x14ac:dyDescent="0.35">
      <c r="C15964" s="22"/>
    </row>
    <row r="15965" spans="3:3" x14ac:dyDescent="0.35">
      <c r="C15965" s="22"/>
    </row>
    <row r="15966" spans="3:3" x14ac:dyDescent="0.35">
      <c r="C15966" s="22"/>
    </row>
    <row r="15967" spans="3:3" x14ac:dyDescent="0.35">
      <c r="C15967" s="22"/>
    </row>
    <row r="15968" spans="3:3" x14ac:dyDescent="0.35">
      <c r="C15968" s="22"/>
    </row>
    <row r="15969" spans="3:3" x14ac:dyDescent="0.35">
      <c r="C15969" s="22"/>
    </row>
    <row r="15970" spans="3:3" x14ac:dyDescent="0.35">
      <c r="C15970" s="22"/>
    </row>
    <row r="15971" spans="3:3" x14ac:dyDescent="0.35">
      <c r="C15971" s="22"/>
    </row>
    <row r="15972" spans="3:3" x14ac:dyDescent="0.35">
      <c r="C15972" s="22"/>
    </row>
    <row r="15973" spans="3:3" x14ac:dyDescent="0.35">
      <c r="C15973" s="22"/>
    </row>
    <row r="15974" spans="3:3" x14ac:dyDescent="0.35">
      <c r="C15974" s="22"/>
    </row>
    <row r="15975" spans="3:3" x14ac:dyDescent="0.35">
      <c r="C15975" s="22"/>
    </row>
    <row r="15976" spans="3:3" x14ac:dyDescent="0.35">
      <c r="C15976" s="22"/>
    </row>
    <row r="15977" spans="3:3" x14ac:dyDescent="0.35">
      <c r="C15977" s="22"/>
    </row>
    <row r="15978" spans="3:3" x14ac:dyDescent="0.35">
      <c r="C15978" s="22"/>
    </row>
    <row r="15979" spans="3:3" x14ac:dyDescent="0.35">
      <c r="C15979" s="22"/>
    </row>
    <row r="15980" spans="3:3" x14ac:dyDescent="0.35">
      <c r="C15980" s="22"/>
    </row>
    <row r="15981" spans="3:3" x14ac:dyDescent="0.35">
      <c r="C15981" s="22"/>
    </row>
    <row r="15982" spans="3:3" x14ac:dyDescent="0.35">
      <c r="C15982" s="22"/>
    </row>
    <row r="15983" spans="3:3" x14ac:dyDescent="0.35">
      <c r="C15983" s="22"/>
    </row>
    <row r="15984" spans="3:3" x14ac:dyDescent="0.35">
      <c r="C15984" s="22"/>
    </row>
    <row r="15985" spans="3:3" x14ac:dyDescent="0.35">
      <c r="C15985" s="22"/>
    </row>
    <row r="15986" spans="3:3" x14ac:dyDescent="0.35">
      <c r="C15986" s="22"/>
    </row>
    <row r="15987" spans="3:3" x14ac:dyDescent="0.35">
      <c r="C15987" s="22"/>
    </row>
    <row r="15988" spans="3:3" x14ac:dyDescent="0.35">
      <c r="C15988" s="22"/>
    </row>
    <row r="15989" spans="3:3" x14ac:dyDescent="0.35">
      <c r="C15989" s="22"/>
    </row>
    <row r="15990" spans="3:3" x14ac:dyDescent="0.35">
      <c r="C15990" s="22"/>
    </row>
    <row r="15991" spans="3:3" x14ac:dyDescent="0.35">
      <c r="C15991" s="22"/>
    </row>
    <row r="15992" spans="3:3" x14ac:dyDescent="0.35">
      <c r="C15992" s="22"/>
    </row>
    <row r="15993" spans="3:3" x14ac:dyDescent="0.35">
      <c r="C15993" s="22"/>
    </row>
    <row r="15994" spans="3:3" x14ac:dyDescent="0.35">
      <c r="C15994" s="22"/>
    </row>
    <row r="15995" spans="3:3" x14ac:dyDescent="0.35">
      <c r="C15995" s="22"/>
    </row>
    <row r="15996" spans="3:3" x14ac:dyDescent="0.35">
      <c r="C15996" s="22"/>
    </row>
    <row r="15997" spans="3:3" x14ac:dyDescent="0.35">
      <c r="C15997" s="22"/>
    </row>
    <row r="15998" spans="3:3" x14ac:dyDescent="0.35">
      <c r="C15998" s="22"/>
    </row>
    <row r="15999" spans="3:3" x14ac:dyDescent="0.35">
      <c r="C15999" s="22"/>
    </row>
    <row r="16000" spans="3:3" x14ac:dyDescent="0.35">
      <c r="C16000" s="22"/>
    </row>
    <row r="16001" spans="3:3" x14ac:dyDescent="0.35">
      <c r="C16001" s="22"/>
    </row>
    <row r="16002" spans="3:3" x14ac:dyDescent="0.35">
      <c r="C16002" s="22"/>
    </row>
    <row r="16003" spans="3:3" x14ac:dyDescent="0.35">
      <c r="C16003" s="22"/>
    </row>
    <row r="16004" spans="3:3" x14ac:dyDescent="0.35">
      <c r="C16004" s="22"/>
    </row>
    <row r="16005" spans="3:3" x14ac:dyDescent="0.35">
      <c r="C16005" s="22"/>
    </row>
    <row r="16006" spans="3:3" x14ac:dyDescent="0.35">
      <c r="C16006" s="22"/>
    </row>
    <row r="16007" spans="3:3" x14ac:dyDescent="0.35">
      <c r="C16007" s="22"/>
    </row>
    <row r="16008" spans="3:3" x14ac:dyDescent="0.35">
      <c r="C16008" s="22"/>
    </row>
    <row r="16009" spans="3:3" x14ac:dyDescent="0.35">
      <c r="C16009" s="22"/>
    </row>
    <row r="16010" spans="3:3" x14ac:dyDescent="0.35">
      <c r="C16010" s="22"/>
    </row>
    <row r="16011" spans="3:3" x14ac:dyDescent="0.35">
      <c r="C16011" s="22"/>
    </row>
    <row r="16012" spans="3:3" x14ac:dyDescent="0.35">
      <c r="C16012" s="22"/>
    </row>
    <row r="16013" spans="3:3" x14ac:dyDescent="0.35">
      <c r="C16013" s="22"/>
    </row>
    <row r="16014" spans="3:3" x14ac:dyDescent="0.35">
      <c r="C16014" s="22"/>
    </row>
    <row r="16015" spans="3:3" x14ac:dyDescent="0.35">
      <c r="C16015" s="22"/>
    </row>
    <row r="16016" spans="3:3" x14ac:dyDescent="0.35">
      <c r="C16016" s="22"/>
    </row>
    <row r="16017" spans="3:3" x14ac:dyDescent="0.35">
      <c r="C16017" s="22"/>
    </row>
    <row r="16018" spans="3:3" x14ac:dyDescent="0.35">
      <c r="C16018" s="22"/>
    </row>
    <row r="16019" spans="3:3" x14ac:dyDescent="0.35">
      <c r="C16019" s="22"/>
    </row>
    <row r="16020" spans="3:3" x14ac:dyDescent="0.35">
      <c r="C16020" s="22"/>
    </row>
    <row r="16021" spans="3:3" x14ac:dyDescent="0.35">
      <c r="C16021" s="22"/>
    </row>
    <row r="16022" spans="3:3" x14ac:dyDescent="0.35">
      <c r="C16022" s="22"/>
    </row>
    <row r="16023" spans="3:3" x14ac:dyDescent="0.35">
      <c r="C16023" s="22"/>
    </row>
    <row r="16024" spans="3:3" x14ac:dyDescent="0.35">
      <c r="C16024" s="22"/>
    </row>
    <row r="16025" spans="3:3" x14ac:dyDescent="0.35">
      <c r="C16025" s="22"/>
    </row>
    <row r="16026" spans="3:3" x14ac:dyDescent="0.35">
      <c r="C16026" s="22"/>
    </row>
    <row r="16027" spans="3:3" x14ac:dyDescent="0.35">
      <c r="C16027" s="22"/>
    </row>
    <row r="16028" spans="3:3" x14ac:dyDescent="0.35">
      <c r="C16028" s="22"/>
    </row>
    <row r="16029" spans="3:3" x14ac:dyDescent="0.35">
      <c r="C16029" s="22"/>
    </row>
    <row r="16030" spans="3:3" x14ac:dyDescent="0.35">
      <c r="C16030" s="22"/>
    </row>
    <row r="16031" spans="3:3" x14ac:dyDescent="0.35">
      <c r="C16031" s="22"/>
    </row>
    <row r="16032" spans="3:3" x14ac:dyDescent="0.35">
      <c r="C16032" s="22"/>
    </row>
    <row r="16033" spans="3:3" x14ac:dyDescent="0.35">
      <c r="C16033" s="22"/>
    </row>
    <row r="16034" spans="3:3" x14ac:dyDescent="0.35">
      <c r="C16034" s="22"/>
    </row>
    <row r="16035" spans="3:3" x14ac:dyDescent="0.35">
      <c r="C16035" s="22"/>
    </row>
    <row r="16036" spans="3:3" x14ac:dyDescent="0.35">
      <c r="C16036" s="22"/>
    </row>
    <row r="16037" spans="3:3" x14ac:dyDescent="0.35">
      <c r="C16037" s="22"/>
    </row>
    <row r="16038" spans="3:3" x14ac:dyDescent="0.35">
      <c r="C16038" s="22"/>
    </row>
    <row r="16039" spans="3:3" x14ac:dyDescent="0.35">
      <c r="C16039" s="22"/>
    </row>
    <row r="16040" spans="3:3" x14ac:dyDescent="0.35">
      <c r="C16040" s="22"/>
    </row>
    <row r="16041" spans="3:3" x14ac:dyDescent="0.35">
      <c r="C16041" s="22"/>
    </row>
    <row r="16042" spans="3:3" x14ac:dyDescent="0.35">
      <c r="C16042" s="22"/>
    </row>
    <row r="16043" spans="3:3" x14ac:dyDescent="0.35">
      <c r="C16043" s="22"/>
    </row>
    <row r="16044" spans="3:3" x14ac:dyDescent="0.35">
      <c r="C16044" s="22"/>
    </row>
    <row r="16045" spans="3:3" x14ac:dyDescent="0.35">
      <c r="C16045" s="22"/>
    </row>
    <row r="16046" spans="3:3" x14ac:dyDescent="0.35">
      <c r="C16046" s="22"/>
    </row>
    <row r="16047" spans="3:3" x14ac:dyDescent="0.35">
      <c r="C16047" s="22"/>
    </row>
    <row r="16048" spans="3:3" x14ac:dyDescent="0.35">
      <c r="C16048" s="22"/>
    </row>
    <row r="16049" spans="3:3" x14ac:dyDescent="0.35">
      <c r="C16049" s="22"/>
    </row>
    <row r="16050" spans="3:3" x14ac:dyDescent="0.35">
      <c r="C16050" s="22"/>
    </row>
    <row r="16051" spans="3:3" x14ac:dyDescent="0.35">
      <c r="C16051" s="22"/>
    </row>
    <row r="16052" spans="3:3" x14ac:dyDescent="0.35">
      <c r="C16052" s="22"/>
    </row>
    <row r="16053" spans="3:3" x14ac:dyDescent="0.35">
      <c r="C16053" s="22"/>
    </row>
    <row r="16054" spans="3:3" x14ac:dyDescent="0.35">
      <c r="C16054" s="22"/>
    </row>
    <row r="16055" spans="3:3" x14ac:dyDescent="0.35">
      <c r="C16055" s="22"/>
    </row>
    <row r="16056" spans="3:3" x14ac:dyDescent="0.35">
      <c r="C16056" s="22"/>
    </row>
    <row r="16057" spans="3:3" x14ac:dyDescent="0.35">
      <c r="C16057" s="22"/>
    </row>
    <row r="16058" spans="3:3" x14ac:dyDescent="0.35">
      <c r="C16058" s="22"/>
    </row>
    <row r="16059" spans="3:3" x14ac:dyDescent="0.35">
      <c r="C16059" s="22"/>
    </row>
    <row r="16060" spans="3:3" x14ac:dyDescent="0.35">
      <c r="C16060" s="22"/>
    </row>
    <row r="16061" spans="3:3" x14ac:dyDescent="0.35">
      <c r="C16061" s="22"/>
    </row>
    <row r="16062" spans="3:3" x14ac:dyDescent="0.35">
      <c r="C16062" s="22"/>
    </row>
    <row r="16063" spans="3:3" x14ac:dyDescent="0.35">
      <c r="C16063" s="22"/>
    </row>
    <row r="16064" spans="3:3" x14ac:dyDescent="0.35">
      <c r="C16064" s="22"/>
    </row>
    <row r="16065" spans="3:3" x14ac:dyDescent="0.35">
      <c r="C16065" s="22"/>
    </row>
    <row r="16066" spans="3:3" x14ac:dyDescent="0.35">
      <c r="C16066" s="22"/>
    </row>
    <row r="16067" spans="3:3" x14ac:dyDescent="0.35">
      <c r="C16067" s="22"/>
    </row>
    <row r="16068" spans="3:3" x14ac:dyDescent="0.35">
      <c r="C16068" s="22"/>
    </row>
    <row r="16069" spans="3:3" x14ac:dyDescent="0.35">
      <c r="C16069" s="22"/>
    </row>
    <row r="16070" spans="3:3" x14ac:dyDescent="0.35">
      <c r="C16070" s="22"/>
    </row>
    <row r="16071" spans="3:3" x14ac:dyDescent="0.35">
      <c r="C16071" s="22"/>
    </row>
    <row r="16072" spans="3:3" x14ac:dyDescent="0.35">
      <c r="C16072" s="22"/>
    </row>
    <row r="16073" spans="3:3" x14ac:dyDescent="0.35">
      <c r="C16073" s="22"/>
    </row>
    <row r="16074" spans="3:3" x14ac:dyDescent="0.35">
      <c r="C16074" s="22"/>
    </row>
    <row r="16075" spans="3:3" x14ac:dyDescent="0.35">
      <c r="C16075" s="22"/>
    </row>
    <row r="16076" spans="3:3" x14ac:dyDescent="0.35">
      <c r="C16076" s="22"/>
    </row>
    <row r="16077" spans="3:3" x14ac:dyDescent="0.35">
      <c r="C16077" s="22"/>
    </row>
    <row r="16078" spans="3:3" x14ac:dyDescent="0.35">
      <c r="C16078" s="22"/>
    </row>
    <row r="16079" spans="3:3" x14ac:dyDescent="0.35">
      <c r="C16079" s="22"/>
    </row>
    <row r="16080" spans="3:3" x14ac:dyDescent="0.35">
      <c r="C16080" s="22"/>
    </row>
    <row r="16081" spans="3:3" x14ac:dyDescent="0.35">
      <c r="C16081" s="22"/>
    </row>
    <row r="16082" spans="3:3" x14ac:dyDescent="0.35">
      <c r="C16082" s="22"/>
    </row>
    <row r="16083" spans="3:3" x14ac:dyDescent="0.35">
      <c r="C16083" s="22"/>
    </row>
    <row r="16084" spans="3:3" x14ac:dyDescent="0.35">
      <c r="C16084" s="22"/>
    </row>
    <row r="16085" spans="3:3" x14ac:dyDescent="0.35">
      <c r="C16085" s="22"/>
    </row>
    <row r="16086" spans="3:3" x14ac:dyDescent="0.35">
      <c r="C16086" s="22"/>
    </row>
    <row r="16087" spans="3:3" x14ac:dyDescent="0.35">
      <c r="C16087" s="22"/>
    </row>
    <row r="16088" spans="3:3" x14ac:dyDescent="0.35">
      <c r="C16088" s="22"/>
    </row>
    <row r="16089" spans="3:3" x14ac:dyDescent="0.35">
      <c r="C16089" s="22"/>
    </row>
    <row r="16090" spans="3:3" x14ac:dyDescent="0.35">
      <c r="C16090" s="22"/>
    </row>
    <row r="16091" spans="3:3" x14ac:dyDescent="0.35">
      <c r="C16091" s="22"/>
    </row>
    <row r="16092" spans="3:3" x14ac:dyDescent="0.35">
      <c r="C16092" s="22"/>
    </row>
    <row r="16093" spans="3:3" x14ac:dyDescent="0.35">
      <c r="C16093" s="22"/>
    </row>
    <row r="16094" spans="3:3" x14ac:dyDescent="0.35">
      <c r="C16094" s="22"/>
    </row>
    <row r="16095" spans="3:3" x14ac:dyDescent="0.35">
      <c r="C16095" s="22"/>
    </row>
    <row r="16096" spans="3:3" x14ac:dyDescent="0.35">
      <c r="C16096" s="22"/>
    </row>
    <row r="16097" spans="3:3" x14ac:dyDescent="0.35">
      <c r="C16097" s="22"/>
    </row>
    <row r="16098" spans="3:3" x14ac:dyDescent="0.35">
      <c r="C16098" s="22"/>
    </row>
    <row r="16099" spans="3:3" x14ac:dyDescent="0.35">
      <c r="C16099" s="22"/>
    </row>
    <row r="16100" spans="3:3" x14ac:dyDescent="0.35">
      <c r="C16100" s="22"/>
    </row>
    <row r="16101" spans="3:3" x14ac:dyDescent="0.35">
      <c r="C16101" s="22"/>
    </row>
    <row r="16102" spans="3:3" x14ac:dyDescent="0.35">
      <c r="C16102" s="22"/>
    </row>
    <row r="16103" spans="3:3" x14ac:dyDescent="0.35">
      <c r="C16103" s="22"/>
    </row>
    <row r="16104" spans="3:3" x14ac:dyDescent="0.35">
      <c r="C16104" s="22"/>
    </row>
    <row r="16105" spans="3:3" x14ac:dyDescent="0.35">
      <c r="C16105" s="22"/>
    </row>
    <row r="16106" spans="3:3" x14ac:dyDescent="0.35">
      <c r="C16106" s="22"/>
    </row>
    <row r="16107" spans="3:3" x14ac:dyDescent="0.35">
      <c r="C16107" s="22"/>
    </row>
    <row r="16108" spans="3:3" x14ac:dyDescent="0.35">
      <c r="C16108" s="22"/>
    </row>
    <row r="16109" spans="3:3" x14ac:dyDescent="0.35">
      <c r="C16109" s="22"/>
    </row>
    <row r="16110" spans="3:3" x14ac:dyDescent="0.35">
      <c r="C16110" s="22"/>
    </row>
    <row r="16111" spans="3:3" x14ac:dyDescent="0.35">
      <c r="C16111" s="22"/>
    </row>
    <row r="16112" spans="3:3" x14ac:dyDescent="0.35">
      <c r="C16112" s="22"/>
    </row>
    <row r="16113" spans="3:3" x14ac:dyDescent="0.35">
      <c r="C16113" s="22"/>
    </row>
    <row r="16114" spans="3:3" x14ac:dyDescent="0.35">
      <c r="C16114" s="22"/>
    </row>
    <row r="16115" spans="3:3" x14ac:dyDescent="0.35">
      <c r="C16115" s="22"/>
    </row>
    <row r="16116" spans="3:3" x14ac:dyDescent="0.35">
      <c r="C16116" s="22"/>
    </row>
    <row r="16117" spans="3:3" x14ac:dyDescent="0.35">
      <c r="C16117" s="22"/>
    </row>
    <row r="16118" spans="3:3" x14ac:dyDescent="0.35">
      <c r="C16118" s="22"/>
    </row>
    <row r="16119" spans="3:3" x14ac:dyDescent="0.35">
      <c r="C16119" s="22"/>
    </row>
    <row r="16120" spans="3:3" x14ac:dyDescent="0.35">
      <c r="C16120" s="22"/>
    </row>
    <row r="16121" spans="3:3" x14ac:dyDescent="0.35">
      <c r="C16121" s="22"/>
    </row>
    <row r="16122" spans="3:3" x14ac:dyDescent="0.35">
      <c r="C16122" s="22"/>
    </row>
    <row r="16123" spans="3:3" x14ac:dyDescent="0.35">
      <c r="C16123" s="22"/>
    </row>
    <row r="16124" spans="3:3" x14ac:dyDescent="0.35">
      <c r="C16124" s="22"/>
    </row>
    <row r="16125" spans="3:3" x14ac:dyDescent="0.35">
      <c r="C16125" s="22"/>
    </row>
    <row r="16126" spans="3:3" x14ac:dyDescent="0.35">
      <c r="C16126" s="22"/>
    </row>
    <row r="16127" spans="3:3" x14ac:dyDescent="0.35">
      <c r="C16127" s="22"/>
    </row>
    <row r="16128" spans="3:3" x14ac:dyDescent="0.35">
      <c r="C16128" s="22"/>
    </row>
    <row r="16129" spans="3:3" x14ac:dyDescent="0.35">
      <c r="C16129" s="22"/>
    </row>
    <row r="16130" spans="3:3" x14ac:dyDescent="0.35">
      <c r="C16130" s="22"/>
    </row>
    <row r="16131" spans="3:3" x14ac:dyDescent="0.35">
      <c r="C16131" s="22"/>
    </row>
    <row r="16132" spans="3:3" x14ac:dyDescent="0.35">
      <c r="C16132" s="22"/>
    </row>
    <row r="16133" spans="3:3" x14ac:dyDescent="0.35">
      <c r="C16133" s="22"/>
    </row>
    <row r="16134" spans="3:3" x14ac:dyDescent="0.35">
      <c r="C16134" s="22"/>
    </row>
    <row r="16135" spans="3:3" x14ac:dyDescent="0.35">
      <c r="C16135" s="22"/>
    </row>
    <row r="16136" spans="3:3" x14ac:dyDescent="0.35">
      <c r="C16136" s="22"/>
    </row>
    <row r="16137" spans="3:3" x14ac:dyDescent="0.35">
      <c r="C16137" s="22"/>
    </row>
    <row r="16138" spans="3:3" x14ac:dyDescent="0.35">
      <c r="C16138" s="22"/>
    </row>
    <row r="16139" spans="3:3" x14ac:dyDescent="0.35">
      <c r="C16139" s="22"/>
    </row>
    <row r="16140" spans="3:3" x14ac:dyDescent="0.35">
      <c r="C16140" s="22"/>
    </row>
    <row r="16141" spans="3:3" x14ac:dyDescent="0.35">
      <c r="C16141" s="22"/>
    </row>
    <row r="16142" spans="3:3" x14ac:dyDescent="0.35">
      <c r="C16142" s="22"/>
    </row>
    <row r="16143" spans="3:3" x14ac:dyDescent="0.35">
      <c r="C16143" s="22"/>
    </row>
    <row r="16144" spans="3:3" x14ac:dyDescent="0.35">
      <c r="C16144" s="22"/>
    </row>
    <row r="16145" spans="3:3" x14ac:dyDescent="0.35">
      <c r="C16145" s="22"/>
    </row>
    <row r="16146" spans="3:3" x14ac:dyDescent="0.35">
      <c r="C16146" s="22"/>
    </row>
    <row r="16147" spans="3:3" x14ac:dyDescent="0.35">
      <c r="C16147" s="22"/>
    </row>
    <row r="16148" spans="3:3" x14ac:dyDescent="0.35">
      <c r="C16148" s="22"/>
    </row>
    <row r="16149" spans="3:3" x14ac:dyDescent="0.35">
      <c r="C16149" s="22"/>
    </row>
    <row r="16150" spans="3:3" x14ac:dyDescent="0.35">
      <c r="C16150" s="22"/>
    </row>
    <row r="16151" spans="3:3" x14ac:dyDescent="0.35">
      <c r="C16151" s="22"/>
    </row>
    <row r="16152" spans="3:3" x14ac:dyDescent="0.35">
      <c r="C16152" s="22"/>
    </row>
    <row r="16153" spans="3:3" x14ac:dyDescent="0.35">
      <c r="C16153" s="22"/>
    </row>
    <row r="16154" spans="3:3" x14ac:dyDescent="0.35">
      <c r="C16154" s="22"/>
    </row>
    <row r="16155" spans="3:3" x14ac:dyDescent="0.35">
      <c r="C16155" s="22"/>
    </row>
    <row r="16156" spans="3:3" x14ac:dyDescent="0.35">
      <c r="C16156" s="22"/>
    </row>
    <row r="16157" spans="3:3" x14ac:dyDescent="0.35">
      <c r="C16157" s="22"/>
    </row>
    <row r="16158" spans="3:3" x14ac:dyDescent="0.35">
      <c r="C16158" s="22"/>
    </row>
    <row r="16159" spans="3:3" x14ac:dyDescent="0.35">
      <c r="C16159" s="22"/>
    </row>
    <row r="16160" spans="3:3" x14ac:dyDescent="0.35">
      <c r="C16160" s="22"/>
    </row>
    <row r="16161" spans="3:3" x14ac:dyDescent="0.35">
      <c r="C16161" s="22"/>
    </row>
    <row r="16162" spans="3:3" x14ac:dyDescent="0.35">
      <c r="C16162" s="22"/>
    </row>
    <row r="16163" spans="3:3" x14ac:dyDescent="0.35">
      <c r="C16163" s="22"/>
    </row>
    <row r="16164" spans="3:3" x14ac:dyDescent="0.35">
      <c r="C16164" s="22"/>
    </row>
    <row r="16165" spans="3:3" x14ac:dyDescent="0.35">
      <c r="C16165" s="22"/>
    </row>
    <row r="16166" spans="3:3" x14ac:dyDescent="0.35">
      <c r="C16166" s="22"/>
    </row>
    <row r="16167" spans="3:3" x14ac:dyDescent="0.35">
      <c r="C16167" s="22"/>
    </row>
    <row r="16168" spans="3:3" x14ac:dyDescent="0.35">
      <c r="C16168" s="22"/>
    </row>
    <row r="16169" spans="3:3" x14ac:dyDescent="0.35">
      <c r="C16169" s="22"/>
    </row>
    <row r="16170" spans="3:3" x14ac:dyDescent="0.35">
      <c r="C16170" s="22"/>
    </row>
    <row r="16171" spans="3:3" x14ac:dyDescent="0.35">
      <c r="C16171" s="22"/>
    </row>
    <row r="16172" spans="3:3" x14ac:dyDescent="0.35">
      <c r="C16172" s="22"/>
    </row>
    <row r="16173" spans="3:3" x14ac:dyDescent="0.35">
      <c r="C16173" s="22"/>
    </row>
    <row r="16174" spans="3:3" x14ac:dyDescent="0.35">
      <c r="C16174" s="22"/>
    </row>
    <row r="16175" spans="3:3" x14ac:dyDescent="0.35">
      <c r="C16175" s="22"/>
    </row>
    <row r="16176" spans="3:3" x14ac:dyDescent="0.35">
      <c r="C16176" s="22"/>
    </row>
    <row r="16177" spans="3:3" x14ac:dyDescent="0.35">
      <c r="C16177" s="22"/>
    </row>
    <row r="16178" spans="3:3" x14ac:dyDescent="0.35">
      <c r="C16178" s="22"/>
    </row>
    <row r="16179" spans="3:3" x14ac:dyDescent="0.35">
      <c r="C16179" s="22"/>
    </row>
    <row r="16180" spans="3:3" x14ac:dyDescent="0.35">
      <c r="C16180" s="22"/>
    </row>
    <row r="16181" spans="3:3" x14ac:dyDescent="0.35">
      <c r="C16181" s="22"/>
    </row>
    <row r="16182" spans="3:3" x14ac:dyDescent="0.35">
      <c r="C16182" s="22"/>
    </row>
    <row r="16183" spans="3:3" x14ac:dyDescent="0.35">
      <c r="C16183" s="22"/>
    </row>
    <row r="16184" spans="3:3" x14ac:dyDescent="0.35">
      <c r="C16184" s="22"/>
    </row>
    <row r="16185" spans="3:3" x14ac:dyDescent="0.35">
      <c r="C16185" s="22"/>
    </row>
    <row r="16186" spans="3:3" x14ac:dyDescent="0.35">
      <c r="C16186" s="22"/>
    </row>
    <row r="16187" spans="3:3" x14ac:dyDescent="0.35">
      <c r="C16187" s="22"/>
    </row>
    <row r="16188" spans="3:3" x14ac:dyDescent="0.35">
      <c r="C16188" s="22"/>
    </row>
    <row r="16189" spans="3:3" x14ac:dyDescent="0.35">
      <c r="C16189" s="22"/>
    </row>
    <row r="16190" spans="3:3" x14ac:dyDescent="0.35">
      <c r="C16190" s="22"/>
    </row>
    <row r="16191" spans="3:3" x14ac:dyDescent="0.35">
      <c r="C16191" s="22"/>
    </row>
    <row r="16192" spans="3:3" x14ac:dyDescent="0.35">
      <c r="C16192" s="22"/>
    </row>
    <row r="16193" spans="3:3" x14ac:dyDescent="0.35">
      <c r="C16193" s="22"/>
    </row>
    <row r="16194" spans="3:3" x14ac:dyDescent="0.35">
      <c r="C16194" s="22"/>
    </row>
    <row r="16195" spans="3:3" x14ac:dyDescent="0.35">
      <c r="C16195" s="22"/>
    </row>
    <row r="16196" spans="3:3" x14ac:dyDescent="0.35">
      <c r="C16196" s="22"/>
    </row>
    <row r="16197" spans="3:3" x14ac:dyDescent="0.35">
      <c r="C16197" s="22"/>
    </row>
    <row r="16198" spans="3:3" x14ac:dyDescent="0.35">
      <c r="C16198" s="22"/>
    </row>
    <row r="16199" spans="3:3" x14ac:dyDescent="0.35">
      <c r="C16199" s="22"/>
    </row>
    <row r="16200" spans="3:3" x14ac:dyDescent="0.35">
      <c r="C16200" s="22"/>
    </row>
    <row r="16201" spans="3:3" x14ac:dyDescent="0.35">
      <c r="C16201" s="22"/>
    </row>
    <row r="16202" spans="3:3" x14ac:dyDescent="0.35">
      <c r="C16202" s="22"/>
    </row>
    <row r="16203" spans="3:3" x14ac:dyDescent="0.35">
      <c r="C16203" s="22"/>
    </row>
    <row r="16204" spans="3:3" x14ac:dyDescent="0.35">
      <c r="C16204" s="22"/>
    </row>
    <row r="16205" spans="3:3" x14ac:dyDescent="0.35">
      <c r="C16205" s="22"/>
    </row>
    <row r="16206" spans="3:3" x14ac:dyDescent="0.35">
      <c r="C16206" s="22"/>
    </row>
    <row r="16207" spans="3:3" x14ac:dyDescent="0.35">
      <c r="C16207" s="22"/>
    </row>
    <row r="16208" spans="3:3" x14ac:dyDescent="0.35">
      <c r="C16208" s="22"/>
    </row>
    <row r="16209" spans="3:3" x14ac:dyDescent="0.35">
      <c r="C16209" s="22"/>
    </row>
    <row r="16210" spans="3:3" x14ac:dyDescent="0.35">
      <c r="C16210" s="22"/>
    </row>
    <row r="16211" spans="3:3" x14ac:dyDescent="0.35">
      <c r="C16211" s="22"/>
    </row>
    <row r="16212" spans="3:3" x14ac:dyDescent="0.35">
      <c r="C16212" s="22"/>
    </row>
    <row r="16213" spans="3:3" x14ac:dyDescent="0.35">
      <c r="C16213" s="22"/>
    </row>
    <row r="16214" spans="3:3" x14ac:dyDescent="0.35">
      <c r="C16214" s="22"/>
    </row>
    <row r="16215" spans="3:3" x14ac:dyDescent="0.35">
      <c r="C16215" s="22"/>
    </row>
    <row r="16216" spans="3:3" x14ac:dyDescent="0.35">
      <c r="C16216" s="22"/>
    </row>
    <row r="16217" spans="3:3" x14ac:dyDescent="0.35">
      <c r="C16217" s="22"/>
    </row>
    <row r="16218" spans="3:3" x14ac:dyDescent="0.35">
      <c r="C16218" s="22"/>
    </row>
    <row r="16219" spans="3:3" x14ac:dyDescent="0.35">
      <c r="C16219" s="22"/>
    </row>
    <row r="16220" spans="3:3" x14ac:dyDescent="0.35">
      <c r="C16220" s="22"/>
    </row>
    <row r="16221" spans="3:3" x14ac:dyDescent="0.35">
      <c r="C16221" s="22"/>
    </row>
    <row r="16222" spans="3:3" x14ac:dyDescent="0.35">
      <c r="C16222" s="22"/>
    </row>
    <row r="16223" spans="3:3" x14ac:dyDescent="0.35">
      <c r="C16223" s="22"/>
    </row>
    <row r="16224" spans="3:3" x14ac:dyDescent="0.35">
      <c r="C16224" s="22"/>
    </row>
    <row r="16225" spans="3:3" x14ac:dyDescent="0.35">
      <c r="C16225" s="22"/>
    </row>
    <row r="16226" spans="3:3" x14ac:dyDescent="0.35">
      <c r="C16226" s="22"/>
    </row>
    <row r="16227" spans="3:3" x14ac:dyDescent="0.35">
      <c r="C16227" s="22"/>
    </row>
    <row r="16228" spans="3:3" x14ac:dyDescent="0.35">
      <c r="C16228" s="22"/>
    </row>
    <row r="16229" spans="3:3" x14ac:dyDescent="0.35">
      <c r="C16229" s="22"/>
    </row>
    <row r="16230" spans="3:3" x14ac:dyDescent="0.35">
      <c r="C16230" s="22"/>
    </row>
    <row r="16231" spans="3:3" x14ac:dyDescent="0.35">
      <c r="C16231" s="22"/>
    </row>
    <row r="16232" spans="3:3" x14ac:dyDescent="0.35">
      <c r="C16232" s="22"/>
    </row>
    <row r="16233" spans="3:3" x14ac:dyDescent="0.35">
      <c r="C16233" s="22"/>
    </row>
    <row r="16234" spans="3:3" x14ac:dyDescent="0.35">
      <c r="C16234" s="22"/>
    </row>
    <row r="16235" spans="3:3" x14ac:dyDescent="0.35">
      <c r="C16235" s="22"/>
    </row>
    <row r="16236" spans="3:3" x14ac:dyDescent="0.35">
      <c r="C16236" s="22"/>
    </row>
    <row r="16237" spans="3:3" x14ac:dyDescent="0.35">
      <c r="C16237" s="22"/>
    </row>
    <row r="16238" spans="3:3" x14ac:dyDescent="0.35">
      <c r="C16238" s="22"/>
    </row>
    <row r="16239" spans="3:3" x14ac:dyDescent="0.35">
      <c r="C16239" s="22"/>
    </row>
    <row r="16240" spans="3:3" x14ac:dyDescent="0.35">
      <c r="C16240" s="22"/>
    </row>
    <row r="16241" spans="3:3" x14ac:dyDescent="0.35">
      <c r="C16241" s="22"/>
    </row>
    <row r="16242" spans="3:3" x14ac:dyDescent="0.35">
      <c r="C16242" s="22"/>
    </row>
    <row r="16243" spans="3:3" x14ac:dyDescent="0.35">
      <c r="C16243" s="22"/>
    </row>
    <row r="16244" spans="3:3" x14ac:dyDescent="0.35">
      <c r="C16244" s="22"/>
    </row>
    <row r="16245" spans="3:3" x14ac:dyDescent="0.35">
      <c r="C16245" s="22"/>
    </row>
    <row r="16246" spans="3:3" x14ac:dyDescent="0.35">
      <c r="C16246" s="22"/>
    </row>
    <row r="16247" spans="3:3" x14ac:dyDescent="0.35">
      <c r="C16247" s="22"/>
    </row>
    <row r="16248" spans="3:3" x14ac:dyDescent="0.35">
      <c r="C16248" s="22"/>
    </row>
    <row r="16249" spans="3:3" x14ac:dyDescent="0.35">
      <c r="C16249" s="22"/>
    </row>
    <row r="16250" spans="3:3" x14ac:dyDescent="0.35">
      <c r="C16250" s="22"/>
    </row>
    <row r="16251" spans="3:3" x14ac:dyDescent="0.35">
      <c r="C16251" s="22"/>
    </row>
    <row r="16252" spans="3:3" x14ac:dyDescent="0.35">
      <c r="C16252" s="22"/>
    </row>
    <row r="16253" spans="3:3" x14ac:dyDescent="0.35">
      <c r="C16253" s="22"/>
    </row>
    <row r="16254" spans="3:3" x14ac:dyDescent="0.35">
      <c r="C16254" s="22"/>
    </row>
    <row r="16255" spans="3:3" x14ac:dyDescent="0.35">
      <c r="C16255" s="22"/>
    </row>
    <row r="16256" spans="3:3" x14ac:dyDescent="0.35">
      <c r="C16256" s="22"/>
    </row>
    <row r="16257" spans="3:3" x14ac:dyDescent="0.35">
      <c r="C16257" s="22"/>
    </row>
    <row r="16258" spans="3:3" x14ac:dyDescent="0.35">
      <c r="C16258" s="22"/>
    </row>
    <row r="16259" spans="3:3" x14ac:dyDescent="0.35">
      <c r="C16259" s="22"/>
    </row>
    <row r="16260" spans="3:3" x14ac:dyDescent="0.35">
      <c r="C16260" s="22"/>
    </row>
    <row r="16261" spans="3:3" x14ac:dyDescent="0.35">
      <c r="C16261" s="22"/>
    </row>
    <row r="16262" spans="3:3" x14ac:dyDescent="0.35">
      <c r="C16262" s="22"/>
    </row>
    <row r="16263" spans="3:3" x14ac:dyDescent="0.35">
      <c r="C16263" s="22"/>
    </row>
    <row r="16264" spans="3:3" x14ac:dyDescent="0.35">
      <c r="C16264" s="22"/>
    </row>
    <row r="16265" spans="3:3" x14ac:dyDescent="0.35">
      <c r="C16265" s="22"/>
    </row>
    <row r="16266" spans="3:3" x14ac:dyDescent="0.35">
      <c r="C16266" s="22"/>
    </row>
    <row r="16267" spans="3:3" x14ac:dyDescent="0.35">
      <c r="C16267" s="22"/>
    </row>
    <row r="16268" spans="3:3" x14ac:dyDescent="0.35">
      <c r="C16268" s="22"/>
    </row>
    <row r="16269" spans="3:3" x14ac:dyDescent="0.35">
      <c r="C16269" s="22"/>
    </row>
    <row r="16270" spans="3:3" x14ac:dyDescent="0.35">
      <c r="C16270" s="22"/>
    </row>
    <row r="16271" spans="3:3" x14ac:dyDescent="0.35">
      <c r="C16271" s="22"/>
    </row>
    <row r="16272" spans="3:3" x14ac:dyDescent="0.35">
      <c r="C16272" s="22"/>
    </row>
    <row r="16273" spans="3:3" x14ac:dyDescent="0.35">
      <c r="C16273" s="22"/>
    </row>
    <row r="16274" spans="3:3" x14ac:dyDescent="0.35">
      <c r="C16274" s="22"/>
    </row>
    <row r="16275" spans="3:3" x14ac:dyDescent="0.35">
      <c r="C16275" s="22"/>
    </row>
    <row r="16276" spans="3:3" x14ac:dyDescent="0.35">
      <c r="C16276" s="22"/>
    </row>
    <row r="16277" spans="3:3" x14ac:dyDescent="0.35">
      <c r="C16277" s="22"/>
    </row>
    <row r="16278" spans="3:3" x14ac:dyDescent="0.35">
      <c r="C16278" s="22"/>
    </row>
    <row r="16279" spans="3:3" x14ac:dyDescent="0.35">
      <c r="C16279" s="22"/>
    </row>
    <row r="16280" spans="3:3" x14ac:dyDescent="0.35">
      <c r="C16280" s="22"/>
    </row>
    <row r="16281" spans="3:3" x14ac:dyDescent="0.35">
      <c r="C16281" s="22"/>
    </row>
    <row r="16282" spans="3:3" x14ac:dyDescent="0.35">
      <c r="C16282" s="22"/>
    </row>
    <row r="16283" spans="3:3" x14ac:dyDescent="0.35">
      <c r="C16283" s="22"/>
    </row>
    <row r="16284" spans="3:3" x14ac:dyDescent="0.35">
      <c r="C16284" s="22"/>
    </row>
    <row r="16285" spans="3:3" x14ac:dyDescent="0.35">
      <c r="C16285" s="22"/>
    </row>
    <row r="16286" spans="3:3" x14ac:dyDescent="0.35">
      <c r="C16286" s="22"/>
    </row>
    <row r="16287" spans="3:3" x14ac:dyDescent="0.35">
      <c r="C16287" s="22"/>
    </row>
    <row r="16288" spans="3:3" x14ac:dyDescent="0.35">
      <c r="C16288" s="22"/>
    </row>
    <row r="16289" spans="3:3" x14ac:dyDescent="0.35">
      <c r="C16289" s="22"/>
    </row>
    <row r="16290" spans="3:3" x14ac:dyDescent="0.35">
      <c r="C16290" s="22"/>
    </row>
    <row r="16291" spans="3:3" x14ac:dyDescent="0.35">
      <c r="C16291" s="22"/>
    </row>
    <row r="16292" spans="3:3" x14ac:dyDescent="0.35">
      <c r="C16292" s="22"/>
    </row>
    <row r="16293" spans="3:3" x14ac:dyDescent="0.35">
      <c r="C16293" s="22"/>
    </row>
    <row r="16294" spans="3:3" x14ac:dyDescent="0.35">
      <c r="C16294" s="22"/>
    </row>
    <row r="16295" spans="3:3" x14ac:dyDescent="0.35">
      <c r="C16295" s="22"/>
    </row>
    <row r="16296" spans="3:3" x14ac:dyDescent="0.35">
      <c r="C16296" s="22"/>
    </row>
    <row r="16297" spans="3:3" x14ac:dyDescent="0.35">
      <c r="C16297" s="22"/>
    </row>
    <row r="16298" spans="3:3" x14ac:dyDescent="0.35">
      <c r="C16298" s="22"/>
    </row>
    <row r="16299" spans="3:3" x14ac:dyDescent="0.35">
      <c r="C16299" s="22"/>
    </row>
    <row r="16300" spans="3:3" x14ac:dyDescent="0.35">
      <c r="C16300" s="22"/>
    </row>
    <row r="16301" spans="3:3" x14ac:dyDescent="0.35">
      <c r="C16301" s="22"/>
    </row>
    <row r="16302" spans="3:3" x14ac:dyDescent="0.35">
      <c r="C16302" s="22"/>
    </row>
    <row r="16303" spans="3:3" x14ac:dyDescent="0.35">
      <c r="C16303" s="22"/>
    </row>
    <row r="16304" spans="3:3" x14ac:dyDescent="0.35">
      <c r="C16304" s="22"/>
    </row>
    <row r="16305" spans="3:3" x14ac:dyDescent="0.35">
      <c r="C16305" s="22"/>
    </row>
    <row r="16306" spans="3:3" x14ac:dyDescent="0.35">
      <c r="C16306" s="22"/>
    </row>
    <row r="16307" spans="3:3" x14ac:dyDescent="0.35">
      <c r="C16307" s="22"/>
    </row>
    <row r="16308" spans="3:3" x14ac:dyDescent="0.35">
      <c r="C16308" s="22"/>
    </row>
    <row r="16309" spans="3:3" x14ac:dyDescent="0.35">
      <c r="C16309" s="22"/>
    </row>
    <row r="16310" spans="3:3" x14ac:dyDescent="0.35">
      <c r="C16310" s="22"/>
    </row>
    <row r="16311" spans="3:3" x14ac:dyDescent="0.35">
      <c r="C16311" s="22"/>
    </row>
    <row r="16312" spans="3:3" x14ac:dyDescent="0.35">
      <c r="C16312" s="22"/>
    </row>
    <row r="16313" spans="3:3" x14ac:dyDescent="0.35">
      <c r="C16313" s="22"/>
    </row>
    <row r="16314" spans="3:3" x14ac:dyDescent="0.35">
      <c r="C16314" s="22"/>
    </row>
    <row r="16315" spans="3:3" x14ac:dyDescent="0.35">
      <c r="C16315" s="22"/>
    </row>
    <row r="16316" spans="3:3" x14ac:dyDescent="0.35">
      <c r="C16316" s="22"/>
    </row>
    <row r="16317" spans="3:3" x14ac:dyDescent="0.35">
      <c r="C16317" s="22"/>
    </row>
    <row r="16318" spans="3:3" x14ac:dyDescent="0.35">
      <c r="C16318" s="22"/>
    </row>
    <row r="16319" spans="3:3" x14ac:dyDescent="0.35">
      <c r="C16319" s="22"/>
    </row>
    <row r="16320" spans="3:3" x14ac:dyDescent="0.35">
      <c r="C16320" s="22"/>
    </row>
    <row r="16321" spans="3:3" x14ac:dyDescent="0.35">
      <c r="C16321" s="22"/>
    </row>
    <row r="16322" spans="3:3" x14ac:dyDescent="0.35">
      <c r="C16322" s="22"/>
    </row>
    <row r="16323" spans="3:3" x14ac:dyDescent="0.35">
      <c r="C16323" s="22"/>
    </row>
    <row r="16324" spans="3:3" x14ac:dyDescent="0.35">
      <c r="C16324" s="22"/>
    </row>
    <row r="16325" spans="3:3" x14ac:dyDescent="0.35">
      <c r="C16325" s="22"/>
    </row>
    <row r="16326" spans="3:3" x14ac:dyDescent="0.35">
      <c r="C16326" s="22"/>
    </row>
    <row r="16327" spans="3:3" x14ac:dyDescent="0.35">
      <c r="C16327" s="22"/>
    </row>
    <row r="16328" spans="3:3" x14ac:dyDescent="0.35">
      <c r="C16328" s="22"/>
    </row>
    <row r="16329" spans="3:3" x14ac:dyDescent="0.35">
      <c r="C16329" s="22"/>
    </row>
    <row r="16330" spans="3:3" x14ac:dyDescent="0.35">
      <c r="C16330" s="22"/>
    </row>
    <row r="16331" spans="3:3" x14ac:dyDescent="0.35">
      <c r="C16331" s="22"/>
    </row>
    <row r="16332" spans="3:3" x14ac:dyDescent="0.35">
      <c r="C16332" s="22"/>
    </row>
    <row r="16333" spans="3:3" x14ac:dyDescent="0.35">
      <c r="C16333" s="22"/>
    </row>
    <row r="16334" spans="3:3" x14ac:dyDescent="0.35">
      <c r="C16334" s="22"/>
    </row>
    <row r="16335" spans="3:3" x14ac:dyDescent="0.35">
      <c r="C16335" s="22"/>
    </row>
    <row r="16336" spans="3:3" x14ac:dyDescent="0.35">
      <c r="C16336" s="22"/>
    </row>
    <row r="16337" spans="3:3" x14ac:dyDescent="0.35">
      <c r="C16337" s="22"/>
    </row>
    <row r="16338" spans="3:3" x14ac:dyDescent="0.35">
      <c r="C16338" s="22"/>
    </row>
    <row r="16339" spans="3:3" x14ac:dyDescent="0.35">
      <c r="C16339" s="22"/>
    </row>
    <row r="16340" spans="3:3" x14ac:dyDescent="0.35">
      <c r="C16340" s="22"/>
    </row>
    <row r="16341" spans="3:3" x14ac:dyDescent="0.35">
      <c r="C16341" s="22"/>
    </row>
    <row r="16342" spans="3:3" x14ac:dyDescent="0.35">
      <c r="C16342" s="22"/>
    </row>
    <row r="16343" spans="3:3" x14ac:dyDescent="0.35">
      <c r="C16343" s="22"/>
    </row>
    <row r="16344" spans="3:3" x14ac:dyDescent="0.35">
      <c r="C16344" s="22"/>
    </row>
    <row r="16345" spans="3:3" x14ac:dyDescent="0.35">
      <c r="C16345" s="22"/>
    </row>
    <row r="16346" spans="3:3" x14ac:dyDescent="0.35">
      <c r="C16346" s="22"/>
    </row>
    <row r="16347" spans="3:3" x14ac:dyDescent="0.35">
      <c r="C16347" s="22"/>
    </row>
    <row r="16348" spans="3:3" x14ac:dyDescent="0.35">
      <c r="C16348" s="22"/>
    </row>
    <row r="16349" spans="3:3" x14ac:dyDescent="0.35">
      <c r="C16349" s="22"/>
    </row>
    <row r="16350" spans="3:3" x14ac:dyDescent="0.35">
      <c r="C16350" s="22"/>
    </row>
    <row r="16351" spans="3:3" x14ac:dyDescent="0.35">
      <c r="C16351" s="22"/>
    </row>
    <row r="16352" spans="3:3" x14ac:dyDescent="0.35">
      <c r="C16352" s="22"/>
    </row>
    <row r="16353" spans="3:3" x14ac:dyDescent="0.35">
      <c r="C16353" s="22"/>
    </row>
    <row r="16354" spans="3:3" x14ac:dyDescent="0.35">
      <c r="C16354" s="22"/>
    </row>
    <row r="16355" spans="3:3" x14ac:dyDescent="0.35">
      <c r="C16355" s="22"/>
    </row>
    <row r="16356" spans="3:3" x14ac:dyDescent="0.35">
      <c r="C16356" s="22"/>
    </row>
    <row r="16357" spans="3:3" x14ac:dyDescent="0.35">
      <c r="C16357" s="22"/>
    </row>
    <row r="16358" spans="3:3" x14ac:dyDescent="0.35">
      <c r="C16358" s="22"/>
    </row>
    <row r="16359" spans="3:3" x14ac:dyDescent="0.35">
      <c r="C16359" s="22"/>
    </row>
    <row r="16360" spans="3:3" x14ac:dyDescent="0.35">
      <c r="C16360" s="22"/>
    </row>
    <row r="16361" spans="3:3" x14ac:dyDescent="0.35">
      <c r="C16361" s="22"/>
    </row>
    <row r="16362" spans="3:3" x14ac:dyDescent="0.35">
      <c r="C16362" s="22"/>
    </row>
    <row r="16363" spans="3:3" x14ac:dyDescent="0.35">
      <c r="C16363" s="22"/>
    </row>
    <row r="16364" spans="3:3" x14ac:dyDescent="0.35">
      <c r="C16364" s="22"/>
    </row>
    <row r="16365" spans="3:3" x14ac:dyDescent="0.35">
      <c r="C16365" s="22"/>
    </row>
    <row r="16366" spans="3:3" x14ac:dyDescent="0.35">
      <c r="C16366" s="22"/>
    </row>
    <row r="16367" spans="3:3" x14ac:dyDescent="0.35">
      <c r="C16367" s="22"/>
    </row>
    <row r="16368" spans="3:3" x14ac:dyDescent="0.35">
      <c r="C16368" s="22"/>
    </row>
    <row r="16369" spans="3:3" x14ac:dyDescent="0.35">
      <c r="C16369" s="22"/>
    </row>
    <row r="16370" spans="3:3" x14ac:dyDescent="0.35">
      <c r="C16370" s="22"/>
    </row>
    <row r="16371" spans="3:3" x14ac:dyDescent="0.35">
      <c r="C16371" s="22"/>
    </row>
    <row r="16372" spans="3:3" x14ac:dyDescent="0.35">
      <c r="C16372" s="22"/>
    </row>
    <row r="16373" spans="3:3" x14ac:dyDescent="0.35">
      <c r="C16373" s="22"/>
    </row>
    <row r="16374" spans="3:3" x14ac:dyDescent="0.35">
      <c r="C16374" s="22"/>
    </row>
    <row r="16375" spans="3:3" x14ac:dyDescent="0.35">
      <c r="C16375" s="22"/>
    </row>
    <row r="16376" spans="3:3" x14ac:dyDescent="0.35">
      <c r="C16376" s="22"/>
    </row>
    <row r="16377" spans="3:3" x14ac:dyDescent="0.35">
      <c r="C16377" s="22"/>
    </row>
    <row r="16378" spans="3:3" x14ac:dyDescent="0.35">
      <c r="C16378" s="22"/>
    </row>
    <row r="16379" spans="3:3" x14ac:dyDescent="0.35">
      <c r="C16379" s="22"/>
    </row>
    <row r="16380" spans="3:3" x14ac:dyDescent="0.35">
      <c r="C16380" s="22"/>
    </row>
    <row r="16381" spans="3:3" x14ac:dyDescent="0.35">
      <c r="C16381" s="22"/>
    </row>
    <row r="16382" spans="3:3" x14ac:dyDescent="0.35">
      <c r="C16382" s="22"/>
    </row>
  </sheetData>
  <sheetProtection algorithmName="SHA-512" hashValue="YM/OC/DbEd7FtitLekG5xMLbOOECNifmJhfWl6tJ/wqNsK+LQMsD7aOI/YQkhjM5Vc6xjMzRaWZtGFyxomd4AQ==" saltValue="qUU2lctM4Xa2T99X3leP+A==" spinCount="100000" sheet="1" objects="1" scenarios="1" sort="0" autoFilter="0" pivotTables="0"/>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ED21B-2E91-4FDB-925C-5D17E95C289A}">
  <dimension ref="A1:AU593"/>
  <sheetViews>
    <sheetView topLeftCell="Z1" zoomScale="70" zoomScaleNormal="70" workbookViewId="0">
      <selection activeCell="Z1" sqref="A1:XFD1"/>
    </sheetView>
  </sheetViews>
  <sheetFormatPr defaultColWidth="9.1796875" defaultRowHeight="14.5" x14ac:dyDescent="0.35"/>
  <cols>
    <col min="1" max="1" width="12" style="21" customWidth="1"/>
    <col min="2" max="2" width="10.81640625" style="21" customWidth="1"/>
    <col min="3" max="3" width="12.54296875" style="21" customWidth="1"/>
    <col min="4" max="4" width="9.1796875" style="21" customWidth="1"/>
    <col min="5" max="5" width="9.7265625" customWidth="1"/>
    <col min="6" max="6" width="30.08984375" style="21" customWidth="1"/>
    <col min="7" max="7" width="30.6328125" style="21" customWidth="1"/>
    <col min="8" max="8" width="27" style="21" customWidth="1"/>
    <col min="9" max="9" width="19.7265625" style="21" customWidth="1"/>
    <col min="10" max="10" width="28.6328125" style="21" bestFit="1" customWidth="1"/>
    <col min="11" max="11" width="14.26953125" style="21" customWidth="1"/>
    <col min="12" max="12" width="21.36328125" style="21" customWidth="1"/>
    <col min="13" max="13" width="20.7265625" style="21" customWidth="1"/>
    <col min="14" max="14" width="9.1796875" customWidth="1"/>
    <col min="15" max="15" width="19.26953125" style="21" customWidth="1"/>
    <col min="16" max="16" width="20.54296875" style="21" customWidth="1"/>
    <col min="17" max="17" width="9.54296875" style="21" customWidth="1"/>
    <col min="18" max="18" width="15.7265625" style="21" customWidth="1"/>
    <col min="19" max="19" width="13" style="21" customWidth="1"/>
    <col min="20" max="20" width="12.81640625" style="21" customWidth="1"/>
    <col min="21" max="21" width="9.1796875" style="21" customWidth="1"/>
    <col min="22" max="22" width="12.7265625" style="21" customWidth="1"/>
    <col min="23" max="23" width="26.54296875" style="21" customWidth="1"/>
    <col min="24" max="24" width="9.1796875" style="21" customWidth="1"/>
    <col min="25" max="25" width="11" style="21" customWidth="1"/>
    <col min="26" max="26" width="16.54296875" style="21" customWidth="1"/>
    <col min="27" max="28" width="9.1796875" style="21" customWidth="1"/>
    <col min="29" max="29" width="11" style="21" customWidth="1"/>
    <col min="30" max="30" width="9.1796875" style="21" customWidth="1"/>
    <col min="31" max="31" width="25.1796875" style="21" customWidth="1"/>
    <col min="32" max="32" width="19.453125" style="21" customWidth="1"/>
    <col min="33" max="35" width="4.81640625" style="21" customWidth="1"/>
    <col min="36" max="36" width="24.1796875" style="21" customWidth="1"/>
    <col min="37" max="37" width="10" style="21" customWidth="1"/>
    <col min="38" max="38" width="9.1796875" style="21" customWidth="1"/>
    <col min="39" max="39" width="10.453125" style="21" customWidth="1"/>
    <col min="40" max="40" width="14" style="21" customWidth="1"/>
    <col min="41" max="41" width="13.7265625" style="21" customWidth="1"/>
    <col min="42" max="42" width="22.453125" style="21" customWidth="1"/>
    <col min="43" max="43" width="18" style="21" bestFit="1" customWidth="1"/>
    <col min="44" max="45" width="14.1796875" style="21" bestFit="1" customWidth="1"/>
    <col min="46" max="46" width="20.08984375" style="21" customWidth="1"/>
    <col min="47" max="47" width="15.08984375" style="21" bestFit="1" customWidth="1"/>
    <col min="48" max="48" width="20" style="21" bestFit="1" customWidth="1"/>
    <col min="49" max="16384" width="9.1796875" style="21"/>
  </cols>
  <sheetData>
    <row r="1" spans="1:47" s="22" customFormat="1" ht="121" customHeight="1" thickBot="1" x14ac:dyDescent="0.4">
      <c r="A1" s="20" t="s">
        <v>0</v>
      </c>
      <c r="B1" s="2" t="s">
        <v>1</v>
      </c>
      <c r="C1" s="2" t="s">
        <v>2</v>
      </c>
      <c r="D1" s="2" t="s">
        <v>3</v>
      </c>
      <c r="E1" s="2" t="s">
        <v>4</v>
      </c>
      <c r="F1" s="27" t="s">
        <v>1276</v>
      </c>
      <c r="G1" s="27" t="s">
        <v>1345</v>
      </c>
      <c r="H1" s="27" t="s">
        <v>1261</v>
      </c>
      <c r="I1" s="27" t="s">
        <v>1281</v>
      </c>
      <c r="J1" s="27" t="s">
        <v>1275</v>
      </c>
      <c r="K1" s="27" t="s">
        <v>1282</v>
      </c>
      <c r="L1" s="27" t="s">
        <v>1283</v>
      </c>
      <c r="M1" s="27" t="s">
        <v>1284</v>
      </c>
      <c r="N1" s="6" t="s">
        <v>30</v>
      </c>
      <c r="O1" s="8" t="s">
        <v>31</v>
      </c>
      <c r="P1" s="6" t="s">
        <v>32</v>
      </c>
      <c r="Q1" s="6" t="s">
        <v>39</v>
      </c>
      <c r="R1" s="9" t="s">
        <v>40</v>
      </c>
      <c r="S1" s="3" t="s">
        <v>5</v>
      </c>
      <c r="T1" s="3" t="s">
        <v>6</v>
      </c>
      <c r="U1" s="3" t="s">
        <v>7</v>
      </c>
      <c r="V1" s="2" t="s">
        <v>8</v>
      </c>
      <c r="W1" s="3" t="s">
        <v>9</v>
      </c>
      <c r="X1" s="3" t="s">
        <v>10</v>
      </c>
      <c r="Y1" s="3" t="s">
        <v>11</v>
      </c>
      <c r="Z1" s="4" t="s">
        <v>15</v>
      </c>
      <c r="AA1" s="4" t="s">
        <v>16</v>
      </c>
      <c r="AB1" s="4" t="s">
        <v>17</v>
      </c>
      <c r="AC1" s="4" t="s">
        <v>18</v>
      </c>
      <c r="AD1" s="4" t="s">
        <v>19</v>
      </c>
      <c r="AE1" s="6" t="s">
        <v>20</v>
      </c>
      <c r="AF1" s="5" t="s">
        <v>21</v>
      </c>
      <c r="AG1" s="5" t="s">
        <v>22</v>
      </c>
      <c r="AH1" s="5" t="s">
        <v>23</v>
      </c>
      <c r="AI1" s="28" t="s">
        <v>1245</v>
      </c>
      <c r="AJ1" s="3" t="s">
        <v>24</v>
      </c>
      <c r="AK1" s="3" t="s">
        <v>25</v>
      </c>
      <c r="AL1" s="7" t="s">
        <v>26</v>
      </c>
      <c r="AM1" s="3" t="s">
        <v>27</v>
      </c>
      <c r="AN1" s="3" t="s">
        <v>28</v>
      </c>
      <c r="AO1" s="3" t="s">
        <v>29</v>
      </c>
      <c r="AP1" s="67" t="s">
        <v>33</v>
      </c>
      <c r="AQ1" s="67" t="s">
        <v>34</v>
      </c>
      <c r="AR1" s="67" t="s">
        <v>35</v>
      </c>
      <c r="AS1" s="67" t="s">
        <v>36</v>
      </c>
      <c r="AT1" s="67" t="s">
        <v>37</v>
      </c>
      <c r="AU1" s="67" t="s">
        <v>38</v>
      </c>
    </row>
    <row r="2" spans="1:47" x14ac:dyDescent="0.35">
      <c r="A2" s="23">
        <v>33</v>
      </c>
      <c r="B2" s="10" t="s">
        <v>450</v>
      </c>
      <c r="C2" s="10">
        <v>33.299999999999997</v>
      </c>
      <c r="D2" s="10" t="s">
        <v>462</v>
      </c>
      <c r="E2" s="10" t="s">
        <v>461</v>
      </c>
      <c r="F2" s="10" t="str">
        <f>IF(Table1[[#This Row],[Regional_accessibility]]=0,"exclude - no RA","")</f>
        <v>exclude - no RA</v>
      </c>
      <c r="G2" s="10" t="str">
        <f>IF(Table1[[#This Row],[E_mag]]&gt;1,"exclude - &gt;1",IF(Table1[[#This Row],[E_mag]]&lt;-1,"exclude &lt;-1",""))</f>
        <v>exclude - &gt;1</v>
      </c>
      <c r="H2" s="10" t="str">
        <f>IF(Table1[[#This Row],[E_mag]]&lt;'4 - Outliers'!$F$11,"low",IF(Table1[[#This Row],[E_mag]]&gt;'4 - Outliers'!$F$12,"high",""))</f>
        <v>high</v>
      </c>
      <c r="I2" s="10">
        <f>IF(Table1[[#This Row],[SE_E_mag]]="",VLOOKUP(Table1[[#This Row],[IV_Standardised]],'5 -Impute_SE'!B:C,2,FALSE),Table1[[#This Row],[SE_E_mag]])</f>
        <v>4.067176213173259E-2</v>
      </c>
      <c r="J2" s="10"/>
      <c r="K2" s="10">
        <f>1/Table1[[#This Row],[5 - Impute_SE]]</f>
        <v>24.587083214173997</v>
      </c>
      <c r="L2" s="10">
        <f>Table1[[#This Row],[7 - 1_SE]]*Table1[[#This Row],[6 - Assign weight]]</f>
        <v>0</v>
      </c>
      <c r="M2" s="10">
        <f>Table1[[#This Row],[8 - Total weight]]*Table1[[#This Row],[E_mag]]</f>
        <v>0</v>
      </c>
      <c r="N2" s="10" t="s">
        <v>227</v>
      </c>
      <c r="O2" s="10">
        <v>1.405</v>
      </c>
      <c r="P2" s="10" t="s">
        <v>126</v>
      </c>
      <c r="Q2" s="10"/>
      <c r="R2" s="10"/>
      <c r="S2" s="10" t="s">
        <v>88</v>
      </c>
      <c r="T2" s="10" t="s">
        <v>66</v>
      </c>
      <c r="U2" s="10" t="s">
        <v>88</v>
      </c>
      <c r="V2" s="10" t="s">
        <v>47</v>
      </c>
      <c r="W2" s="10" t="s">
        <v>89</v>
      </c>
      <c r="X2" s="10" t="s">
        <v>214</v>
      </c>
      <c r="Y2" s="10" t="s">
        <v>90</v>
      </c>
      <c r="Z2" s="10" t="s">
        <v>13</v>
      </c>
      <c r="AA2" s="11" t="s">
        <v>51</v>
      </c>
      <c r="AB2" s="11" t="s">
        <v>92</v>
      </c>
      <c r="AC2" s="11">
        <v>2012</v>
      </c>
      <c r="AD2" s="10" t="s">
        <v>165</v>
      </c>
      <c r="AE2" s="10">
        <v>125</v>
      </c>
      <c r="AF2" s="10">
        <v>0</v>
      </c>
      <c r="AG2" s="10">
        <v>0</v>
      </c>
      <c r="AH2" s="10">
        <v>0</v>
      </c>
      <c r="AI2" s="10">
        <f>SUM(Table1[[#This Row],[Attitude_SS]:[Demography_SS]])</f>
        <v>0</v>
      </c>
      <c r="AJ2" s="11" t="s">
        <v>94</v>
      </c>
      <c r="AK2" s="11" t="s">
        <v>145</v>
      </c>
      <c r="AL2" s="11"/>
      <c r="AM2" s="11" t="s">
        <v>146</v>
      </c>
      <c r="AN2" s="11" t="s">
        <v>215</v>
      </c>
      <c r="AO2" s="11"/>
      <c r="AP2" s="66">
        <v>2E-3</v>
      </c>
      <c r="AQ2" s="66"/>
      <c r="AR2" s="66">
        <v>1.0020020013340003</v>
      </c>
      <c r="AS2" s="66" t="s">
        <v>185</v>
      </c>
      <c r="AT2" s="66" t="s">
        <v>58</v>
      </c>
      <c r="AU2" s="66"/>
    </row>
    <row r="3" spans="1:47" x14ac:dyDescent="0.35">
      <c r="A3" s="23">
        <v>51</v>
      </c>
      <c r="B3" s="10" t="s">
        <v>588</v>
      </c>
      <c r="C3" s="10">
        <v>51.1</v>
      </c>
      <c r="D3" s="10" t="s">
        <v>592</v>
      </c>
      <c r="E3" s="10" t="s">
        <v>590</v>
      </c>
      <c r="F3" s="10" t="str">
        <f>IF(Table1[[#This Row],[Regional_accessibility]]=0,"exclude - no RA","")</f>
        <v>exclude - no RA</v>
      </c>
      <c r="G3" s="10" t="str">
        <f>IF(Table1[[#This Row],[E_mag]]&gt;1,"exclude - &gt;1",IF(Table1[[#This Row],[E_mag]]&lt;-1,"exclude &lt;-1",""))</f>
        <v>exclude - &gt;1</v>
      </c>
      <c r="H3" s="10" t="str">
        <f>IF(Table1[[#This Row],[E_mag]]&lt;'4 - Outliers'!$F$11,"low",IF(Table1[[#This Row],[E_mag]]&gt;'4 - Outliers'!$F$12,"high",""))</f>
        <v>high</v>
      </c>
      <c r="I3" s="10">
        <f>IF(Table1[[#This Row],[SE_E_mag]]="",VLOOKUP(Table1[[#This Row],[IV_Standardised]],'5 -Impute_SE'!B:C,2,FALSE),Table1[[#This Row],[SE_E_mag]])</f>
        <v>2.0737327188940089E-2</v>
      </c>
      <c r="J3" s="10"/>
      <c r="K3" s="10">
        <f>1/Table1[[#This Row],[5 - Impute_SE]]</f>
        <v>48.222222222222229</v>
      </c>
      <c r="L3" s="10">
        <f>Table1[[#This Row],[7 - 1_SE]]*Table1[[#This Row],[6 - Assign weight]]</f>
        <v>0</v>
      </c>
      <c r="M3" s="10">
        <f>Table1[[#This Row],[8 - Total weight]]*Table1[[#This Row],[E_mag]]</f>
        <v>0</v>
      </c>
      <c r="N3" s="10" t="s">
        <v>175</v>
      </c>
      <c r="O3" s="13">
        <v>1.1975770936953891</v>
      </c>
      <c r="P3" s="10" t="s">
        <v>57</v>
      </c>
      <c r="Q3" s="10">
        <v>2.0737327188940089E-2</v>
      </c>
      <c r="R3" s="10" t="s">
        <v>128</v>
      </c>
      <c r="S3" s="10" t="s">
        <v>88</v>
      </c>
      <c r="T3" s="10" t="s">
        <v>66</v>
      </c>
      <c r="U3" s="10" t="s">
        <v>88</v>
      </c>
      <c r="V3" s="10" t="s">
        <v>47</v>
      </c>
      <c r="W3" s="10" t="s">
        <v>591</v>
      </c>
      <c r="X3" s="10" t="s">
        <v>49</v>
      </c>
      <c r="Y3" s="10" t="s">
        <v>90</v>
      </c>
      <c r="Z3" s="10" t="s">
        <v>13</v>
      </c>
      <c r="AA3" s="11" t="s">
        <v>51</v>
      </c>
      <c r="AB3" s="11" t="s">
        <v>220</v>
      </c>
      <c r="AC3" s="11">
        <v>2008</v>
      </c>
      <c r="AD3" s="10" t="s">
        <v>93</v>
      </c>
      <c r="AE3" s="10">
        <v>69</v>
      </c>
      <c r="AF3" s="10">
        <v>0</v>
      </c>
      <c r="AG3" s="10">
        <v>0</v>
      </c>
      <c r="AH3" s="10">
        <v>0</v>
      </c>
      <c r="AI3" s="10">
        <f>SUM(Table1[[#This Row],[Attitude_SS]:[Demography_SS]])</f>
        <v>0</v>
      </c>
      <c r="AJ3" s="11" t="s">
        <v>94</v>
      </c>
      <c r="AK3" s="11" t="s">
        <v>122</v>
      </c>
      <c r="AL3" s="11"/>
      <c r="AM3" s="11" t="s">
        <v>107</v>
      </c>
      <c r="AN3" s="11" t="s">
        <v>55</v>
      </c>
      <c r="AO3" s="11"/>
      <c r="AP3" s="10">
        <v>3.5999999999999997E-2</v>
      </c>
      <c r="AQ3" s="10"/>
      <c r="AR3" s="10"/>
      <c r="AS3" s="10" t="s">
        <v>58</v>
      </c>
      <c r="AT3" s="10">
        <v>1.736</v>
      </c>
      <c r="AU3" s="10"/>
    </row>
    <row r="4" spans="1:47" x14ac:dyDescent="0.35">
      <c r="A4" s="23">
        <v>107</v>
      </c>
      <c r="B4" s="10" t="s">
        <v>1060</v>
      </c>
      <c r="C4" s="10">
        <v>107.9</v>
      </c>
      <c r="D4" s="10" t="s">
        <v>1075</v>
      </c>
      <c r="E4" s="10" t="s">
        <v>1076</v>
      </c>
      <c r="F4" s="10" t="str">
        <f>IF(Table1[[#This Row],[Regional_accessibility]]=0,"exclude - no RA","")</f>
        <v/>
      </c>
      <c r="G4" s="10" t="str">
        <f>IF(Table1[[#This Row],[E_mag]]&gt;1,"exclude - &gt;1",IF(Table1[[#This Row],[E_mag]]&lt;-1,"exclude &lt;-1",""))</f>
        <v>exclude - &gt;1</v>
      </c>
      <c r="H4" s="10" t="str">
        <f>IF(Table1[[#This Row],[E_mag]]&lt;'4 - Outliers'!$F$11,"low",IF(Table1[[#This Row],[E_mag]]&gt;'4 - Outliers'!$F$12,"high",""))</f>
        <v>high</v>
      </c>
      <c r="I4" s="10">
        <f>IF(Table1[[#This Row],[SE_E_mag]]="",VLOOKUP(Table1[[#This Row],[IV_Standardised]],'5 -Impute_SE'!B:C,2,FALSE),Table1[[#This Row],[SE_E_mag]])</f>
        <v>6.5206307597043892E-2</v>
      </c>
      <c r="J4" s="10"/>
      <c r="K4" s="10">
        <f>1/Table1[[#This Row],[5 - Impute_SE]]</f>
        <v>15.335939679021708</v>
      </c>
      <c r="L4" s="10">
        <f>Table1[[#This Row],[7 - 1_SE]]*Table1[[#This Row],[6 - Assign weight]]</f>
        <v>0</v>
      </c>
      <c r="M4" s="10">
        <f>Table1[[#This Row],[8 - Total weight]]*Table1[[#This Row],[E_mag]]</f>
        <v>0</v>
      </c>
      <c r="N4" s="10" t="s">
        <v>227</v>
      </c>
      <c r="O4" s="10">
        <v>1.081</v>
      </c>
      <c r="P4" s="10" t="s">
        <v>126</v>
      </c>
      <c r="Q4" s="10"/>
      <c r="R4" s="10"/>
      <c r="S4" s="10" t="s">
        <v>88</v>
      </c>
      <c r="T4" s="10" t="s">
        <v>66</v>
      </c>
      <c r="U4" s="10" t="s">
        <v>88</v>
      </c>
      <c r="V4" s="10" t="s">
        <v>47</v>
      </c>
      <c r="W4" s="10" t="s">
        <v>120</v>
      </c>
      <c r="X4" s="10" t="s">
        <v>359</v>
      </c>
      <c r="Y4" s="10" t="s">
        <v>90</v>
      </c>
      <c r="Z4" s="10" t="s">
        <v>142</v>
      </c>
      <c r="AA4" s="11" t="s">
        <v>51</v>
      </c>
      <c r="AB4" s="11" t="s">
        <v>352</v>
      </c>
      <c r="AC4" s="11">
        <v>2000</v>
      </c>
      <c r="AD4" s="10" t="s">
        <v>93</v>
      </c>
      <c r="AE4" s="10">
        <v>25269</v>
      </c>
      <c r="AF4" s="10">
        <v>1</v>
      </c>
      <c r="AG4" s="10">
        <v>0</v>
      </c>
      <c r="AH4" s="10">
        <v>1</v>
      </c>
      <c r="AI4" s="10">
        <f>SUM(Table1[[#This Row],[Attitude_SS]:[Demography_SS]])</f>
        <v>1</v>
      </c>
      <c r="AJ4" s="11" t="s">
        <v>94</v>
      </c>
      <c r="AK4" s="11" t="s">
        <v>177</v>
      </c>
      <c r="AL4" s="11"/>
      <c r="AM4" s="10" t="s">
        <v>96</v>
      </c>
      <c r="AN4" s="11" t="s">
        <v>215</v>
      </c>
      <c r="AO4" s="11"/>
      <c r="AP4" s="10">
        <v>0.22270000000000001</v>
      </c>
      <c r="AQ4" s="10"/>
      <c r="AR4" s="10">
        <v>1.2494456838001653</v>
      </c>
      <c r="AS4" s="10" t="s">
        <v>185</v>
      </c>
      <c r="AT4" s="10" t="s">
        <v>58</v>
      </c>
      <c r="AU4" s="10"/>
    </row>
    <row r="5" spans="1:47" x14ac:dyDescent="0.35">
      <c r="A5" s="23">
        <v>32</v>
      </c>
      <c r="B5" s="10" t="s">
        <v>442</v>
      </c>
      <c r="C5" s="10">
        <v>32.1</v>
      </c>
      <c r="D5" s="10" t="s">
        <v>448</v>
      </c>
      <c r="E5" s="10" t="s">
        <v>444</v>
      </c>
      <c r="F5" s="10" t="str">
        <f>IF(Table1[[#This Row],[Regional_accessibility]]=0,"exclude - no RA","")</f>
        <v>exclude - no RA</v>
      </c>
      <c r="G5" s="10" t="str">
        <f>IF(Table1[[#This Row],[E_mag]]&gt;1,"exclude - &gt;1",IF(Table1[[#This Row],[E_mag]]&lt;-1,"exclude &lt;-1",""))</f>
        <v/>
      </c>
      <c r="H5" s="10" t="str">
        <f>IF(Table1[[#This Row],[E_mag]]&lt;'4 - Outliers'!$F$11,"low",IF(Table1[[#This Row],[E_mag]]&gt;'4 - Outliers'!$F$12,"high",""))</f>
        <v>high</v>
      </c>
      <c r="I5" s="10">
        <f>IF(Table1[[#This Row],[SE_E_mag]]="",VLOOKUP(Table1[[#This Row],[IV_Standardised]],'5 -Impute_SE'!B:C,2,FALSE),Table1[[#This Row],[SE_E_mag]])</f>
        <v>0.11214358002166598</v>
      </c>
      <c r="J5" s="10"/>
      <c r="K5" s="10">
        <f>1/Table1[[#This Row],[5 - Impute_SE]]</f>
        <v>8.9171399718717854</v>
      </c>
      <c r="L5" s="10">
        <f>Table1[[#This Row],[7 - 1_SE]]*Table1[[#This Row],[6 - Assign weight]]</f>
        <v>0</v>
      </c>
      <c r="M5" s="10">
        <f>Table1[[#This Row],[8 - Total weight]]*Table1[[#This Row],[E_mag]]</f>
        <v>0</v>
      </c>
      <c r="N5" s="10" t="s">
        <v>446</v>
      </c>
      <c r="O5" s="10">
        <v>0.91284874137636118</v>
      </c>
      <c r="P5" s="10" t="s">
        <v>383</v>
      </c>
      <c r="Q5" s="10">
        <v>0.11214358002166598</v>
      </c>
      <c r="R5" s="10" t="s">
        <v>128</v>
      </c>
      <c r="S5" s="10" t="s">
        <v>88</v>
      </c>
      <c r="T5" s="10" t="s">
        <v>66</v>
      </c>
      <c r="U5" s="10" t="s">
        <v>88</v>
      </c>
      <c r="V5" s="10" t="s">
        <v>47</v>
      </c>
      <c r="W5" s="10" t="s">
        <v>295</v>
      </c>
      <c r="X5" s="10" t="s">
        <v>49</v>
      </c>
      <c r="Y5" s="10" t="s">
        <v>90</v>
      </c>
      <c r="Z5" s="10" t="s">
        <v>13</v>
      </c>
      <c r="AA5" s="11" t="s">
        <v>51</v>
      </c>
      <c r="AB5" s="11" t="s">
        <v>445</v>
      </c>
      <c r="AC5" s="11">
        <v>2000</v>
      </c>
      <c r="AD5" s="10" t="s">
        <v>93</v>
      </c>
      <c r="AE5" s="10" t="s">
        <v>79</v>
      </c>
      <c r="AF5" s="10">
        <v>0</v>
      </c>
      <c r="AG5" s="10">
        <v>0</v>
      </c>
      <c r="AH5" s="10">
        <v>1</v>
      </c>
      <c r="AI5" s="10">
        <f>SUM(Table1[[#This Row],[Attitude_SS]:[Demography_SS]])</f>
        <v>1</v>
      </c>
      <c r="AJ5" s="11" t="s">
        <v>94</v>
      </c>
      <c r="AK5" s="11" t="s">
        <v>449</v>
      </c>
      <c r="AL5" s="11"/>
      <c r="AM5" s="11" t="s">
        <v>96</v>
      </c>
      <c r="AN5" s="11" t="s">
        <v>55</v>
      </c>
      <c r="AO5" s="11"/>
      <c r="AP5" s="10">
        <v>3.4188000000000001</v>
      </c>
      <c r="AQ5" s="10"/>
      <c r="AR5" s="10"/>
      <c r="AS5" s="10" t="s">
        <v>58</v>
      </c>
      <c r="AT5" s="10">
        <v>8.14</v>
      </c>
      <c r="AU5" s="10"/>
    </row>
    <row r="6" spans="1:47" x14ac:dyDescent="0.35">
      <c r="A6" s="23">
        <v>22</v>
      </c>
      <c r="B6" s="10" t="s">
        <v>328</v>
      </c>
      <c r="C6" s="10">
        <v>22.1</v>
      </c>
      <c r="D6" s="10" t="s">
        <v>341</v>
      </c>
      <c r="E6" s="10" t="s">
        <v>330</v>
      </c>
      <c r="F6" s="10" t="str">
        <f>IF(Table1[[#This Row],[Regional_accessibility]]=0,"exclude - no RA","")</f>
        <v>exclude - no RA</v>
      </c>
      <c r="G6" s="10" t="str">
        <f>IF(Table1[[#This Row],[E_mag]]&gt;1,"exclude - &gt;1",IF(Table1[[#This Row],[E_mag]]&lt;-1,"exclude &lt;-1",""))</f>
        <v/>
      </c>
      <c r="H6" s="10" t="str">
        <f>IF(Table1[[#This Row],[E_mag]]&lt;'4 - Outliers'!$F$11,"low",IF(Table1[[#This Row],[E_mag]]&gt;'4 - Outliers'!$F$12,"high",""))</f>
        <v>high</v>
      </c>
      <c r="I6" s="10">
        <f>IF(Table1[[#This Row],[SE_E_mag]]="",VLOOKUP(Table1[[#This Row],[IV_Standardised]],'5 -Impute_SE'!B:C,2,FALSE),Table1[[#This Row],[SE_E_mag]])</f>
        <v>6.5206307597043892E-2</v>
      </c>
      <c r="J6" s="10"/>
      <c r="K6" s="10">
        <f>1/Table1[[#This Row],[5 - Impute_SE]]</f>
        <v>15.335939679021708</v>
      </c>
      <c r="L6" s="10">
        <f>Table1[[#This Row],[7 - 1_SE]]*Table1[[#This Row],[6 - Assign weight]]</f>
        <v>0</v>
      </c>
      <c r="M6" s="10">
        <f>Table1[[#This Row],[8 - Total weight]]*Table1[[#This Row],[E_mag]]</f>
        <v>0</v>
      </c>
      <c r="N6" s="10" t="s">
        <v>335</v>
      </c>
      <c r="O6" s="10">
        <v>0.89</v>
      </c>
      <c r="P6" s="10" t="s">
        <v>126</v>
      </c>
      <c r="Q6" s="10"/>
      <c r="R6" s="10"/>
      <c r="S6" s="10" t="s">
        <v>44</v>
      </c>
      <c r="T6" s="10" t="s">
        <v>66</v>
      </c>
      <c r="U6" s="10" t="s">
        <v>46</v>
      </c>
      <c r="V6" s="10" t="s">
        <v>119</v>
      </c>
      <c r="W6" s="10" t="s">
        <v>120</v>
      </c>
      <c r="X6" s="10" t="s">
        <v>141</v>
      </c>
      <c r="Y6" s="10" t="s">
        <v>50</v>
      </c>
      <c r="Z6" s="10" t="s">
        <v>142</v>
      </c>
      <c r="AA6" s="11" t="s">
        <v>51</v>
      </c>
      <c r="AB6" s="11" t="s">
        <v>331</v>
      </c>
      <c r="AC6" s="11">
        <v>1990</v>
      </c>
      <c r="AD6" s="10" t="s">
        <v>93</v>
      </c>
      <c r="AE6" s="10">
        <v>6476</v>
      </c>
      <c r="AF6" s="10">
        <v>0</v>
      </c>
      <c r="AG6" s="10">
        <v>0</v>
      </c>
      <c r="AH6" s="10">
        <v>1</v>
      </c>
      <c r="AI6" s="10">
        <f>SUM(Table1[[#This Row],[Attitude_SS]:[Demography_SS]])</f>
        <v>1</v>
      </c>
      <c r="AJ6" s="11" t="s">
        <v>94</v>
      </c>
      <c r="AK6" s="11" t="s">
        <v>177</v>
      </c>
      <c r="AL6" s="11"/>
      <c r="AM6" s="10" t="s">
        <v>96</v>
      </c>
      <c r="AN6" s="11" t="s">
        <v>147</v>
      </c>
      <c r="AO6" s="11" t="s">
        <v>124</v>
      </c>
      <c r="AP6" s="10">
        <v>0.3</v>
      </c>
      <c r="AQ6" s="10">
        <v>1.3498588075760032</v>
      </c>
      <c r="AR6" s="10"/>
      <c r="AS6" s="10" t="s">
        <v>78</v>
      </c>
      <c r="AT6" s="10" t="s">
        <v>58</v>
      </c>
      <c r="AU6" s="10"/>
    </row>
    <row r="7" spans="1:47" x14ac:dyDescent="0.35">
      <c r="A7" s="23">
        <v>69</v>
      </c>
      <c r="B7" s="10" t="s">
        <v>835</v>
      </c>
      <c r="C7" s="10">
        <v>69.099999999999994</v>
      </c>
      <c r="D7" s="10" t="s">
        <v>847</v>
      </c>
      <c r="E7" s="10" t="s">
        <v>837</v>
      </c>
      <c r="F7" s="10" t="str">
        <f>IF(Table1[[#This Row],[Regional_accessibility]]=0,"exclude - no RA","")</f>
        <v>exclude - no RA</v>
      </c>
      <c r="G7" s="10" t="str">
        <f>IF(Table1[[#This Row],[E_mag]]&gt;1,"exclude - &gt;1",IF(Table1[[#This Row],[E_mag]]&lt;-1,"exclude &lt;-1",""))</f>
        <v/>
      </c>
      <c r="H7" s="10" t="str">
        <f>IF(Table1[[#This Row],[E_mag]]&lt;'4 - Outliers'!$F$11,"low",IF(Table1[[#This Row],[E_mag]]&gt;'4 - Outliers'!$F$12,"high",""))</f>
        <v>high</v>
      </c>
      <c r="I7" s="10">
        <f>IF(Table1[[#This Row],[SE_E_mag]]="",VLOOKUP(Table1[[#This Row],[IV_Standardised]],'5 -Impute_SE'!B:C,2,FALSE),Table1[[#This Row],[SE_E_mag]])</f>
        <v>0.2010178117048346</v>
      </c>
      <c r="J7" s="10"/>
      <c r="K7" s="10">
        <f>1/Table1[[#This Row],[5 - Impute_SE]]</f>
        <v>4.9746835443037973</v>
      </c>
      <c r="L7" s="10">
        <f>Table1[[#This Row],[7 - 1_SE]]*Table1[[#This Row],[6 - Assign weight]]</f>
        <v>0</v>
      </c>
      <c r="M7" s="10">
        <f>Table1[[#This Row],[8 - Total weight]]*Table1[[#This Row],[E_mag]]</f>
        <v>0</v>
      </c>
      <c r="N7" s="10" t="s">
        <v>682</v>
      </c>
      <c r="O7" s="10">
        <v>0.79</v>
      </c>
      <c r="P7" s="10" t="s">
        <v>126</v>
      </c>
      <c r="Q7" s="10">
        <v>0.2010178117048346</v>
      </c>
      <c r="R7" s="10" t="s">
        <v>128</v>
      </c>
      <c r="S7" s="10" t="s">
        <v>88</v>
      </c>
      <c r="T7" s="10" t="s">
        <v>66</v>
      </c>
      <c r="U7" s="10" t="s">
        <v>88</v>
      </c>
      <c r="V7" s="10" t="s">
        <v>47</v>
      </c>
      <c r="W7" s="10" t="s">
        <v>838</v>
      </c>
      <c r="X7" s="10" t="s">
        <v>49</v>
      </c>
      <c r="Y7" s="10" t="s">
        <v>90</v>
      </c>
      <c r="Z7" s="10" t="s">
        <v>13</v>
      </c>
      <c r="AA7" s="11" t="s">
        <v>664</v>
      </c>
      <c r="AB7" s="11" t="s">
        <v>839</v>
      </c>
      <c r="AC7" s="11">
        <v>2009</v>
      </c>
      <c r="AD7" s="10" t="s">
        <v>93</v>
      </c>
      <c r="AE7" s="10">
        <v>236</v>
      </c>
      <c r="AF7" s="10">
        <v>0</v>
      </c>
      <c r="AG7" s="10">
        <v>0</v>
      </c>
      <c r="AH7" s="10">
        <v>1</v>
      </c>
      <c r="AI7" s="10">
        <f>SUM(Table1[[#This Row],[Attitude_SS]:[Demography_SS]])</f>
        <v>1</v>
      </c>
      <c r="AJ7" s="11" t="s">
        <v>94</v>
      </c>
      <c r="AK7" s="11" t="s">
        <v>177</v>
      </c>
      <c r="AL7" s="11"/>
      <c r="AM7" s="11" t="s">
        <v>96</v>
      </c>
      <c r="AN7" s="11" t="s">
        <v>55</v>
      </c>
      <c r="AO7" s="11"/>
      <c r="AP7" s="10">
        <v>0.59599999999999997</v>
      </c>
      <c r="AQ7" s="10"/>
      <c r="AR7" s="10"/>
      <c r="AS7" s="10" t="s">
        <v>58</v>
      </c>
      <c r="AT7" s="10">
        <v>3.93</v>
      </c>
      <c r="AU7" s="10"/>
    </row>
    <row r="8" spans="1:47" x14ac:dyDescent="0.35">
      <c r="A8" s="23">
        <v>131</v>
      </c>
      <c r="B8" s="10" t="s">
        <v>1192</v>
      </c>
      <c r="C8" s="10">
        <v>131.4</v>
      </c>
      <c r="D8" s="10" t="s">
        <v>1225</v>
      </c>
      <c r="E8" s="10" t="s">
        <v>1224</v>
      </c>
      <c r="F8" s="10" t="str">
        <f>IF(Table1[[#This Row],[Regional_accessibility]]=0,"exclude - no RA","")</f>
        <v>exclude - no RA</v>
      </c>
      <c r="G8" s="10" t="str">
        <f>IF(Table1[[#This Row],[E_mag]]&gt;1,"exclude - &gt;1",IF(Table1[[#This Row],[E_mag]]&lt;-1,"exclude &lt;-1",""))</f>
        <v/>
      </c>
      <c r="H8" s="10" t="str">
        <f>IF(Table1[[#This Row],[E_mag]]&lt;'4 - Outliers'!$F$11,"low",IF(Table1[[#This Row],[E_mag]]&gt;'4 - Outliers'!$F$12,"high",""))</f>
        <v>high</v>
      </c>
      <c r="I8" s="10">
        <f>IF(Table1[[#This Row],[SE_E_mag]]="",VLOOKUP(Table1[[#This Row],[IV_Standardised]],'5 -Impute_SE'!B:C,2,FALSE),Table1[[#This Row],[SE_E_mag]])</f>
        <v>0.34826484018264836</v>
      </c>
      <c r="J8" s="10"/>
      <c r="K8" s="10">
        <f>1/Table1[[#This Row],[5 - Impute_SE]]</f>
        <v>2.8713779992133213</v>
      </c>
      <c r="L8" s="10">
        <f>Table1[[#This Row],[7 - 1_SE]]*Table1[[#This Row],[6 - Assign weight]]</f>
        <v>0</v>
      </c>
      <c r="M8" s="10">
        <f>Table1[[#This Row],[8 - Total weight]]*Table1[[#This Row],[E_mag]]</f>
        <v>0</v>
      </c>
      <c r="N8" s="10" t="s">
        <v>918</v>
      </c>
      <c r="O8" s="10">
        <v>0.76269999999999993</v>
      </c>
      <c r="P8" s="10" t="s">
        <v>491</v>
      </c>
      <c r="Q8" s="10">
        <v>0.34826484018264836</v>
      </c>
      <c r="R8" s="10" t="s">
        <v>128</v>
      </c>
      <c r="S8" s="10" t="s">
        <v>88</v>
      </c>
      <c r="T8" s="10" t="s">
        <v>66</v>
      </c>
      <c r="U8" s="10" t="s">
        <v>88</v>
      </c>
      <c r="V8" s="10" t="s">
        <v>119</v>
      </c>
      <c r="W8" s="10" t="s">
        <v>120</v>
      </c>
      <c r="X8" s="10" t="s">
        <v>1195</v>
      </c>
      <c r="Y8" s="10" t="s">
        <v>50</v>
      </c>
      <c r="Z8" s="10" t="s">
        <v>436</v>
      </c>
      <c r="AA8" s="10" t="s">
        <v>1219</v>
      </c>
      <c r="AB8" s="10" t="s">
        <v>1219</v>
      </c>
      <c r="AC8" s="10">
        <v>1991</v>
      </c>
      <c r="AD8" s="10" t="s">
        <v>93</v>
      </c>
      <c r="AE8" s="10">
        <v>15281</v>
      </c>
      <c r="AF8" s="10">
        <v>0</v>
      </c>
      <c r="AG8" s="10">
        <v>0</v>
      </c>
      <c r="AH8" s="10">
        <v>1</v>
      </c>
      <c r="AI8" s="10">
        <f>SUM(Table1[[#This Row],[Attitude_SS]:[Demography_SS]])</f>
        <v>1</v>
      </c>
      <c r="AJ8" s="10" t="s">
        <v>94</v>
      </c>
      <c r="AK8" s="10" t="s">
        <v>1222</v>
      </c>
      <c r="AL8" s="10"/>
      <c r="AM8" s="10" t="s">
        <v>96</v>
      </c>
      <c r="AN8" s="10" t="s">
        <v>1220</v>
      </c>
      <c r="AO8" s="10" t="s">
        <v>1199</v>
      </c>
      <c r="AP8" s="10">
        <v>2.8999999999999998E-3</v>
      </c>
      <c r="AQ8" s="10"/>
      <c r="AR8" s="10"/>
      <c r="AS8" s="10"/>
      <c r="AT8" s="10">
        <v>2.19</v>
      </c>
      <c r="AU8" s="10"/>
    </row>
    <row r="9" spans="1:47" x14ac:dyDescent="0.35">
      <c r="A9" s="23">
        <v>100</v>
      </c>
      <c r="B9" s="10" t="s">
        <v>1008</v>
      </c>
      <c r="C9" s="10">
        <v>100.1</v>
      </c>
      <c r="D9" s="10" t="s">
        <v>1015</v>
      </c>
      <c r="E9" s="10" t="s">
        <v>1009</v>
      </c>
      <c r="F9" s="10" t="str">
        <f>IF(Table1[[#This Row],[Regional_accessibility]]=0,"exclude - no RA","")</f>
        <v>exclude - no RA</v>
      </c>
      <c r="G9" s="10" t="str">
        <f>IF(Table1[[#This Row],[E_mag]]&gt;1,"exclude - &gt;1",IF(Table1[[#This Row],[E_mag]]&lt;-1,"exclude &lt;-1",""))</f>
        <v/>
      </c>
      <c r="H9" s="10" t="str">
        <f>IF(Table1[[#This Row],[E_mag]]&lt;'4 - Outliers'!$F$11,"low",IF(Table1[[#This Row],[E_mag]]&gt;'4 - Outliers'!$F$12,"high",""))</f>
        <v>high</v>
      </c>
      <c r="I9" s="10">
        <f>IF(Table1[[#This Row],[SE_E_mag]]="",VLOOKUP(Table1[[#This Row],[IV_Standardised]],'5 -Impute_SE'!B:C,2,FALSE),Table1[[#This Row],[SE_E_mag]])</f>
        <v>0.57804938628158842</v>
      </c>
      <c r="J9" s="10"/>
      <c r="K9" s="10">
        <f>1/Table1[[#This Row],[5 - Impute_SE]]</f>
        <v>1.7299559929172978</v>
      </c>
      <c r="L9" s="10">
        <f>Table1[[#This Row],[7 - 1_SE]]*Table1[[#This Row],[6 - Assign weight]]</f>
        <v>0</v>
      </c>
      <c r="M9" s="10">
        <f>Table1[[#This Row],[8 - Total weight]]*Table1[[#This Row],[E_mag]]</f>
        <v>0</v>
      </c>
      <c r="N9" s="10" t="s">
        <v>1016</v>
      </c>
      <c r="O9" s="10">
        <v>0.65030555956678693</v>
      </c>
      <c r="P9" s="10" t="s">
        <v>491</v>
      </c>
      <c r="Q9" s="10">
        <v>0.57804938628158842</v>
      </c>
      <c r="R9" s="10" t="s">
        <v>128</v>
      </c>
      <c r="S9" s="10" t="s">
        <v>44</v>
      </c>
      <c r="T9" s="10" t="s">
        <v>66</v>
      </c>
      <c r="U9" s="10" t="s">
        <v>46</v>
      </c>
      <c r="V9" s="10" t="s">
        <v>71</v>
      </c>
      <c r="W9" s="10" t="s">
        <v>213</v>
      </c>
      <c r="X9" s="10" t="s">
        <v>678</v>
      </c>
      <c r="Y9" s="10" t="s">
        <v>50</v>
      </c>
      <c r="Z9" s="10" t="s">
        <v>13</v>
      </c>
      <c r="AA9" s="11" t="s">
        <v>51</v>
      </c>
      <c r="AB9" s="11" t="s">
        <v>1010</v>
      </c>
      <c r="AC9" s="11">
        <v>2011</v>
      </c>
      <c r="AD9" s="10" t="s">
        <v>165</v>
      </c>
      <c r="AE9" s="10">
        <v>284</v>
      </c>
      <c r="AF9" s="10">
        <v>0</v>
      </c>
      <c r="AG9" s="10">
        <v>1</v>
      </c>
      <c r="AH9" s="10">
        <v>1</v>
      </c>
      <c r="AI9" s="10">
        <f>SUM(Table1[[#This Row],[Attitude_SS]:[Demography_SS]])</f>
        <v>2</v>
      </c>
      <c r="AJ9" s="11" t="s">
        <v>94</v>
      </c>
      <c r="AK9" s="11" t="s">
        <v>486</v>
      </c>
      <c r="AL9" s="11"/>
      <c r="AM9" s="11" t="s">
        <v>428</v>
      </c>
      <c r="AN9" s="11" t="s">
        <v>74</v>
      </c>
      <c r="AO9" s="11" t="s">
        <v>75</v>
      </c>
      <c r="AP9" s="10">
        <v>1.7999999999999999E-2</v>
      </c>
      <c r="AQ9" s="10">
        <v>1.02</v>
      </c>
      <c r="AR9" s="10"/>
      <c r="AS9" s="10" t="s">
        <v>126</v>
      </c>
      <c r="AT9" s="10">
        <v>1.125</v>
      </c>
      <c r="AU9" s="10" t="s">
        <v>554</v>
      </c>
    </row>
    <row r="10" spans="1:47" x14ac:dyDescent="0.35">
      <c r="A10" s="23">
        <v>69</v>
      </c>
      <c r="B10" s="10" t="s">
        <v>835</v>
      </c>
      <c r="C10" s="10">
        <v>69.099999999999994</v>
      </c>
      <c r="D10" s="10" t="s">
        <v>846</v>
      </c>
      <c r="E10" s="10" t="s">
        <v>837</v>
      </c>
      <c r="F10" s="10" t="str">
        <f>IF(Table1[[#This Row],[Regional_accessibility]]=0,"exclude - no RA","")</f>
        <v>exclude - no RA</v>
      </c>
      <c r="G10" s="10" t="str">
        <f>IF(Table1[[#This Row],[E_mag]]&gt;1,"exclude - &gt;1",IF(Table1[[#This Row],[E_mag]]&lt;-1,"exclude &lt;-1",""))</f>
        <v/>
      </c>
      <c r="H10" s="10" t="str">
        <f>IF(Table1[[#This Row],[E_mag]]&lt;'4 - Outliers'!$F$11,"low",IF(Table1[[#This Row],[E_mag]]&gt;'4 - Outliers'!$F$12,"high",""))</f>
        <v>high</v>
      </c>
      <c r="I10" s="10">
        <f>IF(Table1[[#This Row],[SE_E_mag]]="",VLOOKUP(Table1[[#This Row],[IV_Standardised]],'5 -Impute_SE'!B:C,2,FALSE),Table1[[#This Row],[SE_E_mag]])</f>
        <v>0.15267175572519082</v>
      </c>
      <c r="J10" s="10"/>
      <c r="K10" s="10">
        <f>1/Table1[[#This Row],[5 - Impute_SE]]</f>
        <v>6.5500000000000007</v>
      </c>
      <c r="L10" s="10">
        <f>Table1[[#This Row],[7 - 1_SE]]*Table1[[#This Row],[6 - Assign weight]]</f>
        <v>0</v>
      </c>
      <c r="M10" s="10">
        <f>Table1[[#This Row],[8 - Total weight]]*Table1[[#This Row],[E_mag]]</f>
        <v>0</v>
      </c>
      <c r="N10" s="10" t="s">
        <v>682</v>
      </c>
      <c r="O10" s="10">
        <v>0.6</v>
      </c>
      <c r="P10" s="10" t="s">
        <v>126</v>
      </c>
      <c r="Q10" s="10">
        <v>0.15267175572519082</v>
      </c>
      <c r="R10" s="10" t="s">
        <v>128</v>
      </c>
      <c r="S10" s="10" t="s">
        <v>88</v>
      </c>
      <c r="T10" s="10" t="s">
        <v>66</v>
      </c>
      <c r="U10" s="10" t="s">
        <v>88</v>
      </c>
      <c r="V10" s="10" t="s">
        <v>47</v>
      </c>
      <c r="W10" s="10" t="s">
        <v>838</v>
      </c>
      <c r="X10" s="10" t="s">
        <v>49</v>
      </c>
      <c r="Y10" s="10" t="s">
        <v>90</v>
      </c>
      <c r="Z10" s="10" t="s">
        <v>13</v>
      </c>
      <c r="AA10" s="11" t="s">
        <v>664</v>
      </c>
      <c r="AB10" s="11" t="s">
        <v>839</v>
      </c>
      <c r="AC10" s="11">
        <v>2009</v>
      </c>
      <c r="AD10" s="10" t="s">
        <v>93</v>
      </c>
      <c r="AE10" s="10">
        <v>236</v>
      </c>
      <c r="AF10" s="10">
        <v>0</v>
      </c>
      <c r="AG10" s="10">
        <v>0</v>
      </c>
      <c r="AH10" s="10">
        <v>1</v>
      </c>
      <c r="AI10" s="10">
        <f>SUM(Table1[[#This Row],[Attitude_SS]:[Demography_SS]])</f>
        <v>1</v>
      </c>
      <c r="AJ10" s="11" t="s">
        <v>94</v>
      </c>
      <c r="AK10" s="11" t="s">
        <v>177</v>
      </c>
      <c r="AL10" s="11"/>
      <c r="AM10" s="11" t="s">
        <v>96</v>
      </c>
      <c r="AN10" s="11" t="s">
        <v>55</v>
      </c>
      <c r="AO10" s="11"/>
      <c r="AP10" s="10">
        <v>0.59599999999999997</v>
      </c>
      <c r="AQ10" s="10"/>
      <c r="AR10" s="10"/>
      <c r="AS10" s="10" t="s">
        <v>58</v>
      </c>
      <c r="AT10" s="10">
        <v>3.93</v>
      </c>
      <c r="AU10" s="10"/>
    </row>
    <row r="11" spans="1:47" x14ac:dyDescent="0.35">
      <c r="A11" s="23">
        <v>16</v>
      </c>
      <c r="B11" s="10" t="s">
        <v>281</v>
      </c>
      <c r="C11" s="10">
        <v>16.2</v>
      </c>
      <c r="D11" s="10" t="s">
        <v>290</v>
      </c>
      <c r="E11" s="10" t="s">
        <v>291</v>
      </c>
      <c r="F11" s="10" t="str">
        <f>IF(Table1[[#This Row],[Regional_accessibility]]=0,"exclude - no RA","")</f>
        <v/>
      </c>
      <c r="G11" s="10" t="str">
        <f>IF(Table1[[#This Row],[E_mag]]&gt;1,"exclude - &gt;1",IF(Table1[[#This Row],[E_mag]]&lt;-1,"exclude &lt;-1",""))</f>
        <v/>
      </c>
      <c r="H11" s="10" t="str">
        <f>IF(Table1[[#This Row],[E_mag]]&lt;'4 - Outliers'!$F$11,"low",IF(Table1[[#This Row],[E_mag]]&gt;'4 - Outliers'!$F$12,"high",""))</f>
        <v/>
      </c>
      <c r="I11" s="10">
        <f>IF(Table1[[#This Row],[SE_E_mag]]="",VLOOKUP(Table1[[#This Row],[IV_Standardised]],'5 -Impute_SE'!B:C,2,FALSE),Table1[[#This Row],[SE_E_mag]])</f>
        <v>5.4669703872437359E-2</v>
      </c>
      <c r="J11" s="10">
        <v>1</v>
      </c>
      <c r="K11" s="10">
        <f>1/Table1[[#This Row],[5 - Impute_SE]]</f>
        <v>18.291666666666668</v>
      </c>
      <c r="L11" s="10">
        <f>Table1[[#This Row],[7 - 1_SE]]*Table1[[#This Row],[6 - Assign weight]]</f>
        <v>18.291666666666668</v>
      </c>
      <c r="M11" s="10">
        <f>Table1[[#This Row],[8 - Total weight]]*Table1[[#This Row],[E_mag]]</f>
        <v>4.3899999999999997</v>
      </c>
      <c r="N11" s="10" t="s">
        <v>289</v>
      </c>
      <c r="O11" s="16">
        <v>0.24</v>
      </c>
      <c r="P11" s="10" t="s">
        <v>126</v>
      </c>
      <c r="Q11" s="10">
        <v>5.4669703872437359E-2</v>
      </c>
      <c r="R11" s="10" t="s">
        <v>128</v>
      </c>
      <c r="S11" s="10" t="s">
        <v>88</v>
      </c>
      <c r="T11" s="10" t="s">
        <v>66</v>
      </c>
      <c r="U11" s="10" t="s">
        <v>88</v>
      </c>
      <c r="V11" s="10" t="s">
        <v>119</v>
      </c>
      <c r="W11" s="10" t="s">
        <v>120</v>
      </c>
      <c r="X11" s="10" t="s">
        <v>73</v>
      </c>
      <c r="Y11" s="10" t="s">
        <v>50</v>
      </c>
      <c r="Z11" s="10" t="s">
        <v>14</v>
      </c>
      <c r="AA11" s="10" t="s">
        <v>285</v>
      </c>
      <c r="AB11" s="10" t="s">
        <v>286</v>
      </c>
      <c r="AC11" s="10">
        <v>1995</v>
      </c>
      <c r="AD11" s="10" t="s">
        <v>93</v>
      </c>
      <c r="AE11" s="10">
        <v>7016</v>
      </c>
      <c r="AF11" s="10">
        <v>1</v>
      </c>
      <c r="AG11" s="10">
        <v>0</v>
      </c>
      <c r="AH11" s="10">
        <v>1</v>
      </c>
      <c r="AI11" s="10">
        <f>SUM(Table1[[#This Row],[Attitude_SS]:[Demography_SS]])</f>
        <v>1</v>
      </c>
      <c r="AJ11" s="10" t="s">
        <v>181</v>
      </c>
      <c r="AK11" s="10" t="s">
        <v>287</v>
      </c>
      <c r="AL11" s="10">
        <v>1</v>
      </c>
      <c r="AM11" s="10" t="s">
        <v>182</v>
      </c>
      <c r="AN11" s="10" t="s">
        <v>288</v>
      </c>
      <c r="AO11" s="11" t="s">
        <v>196</v>
      </c>
      <c r="AP11" s="10">
        <v>0.86860000000000004</v>
      </c>
      <c r="AQ11" s="10">
        <v>2.3835715164107474</v>
      </c>
      <c r="AR11" s="10"/>
      <c r="AS11" s="10" t="s">
        <v>78</v>
      </c>
      <c r="AT11" s="10">
        <v>4.3899999999999997</v>
      </c>
      <c r="AU11" s="10"/>
    </row>
    <row r="12" spans="1:47" x14ac:dyDescent="0.35">
      <c r="A12" s="23">
        <v>29</v>
      </c>
      <c r="B12" s="10" t="s">
        <v>374</v>
      </c>
      <c r="C12" s="10">
        <v>29.1</v>
      </c>
      <c r="D12" s="10" t="s">
        <v>381</v>
      </c>
      <c r="E12" s="10" t="s">
        <v>376</v>
      </c>
      <c r="F12" s="10" t="str">
        <f>IF(Table1[[#This Row],[Regional_accessibility]]=0,"exclude - no RA","")</f>
        <v/>
      </c>
      <c r="G12" s="10" t="str">
        <f>IF(Table1[[#This Row],[E_mag]]&gt;1,"exclude - &gt;1",IF(Table1[[#This Row],[E_mag]]&lt;-1,"exclude &lt;-1",""))</f>
        <v/>
      </c>
      <c r="H12" s="10" t="str">
        <f>IF(Table1[[#This Row],[E_mag]]&lt;'4 - Outliers'!$F$11,"low",IF(Table1[[#This Row],[E_mag]]&gt;'4 - Outliers'!$F$12,"high",""))</f>
        <v/>
      </c>
      <c r="I12" s="10">
        <f>IF(Table1[[#This Row],[SE_E_mag]]="",VLOOKUP(Table1[[#This Row],[IV_Standardised]],'5 -Impute_SE'!B:C,2,FALSE),Table1[[#This Row],[SE_E_mag]])</f>
        <v>0.10868778151941597</v>
      </c>
      <c r="J12" s="10">
        <v>1</v>
      </c>
      <c r="K12" s="10">
        <f>1/Table1[[#This Row],[5 - Impute_SE]]</f>
        <v>9.2006662204376681</v>
      </c>
      <c r="L12" s="10">
        <f>Table1[[#This Row],[7 - 1_SE]]*Table1[[#This Row],[6 - Assign weight]]</f>
        <v>9.2006662204376681</v>
      </c>
      <c r="M12" s="10">
        <f>Table1[[#This Row],[8 - Total weight]]*Table1[[#This Row],[E_mag]]</f>
        <v>0.24999999999999997</v>
      </c>
      <c r="N12" s="10" t="s">
        <v>175</v>
      </c>
      <c r="O12" s="47">
        <v>2.7171945379853991E-2</v>
      </c>
      <c r="P12" s="10" t="s">
        <v>383</v>
      </c>
      <c r="Q12" s="10">
        <v>0.10868778151941597</v>
      </c>
      <c r="R12" s="10" t="s">
        <v>128</v>
      </c>
      <c r="S12" s="10" t="s">
        <v>44</v>
      </c>
      <c r="T12" s="10" t="s">
        <v>66</v>
      </c>
      <c r="U12" s="10" t="s">
        <v>46</v>
      </c>
      <c r="V12" s="10" t="s">
        <v>163</v>
      </c>
      <c r="W12" s="10" t="s">
        <v>120</v>
      </c>
      <c r="X12" s="10" t="s">
        <v>377</v>
      </c>
      <c r="Y12" s="10" t="s">
        <v>90</v>
      </c>
      <c r="Z12" s="10" t="s">
        <v>142</v>
      </c>
      <c r="AA12" s="10" t="s">
        <v>51</v>
      </c>
      <c r="AB12" s="10" t="s">
        <v>220</v>
      </c>
      <c r="AC12" s="10">
        <v>2000</v>
      </c>
      <c r="AD12" s="10" t="s">
        <v>93</v>
      </c>
      <c r="AE12" s="10">
        <v>3394</v>
      </c>
      <c r="AF12" s="10">
        <v>1</v>
      </c>
      <c r="AG12" s="10">
        <v>1</v>
      </c>
      <c r="AH12" s="10">
        <v>0</v>
      </c>
      <c r="AI12" s="10">
        <f>SUM(Table1[[#This Row],[Attitude_SS]:[Demography_SS]])</f>
        <v>1</v>
      </c>
      <c r="AJ12" s="10" t="s">
        <v>181</v>
      </c>
      <c r="AK12" s="10" t="s">
        <v>382</v>
      </c>
      <c r="AL12" s="10">
        <v>1</v>
      </c>
      <c r="AM12" s="10" t="s">
        <v>182</v>
      </c>
      <c r="AN12" s="10" t="s">
        <v>55</v>
      </c>
      <c r="AO12" s="11"/>
      <c r="AP12" s="10">
        <v>6.0000000000000001E-3</v>
      </c>
      <c r="AQ12" s="10"/>
      <c r="AR12" s="10"/>
      <c r="AS12" s="10"/>
      <c r="AT12" s="10">
        <v>0.25</v>
      </c>
      <c r="AU12" s="10"/>
    </row>
    <row r="13" spans="1:47" x14ac:dyDescent="0.35">
      <c r="A13" s="23">
        <v>38</v>
      </c>
      <c r="B13" s="10" t="s">
        <v>505</v>
      </c>
      <c r="C13" s="10">
        <v>38.200000000000003</v>
      </c>
      <c r="D13" s="10" t="s">
        <v>522</v>
      </c>
      <c r="E13" s="10" t="s">
        <v>520</v>
      </c>
      <c r="F13" s="10" t="str">
        <f>IF(Table1[[#This Row],[Regional_accessibility]]=0,"exclude - no RA","")</f>
        <v/>
      </c>
      <c r="G13" s="10" t="str">
        <f>IF(Table1[[#This Row],[E_mag]]&gt;1,"exclude - &gt;1",IF(Table1[[#This Row],[E_mag]]&lt;-1,"exclude &lt;-1",""))</f>
        <v/>
      </c>
      <c r="H13" s="10" t="str">
        <f>IF(Table1[[#This Row],[E_mag]]&lt;'4 - Outliers'!$F$11,"low",IF(Table1[[#This Row],[E_mag]]&gt;'4 - Outliers'!$F$12,"high",""))</f>
        <v>high</v>
      </c>
      <c r="I13" s="10">
        <f>IF(Table1[[#This Row],[SE_E_mag]]="",VLOOKUP(Table1[[#This Row],[IV_Standardised]],'5 -Impute_SE'!B:C,2,FALSE),Table1[[#This Row],[SE_E_mag]])</f>
        <v>4.0709033181144709E-2</v>
      </c>
      <c r="J13" s="10" t="s">
        <v>1280</v>
      </c>
      <c r="K13" s="10">
        <f>1/Table1[[#This Row],[5 - Impute_SE]]</f>
        <v>24.564572574108002</v>
      </c>
      <c r="L13" s="10" t="e">
        <f>Table1[[#This Row],[7 - 1_SE]]*Table1[[#This Row],[6 - Assign weight]]</f>
        <v>#VALUE!</v>
      </c>
      <c r="M13" s="10" t="e">
        <f>Table1[[#This Row],[8 - Total weight]]*Table1[[#This Row],[E_mag]]</f>
        <v>#VALUE!</v>
      </c>
      <c r="N13" s="10"/>
      <c r="O13" s="16">
        <v>0.60699999999999998</v>
      </c>
      <c r="P13" s="10" t="s">
        <v>126</v>
      </c>
      <c r="Q13" s="10"/>
      <c r="R13" s="10"/>
      <c r="S13" s="10" t="s">
        <v>88</v>
      </c>
      <c r="T13" s="10" t="s">
        <v>66</v>
      </c>
      <c r="U13" s="10" t="s">
        <v>88</v>
      </c>
      <c r="V13" s="10" t="s">
        <v>47</v>
      </c>
      <c r="W13" s="10" t="s">
        <v>120</v>
      </c>
      <c r="X13" s="10" t="s">
        <v>214</v>
      </c>
      <c r="Y13" s="10" t="s">
        <v>90</v>
      </c>
      <c r="Z13" s="10" t="s">
        <v>102</v>
      </c>
      <c r="AA13" s="11" t="s">
        <v>508</v>
      </c>
      <c r="AB13" s="11" t="s">
        <v>509</v>
      </c>
      <c r="AC13" s="11">
        <v>2010</v>
      </c>
      <c r="AD13" s="10" t="s">
        <v>165</v>
      </c>
      <c r="AE13" s="10">
        <v>1000</v>
      </c>
      <c r="AF13" s="10">
        <v>1</v>
      </c>
      <c r="AG13" s="10">
        <v>0</v>
      </c>
      <c r="AH13" s="10">
        <v>0</v>
      </c>
      <c r="AI13" s="10">
        <f>SUM(Table1[[#This Row],[Attitude_SS]:[Demography_SS]])</f>
        <v>0</v>
      </c>
      <c r="AJ13" s="11" t="s">
        <v>94</v>
      </c>
      <c r="AK13" s="11" t="s">
        <v>523</v>
      </c>
      <c r="AL13" s="11"/>
      <c r="AM13" s="11" t="s">
        <v>107</v>
      </c>
      <c r="AN13" s="11" t="s">
        <v>521</v>
      </c>
      <c r="AO13" s="11"/>
      <c r="AP13" s="10">
        <v>1.9999999999999999E-6</v>
      </c>
      <c r="AQ13" s="16"/>
      <c r="AR13" s="10">
        <v>1.000002000002</v>
      </c>
      <c r="AS13" s="10" t="s">
        <v>185</v>
      </c>
      <c r="AT13" s="10" t="s">
        <v>58</v>
      </c>
      <c r="AU13" s="10"/>
    </row>
    <row r="14" spans="1:47" x14ac:dyDescent="0.35">
      <c r="A14" s="23">
        <v>33</v>
      </c>
      <c r="B14" s="10" t="s">
        <v>450</v>
      </c>
      <c r="C14" s="10">
        <v>33.4</v>
      </c>
      <c r="D14" s="10" t="s">
        <v>464</v>
      </c>
      <c r="E14" s="10" t="s">
        <v>465</v>
      </c>
      <c r="F14" s="10" t="str">
        <f>IF(Table1[[#This Row],[Regional_accessibility]]=0,"exclude - no RA","")</f>
        <v>exclude - no RA</v>
      </c>
      <c r="G14" s="10" t="str">
        <f>IF(Table1[[#This Row],[E_mag]]&gt;1,"exclude - &gt;1",IF(Table1[[#This Row],[E_mag]]&lt;-1,"exclude &lt;-1",""))</f>
        <v/>
      </c>
      <c r="H14" s="10" t="str">
        <f>IF(Table1[[#This Row],[E_mag]]&lt;'4 - Outliers'!$F$11,"low",IF(Table1[[#This Row],[E_mag]]&gt;'4 - Outliers'!$F$12,"high",""))</f>
        <v>high</v>
      </c>
      <c r="I14" s="10">
        <f>IF(Table1[[#This Row],[SE_E_mag]]="",VLOOKUP(Table1[[#This Row],[IV_Standardised]],'5 -Impute_SE'!B:C,2,FALSE),Table1[[#This Row],[SE_E_mag]])</f>
        <v>6.5206307597043892E-2</v>
      </c>
      <c r="J14" s="10"/>
      <c r="K14" s="10">
        <f>1/Table1[[#This Row],[5 - Impute_SE]]</f>
        <v>15.335939679021708</v>
      </c>
      <c r="L14" s="10">
        <f>Table1[[#This Row],[7 - 1_SE]]*Table1[[#This Row],[6 - Assign weight]]</f>
        <v>0</v>
      </c>
      <c r="M14" s="10">
        <f>Table1[[#This Row],[8 - Total weight]]*Table1[[#This Row],[E_mag]]</f>
        <v>0</v>
      </c>
      <c r="N14" s="10" t="s">
        <v>227</v>
      </c>
      <c r="O14" s="10">
        <v>0.56599999999999995</v>
      </c>
      <c r="P14" s="10" t="s">
        <v>126</v>
      </c>
      <c r="Q14" s="10"/>
      <c r="R14" s="10"/>
      <c r="S14" s="10" t="s">
        <v>88</v>
      </c>
      <c r="T14" s="10" t="s">
        <v>66</v>
      </c>
      <c r="U14" s="10" t="s">
        <v>88</v>
      </c>
      <c r="V14" s="10" t="s">
        <v>47</v>
      </c>
      <c r="W14" s="10" t="s">
        <v>89</v>
      </c>
      <c r="X14" s="10" t="s">
        <v>214</v>
      </c>
      <c r="Y14" s="10" t="s">
        <v>90</v>
      </c>
      <c r="Z14" s="10" t="s">
        <v>13</v>
      </c>
      <c r="AA14" s="11" t="s">
        <v>51</v>
      </c>
      <c r="AB14" s="11" t="s">
        <v>92</v>
      </c>
      <c r="AC14" s="11">
        <v>2012</v>
      </c>
      <c r="AD14" s="10" t="s">
        <v>165</v>
      </c>
      <c r="AE14" s="10">
        <v>350</v>
      </c>
      <c r="AF14" s="10">
        <v>0</v>
      </c>
      <c r="AG14" s="10">
        <v>0</v>
      </c>
      <c r="AH14" s="10">
        <v>0</v>
      </c>
      <c r="AI14" s="10">
        <f>SUM(Table1[[#This Row],[Attitude_SS]:[Demography_SS]])</f>
        <v>0</v>
      </c>
      <c r="AJ14" s="11" t="s">
        <v>94</v>
      </c>
      <c r="AK14" s="11" t="s">
        <v>177</v>
      </c>
      <c r="AL14" s="11"/>
      <c r="AM14" s="11" t="s">
        <v>96</v>
      </c>
      <c r="AN14" s="11" t="s">
        <v>215</v>
      </c>
      <c r="AO14" s="11"/>
      <c r="AP14" s="10">
        <v>2.0000000000000001E-4</v>
      </c>
      <c r="AQ14" s="10"/>
      <c r="AR14" s="10">
        <v>1.0002000200013335</v>
      </c>
      <c r="AS14" s="10" t="s">
        <v>185</v>
      </c>
      <c r="AT14" s="10" t="s">
        <v>58</v>
      </c>
      <c r="AU14" s="10"/>
    </row>
    <row r="15" spans="1:47" x14ac:dyDescent="0.35">
      <c r="A15" s="23">
        <v>38</v>
      </c>
      <c r="B15" s="10" t="s">
        <v>505</v>
      </c>
      <c r="C15" s="10">
        <v>38.4</v>
      </c>
      <c r="D15" s="10" t="s">
        <v>533</v>
      </c>
      <c r="E15" s="10" t="s">
        <v>532</v>
      </c>
      <c r="F15" s="10" t="str">
        <f>IF(Table1[[#This Row],[Regional_accessibility]]=0,"exclude - no RA","")</f>
        <v/>
      </c>
      <c r="G15" s="10" t="str">
        <f>IF(Table1[[#This Row],[E_mag]]&gt;1,"exclude - &gt;1",IF(Table1[[#This Row],[E_mag]]&lt;-1,"exclude &lt;-1",""))</f>
        <v/>
      </c>
      <c r="H15" s="10" t="str">
        <f>IF(Table1[[#This Row],[E_mag]]&lt;'4 - Outliers'!$F$11,"low",IF(Table1[[#This Row],[E_mag]]&gt;'4 - Outliers'!$F$12,"high",""))</f>
        <v>high</v>
      </c>
      <c r="I15" s="10">
        <f>IF(Table1[[#This Row],[SE_E_mag]]="",VLOOKUP(Table1[[#This Row],[IV_Standardised]],'5 -Impute_SE'!B:C,2,FALSE),Table1[[#This Row],[SE_E_mag]])</f>
        <v>4.0709033181144709E-2</v>
      </c>
      <c r="J15" s="10" t="s">
        <v>1280</v>
      </c>
      <c r="K15" s="10">
        <f>1/Table1[[#This Row],[5 - Impute_SE]]</f>
        <v>24.564572574108002</v>
      </c>
      <c r="L15" s="10" t="e">
        <f>Table1[[#This Row],[7 - 1_SE]]*Table1[[#This Row],[6 - Assign weight]]</f>
        <v>#VALUE!</v>
      </c>
      <c r="M15" s="10" t="e">
        <f>Table1[[#This Row],[8 - Total weight]]*Table1[[#This Row],[E_mag]]</f>
        <v>#VALUE!</v>
      </c>
      <c r="N15" s="10"/>
      <c r="O15" s="16">
        <v>0.59699999999999998</v>
      </c>
      <c r="P15" s="10" t="s">
        <v>126</v>
      </c>
      <c r="Q15" s="10"/>
      <c r="R15" s="10"/>
      <c r="S15" s="10" t="s">
        <v>88</v>
      </c>
      <c r="T15" s="10" t="s">
        <v>66</v>
      </c>
      <c r="U15" s="10" t="s">
        <v>88</v>
      </c>
      <c r="V15" s="10" t="s">
        <v>47</v>
      </c>
      <c r="W15" s="10" t="s">
        <v>120</v>
      </c>
      <c r="X15" s="10" t="s">
        <v>214</v>
      </c>
      <c r="Y15" s="10" t="s">
        <v>90</v>
      </c>
      <c r="Z15" s="10" t="s">
        <v>102</v>
      </c>
      <c r="AA15" s="11" t="s">
        <v>508</v>
      </c>
      <c r="AB15" s="11" t="s">
        <v>509</v>
      </c>
      <c r="AC15" s="11">
        <v>2010</v>
      </c>
      <c r="AD15" s="10" t="s">
        <v>165</v>
      </c>
      <c r="AE15" s="10">
        <v>1000</v>
      </c>
      <c r="AF15" s="10">
        <v>1</v>
      </c>
      <c r="AG15" s="10">
        <v>0</v>
      </c>
      <c r="AH15" s="10">
        <v>0</v>
      </c>
      <c r="AI15" s="10">
        <f>SUM(Table1[[#This Row],[Attitude_SS]:[Demography_SS]])</f>
        <v>0</v>
      </c>
      <c r="AJ15" s="11" t="s">
        <v>94</v>
      </c>
      <c r="AK15" s="11" t="s">
        <v>523</v>
      </c>
      <c r="AL15" s="11"/>
      <c r="AM15" s="11" t="s">
        <v>107</v>
      </c>
      <c r="AN15" s="11" t="s">
        <v>521</v>
      </c>
      <c r="AO15" s="11"/>
      <c r="AP15" s="10">
        <v>1.9999999999999999E-6</v>
      </c>
      <c r="AQ15" s="16"/>
      <c r="AR15" s="10">
        <v>1.000002000002</v>
      </c>
      <c r="AS15" s="10" t="s">
        <v>185</v>
      </c>
      <c r="AT15" s="10" t="s">
        <v>58</v>
      </c>
      <c r="AU15" s="10"/>
    </row>
    <row r="16" spans="1:47" x14ac:dyDescent="0.35">
      <c r="A16" s="23">
        <v>33</v>
      </c>
      <c r="B16" s="10" t="s">
        <v>450</v>
      </c>
      <c r="C16" s="10">
        <v>33.299999999999997</v>
      </c>
      <c r="D16" s="10" t="s">
        <v>463</v>
      </c>
      <c r="E16" s="10" t="s">
        <v>461</v>
      </c>
      <c r="F16" s="10" t="str">
        <f>IF(Table1[[#This Row],[Regional_accessibility]]=0,"exclude - no RA","")</f>
        <v>exclude - no RA</v>
      </c>
      <c r="G16" s="10" t="str">
        <f>IF(Table1[[#This Row],[E_mag]]&gt;1,"exclude - &gt;1",IF(Table1[[#This Row],[E_mag]]&lt;-1,"exclude &lt;-1",""))</f>
        <v/>
      </c>
      <c r="H16" s="10" t="str">
        <f>IF(Table1[[#This Row],[E_mag]]&lt;'4 - Outliers'!$F$11,"low",IF(Table1[[#This Row],[E_mag]]&gt;'4 - Outliers'!$F$12,"high",""))</f>
        <v/>
      </c>
      <c r="I16" s="10">
        <f>IF(Table1[[#This Row],[SE_E_mag]]="",VLOOKUP(Table1[[#This Row],[IV_Standardised]],'5 -Impute_SE'!B:C,2,FALSE),Table1[[#This Row],[SE_E_mag]])</f>
        <v>6.5206307597043892E-2</v>
      </c>
      <c r="J16" s="10"/>
      <c r="K16" s="10">
        <f>1/Table1[[#This Row],[5 - Impute_SE]]</f>
        <v>15.335939679021708</v>
      </c>
      <c r="L16" s="10">
        <f>Table1[[#This Row],[7 - 1_SE]]*Table1[[#This Row],[6 - Assign weight]]</f>
        <v>0</v>
      </c>
      <c r="M16" s="10">
        <f>Table1[[#This Row],[8 - Total weight]]*Table1[[#This Row],[E_mag]]</f>
        <v>0</v>
      </c>
      <c r="N16" s="10" t="s">
        <v>227</v>
      </c>
      <c r="O16" s="10">
        <v>0.52500000000000002</v>
      </c>
      <c r="P16" s="10" t="s">
        <v>126</v>
      </c>
      <c r="Q16" s="10"/>
      <c r="R16" s="10"/>
      <c r="S16" s="10" t="s">
        <v>88</v>
      </c>
      <c r="T16" s="10" t="s">
        <v>66</v>
      </c>
      <c r="U16" s="10" t="s">
        <v>88</v>
      </c>
      <c r="V16" s="10" t="s">
        <v>47</v>
      </c>
      <c r="W16" s="10" t="s">
        <v>89</v>
      </c>
      <c r="X16" s="10" t="s">
        <v>214</v>
      </c>
      <c r="Y16" s="10" t="s">
        <v>90</v>
      </c>
      <c r="Z16" s="10" t="s">
        <v>13</v>
      </c>
      <c r="AA16" s="11" t="s">
        <v>51</v>
      </c>
      <c r="AB16" s="11" t="s">
        <v>92</v>
      </c>
      <c r="AC16" s="11">
        <v>2012</v>
      </c>
      <c r="AD16" s="10" t="s">
        <v>165</v>
      </c>
      <c r="AE16" s="10">
        <v>125</v>
      </c>
      <c r="AF16" s="10">
        <v>0</v>
      </c>
      <c r="AG16" s="10">
        <v>0</v>
      </c>
      <c r="AH16" s="10">
        <v>0</v>
      </c>
      <c r="AI16" s="10">
        <f>SUM(Table1[[#This Row],[Attitude_SS]:[Demography_SS]])</f>
        <v>0</v>
      </c>
      <c r="AJ16" s="11" t="s">
        <v>94</v>
      </c>
      <c r="AK16" s="11" t="s">
        <v>177</v>
      </c>
      <c r="AL16" s="11"/>
      <c r="AM16" s="11" t="s">
        <v>96</v>
      </c>
      <c r="AN16" s="11" t="s">
        <v>215</v>
      </c>
      <c r="AO16" s="11"/>
      <c r="AP16" s="10">
        <v>2.9999999999999997E-4</v>
      </c>
      <c r="AQ16" s="10"/>
      <c r="AR16" s="10">
        <v>1.0003000450045003</v>
      </c>
      <c r="AS16" s="10" t="s">
        <v>185</v>
      </c>
      <c r="AT16" s="10" t="s">
        <v>58</v>
      </c>
      <c r="AU16" s="10"/>
    </row>
    <row r="17" spans="1:47" x14ac:dyDescent="0.35">
      <c r="A17" s="23">
        <v>38</v>
      </c>
      <c r="B17" s="10" t="s">
        <v>505</v>
      </c>
      <c r="C17" s="10">
        <v>38.1</v>
      </c>
      <c r="D17" s="10" t="s">
        <v>519</v>
      </c>
      <c r="E17" s="10" t="s">
        <v>507</v>
      </c>
      <c r="F17" s="10" t="str">
        <f>IF(Table1[[#This Row],[Regional_accessibility]]=0,"exclude - no RA","")</f>
        <v/>
      </c>
      <c r="G17" s="10" t="str">
        <f>IF(Table1[[#This Row],[E_mag]]&gt;1,"exclude - &gt;1",IF(Table1[[#This Row],[E_mag]]&lt;-1,"exclude &lt;-1",""))</f>
        <v/>
      </c>
      <c r="H17" s="10" t="str">
        <f>IF(Table1[[#This Row],[E_mag]]&lt;'4 - Outliers'!$F$11,"low",IF(Table1[[#This Row],[E_mag]]&gt;'4 - Outliers'!$F$12,"high",""))</f>
        <v/>
      </c>
      <c r="I17" s="10">
        <f>IF(Table1[[#This Row],[SE_E_mag]]="",VLOOKUP(Table1[[#This Row],[IV_Standardised]],'5 -Impute_SE'!B:C,2,FALSE),Table1[[#This Row],[SE_E_mag]])</f>
        <v>8.1678742695926662E-2</v>
      </c>
      <c r="J17" s="10">
        <f>1/5</f>
        <v>0.2</v>
      </c>
      <c r="K17" s="10">
        <f>1/Table1[[#This Row],[5 - Impute_SE]]</f>
        <v>12.243087576932918</v>
      </c>
      <c r="L17" s="10">
        <f>Table1[[#This Row],[7 - 1_SE]]*Table1[[#This Row],[6 - Assign weight]]</f>
        <v>2.4486175153865837</v>
      </c>
      <c r="M17" s="10">
        <f>Table1[[#This Row],[8 - Total weight]]*Table1[[#This Row],[E_mag]]</f>
        <v>1.2047198175701992</v>
      </c>
      <c r="N17" s="10" t="s">
        <v>512</v>
      </c>
      <c r="O17" s="16">
        <v>0.49199999999999999</v>
      </c>
      <c r="P17" s="10" t="s">
        <v>518</v>
      </c>
      <c r="Q17" s="10"/>
      <c r="R17" s="10"/>
      <c r="S17" s="10" t="s">
        <v>88</v>
      </c>
      <c r="T17" s="10" t="s">
        <v>66</v>
      </c>
      <c r="U17" s="10" t="s">
        <v>88</v>
      </c>
      <c r="V17" s="10" t="s">
        <v>47</v>
      </c>
      <c r="W17" s="10" t="s">
        <v>120</v>
      </c>
      <c r="X17" s="10" t="s">
        <v>49</v>
      </c>
      <c r="Y17" s="10" t="s">
        <v>90</v>
      </c>
      <c r="Z17" s="10" t="s">
        <v>102</v>
      </c>
      <c r="AA17" s="10" t="s">
        <v>508</v>
      </c>
      <c r="AB17" s="10" t="s">
        <v>509</v>
      </c>
      <c r="AC17" s="10">
        <v>2010</v>
      </c>
      <c r="AD17" s="10" t="s">
        <v>165</v>
      </c>
      <c r="AE17" s="10">
        <v>2000</v>
      </c>
      <c r="AF17" s="10">
        <v>1</v>
      </c>
      <c r="AG17" s="10">
        <v>0</v>
      </c>
      <c r="AH17" s="10">
        <v>0</v>
      </c>
      <c r="AI17" s="10">
        <f>SUM(Table1[[#This Row],[Attitude_SS]:[Demography_SS]])</f>
        <v>0</v>
      </c>
      <c r="AJ17" s="10" t="s">
        <v>181</v>
      </c>
      <c r="AK17" s="10" t="s">
        <v>517</v>
      </c>
      <c r="AL17" s="10">
        <v>1</v>
      </c>
      <c r="AM17" s="10" t="s">
        <v>182</v>
      </c>
      <c r="AN17" s="10" t="s">
        <v>511</v>
      </c>
      <c r="AO17" s="11"/>
      <c r="AP17" s="10">
        <v>0.49199999999999999</v>
      </c>
      <c r="AQ17" s="10"/>
      <c r="AR17" s="10"/>
      <c r="AS17" s="10"/>
      <c r="AT17" s="10"/>
      <c r="AU17" s="10"/>
    </row>
    <row r="18" spans="1:47" x14ac:dyDescent="0.35">
      <c r="A18" s="23">
        <v>3</v>
      </c>
      <c r="B18" s="10" t="s">
        <v>116</v>
      </c>
      <c r="C18" s="10">
        <v>3.1</v>
      </c>
      <c r="D18" s="10" t="s">
        <v>117</v>
      </c>
      <c r="E18" s="10" t="s">
        <v>118</v>
      </c>
      <c r="F18" s="10" t="str">
        <f>IF(Table1[[#This Row],[Regional_accessibility]]=0,"exclude - no RA","")</f>
        <v>exclude - no RA</v>
      </c>
      <c r="G18" s="10" t="str">
        <f>IF(Table1[[#This Row],[E_mag]]&gt;1,"exclude - &gt;1",IF(Table1[[#This Row],[E_mag]]&lt;-1,"exclude &lt;-1",""))</f>
        <v/>
      </c>
      <c r="H18" s="10" t="str">
        <f>IF(Table1[[#This Row],[E_mag]]&lt;'4 - Outliers'!$F$11,"low",IF(Table1[[#This Row],[E_mag]]&gt;'4 - Outliers'!$F$12,"high",""))</f>
        <v/>
      </c>
      <c r="I18" s="10">
        <f>IF(Table1[[#This Row],[SE_E_mag]]="",VLOOKUP(Table1[[#This Row],[IV_Standardised]],'5 -Impute_SE'!B:C,2,FALSE),Table1[[#This Row],[SE_E_mag]])</f>
        <v>1.1914507772020725E-2</v>
      </c>
      <c r="J18" s="10"/>
      <c r="K18" s="10">
        <f>1/Table1[[#This Row],[5 - Impute_SE]]</f>
        <v>83.931289410741471</v>
      </c>
      <c r="L18" s="10">
        <f>Table1[[#This Row],[7 - 1_SE]]*Table1[[#This Row],[6 - Assign weight]]</f>
        <v>0</v>
      </c>
      <c r="M18" s="10">
        <f>Table1[[#This Row],[8 - Total weight]]*Table1[[#This Row],[E_mag]]</f>
        <v>0</v>
      </c>
      <c r="N18" s="10" t="s">
        <v>125</v>
      </c>
      <c r="O18" s="10">
        <v>0.51100000000000001</v>
      </c>
      <c r="P18" s="10" t="s">
        <v>126</v>
      </c>
      <c r="Q18" s="10">
        <v>1.1914507772020725E-2</v>
      </c>
      <c r="R18" s="10" t="s">
        <v>128</v>
      </c>
      <c r="S18" s="10" t="s">
        <v>88</v>
      </c>
      <c r="T18" s="10" t="s">
        <v>66</v>
      </c>
      <c r="U18" s="10" t="s">
        <v>88</v>
      </c>
      <c r="V18" s="10" t="s">
        <v>119</v>
      </c>
      <c r="W18" s="10" t="s">
        <v>120</v>
      </c>
      <c r="X18" s="10" t="s">
        <v>73</v>
      </c>
      <c r="Y18" s="10" t="s">
        <v>50</v>
      </c>
      <c r="Z18" s="10" t="s">
        <v>13</v>
      </c>
      <c r="AA18" s="11" t="s">
        <v>51</v>
      </c>
      <c r="AB18" s="11" t="s">
        <v>121</v>
      </c>
      <c r="AC18" s="11">
        <v>1994</v>
      </c>
      <c r="AD18" s="10" t="s">
        <v>93</v>
      </c>
      <c r="AE18" s="10">
        <v>1960</v>
      </c>
      <c r="AF18" s="10">
        <v>0</v>
      </c>
      <c r="AG18" s="10">
        <v>0</v>
      </c>
      <c r="AH18" s="10">
        <v>1</v>
      </c>
      <c r="AI18" s="10">
        <f>SUM(Table1[[#This Row],[Attitude_SS]:[Demography_SS]])</f>
        <v>1</v>
      </c>
      <c r="AJ18" s="11" t="s">
        <v>94</v>
      </c>
      <c r="AK18" s="11" t="s">
        <v>122</v>
      </c>
      <c r="AL18" s="11"/>
      <c r="AM18" s="11" t="s">
        <v>107</v>
      </c>
      <c r="AN18" s="11" t="s">
        <v>74</v>
      </c>
      <c r="AO18" s="11" t="s">
        <v>124</v>
      </c>
      <c r="AP18" s="10">
        <v>3.8600000000000002E-2</v>
      </c>
      <c r="AQ18" s="10">
        <v>1.0393546586272466</v>
      </c>
      <c r="AR18" s="10"/>
      <c r="AS18" s="10" t="s">
        <v>78</v>
      </c>
      <c r="AT18" s="10">
        <v>42.888888888888893</v>
      </c>
      <c r="AU18" s="10" t="s">
        <v>127</v>
      </c>
    </row>
    <row r="19" spans="1:47" x14ac:dyDescent="0.35">
      <c r="A19" s="23">
        <v>38</v>
      </c>
      <c r="B19" s="10" t="s">
        <v>505</v>
      </c>
      <c r="C19" s="10">
        <v>38.299999999999997</v>
      </c>
      <c r="D19" s="10" t="s">
        <v>531</v>
      </c>
      <c r="E19" s="10" t="s">
        <v>525</v>
      </c>
      <c r="F19" s="10" t="str">
        <f>IF(Table1[[#This Row],[Regional_accessibility]]=0,"exclude - no RA","")</f>
        <v/>
      </c>
      <c r="G19" s="10" t="str">
        <f>IF(Table1[[#This Row],[E_mag]]&gt;1,"exclude - &gt;1",IF(Table1[[#This Row],[E_mag]]&lt;-1,"exclude &lt;-1",""))</f>
        <v/>
      </c>
      <c r="H19" s="10" t="str">
        <f>IF(Table1[[#This Row],[E_mag]]&lt;'4 - Outliers'!$F$11,"low",IF(Table1[[#This Row],[E_mag]]&gt;'4 - Outliers'!$F$12,"high",""))</f>
        <v/>
      </c>
      <c r="I19" s="10">
        <f>IF(Table1[[#This Row],[SE_E_mag]]="",VLOOKUP(Table1[[#This Row],[IV_Standardised]],'5 -Impute_SE'!B:C,2,FALSE),Table1[[#This Row],[SE_E_mag]])</f>
        <v>8.1678742695926662E-2</v>
      </c>
      <c r="J19" s="10">
        <f>1/5</f>
        <v>0.2</v>
      </c>
      <c r="K19" s="10">
        <f>1/Table1[[#This Row],[5 - Impute_SE]]</f>
        <v>12.243087576932918</v>
      </c>
      <c r="L19" s="10">
        <f>Table1[[#This Row],[7 - 1_SE]]*Table1[[#This Row],[6 - Assign weight]]</f>
        <v>2.4486175153865837</v>
      </c>
      <c r="M19" s="10">
        <f>Table1[[#This Row],[8 - Total weight]]*Table1[[#This Row],[E_mag]]</f>
        <v>1.2047198175701992</v>
      </c>
      <c r="N19" s="10" t="s">
        <v>512</v>
      </c>
      <c r="O19" s="16">
        <v>0.49199999999999999</v>
      </c>
      <c r="P19" s="10" t="s">
        <v>518</v>
      </c>
      <c r="Q19" s="10"/>
      <c r="R19" s="10"/>
      <c r="S19" s="10" t="s">
        <v>88</v>
      </c>
      <c r="T19" s="10" t="s">
        <v>66</v>
      </c>
      <c r="U19" s="10" t="s">
        <v>88</v>
      </c>
      <c r="V19" s="10" t="s">
        <v>47</v>
      </c>
      <c r="W19" s="10" t="s">
        <v>120</v>
      </c>
      <c r="X19" s="10" t="s">
        <v>49</v>
      </c>
      <c r="Y19" s="10" t="s">
        <v>90</v>
      </c>
      <c r="Z19" s="10" t="s">
        <v>102</v>
      </c>
      <c r="AA19" s="10" t="s">
        <v>508</v>
      </c>
      <c r="AB19" s="10" t="s">
        <v>509</v>
      </c>
      <c r="AC19" s="10">
        <v>2010</v>
      </c>
      <c r="AD19" s="10" t="s">
        <v>165</v>
      </c>
      <c r="AE19" s="10">
        <v>1000</v>
      </c>
      <c r="AF19" s="10">
        <v>1</v>
      </c>
      <c r="AG19" s="10">
        <v>0</v>
      </c>
      <c r="AH19" s="10">
        <v>0</v>
      </c>
      <c r="AI19" s="10">
        <f>SUM(Table1[[#This Row],[Attitude_SS]:[Demography_SS]])</f>
        <v>0</v>
      </c>
      <c r="AJ19" s="10" t="s">
        <v>181</v>
      </c>
      <c r="AK19" s="10" t="s">
        <v>517</v>
      </c>
      <c r="AL19" s="10">
        <v>1</v>
      </c>
      <c r="AM19" s="10" t="s">
        <v>182</v>
      </c>
      <c r="AN19" s="10" t="s">
        <v>511</v>
      </c>
      <c r="AO19" s="11"/>
      <c r="AP19" s="10">
        <v>0.49199999999999999</v>
      </c>
      <c r="AQ19" s="10"/>
      <c r="AR19" s="10"/>
      <c r="AS19" s="10"/>
      <c r="AT19" s="10"/>
      <c r="AU19" s="10"/>
    </row>
    <row r="20" spans="1:47" x14ac:dyDescent="0.35">
      <c r="A20" s="23">
        <v>60</v>
      </c>
      <c r="B20" s="10" t="s">
        <v>688</v>
      </c>
      <c r="C20" s="10">
        <v>60.1</v>
      </c>
      <c r="D20" s="10" t="s">
        <v>689</v>
      </c>
      <c r="E20" s="10" t="s">
        <v>690</v>
      </c>
      <c r="F20" s="10" t="str">
        <f>IF(Table1[[#This Row],[Regional_accessibility]]=0,"exclude - no RA","")</f>
        <v>exclude - no RA</v>
      </c>
      <c r="G20" s="10" t="str">
        <f>IF(Table1[[#This Row],[E_mag]]&gt;1,"exclude - &gt;1",IF(Table1[[#This Row],[E_mag]]&lt;-1,"exclude &lt;-1",""))</f>
        <v/>
      </c>
      <c r="H20" s="10" t="str">
        <f>IF(Table1[[#This Row],[E_mag]]&lt;'4 - Outliers'!$F$11,"low",IF(Table1[[#This Row],[E_mag]]&gt;'4 - Outliers'!$F$12,"high",""))</f>
        <v/>
      </c>
      <c r="I20" s="10">
        <f>IF(Table1[[#This Row],[SE_E_mag]]="",VLOOKUP(Table1[[#This Row],[IV_Standardised]],'5 -Impute_SE'!B:C,2,FALSE),Table1[[#This Row],[SE_E_mag]])</f>
        <v>0.11550411280846065</v>
      </c>
      <c r="J20" s="10"/>
      <c r="K20" s="10">
        <f>1/Table1[[#This Row],[5 - Impute_SE]]</f>
        <v>8.6577003682829048</v>
      </c>
      <c r="L20" s="10">
        <f>Table1[[#This Row],[7 - 1_SE]]*Table1[[#This Row],[6 - Assign weight]]</f>
        <v>0</v>
      </c>
      <c r="M20" s="10">
        <f>Table1[[#This Row],[8 - Total weight]]*Table1[[#This Row],[E_mag]]</f>
        <v>0</v>
      </c>
      <c r="N20" s="10" t="s">
        <v>693</v>
      </c>
      <c r="O20" s="13">
        <v>0.50250528789659232</v>
      </c>
      <c r="P20" s="10" t="s">
        <v>57</v>
      </c>
      <c r="Q20" s="10">
        <v>0.11550411280846065</v>
      </c>
      <c r="R20" s="10" t="s">
        <v>128</v>
      </c>
      <c r="S20" s="10" t="s">
        <v>88</v>
      </c>
      <c r="T20" s="10" t="s">
        <v>66</v>
      </c>
      <c r="U20" s="10" t="s">
        <v>88</v>
      </c>
      <c r="V20" s="10" t="s">
        <v>47</v>
      </c>
      <c r="W20" s="10" t="s">
        <v>120</v>
      </c>
      <c r="X20" s="10" t="s">
        <v>49</v>
      </c>
      <c r="Y20" s="10" t="s">
        <v>90</v>
      </c>
      <c r="Z20" s="10" t="s">
        <v>13</v>
      </c>
      <c r="AA20" s="11" t="s">
        <v>691</v>
      </c>
      <c r="AB20" s="11" t="s">
        <v>92</v>
      </c>
      <c r="AC20" s="11" t="s">
        <v>692</v>
      </c>
      <c r="AD20" s="10" t="s">
        <v>165</v>
      </c>
      <c r="AE20" s="10">
        <v>32</v>
      </c>
      <c r="AF20" s="10">
        <v>0</v>
      </c>
      <c r="AG20" s="10">
        <v>0</v>
      </c>
      <c r="AH20" s="10">
        <v>0</v>
      </c>
      <c r="AI20" s="10">
        <f>SUM(Table1[[#This Row],[Attitude_SS]:[Demography_SS]])</f>
        <v>0</v>
      </c>
      <c r="AJ20" s="11" t="s">
        <v>94</v>
      </c>
      <c r="AK20" s="11" t="s">
        <v>177</v>
      </c>
      <c r="AL20" s="11"/>
      <c r="AM20" s="11" t="s">
        <v>96</v>
      </c>
      <c r="AN20" s="11" t="s">
        <v>55</v>
      </c>
      <c r="AO20" s="11"/>
      <c r="AP20" s="10">
        <v>3.6240000000000001</v>
      </c>
      <c r="AQ20" s="10"/>
      <c r="AR20" s="10"/>
      <c r="AS20" s="10" t="s">
        <v>58</v>
      </c>
      <c r="AT20" s="10">
        <v>4.3505402160864346</v>
      </c>
      <c r="AU20" s="10" t="s">
        <v>554</v>
      </c>
    </row>
    <row r="21" spans="1:47" x14ac:dyDescent="0.35">
      <c r="A21" s="23">
        <v>38</v>
      </c>
      <c r="B21" s="10" t="s">
        <v>505</v>
      </c>
      <c r="C21" s="10">
        <v>38.1</v>
      </c>
      <c r="D21" s="10" t="s">
        <v>516</v>
      </c>
      <c r="E21" s="10" t="s">
        <v>507</v>
      </c>
      <c r="F21" s="10" t="str">
        <f>IF(Table1[[#This Row],[Regional_accessibility]]=0,"exclude - no RA","")</f>
        <v/>
      </c>
      <c r="G21" s="10" t="str">
        <f>IF(Table1[[#This Row],[E_mag]]&gt;1,"exclude - &gt;1",IF(Table1[[#This Row],[E_mag]]&lt;-1,"exclude &lt;-1",""))</f>
        <v/>
      </c>
      <c r="H21" s="10" t="str">
        <f>IF(Table1[[#This Row],[E_mag]]&lt;'4 - Outliers'!$F$11,"low",IF(Table1[[#This Row],[E_mag]]&gt;'4 - Outliers'!$F$12,"high",""))</f>
        <v/>
      </c>
      <c r="I21" s="10">
        <f>IF(Table1[[#This Row],[SE_E_mag]]="",VLOOKUP(Table1[[#This Row],[IV_Standardised]],'5 -Impute_SE'!B:C,2,FALSE),Table1[[#This Row],[SE_E_mag]])</f>
        <v>8.1678742695926662E-2</v>
      </c>
      <c r="J21" s="10">
        <f>1/5</f>
        <v>0.2</v>
      </c>
      <c r="K21" s="10">
        <f>1/Table1[[#This Row],[5 - Impute_SE]]</f>
        <v>12.243087576932918</v>
      </c>
      <c r="L21" s="10">
        <f>Table1[[#This Row],[7 - 1_SE]]*Table1[[#This Row],[6 - Assign weight]]</f>
        <v>2.4486175153865837</v>
      </c>
      <c r="M21" s="10">
        <f>Table1[[#This Row],[8 - Total weight]]*Table1[[#This Row],[E_mag]]</f>
        <v>1.0504569141008444</v>
      </c>
      <c r="N21" s="10" t="s">
        <v>512</v>
      </c>
      <c r="O21" s="16">
        <v>0.42899999999999999</v>
      </c>
      <c r="P21" s="10" t="s">
        <v>518</v>
      </c>
      <c r="Q21" s="10"/>
      <c r="R21" s="10"/>
      <c r="S21" s="10" t="s">
        <v>88</v>
      </c>
      <c r="T21" s="10" t="s">
        <v>66</v>
      </c>
      <c r="U21" s="10" t="s">
        <v>88</v>
      </c>
      <c r="V21" s="10" t="s">
        <v>47</v>
      </c>
      <c r="W21" s="10" t="s">
        <v>120</v>
      </c>
      <c r="X21" s="10" t="s">
        <v>49</v>
      </c>
      <c r="Y21" s="10" t="s">
        <v>90</v>
      </c>
      <c r="Z21" s="10" t="s">
        <v>102</v>
      </c>
      <c r="AA21" s="10" t="s">
        <v>508</v>
      </c>
      <c r="AB21" s="10" t="s">
        <v>509</v>
      </c>
      <c r="AC21" s="10">
        <v>2010</v>
      </c>
      <c r="AD21" s="10" t="s">
        <v>165</v>
      </c>
      <c r="AE21" s="10">
        <v>2000</v>
      </c>
      <c r="AF21" s="10">
        <v>1</v>
      </c>
      <c r="AG21" s="10">
        <v>0</v>
      </c>
      <c r="AH21" s="10">
        <v>0</v>
      </c>
      <c r="AI21" s="10">
        <f>SUM(Table1[[#This Row],[Attitude_SS]:[Demography_SS]])</f>
        <v>0</v>
      </c>
      <c r="AJ21" s="10" t="s">
        <v>181</v>
      </c>
      <c r="AK21" s="10" t="s">
        <v>517</v>
      </c>
      <c r="AL21" s="10">
        <v>1</v>
      </c>
      <c r="AM21" s="10" t="s">
        <v>182</v>
      </c>
      <c r="AN21" s="10" t="s">
        <v>511</v>
      </c>
      <c r="AO21" s="11"/>
      <c r="AP21" s="10">
        <v>0.42899999999999999</v>
      </c>
      <c r="AQ21" s="10"/>
      <c r="AR21" s="10"/>
      <c r="AS21" s="10"/>
      <c r="AT21" s="10"/>
      <c r="AU21" s="10"/>
    </row>
    <row r="22" spans="1:47" x14ac:dyDescent="0.35">
      <c r="A22" s="23">
        <v>94</v>
      </c>
      <c r="B22" s="10" t="s">
        <v>969</v>
      </c>
      <c r="C22" s="10">
        <v>94.1</v>
      </c>
      <c r="D22" s="10" t="s">
        <v>977</v>
      </c>
      <c r="E22" s="10" t="s">
        <v>971</v>
      </c>
      <c r="F22" s="10" t="str">
        <f>IF(Table1[[#This Row],[Regional_accessibility]]=0,"exclude - no RA","")</f>
        <v/>
      </c>
      <c r="G22" s="10" t="str">
        <f>IF(Table1[[#This Row],[E_mag]]&gt;1,"exclude - &gt;1",IF(Table1[[#This Row],[E_mag]]&lt;-1,"exclude &lt;-1",""))</f>
        <v/>
      </c>
      <c r="H22" s="10" t="str">
        <f>IF(Table1[[#This Row],[E_mag]]&lt;'4 - Outliers'!$F$11,"low",IF(Table1[[#This Row],[E_mag]]&gt;'4 - Outliers'!$F$12,"high",""))</f>
        <v/>
      </c>
      <c r="I22" s="10">
        <f>IF(Table1[[#This Row],[SE_E_mag]]="",VLOOKUP(Table1[[#This Row],[IV_Standardised]],'5 -Impute_SE'!B:C,2,FALSE),Table1[[#This Row],[SE_E_mag]])</f>
        <v>8.1678742695926662E-2</v>
      </c>
      <c r="J22" s="10">
        <f>1/4</f>
        <v>0.25</v>
      </c>
      <c r="K22" s="10">
        <f>1/Table1[[#This Row],[5 - Impute_SE]]</f>
        <v>12.243087576932918</v>
      </c>
      <c r="L22" s="10">
        <f>Table1[[#This Row],[7 - 1_SE]]*Table1[[#This Row],[6 - Assign weight]]</f>
        <v>3.0607718942332296</v>
      </c>
      <c r="M22" s="10">
        <f>Table1[[#This Row],[8 - Total weight]]*Table1[[#This Row],[E_mag]]</f>
        <v>0.34709153280604826</v>
      </c>
      <c r="N22" s="10" t="s">
        <v>974</v>
      </c>
      <c r="O22" s="16">
        <v>0.1134</v>
      </c>
      <c r="P22" s="10" t="s">
        <v>362</v>
      </c>
      <c r="Q22" s="10"/>
      <c r="R22" s="10"/>
      <c r="S22" s="10" t="s">
        <v>88</v>
      </c>
      <c r="T22" s="10" t="s">
        <v>66</v>
      </c>
      <c r="U22" s="10" t="s">
        <v>88</v>
      </c>
      <c r="V22" s="10" t="s">
        <v>358</v>
      </c>
      <c r="W22" s="10" t="s">
        <v>120</v>
      </c>
      <c r="X22" s="10" t="s">
        <v>359</v>
      </c>
      <c r="Y22" s="10" t="s">
        <v>90</v>
      </c>
      <c r="Z22" s="10" t="s">
        <v>13</v>
      </c>
      <c r="AA22" s="11" t="s">
        <v>51</v>
      </c>
      <c r="AB22" s="11" t="s">
        <v>972</v>
      </c>
      <c r="AC22" s="11">
        <v>2009</v>
      </c>
      <c r="AD22" s="10" t="s">
        <v>93</v>
      </c>
      <c r="AE22" s="10">
        <v>72183</v>
      </c>
      <c r="AF22" s="10">
        <v>1</v>
      </c>
      <c r="AG22" s="10">
        <v>0</v>
      </c>
      <c r="AH22" s="10">
        <v>1</v>
      </c>
      <c r="AI22" s="10">
        <f>SUM(Table1[[#This Row],[Attitude_SS]:[Demography_SS]])</f>
        <v>1</v>
      </c>
      <c r="AJ22" s="11" t="s">
        <v>181</v>
      </c>
      <c r="AK22" s="11" t="s">
        <v>978</v>
      </c>
      <c r="AL22" s="11">
        <v>1</v>
      </c>
      <c r="AM22" s="11" t="s">
        <v>182</v>
      </c>
      <c r="AN22" s="11" t="s">
        <v>215</v>
      </c>
      <c r="AO22" s="11"/>
      <c r="AP22" s="10">
        <v>0.63</v>
      </c>
      <c r="AQ22" s="10"/>
      <c r="AR22" s="10">
        <v>1.8776105792643432</v>
      </c>
      <c r="AS22" s="10" t="s">
        <v>185</v>
      </c>
      <c r="AT22" s="10" t="s">
        <v>58</v>
      </c>
      <c r="AU22" s="10"/>
    </row>
    <row r="23" spans="1:47" x14ac:dyDescent="0.35">
      <c r="A23" s="23">
        <v>94</v>
      </c>
      <c r="B23" s="10" t="s">
        <v>969</v>
      </c>
      <c r="C23" s="10">
        <v>94.1</v>
      </c>
      <c r="D23" s="10" t="s">
        <v>970</v>
      </c>
      <c r="E23" s="10" t="s">
        <v>971</v>
      </c>
      <c r="F23" s="10" t="str">
        <f>IF(Table1[[#This Row],[Regional_accessibility]]=0,"exclude - no RA","")</f>
        <v/>
      </c>
      <c r="G23" s="10" t="str">
        <f>IF(Table1[[#This Row],[E_mag]]&gt;1,"exclude - &gt;1",IF(Table1[[#This Row],[E_mag]]&lt;-1,"exclude &lt;-1",""))</f>
        <v/>
      </c>
      <c r="H23" s="10" t="str">
        <f>IF(Table1[[#This Row],[E_mag]]&lt;'4 - Outliers'!$F$11,"low",IF(Table1[[#This Row],[E_mag]]&gt;'4 - Outliers'!$F$12,"high",""))</f>
        <v/>
      </c>
      <c r="I23" s="10">
        <f>IF(Table1[[#This Row],[SE_E_mag]]="",VLOOKUP(Table1[[#This Row],[IV_Standardised]],'5 -Impute_SE'!B:C,2,FALSE),Table1[[#This Row],[SE_E_mag]])</f>
        <v>8.1678742695926662E-2</v>
      </c>
      <c r="J23" s="10">
        <f>1/4</f>
        <v>0.25</v>
      </c>
      <c r="K23" s="10">
        <f>1/Table1[[#This Row],[5 - Impute_SE]]</f>
        <v>12.243087576932918</v>
      </c>
      <c r="L23" s="10">
        <f>Table1[[#This Row],[7 - 1_SE]]*Table1[[#This Row],[6 - Assign weight]]</f>
        <v>3.0607718942332296</v>
      </c>
      <c r="M23" s="10">
        <f>Table1[[#This Row],[8 - Total weight]]*Table1[[#This Row],[E_mag]]</f>
        <v>0.15916013850012795</v>
      </c>
      <c r="N23" s="10" t="s">
        <v>974</v>
      </c>
      <c r="O23" s="16">
        <v>5.2000000000000005E-2</v>
      </c>
      <c r="P23" s="10" t="s">
        <v>362</v>
      </c>
      <c r="Q23" s="10"/>
      <c r="R23" s="10"/>
      <c r="S23" s="10" t="s">
        <v>88</v>
      </c>
      <c r="T23" s="10" t="s">
        <v>66</v>
      </c>
      <c r="U23" s="10" t="s">
        <v>88</v>
      </c>
      <c r="V23" s="10" t="s">
        <v>358</v>
      </c>
      <c r="W23" s="10" t="s">
        <v>120</v>
      </c>
      <c r="X23" s="10" t="s">
        <v>359</v>
      </c>
      <c r="Y23" s="10" t="s">
        <v>90</v>
      </c>
      <c r="Z23" s="10" t="s">
        <v>13</v>
      </c>
      <c r="AA23" s="11" t="s">
        <v>51</v>
      </c>
      <c r="AB23" s="11" t="s">
        <v>972</v>
      </c>
      <c r="AC23" s="11">
        <v>2009</v>
      </c>
      <c r="AD23" s="10" t="s">
        <v>93</v>
      </c>
      <c r="AE23" s="10">
        <v>72183</v>
      </c>
      <c r="AF23" s="10">
        <v>1</v>
      </c>
      <c r="AG23" s="10">
        <v>0</v>
      </c>
      <c r="AH23" s="10">
        <v>1</v>
      </c>
      <c r="AI23" s="10">
        <f>SUM(Table1[[#This Row],[Attitude_SS]:[Demography_SS]])</f>
        <v>1</v>
      </c>
      <c r="AJ23" s="11" t="s">
        <v>181</v>
      </c>
      <c r="AK23" s="11" t="s">
        <v>973</v>
      </c>
      <c r="AL23" s="11">
        <v>1</v>
      </c>
      <c r="AM23" s="11" t="s">
        <v>182</v>
      </c>
      <c r="AN23" s="11" t="s">
        <v>215</v>
      </c>
      <c r="AO23" s="11"/>
      <c r="AP23" s="10">
        <v>1.3</v>
      </c>
      <c r="AQ23" s="10"/>
      <c r="AR23" s="10">
        <v>3.6692966676192444</v>
      </c>
      <c r="AS23" s="10" t="s">
        <v>185</v>
      </c>
      <c r="AT23" s="10" t="s">
        <v>58</v>
      </c>
      <c r="AU23" s="10"/>
    </row>
    <row r="24" spans="1:47" x14ac:dyDescent="0.35">
      <c r="A24" s="23">
        <v>11</v>
      </c>
      <c r="B24" s="10" t="s">
        <v>178</v>
      </c>
      <c r="C24" s="10">
        <v>11.1</v>
      </c>
      <c r="D24" s="10" t="s">
        <v>189</v>
      </c>
      <c r="E24" s="10" t="s">
        <v>180</v>
      </c>
      <c r="F24" s="10" t="str">
        <f>IF(Table1[[#This Row],[Regional_accessibility]]=0,"exclude - no RA","")</f>
        <v>exclude - no RA</v>
      </c>
      <c r="G24" s="10" t="str">
        <f>IF(Table1[[#This Row],[E_mag]]&gt;1,"exclude - &gt;1",IF(Table1[[#This Row],[E_mag]]&lt;-1,"exclude &lt;-1",""))</f>
        <v/>
      </c>
      <c r="H24" s="10" t="str">
        <f>IF(Table1[[#This Row],[E_mag]]&lt;'4 - Outliers'!$F$11,"low",IF(Table1[[#This Row],[E_mag]]&gt;'4 - Outliers'!$F$12,"high",""))</f>
        <v/>
      </c>
      <c r="I24" s="10">
        <f>IF(Table1[[#This Row],[SE_E_mag]]="",VLOOKUP(Table1[[#This Row],[IV_Standardised]],'5 -Impute_SE'!B:C,2,FALSE),Table1[[#This Row],[SE_E_mag]])</f>
        <v>6.5206307597043892E-2</v>
      </c>
      <c r="J24" s="10"/>
      <c r="K24" s="10">
        <f>1/Table1[[#This Row],[5 - Impute_SE]]</f>
        <v>15.335939679021708</v>
      </c>
      <c r="L24" s="10">
        <f>Table1[[#This Row],[7 - 1_SE]]*Table1[[#This Row],[6 - Assign weight]]</f>
        <v>0</v>
      </c>
      <c r="M24" s="10">
        <f>Table1[[#This Row],[8 - Total weight]]*Table1[[#This Row],[E_mag]]</f>
        <v>0</v>
      </c>
      <c r="N24" s="10"/>
      <c r="O24" s="10">
        <v>0.47499999999999998</v>
      </c>
      <c r="P24" s="10" t="s">
        <v>126</v>
      </c>
      <c r="Q24" s="10"/>
      <c r="R24" s="10"/>
      <c r="S24" s="10" t="s">
        <v>187</v>
      </c>
      <c r="T24" s="10" t="s">
        <v>66</v>
      </c>
      <c r="U24" s="10" t="s">
        <v>88</v>
      </c>
      <c r="V24" s="10" t="s">
        <v>47</v>
      </c>
      <c r="W24" s="10" t="s">
        <v>120</v>
      </c>
      <c r="X24" s="10" t="s">
        <v>49</v>
      </c>
      <c r="Y24" s="10" t="s">
        <v>50</v>
      </c>
      <c r="Z24" s="10" t="s">
        <v>13</v>
      </c>
      <c r="AA24" s="11" t="s">
        <v>51</v>
      </c>
      <c r="AB24" s="11" t="s">
        <v>103</v>
      </c>
      <c r="AC24" s="11">
        <v>2000</v>
      </c>
      <c r="AD24" s="10" t="s">
        <v>93</v>
      </c>
      <c r="AE24" s="10">
        <v>8299</v>
      </c>
      <c r="AF24" s="10">
        <v>0</v>
      </c>
      <c r="AG24" s="10">
        <v>1</v>
      </c>
      <c r="AH24" s="10">
        <v>1</v>
      </c>
      <c r="AI24" s="10">
        <f>SUM(Table1[[#This Row],[Attitude_SS]:[Demography_SS]])</f>
        <v>2</v>
      </c>
      <c r="AJ24" s="11" t="s">
        <v>94</v>
      </c>
      <c r="AK24" s="11" t="s">
        <v>190</v>
      </c>
      <c r="AL24" s="11"/>
      <c r="AM24" s="11" t="s">
        <v>96</v>
      </c>
      <c r="AN24" s="11" t="s">
        <v>183</v>
      </c>
      <c r="AO24" s="11"/>
      <c r="AP24" s="10">
        <v>0.47499999999999998</v>
      </c>
      <c r="AQ24" s="10"/>
      <c r="AR24" s="10"/>
      <c r="AS24" s="10" t="s">
        <v>58</v>
      </c>
      <c r="AT24" s="10" t="s">
        <v>58</v>
      </c>
      <c r="AU24" s="10"/>
    </row>
    <row r="25" spans="1:47" x14ac:dyDescent="0.35">
      <c r="A25" s="23">
        <v>94</v>
      </c>
      <c r="B25" s="10" t="s">
        <v>969</v>
      </c>
      <c r="C25" s="10">
        <v>94.2</v>
      </c>
      <c r="D25" s="10" t="s">
        <v>985</v>
      </c>
      <c r="E25" s="10" t="s">
        <v>983</v>
      </c>
      <c r="F25" s="10" t="str">
        <f>IF(Table1[[#This Row],[Regional_accessibility]]=0,"exclude - no RA","")</f>
        <v/>
      </c>
      <c r="G25" s="10" t="str">
        <f>IF(Table1[[#This Row],[E_mag]]&gt;1,"exclude - &gt;1",IF(Table1[[#This Row],[E_mag]]&lt;-1,"exclude &lt;-1",""))</f>
        <v/>
      </c>
      <c r="H25" s="10" t="str">
        <f>IF(Table1[[#This Row],[E_mag]]&lt;'4 - Outliers'!$F$11,"low",IF(Table1[[#This Row],[E_mag]]&gt;'4 - Outliers'!$F$12,"high",""))</f>
        <v/>
      </c>
      <c r="I25" s="10">
        <f>IF(Table1[[#This Row],[SE_E_mag]]="",VLOOKUP(Table1[[#This Row],[IV_Standardised]],'5 -Impute_SE'!B:C,2,FALSE),Table1[[#This Row],[SE_E_mag]])</f>
        <v>8.1678742695926662E-2</v>
      </c>
      <c r="J25" s="10">
        <f>1/4</f>
        <v>0.25</v>
      </c>
      <c r="K25" s="10">
        <f>1/Table1[[#This Row],[5 - Impute_SE]]</f>
        <v>12.243087576932918</v>
      </c>
      <c r="L25" s="10">
        <f>Table1[[#This Row],[7 - 1_SE]]*Table1[[#This Row],[6 - Assign weight]]</f>
        <v>3.0607718942332296</v>
      </c>
      <c r="M25" s="10">
        <f>Table1[[#This Row],[8 - Total weight]]*Table1[[#This Row],[E_mag]]</f>
        <v>-4.52994240346518E-2</v>
      </c>
      <c r="N25" s="10" t="s">
        <v>974</v>
      </c>
      <c r="O25" s="16">
        <v>-1.4800000000000001E-2</v>
      </c>
      <c r="P25" s="10" t="s">
        <v>362</v>
      </c>
      <c r="Q25" s="10"/>
      <c r="R25" s="10"/>
      <c r="S25" s="10" t="s">
        <v>88</v>
      </c>
      <c r="T25" s="10" t="s">
        <v>45</v>
      </c>
      <c r="U25" s="10" t="s">
        <v>44</v>
      </c>
      <c r="V25" s="10" t="s">
        <v>358</v>
      </c>
      <c r="W25" s="10" t="s">
        <v>120</v>
      </c>
      <c r="X25" s="10" t="s">
        <v>359</v>
      </c>
      <c r="Y25" s="10" t="s">
        <v>90</v>
      </c>
      <c r="Z25" s="10" t="s">
        <v>13</v>
      </c>
      <c r="AA25" s="11" t="s">
        <v>51</v>
      </c>
      <c r="AB25" s="11" t="s">
        <v>972</v>
      </c>
      <c r="AC25" s="11">
        <v>2009</v>
      </c>
      <c r="AD25" s="10" t="s">
        <v>93</v>
      </c>
      <c r="AE25" s="10">
        <v>72183</v>
      </c>
      <c r="AF25" s="10">
        <v>1</v>
      </c>
      <c r="AG25" s="10">
        <v>0</v>
      </c>
      <c r="AH25" s="10">
        <v>1</v>
      </c>
      <c r="AI25" s="10">
        <f>SUM(Table1[[#This Row],[Attitude_SS]:[Demography_SS]])</f>
        <v>1</v>
      </c>
      <c r="AJ25" s="11" t="s">
        <v>181</v>
      </c>
      <c r="AK25" s="11" t="s">
        <v>973</v>
      </c>
      <c r="AL25" s="11">
        <v>1</v>
      </c>
      <c r="AM25" s="11" t="s">
        <v>182</v>
      </c>
      <c r="AN25" s="11" t="s">
        <v>215</v>
      </c>
      <c r="AO25" s="11"/>
      <c r="AP25" s="10">
        <v>-0.37</v>
      </c>
      <c r="AQ25" s="10"/>
      <c r="AR25" s="10">
        <v>0.69073433063735468</v>
      </c>
      <c r="AS25" s="10" t="s">
        <v>185</v>
      </c>
      <c r="AT25" s="10" t="s">
        <v>58</v>
      </c>
      <c r="AU25" s="10"/>
    </row>
    <row r="26" spans="1:47" x14ac:dyDescent="0.35">
      <c r="A26" s="23">
        <v>33</v>
      </c>
      <c r="B26" s="10" t="s">
        <v>450</v>
      </c>
      <c r="C26" s="10">
        <v>33.1</v>
      </c>
      <c r="D26" s="10" t="s">
        <v>455</v>
      </c>
      <c r="E26" s="10" t="s">
        <v>451</v>
      </c>
      <c r="F26" s="10" t="str">
        <f>IF(Table1[[#This Row],[Regional_accessibility]]=0,"exclude - no RA","")</f>
        <v>exclude - no RA</v>
      </c>
      <c r="G26" s="10" t="str">
        <f>IF(Table1[[#This Row],[E_mag]]&gt;1,"exclude - &gt;1",IF(Table1[[#This Row],[E_mag]]&lt;-1,"exclude &lt;-1",""))</f>
        <v/>
      </c>
      <c r="H26" s="10" t="str">
        <f>IF(Table1[[#This Row],[E_mag]]&lt;'4 - Outliers'!$F$11,"low",IF(Table1[[#This Row],[E_mag]]&gt;'4 - Outliers'!$F$12,"high",""))</f>
        <v/>
      </c>
      <c r="I26" s="10">
        <f>IF(Table1[[#This Row],[SE_E_mag]]="",VLOOKUP(Table1[[#This Row],[IV_Standardised]],'5 -Impute_SE'!B:C,2,FALSE),Table1[[#This Row],[SE_E_mag]])</f>
        <v>6.5206307597043892E-2</v>
      </c>
      <c r="J26" s="10"/>
      <c r="K26" s="10">
        <f>1/Table1[[#This Row],[5 - Impute_SE]]</f>
        <v>15.335939679021708</v>
      </c>
      <c r="L26" s="10">
        <f>Table1[[#This Row],[7 - 1_SE]]*Table1[[#This Row],[6 - Assign weight]]</f>
        <v>0</v>
      </c>
      <c r="M26" s="10">
        <f>Table1[[#This Row],[8 - Total weight]]*Table1[[#This Row],[E_mag]]</f>
        <v>0</v>
      </c>
      <c r="N26" s="10" t="s">
        <v>227</v>
      </c>
      <c r="O26" s="10">
        <v>0.47099999999999997</v>
      </c>
      <c r="P26" s="10" t="s">
        <v>126</v>
      </c>
      <c r="Q26" s="10"/>
      <c r="R26" s="10"/>
      <c r="S26" s="10" t="s">
        <v>88</v>
      </c>
      <c r="T26" s="10" t="s">
        <v>66</v>
      </c>
      <c r="U26" s="10" t="s">
        <v>88</v>
      </c>
      <c r="V26" s="10" t="s">
        <v>47</v>
      </c>
      <c r="W26" s="10" t="s">
        <v>89</v>
      </c>
      <c r="X26" s="10" t="s">
        <v>214</v>
      </c>
      <c r="Y26" s="10" t="s">
        <v>90</v>
      </c>
      <c r="Z26" s="10" t="s">
        <v>13</v>
      </c>
      <c r="AA26" s="11" t="s">
        <v>51</v>
      </c>
      <c r="AB26" s="11" t="s">
        <v>92</v>
      </c>
      <c r="AC26" s="11">
        <v>2012</v>
      </c>
      <c r="AD26" s="10" t="s">
        <v>165</v>
      </c>
      <c r="AE26" s="10">
        <v>475</v>
      </c>
      <c r="AF26" s="10">
        <v>0</v>
      </c>
      <c r="AG26" s="10">
        <v>0</v>
      </c>
      <c r="AH26" s="10">
        <v>1</v>
      </c>
      <c r="AI26" s="10">
        <f>SUM(Table1[[#This Row],[Attitude_SS]:[Demography_SS]])</f>
        <v>1</v>
      </c>
      <c r="AJ26" s="11" t="s">
        <v>94</v>
      </c>
      <c r="AK26" s="11" t="s">
        <v>177</v>
      </c>
      <c r="AL26" s="11"/>
      <c r="AM26" s="11" t="s">
        <v>96</v>
      </c>
      <c r="AN26" s="11" t="s">
        <v>215</v>
      </c>
      <c r="AO26" s="11"/>
      <c r="AP26" s="10">
        <v>1.9000000000000001E-4</v>
      </c>
      <c r="AQ26" s="10"/>
      <c r="AR26" s="10">
        <v>1.0001900180511432</v>
      </c>
      <c r="AS26" s="10" t="s">
        <v>185</v>
      </c>
      <c r="AT26" s="10" t="s">
        <v>58</v>
      </c>
      <c r="AU26" s="10"/>
    </row>
    <row r="27" spans="1:47" x14ac:dyDescent="0.35">
      <c r="A27" s="23">
        <v>111</v>
      </c>
      <c r="B27" s="10" t="s">
        <v>1109</v>
      </c>
      <c r="C27" s="10">
        <v>111.3</v>
      </c>
      <c r="D27" s="10" t="s">
        <v>1121</v>
      </c>
      <c r="E27" s="10" t="s">
        <v>1120</v>
      </c>
      <c r="F27" s="10" t="str">
        <f>IF(Table1[[#This Row],[Regional_accessibility]]=0,"exclude - no RA","")</f>
        <v/>
      </c>
      <c r="G27" s="10" t="str">
        <f>IF(Table1[[#This Row],[E_mag]]&gt;1,"exclude - &gt;1",IF(Table1[[#This Row],[E_mag]]&lt;-1,"exclude &lt;-1",""))</f>
        <v/>
      </c>
      <c r="H27" s="10" t="str">
        <f>IF(Table1[[#This Row],[E_mag]]&lt;'4 - Outliers'!$F$11,"low",IF(Table1[[#This Row],[E_mag]]&gt;'4 - Outliers'!$F$12,"high",""))</f>
        <v>high</v>
      </c>
      <c r="I27" s="10">
        <f>IF(Table1[[#This Row],[SE_E_mag]]="",VLOOKUP(Table1[[#This Row],[IV_Standardised]],'5 -Impute_SE'!B:C,2,FALSE),Table1[[#This Row],[SE_E_mag]])</f>
        <v>4.0709033181144709E-2</v>
      </c>
      <c r="J27" s="10">
        <f>1/2</f>
        <v>0.5</v>
      </c>
      <c r="K27" s="10">
        <f>1/Table1[[#This Row],[5 - Impute_SE]]</f>
        <v>24.564572574108002</v>
      </c>
      <c r="L27" s="10">
        <f>Table1[[#This Row],[7 - 1_SE]]*Table1[[#This Row],[6 - Assign weight]]</f>
        <v>12.282286287054001</v>
      </c>
      <c r="M27" s="10">
        <f>Table1[[#This Row],[8 - Total weight]]*Table1[[#This Row],[E_mag]]</f>
        <v>8.9800707959166619</v>
      </c>
      <c r="N27" s="10" t="s">
        <v>454</v>
      </c>
      <c r="O27" s="16">
        <v>0.73114000000000001</v>
      </c>
      <c r="P27" s="10" t="s">
        <v>362</v>
      </c>
      <c r="Q27" s="10"/>
      <c r="R27" s="10"/>
      <c r="S27" s="10" t="s">
        <v>88</v>
      </c>
      <c r="T27" s="10" t="s">
        <v>66</v>
      </c>
      <c r="U27" s="10" t="s">
        <v>88</v>
      </c>
      <c r="V27" s="10" t="s">
        <v>47</v>
      </c>
      <c r="W27" s="10" t="s">
        <v>120</v>
      </c>
      <c r="X27" s="10" t="s">
        <v>359</v>
      </c>
      <c r="Y27" s="10" t="s">
        <v>50</v>
      </c>
      <c r="Z27" s="10" t="s">
        <v>436</v>
      </c>
      <c r="AA27" s="11" t="s">
        <v>51</v>
      </c>
      <c r="AB27" s="11" t="s">
        <v>103</v>
      </c>
      <c r="AC27" s="11" t="s">
        <v>1112</v>
      </c>
      <c r="AD27" s="10" t="s">
        <v>54</v>
      </c>
      <c r="AE27" s="10">
        <v>1000</v>
      </c>
      <c r="AF27" s="10">
        <v>1</v>
      </c>
      <c r="AG27" s="10">
        <v>0</v>
      </c>
      <c r="AH27" s="10">
        <v>1</v>
      </c>
      <c r="AI27" s="10">
        <f>SUM(Table1[[#This Row],[Attitude_SS]:[Demography_SS]])</f>
        <v>1</v>
      </c>
      <c r="AJ27" s="11" t="s">
        <v>94</v>
      </c>
      <c r="AK27" s="11" t="s">
        <v>494</v>
      </c>
      <c r="AL27" s="11"/>
      <c r="AM27" s="11" t="s">
        <v>107</v>
      </c>
      <c r="AN27" s="11" t="s">
        <v>215</v>
      </c>
      <c r="AO27" s="11"/>
      <c r="AP27" s="10">
        <v>1.052</v>
      </c>
      <c r="AQ27" s="10"/>
      <c r="AR27" s="10">
        <v>2.8633721394136336</v>
      </c>
      <c r="AS27" s="10" t="s">
        <v>185</v>
      </c>
      <c r="AT27" s="10" t="s">
        <v>58</v>
      </c>
      <c r="AU27" s="10"/>
    </row>
    <row r="28" spans="1:47" x14ac:dyDescent="0.35">
      <c r="A28" s="23">
        <v>94</v>
      </c>
      <c r="B28" s="10" t="s">
        <v>969</v>
      </c>
      <c r="C28" s="10">
        <v>94.2</v>
      </c>
      <c r="D28" s="10" t="s">
        <v>986</v>
      </c>
      <c r="E28" s="10" t="s">
        <v>983</v>
      </c>
      <c r="F28" s="10" t="str">
        <f>IF(Table1[[#This Row],[Regional_accessibility]]=0,"exclude - no RA","")</f>
        <v/>
      </c>
      <c r="G28" s="10" t="str">
        <f>IF(Table1[[#This Row],[E_mag]]&gt;1,"exclude - &gt;1",IF(Table1[[#This Row],[E_mag]]&lt;-1,"exclude &lt;-1",""))</f>
        <v/>
      </c>
      <c r="H28" s="10" t="str">
        <f>IF(Table1[[#This Row],[E_mag]]&lt;'4 - Outliers'!$F$11,"low",IF(Table1[[#This Row],[E_mag]]&gt;'4 - Outliers'!$F$12,"high",""))</f>
        <v/>
      </c>
      <c r="I28" s="10">
        <f>IF(Table1[[#This Row],[SE_E_mag]]="",VLOOKUP(Table1[[#This Row],[IV_Standardised]],'5 -Impute_SE'!B:C,2,FALSE),Table1[[#This Row],[SE_E_mag]])</f>
        <v>8.1678742695926662E-2</v>
      </c>
      <c r="J28" s="10">
        <f>1/4</f>
        <v>0.25</v>
      </c>
      <c r="K28" s="10">
        <f>1/Table1[[#This Row],[5 - Impute_SE]]</f>
        <v>12.243087576932918</v>
      </c>
      <c r="L28" s="10">
        <f>Table1[[#This Row],[7 - 1_SE]]*Table1[[#This Row],[6 - Assign weight]]</f>
        <v>3.0607718942332296</v>
      </c>
      <c r="M28" s="10">
        <f>Table1[[#This Row],[8 - Total weight]]*Table1[[#This Row],[E_mag]]</f>
        <v>-0.24792252343289162</v>
      </c>
      <c r="N28" s="10" t="s">
        <v>974</v>
      </c>
      <c r="O28" s="16">
        <v>-8.1000000000000003E-2</v>
      </c>
      <c r="P28" s="10" t="s">
        <v>362</v>
      </c>
      <c r="Q28" s="10"/>
      <c r="R28" s="10"/>
      <c r="S28" s="10" t="s">
        <v>88</v>
      </c>
      <c r="T28" s="10" t="s">
        <v>45</v>
      </c>
      <c r="U28" s="10" t="s">
        <v>44</v>
      </c>
      <c r="V28" s="10" t="s">
        <v>358</v>
      </c>
      <c r="W28" s="10" t="s">
        <v>120</v>
      </c>
      <c r="X28" s="10" t="s">
        <v>359</v>
      </c>
      <c r="Y28" s="10" t="s">
        <v>90</v>
      </c>
      <c r="Z28" s="10" t="s">
        <v>13</v>
      </c>
      <c r="AA28" s="11" t="s">
        <v>51</v>
      </c>
      <c r="AB28" s="11" t="s">
        <v>972</v>
      </c>
      <c r="AC28" s="11">
        <v>2009</v>
      </c>
      <c r="AD28" s="10" t="s">
        <v>93</v>
      </c>
      <c r="AE28" s="10">
        <v>72183</v>
      </c>
      <c r="AF28" s="10">
        <v>1</v>
      </c>
      <c r="AG28" s="10">
        <v>0</v>
      </c>
      <c r="AH28" s="10">
        <v>1</v>
      </c>
      <c r="AI28" s="10">
        <f>SUM(Table1[[#This Row],[Attitude_SS]:[Demography_SS]])</f>
        <v>1</v>
      </c>
      <c r="AJ28" s="11" t="s">
        <v>181</v>
      </c>
      <c r="AK28" s="11" t="s">
        <v>978</v>
      </c>
      <c r="AL28" s="11">
        <v>1</v>
      </c>
      <c r="AM28" s="11" t="s">
        <v>182</v>
      </c>
      <c r="AN28" s="11" t="s">
        <v>215</v>
      </c>
      <c r="AO28" s="11"/>
      <c r="AP28" s="10">
        <v>-0.45</v>
      </c>
      <c r="AQ28" s="10"/>
      <c r="AR28" s="10">
        <v>0.63762815162177333</v>
      </c>
      <c r="AS28" s="10" t="s">
        <v>185</v>
      </c>
      <c r="AT28" s="10" t="s">
        <v>58</v>
      </c>
      <c r="AU28" s="10"/>
    </row>
    <row r="29" spans="1:47" x14ac:dyDescent="0.35">
      <c r="A29" s="23">
        <v>15</v>
      </c>
      <c r="B29" s="10" t="s">
        <v>204</v>
      </c>
      <c r="C29" s="10">
        <v>15.4</v>
      </c>
      <c r="D29" s="10" t="s">
        <v>277</v>
      </c>
      <c r="E29" s="10" t="s">
        <v>278</v>
      </c>
      <c r="F29" s="10" t="str">
        <f>IF(Table1[[#This Row],[Regional_accessibility]]=0,"exclude - no RA","")</f>
        <v>exclude - no RA</v>
      </c>
      <c r="G29" s="10" t="str">
        <f>IF(Table1[[#This Row],[E_mag]]&gt;1,"exclude - &gt;1",IF(Table1[[#This Row],[E_mag]]&lt;-1,"exclude &lt;-1",""))</f>
        <v/>
      </c>
      <c r="H29" s="10" t="str">
        <f>IF(Table1[[#This Row],[E_mag]]&lt;'4 - Outliers'!$F$11,"low",IF(Table1[[#This Row],[E_mag]]&gt;'4 - Outliers'!$F$12,"high",""))</f>
        <v/>
      </c>
      <c r="I29" s="10">
        <f>IF(Table1[[#This Row],[SE_E_mag]]="",VLOOKUP(Table1[[#This Row],[IV_Standardised]],'5 -Impute_SE'!B:C,2,FALSE),Table1[[#This Row],[SE_E_mag]])</f>
        <v>3.292877906976744E-2</v>
      </c>
      <c r="J29" s="10"/>
      <c r="K29" s="10">
        <f>1/Table1[[#This Row],[5 - Impute_SE]]</f>
        <v>30.368572059148093</v>
      </c>
      <c r="L29" s="10">
        <f>Table1[[#This Row],[7 - 1_SE]]*Table1[[#This Row],[6 - Assign weight]]</f>
        <v>0</v>
      </c>
      <c r="M29" s="10">
        <f>Table1[[#This Row],[8 - Total weight]]*Table1[[#This Row],[E_mag]]</f>
        <v>0</v>
      </c>
      <c r="N29" s="10" t="s">
        <v>208</v>
      </c>
      <c r="O29" s="10">
        <v>0.4531</v>
      </c>
      <c r="P29" s="10" t="s">
        <v>98</v>
      </c>
      <c r="Q29" s="10">
        <v>3.292877906976744E-2</v>
      </c>
      <c r="R29" s="10" t="s">
        <v>128</v>
      </c>
      <c r="S29" s="10" t="s">
        <v>88</v>
      </c>
      <c r="T29" s="10" t="s">
        <v>66</v>
      </c>
      <c r="U29" s="10" t="s">
        <v>88</v>
      </c>
      <c r="V29" s="10" t="s">
        <v>47</v>
      </c>
      <c r="W29" s="10" t="s">
        <v>120</v>
      </c>
      <c r="X29" s="10" t="s">
        <v>49</v>
      </c>
      <c r="Y29" s="10" t="s">
        <v>50</v>
      </c>
      <c r="Z29" s="10" t="s">
        <v>142</v>
      </c>
      <c r="AA29" s="11" t="s">
        <v>51</v>
      </c>
      <c r="AB29" s="11" t="s">
        <v>225</v>
      </c>
      <c r="AC29" s="11">
        <v>2000</v>
      </c>
      <c r="AD29" s="10" t="s">
        <v>93</v>
      </c>
      <c r="AE29" s="10">
        <v>593</v>
      </c>
      <c r="AF29" s="10">
        <v>0</v>
      </c>
      <c r="AG29" s="10">
        <v>0</v>
      </c>
      <c r="AH29" s="10">
        <v>1</v>
      </c>
      <c r="AI29" s="10">
        <f>SUM(Table1[[#This Row],[Attitude_SS]:[Demography_SS]])</f>
        <v>1</v>
      </c>
      <c r="AJ29" s="11" t="s">
        <v>94</v>
      </c>
      <c r="AK29" s="11" t="s">
        <v>177</v>
      </c>
      <c r="AL29" s="11"/>
      <c r="AM29" s="11" t="s">
        <v>96</v>
      </c>
      <c r="AN29" s="11" t="s">
        <v>55</v>
      </c>
      <c r="AO29" s="11"/>
      <c r="AP29" s="10">
        <v>0.4531</v>
      </c>
      <c r="AQ29" s="10"/>
      <c r="AR29" s="10"/>
      <c r="AS29" s="10" t="s">
        <v>58</v>
      </c>
      <c r="AT29" s="10">
        <v>13.76</v>
      </c>
      <c r="AU29" s="10"/>
    </row>
    <row r="30" spans="1:47" x14ac:dyDescent="0.35">
      <c r="A30" s="23">
        <v>97</v>
      </c>
      <c r="B30" s="10" t="s">
        <v>989</v>
      </c>
      <c r="C30" s="10">
        <v>97.1</v>
      </c>
      <c r="D30" s="10" t="s">
        <v>990</v>
      </c>
      <c r="E30" s="10" t="s">
        <v>991</v>
      </c>
      <c r="F30" s="10" t="str">
        <f>IF(Table1[[#This Row],[Regional_accessibility]]=0,"exclude - no RA","")</f>
        <v/>
      </c>
      <c r="G30" s="10" t="str">
        <f>IF(Table1[[#This Row],[E_mag]]&gt;1,"exclude - &gt;1",IF(Table1[[#This Row],[E_mag]]&lt;-1,"exclude &lt;-1",""))</f>
        <v/>
      </c>
      <c r="H30" s="10" t="str">
        <f>IF(Table1[[#This Row],[E_mag]]&lt;'4 - Outliers'!$F$11,"low",IF(Table1[[#This Row],[E_mag]]&gt;'4 - Outliers'!$F$12,"high",""))</f>
        <v/>
      </c>
      <c r="I30" s="10">
        <f>IF(Table1[[#This Row],[SE_E_mag]]="",VLOOKUP(Table1[[#This Row],[IV_Standardised]],'5 -Impute_SE'!B:C,2,FALSE),Table1[[#This Row],[SE_E_mag]])</f>
        <v>8.1678742695926662E-2</v>
      </c>
      <c r="J30" s="10">
        <v>1</v>
      </c>
      <c r="K30" s="10">
        <f>1/Table1[[#This Row],[5 - Impute_SE]]</f>
        <v>12.243087576932918</v>
      </c>
      <c r="L30" s="10">
        <f>Table1[[#This Row],[7 - 1_SE]]*Table1[[#This Row],[6 - Assign weight]]</f>
        <v>12.243087576932918</v>
      </c>
      <c r="M30" s="10">
        <f>Table1[[#This Row],[8 - Total weight]]*Table1[[#This Row],[E_mag]]</f>
        <v>2.522076040848181</v>
      </c>
      <c r="N30" s="10"/>
      <c r="O30" s="16">
        <v>0.20599999999999999</v>
      </c>
      <c r="P30" s="10" t="s">
        <v>126</v>
      </c>
      <c r="Q30" s="10"/>
      <c r="R30" s="10"/>
      <c r="S30" s="10" t="s">
        <v>88</v>
      </c>
      <c r="T30" s="10" t="s">
        <v>66</v>
      </c>
      <c r="U30" s="10" t="s">
        <v>88</v>
      </c>
      <c r="V30" s="10" t="s">
        <v>47</v>
      </c>
      <c r="W30" s="10" t="s">
        <v>120</v>
      </c>
      <c r="X30" s="10" t="s">
        <v>49</v>
      </c>
      <c r="Y30" s="10" t="s">
        <v>50</v>
      </c>
      <c r="Z30" s="10" t="s">
        <v>13</v>
      </c>
      <c r="AA30" s="11" t="s">
        <v>51</v>
      </c>
      <c r="AB30" s="11" t="s">
        <v>103</v>
      </c>
      <c r="AC30" s="11">
        <v>2000</v>
      </c>
      <c r="AD30" s="10" t="s">
        <v>93</v>
      </c>
      <c r="AE30" s="10">
        <v>8229</v>
      </c>
      <c r="AF30" s="10">
        <v>1</v>
      </c>
      <c r="AG30" s="10">
        <v>1</v>
      </c>
      <c r="AH30" s="10">
        <v>1</v>
      </c>
      <c r="AI30" s="10">
        <f>SUM(Table1[[#This Row],[Attitude_SS]:[Demography_SS]])</f>
        <v>2</v>
      </c>
      <c r="AJ30" s="11" t="s">
        <v>181</v>
      </c>
      <c r="AK30" s="11" t="s">
        <v>12</v>
      </c>
      <c r="AL30" s="11">
        <v>1</v>
      </c>
      <c r="AM30" s="11" t="s">
        <v>182</v>
      </c>
      <c r="AN30" s="11" t="s">
        <v>992</v>
      </c>
      <c r="AO30" s="11"/>
      <c r="AP30" s="10" t="s">
        <v>58</v>
      </c>
      <c r="AQ30" s="10"/>
      <c r="AR30" s="10"/>
      <c r="AS30" s="10" t="s">
        <v>58</v>
      </c>
      <c r="AT30" s="10" t="s">
        <v>58</v>
      </c>
      <c r="AU30" s="10"/>
    </row>
    <row r="31" spans="1:47" x14ac:dyDescent="0.35">
      <c r="A31" s="23">
        <v>31</v>
      </c>
      <c r="B31" s="10" t="s">
        <v>423</v>
      </c>
      <c r="C31" s="10">
        <v>31.1</v>
      </c>
      <c r="D31" s="10" t="s">
        <v>434</v>
      </c>
      <c r="E31" s="10" t="s">
        <v>425</v>
      </c>
      <c r="F31" s="10" t="str">
        <f>IF(Table1[[#This Row],[Regional_accessibility]]=0,"exclude - no RA","")</f>
        <v>exclude - no RA</v>
      </c>
      <c r="G31" s="10" t="str">
        <f>IF(Table1[[#This Row],[E_mag]]&gt;1,"exclude - &gt;1",IF(Table1[[#This Row],[E_mag]]&lt;-1,"exclude &lt;-1",""))</f>
        <v/>
      </c>
      <c r="H31" s="10" t="str">
        <f>IF(Table1[[#This Row],[E_mag]]&lt;'4 - Outliers'!$F$11,"low",IF(Table1[[#This Row],[E_mag]]&gt;'4 - Outliers'!$F$12,"high",""))</f>
        <v/>
      </c>
      <c r="I31" s="10">
        <f>IF(Table1[[#This Row],[SE_E_mag]]="",VLOOKUP(Table1[[#This Row],[IV_Standardised]],'5 -Impute_SE'!B:C,2,FALSE),Table1[[#This Row],[SE_E_mag]])</f>
        <v>1.5030311000793316E-2</v>
      </c>
      <c r="J31" s="10"/>
      <c r="K31" s="10">
        <f>1/Table1[[#This Row],[5 - Impute_SE]]</f>
        <v>66.532222782829905</v>
      </c>
      <c r="L31" s="10">
        <f>Table1[[#This Row],[7 - 1_SE]]*Table1[[#This Row],[6 - Assign weight]]</f>
        <v>0</v>
      </c>
      <c r="M31" s="10">
        <f>Table1[[#This Row],[8 - Total weight]]*Table1[[#This Row],[E_mag]]</f>
        <v>0</v>
      </c>
      <c r="N31" s="10"/>
      <c r="O31" s="10">
        <v>0.43</v>
      </c>
      <c r="P31" s="10" t="s">
        <v>126</v>
      </c>
      <c r="Q31" s="10"/>
      <c r="R31" s="10"/>
      <c r="S31" s="10" t="s">
        <v>44</v>
      </c>
      <c r="T31" s="10" t="s">
        <v>66</v>
      </c>
      <c r="U31" s="10" t="s">
        <v>46</v>
      </c>
      <c r="V31" s="10" t="s">
        <v>119</v>
      </c>
      <c r="W31" s="10" t="s">
        <v>303</v>
      </c>
      <c r="X31" s="10" t="s">
        <v>73</v>
      </c>
      <c r="Y31" s="10" t="s">
        <v>50</v>
      </c>
      <c r="Z31" s="10" t="s">
        <v>142</v>
      </c>
      <c r="AA31" s="11" t="s">
        <v>51</v>
      </c>
      <c r="AB31" s="11" t="s">
        <v>426</v>
      </c>
      <c r="AC31" s="11">
        <v>1999</v>
      </c>
      <c r="AD31" s="10" t="s">
        <v>93</v>
      </c>
      <c r="AE31" s="10">
        <v>8707</v>
      </c>
      <c r="AF31" s="10">
        <v>0</v>
      </c>
      <c r="AG31" s="10">
        <v>0</v>
      </c>
      <c r="AH31" s="10">
        <v>0</v>
      </c>
      <c r="AI31" s="10">
        <f>SUM(Table1[[#This Row],[Attitude_SS]:[Demography_SS]])</f>
        <v>0</v>
      </c>
      <c r="AJ31" s="11" t="s">
        <v>94</v>
      </c>
      <c r="AK31" s="11" t="s">
        <v>427</v>
      </c>
      <c r="AL31" s="11"/>
      <c r="AM31" s="11" t="s">
        <v>428</v>
      </c>
      <c r="AN31" s="11" t="s">
        <v>429</v>
      </c>
      <c r="AO31" s="11" t="s">
        <v>196</v>
      </c>
      <c r="AP31" s="10" t="s">
        <v>79</v>
      </c>
      <c r="AQ31" s="10"/>
      <c r="AR31" s="10"/>
      <c r="AS31" s="10"/>
      <c r="AT31" s="10"/>
      <c r="AU31" s="10"/>
    </row>
    <row r="32" spans="1:47" x14ac:dyDescent="0.35">
      <c r="A32" s="23">
        <v>14</v>
      </c>
      <c r="B32" s="10" t="s">
        <v>198</v>
      </c>
      <c r="C32" s="10">
        <v>14.2</v>
      </c>
      <c r="D32" s="10" t="s">
        <v>202</v>
      </c>
      <c r="E32" s="10" t="s">
        <v>203</v>
      </c>
      <c r="F32" s="10" t="str">
        <f>IF(Table1[[#This Row],[Regional_accessibility]]=0,"exclude - no RA","")</f>
        <v>exclude - no RA</v>
      </c>
      <c r="G32" s="10" t="str">
        <f>IF(Table1[[#This Row],[E_mag]]&gt;1,"exclude - &gt;1",IF(Table1[[#This Row],[E_mag]]&lt;-1,"exclude &lt;-1",""))</f>
        <v/>
      </c>
      <c r="H32" s="10" t="str">
        <f>IF(Table1[[#This Row],[E_mag]]&lt;'4 - Outliers'!$F$11,"low",IF(Table1[[#This Row],[E_mag]]&gt;'4 - Outliers'!$F$12,"high",""))</f>
        <v/>
      </c>
      <c r="I32" s="10">
        <f>IF(Table1[[#This Row],[SE_E_mag]]="",VLOOKUP(Table1[[#This Row],[IV_Standardised]],'5 -Impute_SE'!B:C,2,FALSE),Table1[[#This Row],[SE_E_mag]])</f>
        <v>6.5206307597043892E-2</v>
      </c>
      <c r="J32" s="10"/>
      <c r="K32" s="10">
        <f>1/Table1[[#This Row],[5 - Impute_SE]]</f>
        <v>15.335939679021708</v>
      </c>
      <c r="L32" s="10">
        <f>Table1[[#This Row],[7 - 1_SE]]*Table1[[#This Row],[6 - Assign weight]]</f>
        <v>0</v>
      </c>
      <c r="M32" s="10">
        <f>Table1[[#This Row],[8 - Total weight]]*Table1[[#This Row],[E_mag]]</f>
        <v>0</v>
      </c>
      <c r="N32" s="10" t="s">
        <v>201</v>
      </c>
      <c r="O32" s="10">
        <v>0.42365000000000003</v>
      </c>
      <c r="P32" s="10" t="s">
        <v>98</v>
      </c>
      <c r="Q32" s="10"/>
      <c r="R32" s="10"/>
      <c r="S32" s="10" t="s">
        <v>88</v>
      </c>
      <c r="T32" s="10" t="s">
        <v>66</v>
      </c>
      <c r="U32" s="10" t="s">
        <v>88</v>
      </c>
      <c r="V32" s="10" t="s">
        <v>47</v>
      </c>
      <c r="W32" s="10" t="s">
        <v>89</v>
      </c>
      <c r="X32" s="10" t="s">
        <v>49</v>
      </c>
      <c r="Y32" s="10" t="s">
        <v>90</v>
      </c>
      <c r="Z32" s="10" t="s">
        <v>123</v>
      </c>
      <c r="AA32" s="11" t="s">
        <v>51</v>
      </c>
      <c r="AB32" s="11" t="s">
        <v>92</v>
      </c>
      <c r="AC32" s="11">
        <v>2000</v>
      </c>
      <c r="AD32" s="10" t="s">
        <v>93</v>
      </c>
      <c r="AE32" s="10">
        <v>265</v>
      </c>
      <c r="AF32" s="10">
        <v>0</v>
      </c>
      <c r="AG32" s="10">
        <v>0</v>
      </c>
      <c r="AH32" s="10">
        <v>1</v>
      </c>
      <c r="AI32" s="10">
        <f>SUM(Table1[[#This Row],[Attitude_SS]:[Demography_SS]])</f>
        <v>1</v>
      </c>
      <c r="AJ32" s="11" t="s">
        <v>94</v>
      </c>
      <c r="AK32" s="11" t="s">
        <v>177</v>
      </c>
      <c r="AL32" s="11"/>
      <c r="AM32" s="11" t="s">
        <v>96</v>
      </c>
      <c r="AN32" s="11" t="s">
        <v>183</v>
      </c>
      <c r="AO32" s="11"/>
      <c r="AP32" s="10">
        <v>0.42365000000000003</v>
      </c>
      <c r="AQ32" s="10"/>
      <c r="AR32" s="10"/>
      <c r="AS32" s="10" t="s">
        <v>58</v>
      </c>
      <c r="AT32" s="10" t="s">
        <v>58</v>
      </c>
      <c r="AU32" s="10"/>
    </row>
    <row r="33" spans="1:47" x14ac:dyDescent="0.35">
      <c r="A33" s="23">
        <v>15</v>
      </c>
      <c r="B33" s="10" t="s">
        <v>204</v>
      </c>
      <c r="C33" s="10">
        <v>15.2</v>
      </c>
      <c r="D33" s="10" t="s">
        <v>273</v>
      </c>
      <c r="E33" s="10" t="s">
        <v>274</v>
      </c>
      <c r="F33" s="10" t="str">
        <f>IF(Table1[[#This Row],[Regional_accessibility]]=0,"exclude - no RA","")</f>
        <v>exclude - no RA</v>
      </c>
      <c r="G33" s="10" t="str">
        <f>IF(Table1[[#This Row],[E_mag]]&gt;1,"exclude - &gt;1",IF(Table1[[#This Row],[E_mag]]&lt;-1,"exclude &lt;-1",""))</f>
        <v/>
      </c>
      <c r="H33" s="10" t="str">
        <f>IF(Table1[[#This Row],[E_mag]]&lt;'4 - Outliers'!$F$11,"low",IF(Table1[[#This Row],[E_mag]]&gt;'4 - Outliers'!$F$12,"high",""))</f>
        <v/>
      </c>
      <c r="I33" s="10">
        <f>IF(Table1[[#This Row],[SE_E_mag]]="",VLOOKUP(Table1[[#This Row],[IV_Standardised]],'5 -Impute_SE'!B:C,2,FALSE),Table1[[#This Row],[SE_E_mag]])</f>
        <v>1.4377150722642808E-2</v>
      </c>
      <c r="J33" s="10"/>
      <c r="K33" s="10">
        <f>1/Table1[[#This Row],[5 - Impute_SE]]</f>
        <v>69.554810914313066</v>
      </c>
      <c r="L33" s="10">
        <f>Table1[[#This Row],[7 - 1_SE]]*Table1[[#This Row],[6 - Assign weight]]</f>
        <v>0</v>
      </c>
      <c r="M33" s="10">
        <f>Table1[[#This Row],[8 - Total weight]]*Table1[[#This Row],[E_mag]]</f>
        <v>0</v>
      </c>
      <c r="N33" s="10" t="s">
        <v>208</v>
      </c>
      <c r="O33" s="10">
        <v>0.4178</v>
      </c>
      <c r="P33" s="10" t="s">
        <v>209</v>
      </c>
      <c r="Q33" s="10">
        <v>1.4377150722642808E-2</v>
      </c>
      <c r="R33" s="10" t="s">
        <v>128</v>
      </c>
      <c r="S33" s="10" t="s">
        <v>88</v>
      </c>
      <c r="T33" s="10" t="s">
        <v>66</v>
      </c>
      <c r="U33" s="10" t="s">
        <v>88</v>
      </c>
      <c r="V33" s="10" t="s">
        <v>47</v>
      </c>
      <c r="W33" s="10" t="s">
        <v>120</v>
      </c>
      <c r="X33" s="10" t="s">
        <v>49</v>
      </c>
      <c r="Y33" s="10" t="s">
        <v>50</v>
      </c>
      <c r="Z33" s="10" t="s">
        <v>142</v>
      </c>
      <c r="AA33" s="11" t="s">
        <v>51</v>
      </c>
      <c r="AB33" s="11" t="s">
        <v>220</v>
      </c>
      <c r="AC33" s="11">
        <v>2000</v>
      </c>
      <c r="AD33" s="10" t="s">
        <v>93</v>
      </c>
      <c r="AE33" s="10">
        <v>3307</v>
      </c>
      <c r="AF33" s="10">
        <v>0</v>
      </c>
      <c r="AG33" s="10">
        <v>0</v>
      </c>
      <c r="AH33" s="10">
        <v>1</v>
      </c>
      <c r="AI33" s="10">
        <f>SUM(Table1[[#This Row],[Attitude_SS]:[Demography_SS]])</f>
        <v>1</v>
      </c>
      <c r="AJ33" s="11" t="s">
        <v>94</v>
      </c>
      <c r="AK33" s="11" t="s">
        <v>177</v>
      </c>
      <c r="AL33" s="11"/>
      <c r="AM33" s="11" t="s">
        <v>96</v>
      </c>
      <c r="AN33" s="11" t="s">
        <v>55</v>
      </c>
      <c r="AO33" s="11"/>
      <c r="AP33" s="10">
        <v>0.4178</v>
      </c>
      <c r="AQ33" s="10"/>
      <c r="AR33" s="10"/>
      <c r="AS33" s="10" t="s">
        <v>58</v>
      </c>
      <c r="AT33" s="10">
        <v>29.06</v>
      </c>
      <c r="AU33" s="10"/>
    </row>
    <row r="34" spans="1:47" x14ac:dyDescent="0.35">
      <c r="A34" s="23">
        <v>70</v>
      </c>
      <c r="B34" s="10" t="s">
        <v>848</v>
      </c>
      <c r="C34" s="17" t="s">
        <v>868</v>
      </c>
      <c r="D34" s="10" t="s">
        <v>869</v>
      </c>
      <c r="E34" s="10" t="s">
        <v>870</v>
      </c>
      <c r="F34" s="10" t="str">
        <f>IF(Table1[[#This Row],[Regional_accessibility]]=0,"exclude - no RA","")</f>
        <v>exclude - no RA</v>
      </c>
      <c r="G34" s="10" t="str">
        <f>IF(Table1[[#This Row],[E_mag]]&gt;1,"exclude - &gt;1",IF(Table1[[#This Row],[E_mag]]&lt;-1,"exclude &lt;-1",""))</f>
        <v/>
      </c>
      <c r="H34" s="10" t="str">
        <f>IF(Table1[[#This Row],[E_mag]]&lt;'4 - Outliers'!$F$11,"low",IF(Table1[[#This Row],[E_mag]]&gt;'4 - Outliers'!$F$12,"high",""))</f>
        <v/>
      </c>
      <c r="I34" s="10">
        <f>IF(Table1[[#This Row],[SE_E_mag]]="",VLOOKUP(Table1[[#This Row],[IV_Standardised]],'5 -Impute_SE'!B:C,2,FALSE),Table1[[#This Row],[SE_E_mag]])</f>
        <v>9.6625235229886391E-2</v>
      </c>
      <c r="J34" s="10"/>
      <c r="K34" s="10">
        <f>1/Table1[[#This Row],[5 - Impute_SE]]</f>
        <v>10.349263291528814</v>
      </c>
      <c r="L34" s="10">
        <f>Table1[[#This Row],[7 - 1_SE]]*Table1[[#This Row],[6 - Assign weight]]</f>
        <v>0</v>
      </c>
      <c r="M34" s="10">
        <f>Table1[[#This Row],[8 - Total weight]]*Table1[[#This Row],[E_mag]]</f>
        <v>0</v>
      </c>
      <c r="N34" s="10" t="s">
        <v>857</v>
      </c>
      <c r="O34" s="13">
        <v>0.4145222591362126</v>
      </c>
      <c r="P34" s="10" t="s">
        <v>57</v>
      </c>
      <c r="Q34" s="10">
        <v>9.6625235229886391E-2</v>
      </c>
      <c r="R34" s="10" t="s">
        <v>128</v>
      </c>
      <c r="S34" s="10" t="s">
        <v>88</v>
      </c>
      <c r="T34" s="10" t="s">
        <v>66</v>
      </c>
      <c r="U34" s="10" t="s">
        <v>88</v>
      </c>
      <c r="V34" s="10" t="s">
        <v>47</v>
      </c>
      <c r="W34" s="10" t="s">
        <v>295</v>
      </c>
      <c r="X34" s="10" t="s">
        <v>49</v>
      </c>
      <c r="Y34" s="10" t="s">
        <v>90</v>
      </c>
      <c r="Z34" s="10" t="s">
        <v>174</v>
      </c>
      <c r="AA34" s="11" t="s">
        <v>51</v>
      </c>
      <c r="AB34" s="11" t="s">
        <v>92</v>
      </c>
      <c r="AC34" s="11">
        <v>2009</v>
      </c>
      <c r="AD34" s="10" t="s">
        <v>93</v>
      </c>
      <c r="AE34" s="10">
        <v>1449</v>
      </c>
      <c r="AF34" s="10">
        <v>0</v>
      </c>
      <c r="AG34" s="10">
        <v>0</v>
      </c>
      <c r="AH34" s="10">
        <v>0</v>
      </c>
      <c r="AI34" s="10">
        <f>SUM(Table1[[#This Row],[Attitude_SS]:[Demography_SS]])</f>
        <v>0</v>
      </c>
      <c r="AJ34" s="11" t="s">
        <v>94</v>
      </c>
      <c r="AK34" s="11" t="s">
        <v>680</v>
      </c>
      <c r="AL34" s="11"/>
      <c r="AM34" s="11" t="s">
        <v>146</v>
      </c>
      <c r="AN34" s="11" t="s">
        <v>55</v>
      </c>
      <c r="AO34" s="11"/>
      <c r="AP34" s="10">
        <v>0.317</v>
      </c>
      <c r="AQ34" s="10"/>
      <c r="AR34" s="10"/>
      <c r="AS34" s="10" t="s">
        <v>58</v>
      </c>
      <c r="AT34" s="10">
        <v>4.29</v>
      </c>
      <c r="AU34" s="10"/>
    </row>
    <row r="35" spans="1:47" x14ac:dyDescent="0.35">
      <c r="A35" s="23">
        <v>15</v>
      </c>
      <c r="B35" s="10" t="s">
        <v>204</v>
      </c>
      <c r="C35" s="10">
        <v>15.3</v>
      </c>
      <c r="D35" s="10" t="s">
        <v>275</v>
      </c>
      <c r="E35" s="10" t="s">
        <v>276</v>
      </c>
      <c r="F35" s="10" t="str">
        <f>IF(Table1[[#This Row],[Regional_accessibility]]=0,"exclude - no RA","")</f>
        <v>exclude - no RA</v>
      </c>
      <c r="G35" s="10" t="str">
        <f>IF(Table1[[#This Row],[E_mag]]&gt;1,"exclude - &gt;1",IF(Table1[[#This Row],[E_mag]]&lt;-1,"exclude &lt;-1",""))</f>
        <v/>
      </c>
      <c r="H35" s="10" t="str">
        <f>IF(Table1[[#This Row],[E_mag]]&lt;'4 - Outliers'!$F$11,"low",IF(Table1[[#This Row],[E_mag]]&gt;'4 - Outliers'!$F$12,"high",""))</f>
        <v/>
      </c>
      <c r="I35" s="10">
        <f>IF(Table1[[#This Row],[SE_E_mag]]="",VLOOKUP(Table1[[#This Row],[IV_Standardised]],'5 -Impute_SE'!B:C,2,FALSE),Table1[[#This Row],[SE_E_mag]])</f>
        <v>2.0450272142503709E-2</v>
      </c>
      <c r="J35" s="10"/>
      <c r="K35" s="10">
        <f>1/Table1[[#This Row],[5 - Impute_SE]]</f>
        <v>48.899104766513432</v>
      </c>
      <c r="L35" s="10">
        <f>Table1[[#This Row],[7 - 1_SE]]*Table1[[#This Row],[6 - Assign weight]]</f>
        <v>0</v>
      </c>
      <c r="M35" s="10">
        <f>Table1[[#This Row],[8 - Total weight]]*Table1[[#This Row],[E_mag]]</f>
        <v>0</v>
      </c>
      <c r="N35" s="10" t="s">
        <v>208</v>
      </c>
      <c r="O35" s="10">
        <v>0.4133</v>
      </c>
      <c r="P35" s="10" t="s">
        <v>98</v>
      </c>
      <c r="Q35" s="10">
        <v>2.0450272142503709E-2</v>
      </c>
      <c r="R35" s="10" t="s">
        <v>128</v>
      </c>
      <c r="S35" s="10" t="s">
        <v>88</v>
      </c>
      <c r="T35" s="10" t="s">
        <v>66</v>
      </c>
      <c r="U35" s="10" t="s">
        <v>88</v>
      </c>
      <c r="V35" s="10" t="s">
        <v>47</v>
      </c>
      <c r="W35" s="10" t="s">
        <v>120</v>
      </c>
      <c r="X35" s="10" t="s">
        <v>49</v>
      </c>
      <c r="Y35" s="10" t="s">
        <v>50</v>
      </c>
      <c r="Z35" s="10" t="s">
        <v>142</v>
      </c>
      <c r="AA35" s="11" t="s">
        <v>51</v>
      </c>
      <c r="AB35" s="11" t="s">
        <v>103</v>
      </c>
      <c r="AC35" s="11">
        <v>2000</v>
      </c>
      <c r="AD35" s="10" t="s">
        <v>93</v>
      </c>
      <c r="AE35" s="10">
        <v>1430</v>
      </c>
      <c r="AF35" s="10">
        <v>0</v>
      </c>
      <c r="AG35" s="10">
        <v>0</v>
      </c>
      <c r="AH35" s="10">
        <v>1</v>
      </c>
      <c r="AI35" s="10">
        <f>SUM(Table1[[#This Row],[Attitude_SS]:[Demography_SS]])</f>
        <v>1</v>
      </c>
      <c r="AJ35" s="11" t="s">
        <v>94</v>
      </c>
      <c r="AK35" s="11" t="s">
        <v>177</v>
      </c>
      <c r="AL35" s="11"/>
      <c r="AM35" s="11" t="s">
        <v>96</v>
      </c>
      <c r="AN35" s="11" t="s">
        <v>55</v>
      </c>
      <c r="AO35" s="11"/>
      <c r="AP35" s="10">
        <v>0.4133</v>
      </c>
      <c r="AQ35" s="10"/>
      <c r="AR35" s="10"/>
      <c r="AS35" s="10" t="s">
        <v>58</v>
      </c>
      <c r="AT35" s="10">
        <v>20.21</v>
      </c>
      <c r="AU35" s="10"/>
    </row>
    <row r="36" spans="1:47" x14ac:dyDescent="0.35">
      <c r="A36" s="23">
        <v>15</v>
      </c>
      <c r="B36" s="10" t="s">
        <v>204</v>
      </c>
      <c r="C36" s="10">
        <v>15.1</v>
      </c>
      <c r="D36" s="10" t="s">
        <v>205</v>
      </c>
      <c r="E36" s="10" t="s">
        <v>206</v>
      </c>
      <c r="F36" s="10" t="str">
        <f>IF(Table1[[#This Row],[Regional_accessibility]]=0,"exclude - no RA","")</f>
        <v>exclude - no RA</v>
      </c>
      <c r="G36" s="10" t="str">
        <f>IF(Table1[[#This Row],[E_mag]]&gt;1,"exclude - &gt;1",IF(Table1[[#This Row],[E_mag]]&lt;-1,"exclude &lt;-1",""))</f>
        <v/>
      </c>
      <c r="H36" s="10" t="str">
        <f>IF(Table1[[#This Row],[E_mag]]&lt;'4 - Outliers'!$F$11,"low",IF(Table1[[#This Row],[E_mag]]&gt;'4 - Outliers'!$F$12,"high",""))</f>
        <v/>
      </c>
      <c r="I36" s="10">
        <f>IF(Table1[[#This Row],[SE_E_mag]]="",VLOOKUP(Table1[[#This Row],[IV_Standardised]],'5 -Impute_SE'!B:C,2,FALSE),Table1[[#This Row],[SE_E_mag]])</f>
        <v>1.0725890985324948E-2</v>
      </c>
      <c r="J36" s="10"/>
      <c r="K36" s="10">
        <f>1/Table1[[#This Row],[5 - Impute_SE]]</f>
        <v>93.232347911067663</v>
      </c>
      <c r="L36" s="10">
        <f>Table1[[#This Row],[7 - 1_SE]]*Table1[[#This Row],[6 - Assign weight]]</f>
        <v>0</v>
      </c>
      <c r="M36" s="10">
        <f>Table1[[#This Row],[8 - Total weight]]*Table1[[#This Row],[E_mag]]</f>
        <v>0</v>
      </c>
      <c r="N36" s="10" t="s">
        <v>208</v>
      </c>
      <c r="O36" s="10">
        <v>0.4093</v>
      </c>
      <c r="P36" s="10" t="s">
        <v>209</v>
      </c>
      <c r="Q36" s="10">
        <v>1.0725890985324948E-2</v>
      </c>
      <c r="R36" s="10" t="s">
        <v>128</v>
      </c>
      <c r="S36" s="10" t="s">
        <v>88</v>
      </c>
      <c r="T36" s="10" t="s">
        <v>66</v>
      </c>
      <c r="U36" s="10" t="s">
        <v>88</v>
      </c>
      <c r="V36" s="10" t="s">
        <v>47</v>
      </c>
      <c r="W36" s="10" t="s">
        <v>120</v>
      </c>
      <c r="X36" s="10" t="s">
        <v>49</v>
      </c>
      <c r="Y36" s="10" t="s">
        <v>50</v>
      </c>
      <c r="Z36" s="10" t="s">
        <v>142</v>
      </c>
      <c r="AA36" s="11" t="s">
        <v>51</v>
      </c>
      <c r="AB36" s="11" t="s">
        <v>207</v>
      </c>
      <c r="AC36" s="11">
        <v>2000</v>
      </c>
      <c r="AD36" s="10" t="s">
        <v>93</v>
      </c>
      <c r="AE36" s="10">
        <v>5727</v>
      </c>
      <c r="AF36" s="10">
        <v>0</v>
      </c>
      <c r="AG36" s="10">
        <v>0</v>
      </c>
      <c r="AH36" s="10">
        <v>1</v>
      </c>
      <c r="AI36" s="10">
        <f>SUM(Table1[[#This Row],[Attitude_SS]:[Demography_SS]])</f>
        <v>1</v>
      </c>
      <c r="AJ36" s="11" t="s">
        <v>94</v>
      </c>
      <c r="AK36" s="11" t="s">
        <v>177</v>
      </c>
      <c r="AL36" s="11"/>
      <c r="AM36" s="11" t="s">
        <v>96</v>
      </c>
      <c r="AN36" s="11" t="s">
        <v>55</v>
      </c>
      <c r="AO36" s="11"/>
      <c r="AP36" s="10">
        <v>0.4093</v>
      </c>
      <c r="AQ36" s="10"/>
      <c r="AR36" s="10"/>
      <c r="AS36" s="10" t="s">
        <v>58</v>
      </c>
      <c r="AT36" s="10">
        <v>38.159999999999997</v>
      </c>
      <c r="AU36" s="10"/>
    </row>
    <row r="37" spans="1:47" x14ac:dyDescent="0.35">
      <c r="A37" s="23">
        <v>131</v>
      </c>
      <c r="B37" s="10" t="s">
        <v>1192</v>
      </c>
      <c r="C37" s="10">
        <v>131.30000000000001</v>
      </c>
      <c r="D37" s="10" t="s">
        <v>1217</v>
      </c>
      <c r="E37" s="10" t="s">
        <v>1218</v>
      </c>
      <c r="F37" s="10" t="str">
        <f>IF(Table1[[#This Row],[Regional_accessibility]]=0,"exclude - no RA","")</f>
        <v>exclude - no RA</v>
      </c>
      <c r="G37" s="10" t="str">
        <f>IF(Table1[[#This Row],[E_mag]]&gt;1,"exclude - &gt;1",IF(Table1[[#This Row],[E_mag]]&lt;-1,"exclude &lt;-1",""))</f>
        <v/>
      </c>
      <c r="H37" s="10" t="str">
        <f>IF(Table1[[#This Row],[E_mag]]&lt;'4 - Outliers'!$F$11,"low",IF(Table1[[#This Row],[E_mag]]&gt;'4 - Outliers'!$F$12,"high",""))</f>
        <v/>
      </c>
      <c r="I37" s="10">
        <f>IF(Table1[[#This Row],[SE_E_mag]]="",VLOOKUP(Table1[[#This Row],[IV_Standardised]],'5 -Impute_SE'!B:C,2,FALSE),Table1[[#This Row],[SE_E_mag]])</f>
        <v>9.3150684931506855E-2</v>
      </c>
      <c r="J37" s="10"/>
      <c r="K37" s="10">
        <f>1/Table1[[#This Row],[5 - Impute_SE]]</f>
        <v>10.735294117647058</v>
      </c>
      <c r="L37" s="10">
        <f>Table1[[#This Row],[7 - 1_SE]]*Table1[[#This Row],[6 - Assign weight]]</f>
        <v>0</v>
      </c>
      <c r="M37" s="10">
        <f>Table1[[#This Row],[8 - Total weight]]*Table1[[#This Row],[E_mag]]</f>
        <v>0</v>
      </c>
      <c r="N37" s="10" t="s">
        <v>918</v>
      </c>
      <c r="O37" s="10">
        <v>0.40800000000000003</v>
      </c>
      <c r="P37" s="10" t="s">
        <v>491</v>
      </c>
      <c r="Q37" s="10">
        <v>9.3150684931506855E-2</v>
      </c>
      <c r="R37" s="10" t="s">
        <v>128</v>
      </c>
      <c r="S37" s="10" t="s">
        <v>88</v>
      </c>
      <c r="T37" s="10" t="s">
        <v>66</v>
      </c>
      <c r="U37" s="10" t="s">
        <v>88</v>
      </c>
      <c r="V37" s="10" t="s">
        <v>119</v>
      </c>
      <c r="W37" s="10" t="s">
        <v>120</v>
      </c>
      <c r="X37" s="10" t="s">
        <v>1195</v>
      </c>
      <c r="Y37" s="10" t="s">
        <v>50</v>
      </c>
      <c r="Z37" s="10" t="s">
        <v>1196</v>
      </c>
      <c r="AA37" s="10" t="s">
        <v>1219</v>
      </c>
      <c r="AB37" s="10" t="s">
        <v>1219</v>
      </c>
      <c r="AC37" s="10">
        <v>1991</v>
      </c>
      <c r="AD37" s="10" t="s">
        <v>93</v>
      </c>
      <c r="AE37" s="10">
        <v>20246</v>
      </c>
      <c r="AF37" s="10">
        <v>0</v>
      </c>
      <c r="AG37" s="10">
        <v>0</v>
      </c>
      <c r="AH37" s="10">
        <v>1</v>
      </c>
      <c r="AI37" s="10">
        <f>SUM(Table1[[#This Row],[Attitude_SS]:[Demography_SS]])</f>
        <v>1</v>
      </c>
      <c r="AJ37" s="10" t="s">
        <v>94</v>
      </c>
      <c r="AK37" s="10" t="s">
        <v>1203</v>
      </c>
      <c r="AL37" s="10"/>
      <c r="AM37" s="10" t="s">
        <v>146</v>
      </c>
      <c r="AN37" s="10" t="s">
        <v>1220</v>
      </c>
      <c r="AO37" s="10" t="s">
        <v>1199</v>
      </c>
      <c r="AP37" s="10">
        <v>5.1000000000000004E-3</v>
      </c>
      <c r="AQ37" s="10"/>
      <c r="AR37" s="10"/>
      <c r="AS37" s="10"/>
      <c r="AT37" s="10">
        <v>4.38</v>
      </c>
      <c r="AU37" s="10"/>
    </row>
    <row r="38" spans="1:47" x14ac:dyDescent="0.35">
      <c r="A38" s="23">
        <v>32</v>
      </c>
      <c r="B38" s="10" t="s">
        <v>442</v>
      </c>
      <c r="C38" s="10">
        <v>32.1</v>
      </c>
      <c r="D38" s="10" t="s">
        <v>447</v>
      </c>
      <c r="E38" s="10" t="s">
        <v>444</v>
      </c>
      <c r="F38" s="10" t="str">
        <f>IF(Table1[[#This Row],[Regional_accessibility]]=0,"exclude - no RA","")</f>
        <v>exclude - no RA</v>
      </c>
      <c r="G38" s="10" t="str">
        <f>IF(Table1[[#This Row],[E_mag]]&gt;1,"exclude - &gt;1",IF(Table1[[#This Row],[E_mag]]&lt;-1,"exclude &lt;-1",""))</f>
        <v/>
      </c>
      <c r="H38" s="10" t="str">
        <f>IF(Table1[[#This Row],[E_mag]]&lt;'4 - Outliers'!$F$11,"low",IF(Table1[[#This Row],[E_mag]]&gt;'4 - Outliers'!$F$12,"high",""))</f>
        <v/>
      </c>
      <c r="I38" s="10">
        <f>IF(Table1[[#This Row],[SE_E_mag]]="",VLOOKUP(Table1[[#This Row],[IV_Standardised]],'5 -Impute_SE'!B:C,2,FALSE),Table1[[#This Row],[SE_E_mag]])</f>
        <v>8.9811958026009553E-2</v>
      </c>
      <c r="J38" s="10"/>
      <c r="K38" s="10">
        <f>1/Table1[[#This Row],[5 - Impute_SE]]</f>
        <v>11.134374775688554</v>
      </c>
      <c r="L38" s="10">
        <f>Table1[[#This Row],[7 - 1_SE]]*Table1[[#This Row],[6 - Assign weight]]</f>
        <v>0</v>
      </c>
      <c r="M38" s="10">
        <f>Table1[[#This Row],[8 - Total weight]]*Table1[[#This Row],[E_mag]]</f>
        <v>0</v>
      </c>
      <c r="N38" s="10" t="s">
        <v>446</v>
      </c>
      <c r="O38" s="13">
        <v>0.39517261531444209</v>
      </c>
      <c r="P38" s="10" t="s">
        <v>57</v>
      </c>
      <c r="Q38" s="10">
        <v>8.9811958026009553E-2</v>
      </c>
      <c r="R38" s="10" t="s">
        <v>128</v>
      </c>
      <c r="S38" s="10" t="s">
        <v>88</v>
      </c>
      <c r="T38" s="10" t="s">
        <v>66</v>
      </c>
      <c r="U38" s="10" t="s">
        <v>88</v>
      </c>
      <c r="V38" s="10" t="s">
        <v>47</v>
      </c>
      <c r="W38" s="10" t="s">
        <v>295</v>
      </c>
      <c r="X38" s="10" t="s">
        <v>49</v>
      </c>
      <c r="Y38" s="10" t="s">
        <v>90</v>
      </c>
      <c r="Z38" s="10" t="s">
        <v>13</v>
      </c>
      <c r="AA38" s="11" t="s">
        <v>51</v>
      </c>
      <c r="AB38" s="11" t="s">
        <v>445</v>
      </c>
      <c r="AC38" s="11">
        <v>2000</v>
      </c>
      <c r="AD38" s="10" t="s">
        <v>93</v>
      </c>
      <c r="AE38" s="10" t="s">
        <v>79</v>
      </c>
      <c r="AF38" s="10">
        <v>0</v>
      </c>
      <c r="AG38" s="10">
        <v>0</v>
      </c>
      <c r="AH38" s="10">
        <v>1</v>
      </c>
      <c r="AI38" s="10">
        <f>SUM(Table1[[#This Row],[Attitude_SS]:[Demography_SS]])</f>
        <v>1</v>
      </c>
      <c r="AJ38" s="11" t="s">
        <v>94</v>
      </c>
      <c r="AK38" s="11" t="s">
        <v>152</v>
      </c>
      <c r="AL38" s="11"/>
      <c r="AM38" s="11" t="s">
        <v>96</v>
      </c>
      <c r="AN38" s="11" t="s">
        <v>55</v>
      </c>
      <c r="AO38" s="11"/>
      <c r="AP38" s="10">
        <v>1.48</v>
      </c>
      <c r="AQ38" s="10"/>
      <c r="AR38" s="10"/>
      <c r="AS38" s="10" t="s">
        <v>58</v>
      </c>
      <c r="AT38" s="10">
        <v>4.4000000000000004</v>
      </c>
      <c r="AU38" s="10"/>
    </row>
    <row r="39" spans="1:47" x14ac:dyDescent="0.35">
      <c r="A39" s="23">
        <v>38</v>
      </c>
      <c r="B39" s="10" t="s">
        <v>505</v>
      </c>
      <c r="C39" s="10">
        <v>38.5</v>
      </c>
      <c r="D39" s="10" t="s">
        <v>540</v>
      </c>
      <c r="E39" s="10" t="s">
        <v>536</v>
      </c>
      <c r="F39" s="10" t="str">
        <f>IF(Table1[[#This Row],[Regional_accessibility]]=0,"exclude - no RA","")</f>
        <v/>
      </c>
      <c r="G39" s="10" t="str">
        <f>IF(Table1[[#This Row],[E_mag]]&gt;1,"exclude - &gt;1",IF(Table1[[#This Row],[E_mag]]&lt;-1,"exclude &lt;-1",""))</f>
        <v/>
      </c>
      <c r="H39" s="10" t="str">
        <f>IF(Table1[[#This Row],[E_mag]]&lt;'4 - Outliers'!$F$11,"low",IF(Table1[[#This Row],[E_mag]]&gt;'4 - Outliers'!$F$12,"high",""))</f>
        <v/>
      </c>
      <c r="I39" s="10">
        <f>IF(Table1[[#This Row],[SE_E_mag]]="",VLOOKUP(Table1[[#This Row],[IV_Standardised]],'5 -Impute_SE'!B:C,2,FALSE),Table1[[#This Row],[SE_E_mag]])</f>
        <v>8.1678742695926662E-2</v>
      </c>
      <c r="J39" s="10">
        <f>1/5</f>
        <v>0.2</v>
      </c>
      <c r="K39" s="10">
        <f>1/Table1[[#This Row],[5 - Impute_SE]]</f>
        <v>12.243087576932918</v>
      </c>
      <c r="L39" s="10">
        <f>Table1[[#This Row],[7 - 1_SE]]*Table1[[#This Row],[6 - Assign weight]]</f>
        <v>2.4486175153865837</v>
      </c>
      <c r="M39" s="10">
        <f>Table1[[#This Row],[8 - Total weight]]*Table1[[#This Row],[E_mag]]</f>
        <v>0.58277096866200684</v>
      </c>
      <c r="N39" s="10" t="s">
        <v>526</v>
      </c>
      <c r="O39" s="16">
        <v>0.23799999999999999</v>
      </c>
      <c r="P39" s="10" t="s">
        <v>518</v>
      </c>
      <c r="Q39" s="10"/>
      <c r="R39" s="10"/>
      <c r="S39" s="10" t="s">
        <v>88</v>
      </c>
      <c r="T39" s="10" t="s">
        <v>66</v>
      </c>
      <c r="U39" s="10" t="s">
        <v>88</v>
      </c>
      <c r="V39" s="10" t="s">
        <v>47</v>
      </c>
      <c r="W39" s="10" t="s">
        <v>120</v>
      </c>
      <c r="X39" s="10" t="s">
        <v>49</v>
      </c>
      <c r="Y39" s="10" t="s">
        <v>90</v>
      </c>
      <c r="Z39" s="10" t="s">
        <v>537</v>
      </c>
      <c r="AA39" s="10" t="s">
        <v>508</v>
      </c>
      <c r="AB39" s="10" t="s">
        <v>509</v>
      </c>
      <c r="AC39" s="10">
        <v>2010</v>
      </c>
      <c r="AD39" s="10" t="s">
        <v>165</v>
      </c>
      <c r="AE39" s="10">
        <v>1000</v>
      </c>
      <c r="AF39" s="10">
        <v>1</v>
      </c>
      <c r="AG39" s="10">
        <v>0</v>
      </c>
      <c r="AH39" s="10">
        <v>0</v>
      </c>
      <c r="AI39" s="10">
        <f>SUM(Table1[[#This Row],[Attitude_SS]:[Demography_SS]])</f>
        <v>0</v>
      </c>
      <c r="AJ39" s="10" t="s">
        <v>181</v>
      </c>
      <c r="AK39" s="10" t="s">
        <v>517</v>
      </c>
      <c r="AL39" s="10">
        <v>1</v>
      </c>
      <c r="AM39" s="10" t="s">
        <v>182</v>
      </c>
      <c r="AN39" s="10" t="s">
        <v>511</v>
      </c>
      <c r="AO39" s="11"/>
      <c r="AP39" s="10">
        <v>0.23799999999999999</v>
      </c>
      <c r="AQ39" s="10"/>
      <c r="AR39" s="10"/>
      <c r="AS39" s="10"/>
      <c r="AT39" s="10"/>
      <c r="AU39" s="10"/>
    </row>
    <row r="40" spans="1:47" x14ac:dyDescent="0.35">
      <c r="A40" s="23">
        <v>15</v>
      </c>
      <c r="B40" s="10" t="s">
        <v>204</v>
      </c>
      <c r="C40" s="10">
        <v>15.13</v>
      </c>
      <c r="D40" s="10" t="s">
        <v>221</v>
      </c>
      <c r="E40" s="10" t="s">
        <v>222</v>
      </c>
      <c r="F40" s="10" t="str">
        <f>IF(Table1[[#This Row],[Regional_accessibility]]=0,"exclude - no RA","")</f>
        <v>exclude - no RA</v>
      </c>
      <c r="G40" s="10" t="str">
        <f>IF(Table1[[#This Row],[E_mag]]&gt;1,"exclude - &gt;1",IF(Table1[[#This Row],[E_mag]]&lt;-1,"exclude &lt;-1",""))</f>
        <v/>
      </c>
      <c r="H40" s="10" t="str">
        <f>IF(Table1[[#This Row],[E_mag]]&lt;'4 - Outliers'!$F$11,"low",IF(Table1[[#This Row],[E_mag]]&gt;'4 - Outliers'!$F$12,"high",""))</f>
        <v/>
      </c>
      <c r="I40" s="10">
        <f>IF(Table1[[#This Row],[SE_E_mag]]="",VLOOKUP(Table1[[#This Row],[IV_Standardised]],'5 -Impute_SE'!B:C,2,FALSE),Table1[[#This Row],[SE_E_mag]])</f>
        <v>6.5206307597043892E-2</v>
      </c>
      <c r="J40" s="10"/>
      <c r="K40" s="10">
        <f>1/Table1[[#This Row],[5 - Impute_SE]]</f>
        <v>15.335939679021708</v>
      </c>
      <c r="L40" s="10">
        <f>Table1[[#This Row],[7 - 1_SE]]*Table1[[#This Row],[6 - Assign weight]]</f>
        <v>0</v>
      </c>
      <c r="M40" s="10">
        <f>Table1[[#This Row],[8 - Total weight]]*Table1[[#This Row],[E_mag]]</f>
        <v>0</v>
      </c>
      <c r="N40" s="10" t="s">
        <v>216</v>
      </c>
      <c r="O40" s="10">
        <v>0.35460000000000003</v>
      </c>
      <c r="P40" s="10" t="s">
        <v>98</v>
      </c>
      <c r="Q40" s="10"/>
      <c r="R40" s="10"/>
      <c r="S40" s="10" t="s">
        <v>88</v>
      </c>
      <c r="T40" s="10" t="s">
        <v>66</v>
      </c>
      <c r="U40" s="10" t="s">
        <v>88</v>
      </c>
      <c r="V40" s="10" t="s">
        <v>212</v>
      </c>
      <c r="W40" s="10" t="s">
        <v>213</v>
      </c>
      <c r="X40" s="10" t="s">
        <v>214</v>
      </c>
      <c r="Y40" s="10" t="s">
        <v>90</v>
      </c>
      <c r="Z40" s="10" t="s">
        <v>142</v>
      </c>
      <c r="AA40" s="11" t="s">
        <v>51</v>
      </c>
      <c r="AB40" s="11" t="s">
        <v>103</v>
      </c>
      <c r="AC40" s="11">
        <v>2000</v>
      </c>
      <c r="AD40" s="10" t="s">
        <v>93</v>
      </c>
      <c r="AE40" s="10">
        <v>1430</v>
      </c>
      <c r="AF40" s="10">
        <v>0</v>
      </c>
      <c r="AG40" s="10">
        <v>0</v>
      </c>
      <c r="AH40" s="10">
        <v>1</v>
      </c>
      <c r="AI40" s="10">
        <f>SUM(Table1[[#This Row],[Attitude_SS]:[Demography_SS]])</f>
        <v>1</v>
      </c>
      <c r="AJ40" s="11" t="s">
        <v>94</v>
      </c>
      <c r="AK40" s="11" t="s">
        <v>177</v>
      </c>
      <c r="AL40" s="11"/>
      <c r="AM40" s="11" t="s">
        <v>96</v>
      </c>
      <c r="AN40" s="11" t="s">
        <v>215</v>
      </c>
      <c r="AO40" s="11"/>
      <c r="AP40" s="10">
        <v>0.35460000000000003</v>
      </c>
      <c r="AQ40" s="10"/>
      <c r="AR40" s="10">
        <v>1.0035346194066574</v>
      </c>
      <c r="AS40" s="10" t="s">
        <v>217</v>
      </c>
      <c r="AT40" s="10"/>
      <c r="AU40" s="10"/>
    </row>
    <row r="41" spans="1:47" x14ac:dyDescent="0.35">
      <c r="A41" s="23">
        <v>15</v>
      </c>
      <c r="B41" s="10" t="s">
        <v>204</v>
      </c>
      <c r="C41" s="10">
        <v>15.12</v>
      </c>
      <c r="D41" s="10" t="s">
        <v>218</v>
      </c>
      <c r="E41" s="10" t="s">
        <v>219</v>
      </c>
      <c r="F41" s="10" t="str">
        <f>IF(Table1[[#This Row],[Regional_accessibility]]=0,"exclude - no RA","")</f>
        <v>exclude - no RA</v>
      </c>
      <c r="G41" s="10" t="str">
        <f>IF(Table1[[#This Row],[E_mag]]&gt;1,"exclude - &gt;1",IF(Table1[[#This Row],[E_mag]]&lt;-1,"exclude &lt;-1",""))</f>
        <v/>
      </c>
      <c r="H41" s="10" t="str">
        <f>IF(Table1[[#This Row],[E_mag]]&lt;'4 - Outliers'!$F$11,"low",IF(Table1[[#This Row],[E_mag]]&gt;'4 - Outliers'!$F$12,"high",""))</f>
        <v/>
      </c>
      <c r="I41" s="10">
        <f>IF(Table1[[#This Row],[SE_E_mag]]="",VLOOKUP(Table1[[#This Row],[IV_Standardised]],'5 -Impute_SE'!B:C,2,FALSE),Table1[[#This Row],[SE_E_mag]])</f>
        <v>6.5206307597043892E-2</v>
      </c>
      <c r="J41" s="10"/>
      <c r="K41" s="10">
        <f>1/Table1[[#This Row],[5 - Impute_SE]]</f>
        <v>15.335939679021708</v>
      </c>
      <c r="L41" s="10">
        <f>Table1[[#This Row],[7 - 1_SE]]*Table1[[#This Row],[6 - Assign weight]]</f>
        <v>0</v>
      </c>
      <c r="M41" s="10">
        <f>Table1[[#This Row],[8 - Total weight]]*Table1[[#This Row],[E_mag]]</f>
        <v>0</v>
      </c>
      <c r="N41" s="10" t="s">
        <v>216</v>
      </c>
      <c r="O41" s="10">
        <v>0.34810000000000002</v>
      </c>
      <c r="P41" s="10" t="s">
        <v>98</v>
      </c>
      <c r="Q41" s="10"/>
      <c r="R41" s="10"/>
      <c r="S41" s="10" t="s">
        <v>88</v>
      </c>
      <c r="T41" s="10" t="s">
        <v>66</v>
      </c>
      <c r="U41" s="10" t="s">
        <v>88</v>
      </c>
      <c r="V41" s="10" t="s">
        <v>212</v>
      </c>
      <c r="W41" s="10" t="s">
        <v>213</v>
      </c>
      <c r="X41" s="10" t="s">
        <v>214</v>
      </c>
      <c r="Y41" s="10" t="s">
        <v>90</v>
      </c>
      <c r="Z41" s="10" t="s">
        <v>142</v>
      </c>
      <c r="AA41" s="11" t="s">
        <v>51</v>
      </c>
      <c r="AB41" s="11" t="s">
        <v>220</v>
      </c>
      <c r="AC41" s="11">
        <v>2000</v>
      </c>
      <c r="AD41" s="10" t="s">
        <v>93</v>
      </c>
      <c r="AE41" s="10">
        <v>3307</v>
      </c>
      <c r="AF41" s="10">
        <v>0</v>
      </c>
      <c r="AG41" s="10">
        <v>0</v>
      </c>
      <c r="AH41" s="10">
        <v>1</v>
      </c>
      <c r="AI41" s="10">
        <f>SUM(Table1[[#This Row],[Attitude_SS]:[Demography_SS]])</f>
        <v>1</v>
      </c>
      <c r="AJ41" s="11" t="s">
        <v>94</v>
      </c>
      <c r="AK41" s="11" t="s">
        <v>177</v>
      </c>
      <c r="AL41" s="11"/>
      <c r="AM41" s="11" t="s">
        <v>96</v>
      </c>
      <c r="AN41" s="11" t="s">
        <v>215</v>
      </c>
      <c r="AO41" s="11"/>
      <c r="AP41" s="10">
        <v>0.34810000000000002</v>
      </c>
      <c r="AQ41" s="10"/>
      <c r="AR41" s="10">
        <v>1.0034697157459149</v>
      </c>
      <c r="AS41" s="10" t="s">
        <v>217</v>
      </c>
      <c r="AT41" s="10"/>
      <c r="AU41" s="10"/>
    </row>
    <row r="42" spans="1:47" x14ac:dyDescent="0.35">
      <c r="A42" s="23">
        <v>31</v>
      </c>
      <c r="B42" s="10" t="s">
        <v>423</v>
      </c>
      <c r="C42" s="10">
        <v>31.2</v>
      </c>
      <c r="D42" s="10" t="s">
        <v>441</v>
      </c>
      <c r="E42" s="10" t="s">
        <v>425</v>
      </c>
      <c r="F42" s="10" t="str">
        <f>IF(Table1[[#This Row],[Regional_accessibility]]=0,"exclude - no RA","")</f>
        <v>exclude - no RA</v>
      </c>
      <c r="G42" s="10" t="str">
        <f>IF(Table1[[#This Row],[E_mag]]&gt;1,"exclude - &gt;1",IF(Table1[[#This Row],[E_mag]]&lt;-1,"exclude &lt;-1",""))</f>
        <v/>
      </c>
      <c r="H42" s="10" t="str">
        <f>IF(Table1[[#This Row],[E_mag]]&lt;'4 - Outliers'!$F$11,"low",IF(Table1[[#This Row],[E_mag]]&gt;'4 - Outliers'!$F$12,"high",""))</f>
        <v/>
      </c>
      <c r="I42" s="10">
        <f>IF(Table1[[#This Row],[SE_E_mag]]="",VLOOKUP(Table1[[#This Row],[IV_Standardised]],'5 -Impute_SE'!B:C,2,FALSE),Table1[[#This Row],[SE_E_mag]])</f>
        <v>1.5030311000793316E-2</v>
      </c>
      <c r="J42" s="10"/>
      <c r="K42" s="10">
        <f>1/Table1[[#This Row],[5 - Impute_SE]]</f>
        <v>66.532222782829905</v>
      </c>
      <c r="L42" s="10">
        <f>Table1[[#This Row],[7 - 1_SE]]*Table1[[#This Row],[6 - Assign weight]]</f>
        <v>0</v>
      </c>
      <c r="M42" s="10">
        <f>Table1[[#This Row],[8 - Total weight]]*Table1[[#This Row],[E_mag]]</f>
        <v>0</v>
      </c>
      <c r="N42" s="10"/>
      <c r="O42" s="10">
        <v>0.34</v>
      </c>
      <c r="P42" s="10" t="s">
        <v>126</v>
      </c>
      <c r="Q42" s="10"/>
      <c r="R42" s="10"/>
      <c r="S42" s="10" t="s">
        <v>44</v>
      </c>
      <c r="T42" s="10" t="s">
        <v>66</v>
      </c>
      <c r="U42" s="10" t="s">
        <v>46</v>
      </c>
      <c r="V42" s="10" t="s">
        <v>119</v>
      </c>
      <c r="W42" s="10" t="s">
        <v>303</v>
      </c>
      <c r="X42" s="10" t="s">
        <v>73</v>
      </c>
      <c r="Y42" s="10" t="s">
        <v>50</v>
      </c>
      <c r="Z42" s="10" t="s">
        <v>436</v>
      </c>
      <c r="AA42" s="11" t="s">
        <v>51</v>
      </c>
      <c r="AB42" s="11" t="s">
        <v>426</v>
      </c>
      <c r="AC42" s="11">
        <v>1999</v>
      </c>
      <c r="AD42" s="10" t="s">
        <v>93</v>
      </c>
      <c r="AE42" s="10">
        <v>10475</v>
      </c>
      <c r="AF42" s="10">
        <v>0</v>
      </c>
      <c r="AG42" s="10">
        <v>0</v>
      </c>
      <c r="AH42" s="10">
        <v>0</v>
      </c>
      <c r="AI42" s="10">
        <f>SUM(Table1[[#This Row],[Attitude_SS]:[Demography_SS]])</f>
        <v>0</v>
      </c>
      <c r="AJ42" s="11" t="s">
        <v>94</v>
      </c>
      <c r="AK42" s="11" t="s">
        <v>427</v>
      </c>
      <c r="AL42" s="11"/>
      <c r="AM42" s="11" t="s">
        <v>428</v>
      </c>
      <c r="AN42" s="11" t="s">
        <v>429</v>
      </c>
      <c r="AO42" s="11" t="s">
        <v>196</v>
      </c>
      <c r="AP42" s="10" t="s">
        <v>79</v>
      </c>
      <c r="AQ42" s="10"/>
      <c r="AR42" s="10"/>
      <c r="AS42" s="10"/>
      <c r="AT42" s="10"/>
      <c r="AU42" s="10"/>
    </row>
    <row r="43" spans="1:47" x14ac:dyDescent="0.35">
      <c r="A43" s="23">
        <v>70</v>
      </c>
      <c r="B43" s="10" t="s">
        <v>848</v>
      </c>
      <c r="C43" s="10">
        <v>70.900000000000006</v>
      </c>
      <c r="D43" s="10" t="s">
        <v>866</v>
      </c>
      <c r="E43" s="10" t="s">
        <v>867</v>
      </c>
      <c r="F43" s="10" t="str">
        <f>IF(Table1[[#This Row],[Regional_accessibility]]=0,"exclude - no RA","")</f>
        <v>exclude - no RA</v>
      </c>
      <c r="G43" s="10" t="str">
        <f>IF(Table1[[#This Row],[E_mag]]&gt;1,"exclude - &gt;1",IF(Table1[[#This Row],[E_mag]]&lt;-1,"exclude &lt;-1",""))</f>
        <v/>
      </c>
      <c r="H43" s="10" t="str">
        <f>IF(Table1[[#This Row],[E_mag]]&lt;'4 - Outliers'!$F$11,"low",IF(Table1[[#This Row],[E_mag]]&gt;'4 - Outliers'!$F$12,"high",""))</f>
        <v/>
      </c>
      <c r="I43" s="10">
        <f>IF(Table1[[#This Row],[SE_E_mag]]="",VLOOKUP(Table1[[#This Row],[IV_Standardised]],'5 -Impute_SE'!B:C,2,FALSE),Table1[[#This Row],[SE_E_mag]])</f>
        <v>6.9770556478405327E-2</v>
      </c>
      <c r="J43" s="10"/>
      <c r="K43" s="10">
        <f>1/Table1[[#This Row],[5 - Impute_SE]]</f>
        <v>14.332693480945789</v>
      </c>
      <c r="L43" s="10">
        <f>Table1[[#This Row],[7 - 1_SE]]*Table1[[#This Row],[6 - Assign weight]]</f>
        <v>0</v>
      </c>
      <c r="M43" s="10">
        <f>Table1[[#This Row],[8 - Total weight]]*Table1[[#This Row],[E_mag]]</f>
        <v>0</v>
      </c>
      <c r="N43" s="10" t="s">
        <v>857</v>
      </c>
      <c r="O43" s="13">
        <v>0.33489867109634552</v>
      </c>
      <c r="P43" s="10" t="s">
        <v>57</v>
      </c>
      <c r="Q43" s="10">
        <v>6.9770556478405327E-2</v>
      </c>
      <c r="R43" s="10" t="s">
        <v>128</v>
      </c>
      <c r="S43" s="10" t="s">
        <v>88</v>
      </c>
      <c r="T43" s="10" t="s">
        <v>66</v>
      </c>
      <c r="U43" s="10" t="s">
        <v>88</v>
      </c>
      <c r="V43" s="10" t="s">
        <v>47</v>
      </c>
      <c r="W43" s="10" t="s">
        <v>295</v>
      </c>
      <c r="X43" s="10" t="s">
        <v>49</v>
      </c>
      <c r="Y43" s="10" t="s">
        <v>90</v>
      </c>
      <c r="Z43" s="10" t="s">
        <v>174</v>
      </c>
      <c r="AA43" s="11" t="s">
        <v>51</v>
      </c>
      <c r="AB43" s="11" t="s">
        <v>92</v>
      </c>
      <c r="AC43" s="11">
        <v>2009</v>
      </c>
      <c r="AD43" s="10" t="s">
        <v>93</v>
      </c>
      <c r="AE43" s="10">
        <v>1449</v>
      </c>
      <c r="AF43" s="10">
        <v>0</v>
      </c>
      <c r="AG43" s="10">
        <v>0</v>
      </c>
      <c r="AH43" s="10">
        <v>0</v>
      </c>
      <c r="AI43" s="10">
        <f>SUM(Table1[[#This Row],[Attitude_SS]:[Demography_SS]])</f>
        <v>0</v>
      </c>
      <c r="AJ43" s="11" t="s">
        <v>94</v>
      </c>
      <c r="AK43" s="11" t="s">
        <v>680</v>
      </c>
      <c r="AL43" s="11"/>
      <c r="AM43" s="11" t="s">
        <v>146</v>
      </c>
      <c r="AN43" s="11" t="s">
        <v>55</v>
      </c>
      <c r="AO43" s="11"/>
      <c r="AP43" s="10">
        <v>0.34200000000000003</v>
      </c>
      <c r="AQ43" s="10"/>
      <c r="AR43" s="10"/>
      <c r="AS43" s="10" t="s">
        <v>58</v>
      </c>
      <c r="AT43" s="10">
        <v>4.8</v>
      </c>
      <c r="AU43" s="10"/>
    </row>
    <row r="44" spans="1:47" x14ac:dyDescent="0.35">
      <c r="A44" s="23">
        <v>15</v>
      </c>
      <c r="B44" s="10" t="s">
        <v>204</v>
      </c>
      <c r="C44" s="10">
        <v>15.11</v>
      </c>
      <c r="D44" s="10" t="s">
        <v>210</v>
      </c>
      <c r="E44" s="10" t="s">
        <v>211</v>
      </c>
      <c r="F44" s="10" t="str">
        <f>IF(Table1[[#This Row],[Regional_accessibility]]=0,"exclude - no RA","")</f>
        <v>exclude - no RA</v>
      </c>
      <c r="G44" s="10" t="str">
        <f>IF(Table1[[#This Row],[E_mag]]&gt;1,"exclude - &gt;1",IF(Table1[[#This Row],[E_mag]]&lt;-1,"exclude &lt;-1",""))</f>
        <v/>
      </c>
      <c r="H44" s="10" t="str">
        <f>IF(Table1[[#This Row],[E_mag]]&lt;'4 - Outliers'!$F$11,"low",IF(Table1[[#This Row],[E_mag]]&gt;'4 - Outliers'!$F$12,"high",""))</f>
        <v/>
      </c>
      <c r="I44" s="10">
        <f>IF(Table1[[#This Row],[SE_E_mag]]="",VLOOKUP(Table1[[#This Row],[IV_Standardised]],'5 -Impute_SE'!B:C,2,FALSE),Table1[[#This Row],[SE_E_mag]])</f>
        <v>6.5206307597043892E-2</v>
      </c>
      <c r="J44" s="10"/>
      <c r="K44" s="10">
        <f>1/Table1[[#This Row],[5 - Impute_SE]]</f>
        <v>15.335939679021708</v>
      </c>
      <c r="L44" s="10">
        <f>Table1[[#This Row],[7 - 1_SE]]*Table1[[#This Row],[6 - Assign weight]]</f>
        <v>0</v>
      </c>
      <c r="M44" s="10">
        <f>Table1[[#This Row],[8 - Total weight]]*Table1[[#This Row],[E_mag]]</f>
        <v>0</v>
      </c>
      <c r="N44" s="10" t="s">
        <v>216</v>
      </c>
      <c r="O44" s="10">
        <v>0.33460000000000001</v>
      </c>
      <c r="P44" s="10" t="s">
        <v>98</v>
      </c>
      <c r="Q44" s="10"/>
      <c r="R44" s="10"/>
      <c r="S44" s="10" t="s">
        <v>88</v>
      </c>
      <c r="T44" s="10" t="s">
        <v>66</v>
      </c>
      <c r="U44" s="10" t="s">
        <v>88</v>
      </c>
      <c r="V44" s="10" t="s">
        <v>212</v>
      </c>
      <c r="W44" s="10" t="s">
        <v>213</v>
      </c>
      <c r="X44" s="10" t="s">
        <v>214</v>
      </c>
      <c r="Y44" s="10" t="s">
        <v>90</v>
      </c>
      <c r="Z44" s="10" t="s">
        <v>142</v>
      </c>
      <c r="AA44" s="11" t="s">
        <v>51</v>
      </c>
      <c r="AB44" s="11" t="s">
        <v>207</v>
      </c>
      <c r="AC44" s="11">
        <v>2000</v>
      </c>
      <c r="AD44" s="10" t="s">
        <v>93</v>
      </c>
      <c r="AE44" s="10">
        <v>5727</v>
      </c>
      <c r="AF44" s="10">
        <v>0</v>
      </c>
      <c r="AG44" s="10">
        <v>0</v>
      </c>
      <c r="AH44" s="10">
        <v>1</v>
      </c>
      <c r="AI44" s="10">
        <f>SUM(Table1[[#This Row],[Attitude_SS]:[Demography_SS]])</f>
        <v>1</v>
      </c>
      <c r="AJ44" s="11" t="s">
        <v>94</v>
      </c>
      <c r="AK44" s="11" t="s">
        <v>177</v>
      </c>
      <c r="AL44" s="11"/>
      <c r="AM44" s="11" t="s">
        <v>96</v>
      </c>
      <c r="AN44" s="11" t="s">
        <v>215</v>
      </c>
      <c r="AO44" s="11"/>
      <c r="AP44" s="10">
        <v>0.33460000000000001</v>
      </c>
      <c r="AQ44" s="10"/>
      <c r="AR44" s="10">
        <v>1.0033349292474338</v>
      </c>
      <c r="AS44" s="10" t="s">
        <v>217</v>
      </c>
      <c r="AT44" s="10"/>
      <c r="AU44" s="10"/>
    </row>
    <row r="45" spans="1:47" x14ac:dyDescent="0.35">
      <c r="A45" s="23">
        <v>70</v>
      </c>
      <c r="B45" s="10" t="s">
        <v>848</v>
      </c>
      <c r="C45" s="10">
        <v>70.3</v>
      </c>
      <c r="D45" s="10" t="s">
        <v>858</v>
      </c>
      <c r="E45" s="10" t="s">
        <v>859</v>
      </c>
      <c r="F45" s="10" t="str">
        <f>IF(Table1[[#This Row],[Regional_accessibility]]=0,"exclude - no RA","")</f>
        <v>exclude - no RA</v>
      </c>
      <c r="G45" s="10" t="str">
        <f>IF(Table1[[#This Row],[E_mag]]&gt;1,"exclude - &gt;1",IF(Table1[[#This Row],[E_mag]]&lt;-1,"exclude &lt;-1",""))</f>
        <v/>
      </c>
      <c r="H45" s="10" t="str">
        <f>IF(Table1[[#This Row],[E_mag]]&lt;'4 - Outliers'!$F$11,"low",IF(Table1[[#This Row],[E_mag]]&gt;'4 - Outliers'!$F$12,"high",""))</f>
        <v/>
      </c>
      <c r="I45" s="10">
        <f>IF(Table1[[#This Row],[SE_E_mag]]="",VLOOKUP(Table1[[#This Row],[IV_Standardised]],'5 -Impute_SE'!B:C,2,FALSE),Table1[[#This Row],[SE_E_mag]])</f>
        <v>9.0548314331017815E-2</v>
      </c>
      <c r="J45" s="10"/>
      <c r="K45" s="10">
        <f>1/Table1[[#This Row],[5 - Impute_SE]]</f>
        <v>11.043827898819808</v>
      </c>
      <c r="L45" s="10">
        <f>Table1[[#This Row],[7 - 1_SE]]*Table1[[#This Row],[6 - Assign weight]]</f>
        <v>0</v>
      </c>
      <c r="M45" s="10">
        <f>Table1[[#This Row],[8 - Total weight]]*Table1[[#This Row],[E_mag]]</f>
        <v>0</v>
      </c>
      <c r="N45" s="10" t="s">
        <v>857</v>
      </c>
      <c r="O45" s="13">
        <v>0.3187300664451827</v>
      </c>
      <c r="P45" s="10" t="s">
        <v>57</v>
      </c>
      <c r="Q45" s="10">
        <v>9.0548314331017815E-2</v>
      </c>
      <c r="R45" s="10" t="s">
        <v>128</v>
      </c>
      <c r="S45" s="10" t="s">
        <v>88</v>
      </c>
      <c r="T45" s="10" t="s">
        <v>66</v>
      </c>
      <c r="U45" s="10" t="s">
        <v>88</v>
      </c>
      <c r="V45" s="10" t="s">
        <v>47</v>
      </c>
      <c r="W45" s="10" t="s">
        <v>295</v>
      </c>
      <c r="X45" s="10" t="s">
        <v>49</v>
      </c>
      <c r="Y45" s="10" t="s">
        <v>90</v>
      </c>
      <c r="Z45" s="10" t="s">
        <v>174</v>
      </c>
      <c r="AA45" s="11" t="s">
        <v>51</v>
      </c>
      <c r="AB45" s="11" t="s">
        <v>92</v>
      </c>
      <c r="AC45" s="11">
        <v>2009</v>
      </c>
      <c r="AD45" s="10" t="s">
        <v>93</v>
      </c>
      <c r="AE45" s="10">
        <v>1449</v>
      </c>
      <c r="AF45" s="10">
        <v>0</v>
      </c>
      <c r="AG45" s="10">
        <v>0</v>
      </c>
      <c r="AH45" s="10">
        <v>0</v>
      </c>
      <c r="AI45" s="10">
        <f>SUM(Table1[[#This Row],[Attitude_SS]:[Demography_SS]])</f>
        <v>0</v>
      </c>
      <c r="AJ45" s="11" t="s">
        <v>94</v>
      </c>
      <c r="AK45" s="11" t="s">
        <v>177</v>
      </c>
      <c r="AL45" s="11"/>
      <c r="AM45" s="11" t="s">
        <v>96</v>
      </c>
      <c r="AN45" s="11" t="s">
        <v>55</v>
      </c>
      <c r="AO45" s="11"/>
      <c r="AP45" s="10">
        <v>0.183</v>
      </c>
      <c r="AQ45" s="10"/>
      <c r="AR45" s="10"/>
      <c r="AS45" s="10" t="s">
        <v>58</v>
      </c>
      <c r="AT45" s="10">
        <v>3.52</v>
      </c>
      <c r="AU45" s="10"/>
    </row>
    <row r="46" spans="1:47" x14ac:dyDescent="0.35">
      <c r="A46" s="23">
        <v>70</v>
      </c>
      <c r="B46" s="10" t="s">
        <v>848</v>
      </c>
      <c r="C46" s="10">
        <v>70.8</v>
      </c>
      <c r="D46" s="10" t="s">
        <v>864</v>
      </c>
      <c r="E46" s="10" t="s">
        <v>865</v>
      </c>
      <c r="F46" s="10" t="str">
        <f>IF(Table1[[#This Row],[Regional_accessibility]]=0,"exclude - no RA","")</f>
        <v>exclude - no RA</v>
      </c>
      <c r="G46" s="10" t="str">
        <f>IF(Table1[[#This Row],[E_mag]]&gt;1,"exclude - &gt;1",IF(Table1[[#This Row],[E_mag]]&lt;-1,"exclude &lt;-1",""))</f>
        <v/>
      </c>
      <c r="H46" s="10" t="str">
        <f>IF(Table1[[#This Row],[E_mag]]&lt;'4 - Outliers'!$F$11,"low",IF(Table1[[#This Row],[E_mag]]&gt;'4 - Outliers'!$F$12,"high",""))</f>
        <v/>
      </c>
      <c r="I46" s="10">
        <f>IF(Table1[[#This Row],[SE_E_mag]]="",VLOOKUP(Table1[[#This Row],[IV_Standardised]],'5 -Impute_SE'!B:C,2,FALSE),Table1[[#This Row],[SE_E_mag]])</f>
        <v>6.5261764065138061E-2</v>
      </c>
      <c r="J46" s="10"/>
      <c r="K46" s="10">
        <f>1/Table1[[#This Row],[5 - Impute_SE]]</f>
        <v>15.322907897523203</v>
      </c>
      <c r="L46" s="10">
        <f>Table1[[#This Row],[7 - 1_SE]]*Table1[[#This Row],[6 - Assign weight]]</f>
        <v>0</v>
      </c>
      <c r="M46" s="10">
        <f>Table1[[#This Row],[8 - Total weight]]*Table1[[#This Row],[E_mag]]</f>
        <v>0</v>
      </c>
      <c r="N46" s="10" t="s">
        <v>857</v>
      </c>
      <c r="O46" s="13">
        <v>0.31847740863787372</v>
      </c>
      <c r="P46" s="10" t="s">
        <v>57</v>
      </c>
      <c r="Q46" s="10">
        <v>6.5261764065138061E-2</v>
      </c>
      <c r="R46" s="10" t="s">
        <v>128</v>
      </c>
      <c r="S46" s="10" t="s">
        <v>88</v>
      </c>
      <c r="T46" s="10" t="s">
        <v>66</v>
      </c>
      <c r="U46" s="10" t="s">
        <v>88</v>
      </c>
      <c r="V46" s="10" t="s">
        <v>47</v>
      </c>
      <c r="W46" s="10" t="s">
        <v>295</v>
      </c>
      <c r="X46" s="10" t="s">
        <v>49</v>
      </c>
      <c r="Y46" s="10" t="s">
        <v>90</v>
      </c>
      <c r="Z46" s="10" t="s">
        <v>174</v>
      </c>
      <c r="AA46" s="11" t="s">
        <v>51</v>
      </c>
      <c r="AB46" s="11" t="s">
        <v>92</v>
      </c>
      <c r="AC46" s="11">
        <v>2009</v>
      </c>
      <c r="AD46" s="10" t="s">
        <v>93</v>
      </c>
      <c r="AE46" s="10">
        <v>1449</v>
      </c>
      <c r="AF46" s="10">
        <v>0</v>
      </c>
      <c r="AG46" s="10">
        <v>0</v>
      </c>
      <c r="AH46" s="10">
        <v>0</v>
      </c>
      <c r="AI46" s="10">
        <f>SUM(Table1[[#This Row],[Attitude_SS]:[Demography_SS]])</f>
        <v>0</v>
      </c>
      <c r="AJ46" s="11" t="s">
        <v>94</v>
      </c>
      <c r="AK46" s="11" t="s">
        <v>680</v>
      </c>
      <c r="AL46" s="11"/>
      <c r="AM46" s="11" t="s">
        <v>146</v>
      </c>
      <c r="AN46" s="11" t="s">
        <v>55</v>
      </c>
      <c r="AO46" s="11"/>
      <c r="AP46" s="10">
        <v>0.42099999999999999</v>
      </c>
      <c r="AQ46" s="10"/>
      <c r="AR46" s="10"/>
      <c r="AS46" s="10" t="s">
        <v>58</v>
      </c>
      <c r="AT46" s="10">
        <v>4.88</v>
      </c>
      <c r="AU46" s="10"/>
    </row>
    <row r="47" spans="1:47" x14ac:dyDescent="0.35">
      <c r="A47" s="23">
        <v>15</v>
      </c>
      <c r="B47" s="10" t="s">
        <v>204</v>
      </c>
      <c r="C47" s="10">
        <v>15.14</v>
      </c>
      <c r="D47" s="10" t="s">
        <v>223</v>
      </c>
      <c r="E47" s="10" t="s">
        <v>224</v>
      </c>
      <c r="F47" s="10" t="str">
        <f>IF(Table1[[#This Row],[Regional_accessibility]]=0,"exclude - no RA","")</f>
        <v>exclude - no RA</v>
      </c>
      <c r="G47" s="10" t="str">
        <f>IF(Table1[[#This Row],[E_mag]]&gt;1,"exclude - &gt;1",IF(Table1[[#This Row],[E_mag]]&lt;-1,"exclude &lt;-1",""))</f>
        <v/>
      </c>
      <c r="H47" s="10" t="str">
        <f>IF(Table1[[#This Row],[E_mag]]&lt;'4 - Outliers'!$F$11,"low",IF(Table1[[#This Row],[E_mag]]&gt;'4 - Outliers'!$F$12,"high",""))</f>
        <v/>
      </c>
      <c r="I47" s="10">
        <f>IF(Table1[[#This Row],[SE_E_mag]]="",VLOOKUP(Table1[[#This Row],[IV_Standardised]],'5 -Impute_SE'!B:C,2,FALSE),Table1[[#This Row],[SE_E_mag]])</f>
        <v>6.5206307597043892E-2</v>
      </c>
      <c r="J47" s="10"/>
      <c r="K47" s="10">
        <f>1/Table1[[#This Row],[5 - Impute_SE]]</f>
        <v>15.335939679021708</v>
      </c>
      <c r="L47" s="10">
        <f>Table1[[#This Row],[7 - 1_SE]]*Table1[[#This Row],[6 - Assign weight]]</f>
        <v>0</v>
      </c>
      <c r="M47" s="10">
        <f>Table1[[#This Row],[8 - Total weight]]*Table1[[#This Row],[E_mag]]</f>
        <v>0</v>
      </c>
      <c r="N47" s="10" t="s">
        <v>216</v>
      </c>
      <c r="O47" s="10">
        <v>0.31659999999999999</v>
      </c>
      <c r="P47" s="10" t="s">
        <v>98</v>
      </c>
      <c r="Q47" s="10"/>
      <c r="R47" s="10"/>
      <c r="S47" s="10" t="s">
        <v>88</v>
      </c>
      <c r="T47" s="10" t="s">
        <v>66</v>
      </c>
      <c r="U47" s="10" t="s">
        <v>88</v>
      </c>
      <c r="V47" s="10" t="s">
        <v>212</v>
      </c>
      <c r="W47" s="10" t="s">
        <v>213</v>
      </c>
      <c r="X47" s="10" t="s">
        <v>214</v>
      </c>
      <c r="Y47" s="10" t="s">
        <v>90</v>
      </c>
      <c r="Z47" s="10" t="s">
        <v>142</v>
      </c>
      <c r="AA47" s="11" t="s">
        <v>51</v>
      </c>
      <c r="AB47" s="11" t="s">
        <v>225</v>
      </c>
      <c r="AC47" s="11">
        <v>2000</v>
      </c>
      <c r="AD47" s="10" t="s">
        <v>93</v>
      </c>
      <c r="AE47" s="10">
        <v>593</v>
      </c>
      <c r="AF47" s="10">
        <v>0</v>
      </c>
      <c r="AG47" s="10">
        <v>0</v>
      </c>
      <c r="AH47" s="10">
        <v>1</v>
      </c>
      <c r="AI47" s="10">
        <f>SUM(Table1[[#This Row],[Attitude_SS]:[Demography_SS]])</f>
        <v>1</v>
      </c>
      <c r="AJ47" s="11" t="s">
        <v>94</v>
      </c>
      <c r="AK47" s="11" t="s">
        <v>177</v>
      </c>
      <c r="AL47" s="11"/>
      <c r="AM47" s="11" t="s">
        <v>96</v>
      </c>
      <c r="AN47" s="11" t="s">
        <v>215</v>
      </c>
      <c r="AO47" s="11"/>
      <c r="AP47" s="10">
        <v>0.31659999999999999</v>
      </c>
      <c r="AQ47" s="10"/>
      <c r="AR47" s="10">
        <v>1.0031552420783894</v>
      </c>
      <c r="AS47" s="10" t="s">
        <v>217</v>
      </c>
      <c r="AT47" s="10"/>
      <c r="AU47" s="10"/>
    </row>
    <row r="48" spans="1:47" x14ac:dyDescent="0.35">
      <c r="A48" s="23">
        <v>51</v>
      </c>
      <c r="B48" s="10" t="s">
        <v>588</v>
      </c>
      <c r="C48" s="10">
        <v>51.1</v>
      </c>
      <c r="D48" s="10" t="s">
        <v>589</v>
      </c>
      <c r="E48" s="10" t="s">
        <v>590</v>
      </c>
      <c r="F48" s="10" t="str">
        <f>IF(Table1[[#This Row],[Regional_accessibility]]=0,"exclude - no RA","")</f>
        <v>exclude - no RA</v>
      </c>
      <c r="G48" s="10" t="str">
        <f>IF(Table1[[#This Row],[E_mag]]&gt;1,"exclude - &gt;1",IF(Table1[[#This Row],[E_mag]]&lt;-1,"exclude &lt;-1",""))</f>
        <v/>
      </c>
      <c r="H48" s="10" t="str">
        <f>IF(Table1[[#This Row],[E_mag]]&lt;'4 - Outliers'!$F$11,"low",IF(Table1[[#This Row],[E_mag]]&gt;'4 - Outliers'!$F$12,"high",""))</f>
        <v/>
      </c>
      <c r="I48" s="10">
        <f>IF(Table1[[#This Row],[SE_E_mag]]="",VLOOKUP(Table1[[#This Row],[IV_Standardised]],'5 -Impute_SE'!B:C,2,FALSE),Table1[[#This Row],[SE_E_mag]])</f>
        <v>3.9507320474087846E-3</v>
      </c>
      <c r="J48" s="10"/>
      <c r="K48" s="10">
        <f>1/Table1[[#This Row],[5 - Impute_SE]]</f>
        <v>253.11764705882354</v>
      </c>
      <c r="L48" s="10">
        <f>Table1[[#This Row],[7 - 1_SE]]*Table1[[#This Row],[6 - Assign weight]]</f>
        <v>0</v>
      </c>
      <c r="M48" s="10">
        <f>Table1[[#This Row],[8 - Total weight]]*Table1[[#This Row],[E_mag]]</f>
        <v>0</v>
      </c>
      <c r="N48" s="10" t="s">
        <v>175</v>
      </c>
      <c r="O48" s="13">
        <v>0.31558206748218848</v>
      </c>
      <c r="P48" s="10" t="s">
        <v>57</v>
      </c>
      <c r="Q48" s="10">
        <v>3.9507320474087846E-3</v>
      </c>
      <c r="R48" s="10" t="s">
        <v>128</v>
      </c>
      <c r="S48" s="10" t="s">
        <v>88</v>
      </c>
      <c r="T48" s="10" t="s">
        <v>66</v>
      </c>
      <c r="U48" s="10" t="s">
        <v>88</v>
      </c>
      <c r="V48" s="10" t="s">
        <v>47</v>
      </c>
      <c r="W48" s="10" t="s">
        <v>591</v>
      </c>
      <c r="X48" s="10" t="s">
        <v>49</v>
      </c>
      <c r="Y48" s="10" t="s">
        <v>90</v>
      </c>
      <c r="Z48" s="10" t="s">
        <v>13</v>
      </c>
      <c r="AA48" s="11" t="s">
        <v>51</v>
      </c>
      <c r="AB48" s="11" t="s">
        <v>220</v>
      </c>
      <c r="AC48" s="11">
        <v>2008</v>
      </c>
      <c r="AD48" s="10" t="s">
        <v>93</v>
      </c>
      <c r="AE48" s="10">
        <v>69</v>
      </c>
      <c r="AF48" s="10">
        <v>0</v>
      </c>
      <c r="AG48" s="10">
        <v>0</v>
      </c>
      <c r="AH48" s="10">
        <v>0</v>
      </c>
      <c r="AI48" s="10">
        <f>SUM(Table1[[#This Row],[Attitude_SS]:[Demography_SS]])</f>
        <v>0</v>
      </c>
      <c r="AJ48" s="11" t="s">
        <v>94</v>
      </c>
      <c r="AK48" s="11" t="s">
        <v>177</v>
      </c>
      <c r="AL48" s="11"/>
      <c r="AM48" s="11" t="s">
        <v>96</v>
      </c>
      <c r="AN48" s="11" t="s">
        <v>55</v>
      </c>
      <c r="AO48" s="11"/>
      <c r="AP48" s="10">
        <v>1.7000000000000001E-2</v>
      </c>
      <c r="AQ48" s="10"/>
      <c r="AR48" s="10"/>
      <c r="AS48" s="10" t="s">
        <v>58</v>
      </c>
      <c r="AT48" s="10">
        <v>4.3029999999999999</v>
      </c>
      <c r="AU48" s="10"/>
    </row>
    <row r="49" spans="1:47" x14ac:dyDescent="0.35">
      <c r="A49" s="23">
        <v>70</v>
      </c>
      <c r="B49" s="10" t="s">
        <v>848</v>
      </c>
      <c r="C49" s="10">
        <v>70.2</v>
      </c>
      <c r="D49" s="10" t="s">
        <v>855</v>
      </c>
      <c r="E49" s="10" t="s">
        <v>856</v>
      </c>
      <c r="F49" s="10" t="str">
        <f>IF(Table1[[#This Row],[Regional_accessibility]]=0,"exclude - no RA","")</f>
        <v>exclude - no RA</v>
      </c>
      <c r="G49" s="10" t="str">
        <f>IF(Table1[[#This Row],[E_mag]]&gt;1,"exclude - &gt;1",IF(Table1[[#This Row],[E_mag]]&lt;-1,"exclude &lt;-1",""))</f>
        <v/>
      </c>
      <c r="H49" s="10" t="str">
        <f>IF(Table1[[#This Row],[E_mag]]&lt;'4 - Outliers'!$F$11,"low",IF(Table1[[#This Row],[E_mag]]&gt;'4 - Outliers'!$F$12,"high",""))</f>
        <v/>
      </c>
      <c r="I49" s="10">
        <f>IF(Table1[[#This Row],[SE_E_mag]]="",VLOOKUP(Table1[[#This Row],[IV_Standardised]],'5 -Impute_SE'!B:C,2,FALSE),Table1[[#This Row],[SE_E_mag]])</f>
        <v>6.8193791258575318E-2</v>
      </c>
      <c r="J49" s="10"/>
      <c r="K49" s="10">
        <f>1/Table1[[#This Row],[5 - Impute_SE]]</f>
        <v>14.664091577020962</v>
      </c>
      <c r="L49" s="10">
        <f>Table1[[#This Row],[7 - 1_SE]]*Table1[[#This Row],[6 - Assign weight]]</f>
        <v>0</v>
      </c>
      <c r="M49" s="10">
        <f>Table1[[#This Row],[8 - Total weight]]*Table1[[#This Row],[E_mag]]</f>
        <v>0</v>
      </c>
      <c r="N49" s="10" t="s">
        <v>857</v>
      </c>
      <c r="O49" s="13">
        <v>0.31505531561461797</v>
      </c>
      <c r="P49" s="10" t="s">
        <v>57</v>
      </c>
      <c r="Q49" s="10">
        <v>6.8193791258575318E-2</v>
      </c>
      <c r="R49" s="10" t="s">
        <v>128</v>
      </c>
      <c r="S49" s="10" t="s">
        <v>88</v>
      </c>
      <c r="T49" s="10" t="s">
        <v>66</v>
      </c>
      <c r="U49" s="10" t="s">
        <v>88</v>
      </c>
      <c r="V49" s="10" t="s">
        <v>47</v>
      </c>
      <c r="W49" s="10" t="s">
        <v>295</v>
      </c>
      <c r="X49" s="10" t="s">
        <v>49</v>
      </c>
      <c r="Y49" s="10" t="s">
        <v>90</v>
      </c>
      <c r="Z49" s="10" t="s">
        <v>174</v>
      </c>
      <c r="AA49" s="11" t="s">
        <v>51</v>
      </c>
      <c r="AB49" s="11" t="s">
        <v>92</v>
      </c>
      <c r="AC49" s="11">
        <v>2009</v>
      </c>
      <c r="AD49" s="10" t="s">
        <v>93</v>
      </c>
      <c r="AE49" s="10">
        <v>1449</v>
      </c>
      <c r="AF49" s="10">
        <v>0</v>
      </c>
      <c r="AG49" s="10">
        <v>0</v>
      </c>
      <c r="AH49" s="10">
        <v>0</v>
      </c>
      <c r="AI49" s="10">
        <f>SUM(Table1[[#This Row],[Attitude_SS]:[Demography_SS]])</f>
        <v>0</v>
      </c>
      <c r="AJ49" s="11" t="s">
        <v>94</v>
      </c>
      <c r="AK49" s="11" t="s">
        <v>177</v>
      </c>
      <c r="AL49" s="11"/>
      <c r="AM49" s="11" t="s">
        <v>96</v>
      </c>
      <c r="AN49" s="11" t="s">
        <v>55</v>
      </c>
      <c r="AO49" s="11"/>
      <c r="AP49" s="10">
        <v>0.249</v>
      </c>
      <c r="AQ49" s="10"/>
      <c r="AR49" s="10"/>
      <c r="AS49" s="10" t="s">
        <v>58</v>
      </c>
      <c r="AT49" s="10">
        <v>4.62</v>
      </c>
      <c r="AU49" s="10"/>
    </row>
    <row r="50" spans="1:47" x14ac:dyDescent="0.35">
      <c r="A50" s="23">
        <v>70</v>
      </c>
      <c r="B50" s="10" t="s">
        <v>848</v>
      </c>
      <c r="C50" s="10">
        <v>70.400000000000006</v>
      </c>
      <c r="D50" s="10" t="s">
        <v>860</v>
      </c>
      <c r="E50" s="10" t="s">
        <v>861</v>
      </c>
      <c r="F50" s="10" t="str">
        <f>IF(Table1[[#This Row],[Regional_accessibility]]=0,"exclude - no RA","")</f>
        <v>exclude - no RA</v>
      </c>
      <c r="G50" s="10" t="str">
        <f>IF(Table1[[#This Row],[E_mag]]&gt;1,"exclude - &gt;1",IF(Table1[[#This Row],[E_mag]]&lt;-1,"exclude &lt;-1",""))</f>
        <v/>
      </c>
      <c r="H50" s="10" t="str">
        <f>IF(Table1[[#This Row],[E_mag]]&lt;'4 - Outliers'!$F$11,"low",IF(Table1[[#This Row],[E_mag]]&gt;'4 - Outliers'!$F$12,"high",""))</f>
        <v/>
      </c>
      <c r="I50" s="10">
        <f>IF(Table1[[#This Row],[SE_E_mag]]="",VLOOKUP(Table1[[#This Row],[IV_Standardised]],'5 -Impute_SE'!B:C,2,FALSE),Table1[[#This Row],[SE_E_mag]])</f>
        <v>0.10385725359911406</v>
      </c>
      <c r="J50" s="10"/>
      <c r="K50" s="10">
        <f>1/Table1[[#This Row],[5 - Impute_SE]]</f>
        <v>9.6286004621301711</v>
      </c>
      <c r="L50" s="10">
        <f>Table1[[#This Row],[7 - 1_SE]]*Table1[[#This Row],[6 - Assign weight]]</f>
        <v>0</v>
      </c>
      <c r="M50" s="10">
        <f>Table1[[#This Row],[8 - Total weight]]*Table1[[#This Row],[E_mag]]</f>
        <v>0</v>
      </c>
      <c r="N50" s="10" t="s">
        <v>857</v>
      </c>
      <c r="O50" s="13">
        <v>0.31157176079734217</v>
      </c>
      <c r="P50" s="10" t="s">
        <v>57</v>
      </c>
      <c r="Q50" s="10">
        <v>0.10385725359911406</v>
      </c>
      <c r="R50" s="10" t="s">
        <v>128</v>
      </c>
      <c r="S50" s="10" t="s">
        <v>88</v>
      </c>
      <c r="T50" s="10" t="s">
        <v>66</v>
      </c>
      <c r="U50" s="10" t="s">
        <v>88</v>
      </c>
      <c r="V50" s="10" t="s">
        <v>47</v>
      </c>
      <c r="W50" s="10" t="s">
        <v>295</v>
      </c>
      <c r="X50" s="10" t="s">
        <v>49</v>
      </c>
      <c r="Y50" s="10" t="s">
        <v>90</v>
      </c>
      <c r="Z50" s="10" t="s">
        <v>174</v>
      </c>
      <c r="AA50" s="11" t="s">
        <v>51</v>
      </c>
      <c r="AB50" s="11" t="s">
        <v>92</v>
      </c>
      <c r="AC50" s="11">
        <v>2009</v>
      </c>
      <c r="AD50" s="10" t="s">
        <v>93</v>
      </c>
      <c r="AE50" s="10">
        <v>1449</v>
      </c>
      <c r="AF50" s="10">
        <v>0</v>
      </c>
      <c r="AG50" s="10">
        <v>0</v>
      </c>
      <c r="AH50" s="10">
        <v>0</v>
      </c>
      <c r="AI50" s="10">
        <f>SUM(Table1[[#This Row],[Attitude_SS]:[Demography_SS]])</f>
        <v>0</v>
      </c>
      <c r="AJ50" s="11" t="s">
        <v>94</v>
      </c>
      <c r="AK50" s="11" t="s">
        <v>177</v>
      </c>
      <c r="AL50" s="11"/>
      <c r="AM50" s="11" t="s">
        <v>96</v>
      </c>
      <c r="AN50" s="11" t="s">
        <v>55</v>
      </c>
      <c r="AO50" s="11"/>
      <c r="AP50" s="10">
        <v>0.14599999999999999</v>
      </c>
      <c r="AQ50" s="10"/>
      <c r="AR50" s="10"/>
      <c r="AS50" s="10" t="s">
        <v>58</v>
      </c>
      <c r="AT50" s="10">
        <v>3</v>
      </c>
      <c r="AU50" s="10"/>
    </row>
    <row r="51" spans="1:47" x14ac:dyDescent="0.35">
      <c r="A51" s="23">
        <v>15</v>
      </c>
      <c r="B51" s="10" t="s">
        <v>204</v>
      </c>
      <c r="C51" s="10">
        <v>15.5</v>
      </c>
      <c r="D51" s="10" t="s">
        <v>279</v>
      </c>
      <c r="E51" s="10" t="s">
        <v>280</v>
      </c>
      <c r="F51" s="10" t="str">
        <f>IF(Table1[[#This Row],[Regional_accessibility]]=0,"exclude - no RA","")</f>
        <v>exclude - no RA</v>
      </c>
      <c r="G51" s="10" t="str">
        <f>IF(Table1[[#This Row],[E_mag]]&gt;1,"exclude - &gt;1",IF(Table1[[#This Row],[E_mag]]&lt;-1,"exclude &lt;-1",""))</f>
        <v/>
      </c>
      <c r="H51" s="10" t="str">
        <f>IF(Table1[[#This Row],[E_mag]]&lt;'4 - Outliers'!$F$11,"low",IF(Table1[[#This Row],[E_mag]]&gt;'4 - Outliers'!$F$12,"high",""))</f>
        <v/>
      </c>
      <c r="I51" s="10">
        <f>IF(Table1[[#This Row],[SE_E_mag]]="",VLOOKUP(Table1[[#This Row],[IV_Standardised]],'5 -Impute_SE'!B:C,2,FALSE),Table1[[#This Row],[SE_E_mag]])</f>
        <v>3.6766826923076923E-2</v>
      </c>
      <c r="J51" s="10"/>
      <c r="K51" s="10">
        <f>1/Table1[[#This Row],[5 - Impute_SE]]</f>
        <v>27.198430859758091</v>
      </c>
      <c r="L51" s="10">
        <f>Table1[[#This Row],[7 - 1_SE]]*Table1[[#This Row],[6 - Assign weight]]</f>
        <v>0</v>
      </c>
      <c r="M51" s="10">
        <f>Table1[[#This Row],[8 - Total weight]]*Table1[[#This Row],[E_mag]]</f>
        <v>0</v>
      </c>
      <c r="N51" s="10" t="s">
        <v>208</v>
      </c>
      <c r="O51" s="10">
        <v>0.30590000000000001</v>
      </c>
      <c r="P51" s="10" t="s">
        <v>98</v>
      </c>
      <c r="Q51" s="10">
        <v>3.6766826923076923E-2</v>
      </c>
      <c r="R51" s="10" t="s">
        <v>128</v>
      </c>
      <c r="S51" s="10" t="s">
        <v>88</v>
      </c>
      <c r="T51" s="10" t="s">
        <v>66</v>
      </c>
      <c r="U51" s="10" t="s">
        <v>88</v>
      </c>
      <c r="V51" s="10" t="s">
        <v>47</v>
      </c>
      <c r="W51" s="10" t="s">
        <v>120</v>
      </c>
      <c r="X51" s="10" t="s">
        <v>49</v>
      </c>
      <c r="Y51" s="10" t="s">
        <v>50</v>
      </c>
      <c r="Z51" s="10" t="s">
        <v>142</v>
      </c>
      <c r="AA51" s="11" t="s">
        <v>51</v>
      </c>
      <c r="AB51" s="11" t="s">
        <v>270</v>
      </c>
      <c r="AC51" s="11">
        <v>2000</v>
      </c>
      <c r="AD51" s="10" t="s">
        <v>93</v>
      </c>
      <c r="AE51" s="10">
        <v>397</v>
      </c>
      <c r="AF51" s="10">
        <v>0</v>
      </c>
      <c r="AG51" s="10">
        <v>0</v>
      </c>
      <c r="AH51" s="10">
        <v>1</v>
      </c>
      <c r="AI51" s="10">
        <f>SUM(Table1[[#This Row],[Attitude_SS]:[Demography_SS]])</f>
        <v>1</v>
      </c>
      <c r="AJ51" s="11" t="s">
        <v>94</v>
      </c>
      <c r="AK51" s="11" t="s">
        <v>177</v>
      </c>
      <c r="AL51" s="11"/>
      <c r="AM51" s="11" t="s">
        <v>96</v>
      </c>
      <c r="AN51" s="11" t="s">
        <v>55</v>
      </c>
      <c r="AO51" s="11"/>
      <c r="AP51" s="10">
        <v>0.30590000000000001</v>
      </c>
      <c r="AQ51" s="10"/>
      <c r="AR51" s="10"/>
      <c r="AS51" s="10" t="s">
        <v>58</v>
      </c>
      <c r="AT51" s="10">
        <v>8.32</v>
      </c>
      <c r="AU51" s="10"/>
    </row>
    <row r="52" spans="1:47" x14ac:dyDescent="0.35">
      <c r="A52" s="23">
        <v>70</v>
      </c>
      <c r="B52" s="10" t="s">
        <v>848</v>
      </c>
      <c r="C52" s="10">
        <v>70.7</v>
      </c>
      <c r="D52" s="10" t="s">
        <v>862</v>
      </c>
      <c r="E52" s="10" t="s">
        <v>863</v>
      </c>
      <c r="F52" s="10" t="str">
        <f>IF(Table1[[#This Row],[Regional_accessibility]]=0,"exclude - no RA","")</f>
        <v>exclude - no RA</v>
      </c>
      <c r="G52" s="10" t="str">
        <f>IF(Table1[[#This Row],[E_mag]]&gt;1,"exclude - &gt;1",IF(Table1[[#This Row],[E_mag]]&lt;-1,"exclude &lt;-1",""))</f>
        <v/>
      </c>
      <c r="H52" s="10" t="str">
        <f>IF(Table1[[#This Row],[E_mag]]&lt;'4 - Outliers'!$F$11,"low",IF(Table1[[#This Row],[E_mag]]&gt;'4 - Outliers'!$F$12,"high",""))</f>
        <v/>
      </c>
      <c r="I52" s="10">
        <f>IF(Table1[[#This Row],[SE_E_mag]]="",VLOOKUP(Table1[[#This Row],[IV_Standardised]],'5 -Impute_SE'!B:C,2,FALSE),Table1[[#This Row],[SE_E_mag]])</f>
        <v>6.5943130740668363E-2</v>
      </c>
      <c r="J52" s="10"/>
      <c r="K52" s="10">
        <f>1/Table1[[#This Row],[5 - Impute_SE]]</f>
        <v>15.164581795981993</v>
      </c>
      <c r="L52" s="10">
        <f>Table1[[#This Row],[7 - 1_SE]]*Table1[[#This Row],[6 - Assign weight]]</f>
        <v>0</v>
      </c>
      <c r="M52" s="10">
        <f>Table1[[#This Row],[8 - Total weight]]*Table1[[#This Row],[E_mag]]</f>
        <v>0</v>
      </c>
      <c r="N52" s="10" t="s">
        <v>851</v>
      </c>
      <c r="O52" s="13">
        <v>0.28025830564784054</v>
      </c>
      <c r="P52" s="10" t="s">
        <v>57</v>
      </c>
      <c r="Q52" s="10">
        <v>6.5943130740668363E-2</v>
      </c>
      <c r="R52" s="10" t="s">
        <v>128</v>
      </c>
      <c r="S52" s="10" t="s">
        <v>88</v>
      </c>
      <c r="T52" s="10" t="s">
        <v>66</v>
      </c>
      <c r="U52" s="10" t="s">
        <v>88</v>
      </c>
      <c r="V52" s="10" t="s">
        <v>47</v>
      </c>
      <c r="W52" s="10" t="s">
        <v>295</v>
      </c>
      <c r="X52" s="10" t="s">
        <v>49</v>
      </c>
      <c r="Y52" s="10" t="s">
        <v>90</v>
      </c>
      <c r="Z52" s="10" t="s">
        <v>174</v>
      </c>
      <c r="AA52" s="11" t="s">
        <v>51</v>
      </c>
      <c r="AB52" s="11" t="s">
        <v>92</v>
      </c>
      <c r="AC52" s="11">
        <v>2009</v>
      </c>
      <c r="AD52" s="10" t="s">
        <v>93</v>
      </c>
      <c r="AE52" s="10">
        <v>1449</v>
      </c>
      <c r="AF52" s="10">
        <v>0</v>
      </c>
      <c r="AG52" s="10">
        <v>0</v>
      </c>
      <c r="AH52" s="10">
        <v>0</v>
      </c>
      <c r="AI52" s="10">
        <f>SUM(Table1[[#This Row],[Attitude_SS]:[Demography_SS]])</f>
        <v>0</v>
      </c>
      <c r="AJ52" s="11" t="s">
        <v>94</v>
      </c>
      <c r="AK52" s="11" t="s">
        <v>680</v>
      </c>
      <c r="AL52" s="11"/>
      <c r="AM52" s="11" t="s">
        <v>146</v>
      </c>
      <c r="AN52" s="11" t="s">
        <v>55</v>
      </c>
      <c r="AO52" s="11"/>
      <c r="AP52" s="10">
        <v>0.68500000000000005</v>
      </c>
      <c r="AQ52" s="10"/>
      <c r="AR52" s="10"/>
      <c r="AS52" s="10" t="s">
        <v>58</v>
      </c>
      <c r="AT52" s="10">
        <v>4.25</v>
      </c>
      <c r="AU52" s="10"/>
    </row>
    <row r="53" spans="1:47" x14ac:dyDescent="0.35">
      <c r="A53" s="23">
        <v>11</v>
      </c>
      <c r="B53" s="10" t="s">
        <v>178</v>
      </c>
      <c r="C53" s="10">
        <v>11.2</v>
      </c>
      <c r="D53" s="10" t="s">
        <v>193</v>
      </c>
      <c r="E53" s="10" t="s">
        <v>192</v>
      </c>
      <c r="F53" s="10" t="str">
        <f>IF(Table1[[#This Row],[Regional_accessibility]]=0,"exclude - no RA","")</f>
        <v>exclude - no RA</v>
      </c>
      <c r="G53" s="10" t="str">
        <f>IF(Table1[[#This Row],[E_mag]]&gt;1,"exclude - &gt;1",IF(Table1[[#This Row],[E_mag]]&lt;-1,"exclude &lt;-1",""))</f>
        <v/>
      </c>
      <c r="H53" s="10" t="str">
        <f>IF(Table1[[#This Row],[E_mag]]&lt;'4 - Outliers'!$F$11,"low",IF(Table1[[#This Row],[E_mag]]&gt;'4 - Outliers'!$F$12,"high",""))</f>
        <v/>
      </c>
      <c r="I53" s="10">
        <f>IF(Table1[[#This Row],[SE_E_mag]]="",VLOOKUP(Table1[[#This Row],[IV_Standardised]],'5 -Impute_SE'!B:C,2,FALSE),Table1[[#This Row],[SE_E_mag]])</f>
        <v>6.5206307597043892E-2</v>
      </c>
      <c r="J53" s="10"/>
      <c r="K53" s="10">
        <f>1/Table1[[#This Row],[5 - Impute_SE]]</f>
        <v>15.335939679021708</v>
      </c>
      <c r="L53" s="10">
        <f>Table1[[#This Row],[7 - 1_SE]]*Table1[[#This Row],[6 - Assign weight]]</f>
        <v>0</v>
      </c>
      <c r="M53" s="10">
        <f>Table1[[#This Row],[8 - Total weight]]*Table1[[#This Row],[E_mag]]</f>
        <v>0</v>
      </c>
      <c r="N53" s="10"/>
      <c r="O53" s="10">
        <v>0.26900000000000002</v>
      </c>
      <c r="P53" s="10" t="s">
        <v>126</v>
      </c>
      <c r="Q53" s="10"/>
      <c r="R53" s="10"/>
      <c r="S53" s="10" t="s">
        <v>187</v>
      </c>
      <c r="T53" s="10" t="s">
        <v>66</v>
      </c>
      <c r="U53" s="10" t="s">
        <v>88</v>
      </c>
      <c r="V53" s="10" t="s">
        <v>47</v>
      </c>
      <c r="W53" s="10" t="s">
        <v>120</v>
      </c>
      <c r="X53" s="10" t="s">
        <v>49</v>
      </c>
      <c r="Y53" s="10" t="s">
        <v>50</v>
      </c>
      <c r="Z53" s="10" t="s">
        <v>13</v>
      </c>
      <c r="AA53" s="11" t="s">
        <v>51</v>
      </c>
      <c r="AB53" s="11" t="s">
        <v>103</v>
      </c>
      <c r="AC53" s="11">
        <v>2000</v>
      </c>
      <c r="AD53" s="10" t="s">
        <v>93</v>
      </c>
      <c r="AE53" s="10">
        <v>8212</v>
      </c>
      <c r="AF53" s="10">
        <v>0</v>
      </c>
      <c r="AG53" s="10">
        <v>1</v>
      </c>
      <c r="AH53" s="10">
        <v>1</v>
      </c>
      <c r="AI53" s="10">
        <f>SUM(Table1[[#This Row],[Attitude_SS]:[Demography_SS]])</f>
        <v>2</v>
      </c>
      <c r="AJ53" s="11" t="s">
        <v>94</v>
      </c>
      <c r="AK53" s="11" t="s">
        <v>190</v>
      </c>
      <c r="AL53" s="11"/>
      <c r="AM53" s="11" t="s">
        <v>96</v>
      </c>
      <c r="AN53" s="11" t="s">
        <v>183</v>
      </c>
      <c r="AO53" s="11"/>
      <c r="AP53" s="10">
        <v>0.26900000000000002</v>
      </c>
      <c r="AQ53" s="10"/>
      <c r="AR53" s="10"/>
      <c r="AS53" s="10" t="s">
        <v>58</v>
      </c>
      <c r="AT53" s="10" t="s">
        <v>58</v>
      </c>
      <c r="AU53" s="10"/>
    </row>
    <row r="54" spans="1:47" x14ac:dyDescent="0.35">
      <c r="A54" s="23">
        <v>3</v>
      </c>
      <c r="B54" s="10" t="s">
        <v>116</v>
      </c>
      <c r="C54" s="10">
        <v>3.1</v>
      </c>
      <c r="D54" s="10" t="s">
        <v>129</v>
      </c>
      <c r="E54" s="10" t="s">
        <v>118</v>
      </c>
      <c r="F54" s="10" t="str">
        <f>IF(Table1[[#This Row],[Regional_accessibility]]=0,"exclude - no RA","")</f>
        <v>exclude - no RA</v>
      </c>
      <c r="G54" s="10" t="str">
        <f>IF(Table1[[#This Row],[E_mag]]&gt;1,"exclude - &gt;1",IF(Table1[[#This Row],[E_mag]]&lt;-1,"exclude &lt;-1",""))</f>
        <v/>
      </c>
      <c r="H54" s="10" t="str">
        <f>IF(Table1[[#This Row],[E_mag]]&lt;'4 - Outliers'!$F$11,"low",IF(Table1[[#This Row],[E_mag]]&gt;'4 - Outliers'!$F$12,"high",""))</f>
        <v/>
      </c>
      <c r="I54" s="10">
        <f>IF(Table1[[#This Row],[SE_E_mag]]="",VLOOKUP(Table1[[#This Row],[IV_Standardised]],'5 -Impute_SE'!B:C,2,FALSE),Table1[[#This Row],[SE_E_mag]])</f>
        <v>0.12049612403100773</v>
      </c>
      <c r="J54" s="10"/>
      <c r="K54" s="10">
        <f>1/Table1[[#This Row],[5 - Impute_SE]]</f>
        <v>8.2990221307256835</v>
      </c>
      <c r="L54" s="10">
        <f>Table1[[#This Row],[7 - 1_SE]]*Table1[[#This Row],[6 - Assign weight]]</f>
        <v>0</v>
      </c>
      <c r="M54" s="10">
        <f>Table1[[#This Row],[8 - Total weight]]*Table1[[#This Row],[E_mag]]</f>
        <v>0</v>
      </c>
      <c r="N54" s="10" t="s">
        <v>125</v>
      </c>
      <c r="O54" s="10">
        <v>0.26800000000000002</v>
      </c>
      <c r="P54" s="10" t="s">
        <v>126</v>
      </c>
      <c r="Q54" s="10">
        <v>0.12049612403100773</v>
      </c>
      <c r="R54" s="10" t="s">
        <v>128</v>
      </c>
      <c r="S54" s="10" t="s">
        <v>88</v>
      </c>
      <c r="T54" s="10" t="s">
        <v>66</v>
      </c>
      <c r="U54" s="10" t="s">
        <v>88</v>
      </c>
      <c r="V54" s="10" t="s">
        <v>119</v>
      </c>
      <c r="W54" s="10" t="s">
        <v>120</v>
      </c>
      <c r="X54" s="10" t="s">
        <v>73</v>
      </c>
      <c r="Y54" s="10" t="s">
        <v>50</v>
      </c>
      <c r="Z54" s="10" t="s">
        <v>13</v>
      </c>
      <c r="AA54" s="11" t="s">
        <v>51</v>
      </c>
      <c r="AB54" s="11" t="s">
        <v>121</v>
      </c>
      <c r="AC54" s="11">
        <v>1994</v>
      </c>
      <c r="AD54" s="10" t="s">
        <v>93</v>
      </c>
      <c r="AE54" s="10">
        <v>1960</v>
      </c>
      <c r="AF54" s="10">
        <v>0</v>
      </c>
      <c r="AG54" s="10">
        <v>0</v>
      </c>
      <c r="AH54" s="10">
        <v>1</v>
      </c>
      <c r="AI54" s="10">
        <f>SUM(Table1[[#This Row],[Attitude_SS]:[Demography_SS]])</f>
        <v>1</v>
      </c>
      <c r="AJ54" s="11" t="s">
        <v>94</v>
      </c>
      <c r="AK54" s="11" t="s">
        <v>122</v>
      </c>
      <c r="AL54" s="11"/>
      <c r="AM54" s="11" t="s">
        <v>107</v>
      </c>
      <c r="AN54" s="11" t="s">
        <v>74</v>
      </c>
      <c r="AO54" s="11" t="s">
        <v>124</v>
      </c>
      <c r="AP54" s="10">
        <v>2.58E-2</v>
      </c>
      <c r="AQ54" s="10">
        <v>1.026135700809198</v>
      </c>
      <c r="AR54" s="10"/>
      <c r="AS54" s="10" t="s">
        <v>78</v>
      </c>
      <c r="AT54" s="10">
        <v>2.2241379310344831</v>
      </c>
      <c r="AU54" s="10" t="s">
        <v>127</v>
      </c>
    </row>
    <row r="55" spans="1:47" x14ac:dyDescent="0.35">
      <c r="A55" s="23">
        <v>131</v>
      </c>
      <c r="B55" s="10" t="s">
        <v>1192</v>
      </c>
      <c r="C55" s="10">
        <v>131.19999999999999</v>
      </c>
      <c r="D55" s="10" t="s">
        <v>1215</v>
      </c>
      <c r="E55" s="10" t="s">
        <v>1211</v>
      </c>
      <c r="F55" s="10" t="str">
        <f>IF(Table1[[#This Row],[Regional_accessibility]]=0,"exclude - no RA","")</f>
        <v>exclude - no RA</v>
      </c>
      <c r="G55" s="10" t="str">
        <f>IF(Table1[[#This Row],[E_mag]]&gt;1,"exclude - &gt;1",IF(Table1[[#This Row],[E_mag]]&lt;-1,"exclude &lt;-1",""))</f>
        <v/>
      </c>
      <c r="H55" s="10" t="str">
        <f>IF(Table1[[#This Row],[E_mag]]&lt;'4 - Outliers'!$F$11,"low",IF(Table1[[#This Row],[E_mag]]&gt;'4 - Outliers'!$F$12,"high",""))</f>
        <v/>
      </c>
      <c r="I55" s="10">
        <f>IF(Table1[[#This Row],[SE_E_mag]]="",VLOOKUP(Table1[[#This Row],[IV_Standardised]],'5 -Impute_SE'!B:C,2,FALSE),Table1[[#This Row],[SE_E_mag]])</f>
        <v>5.5377574370709379E-2</v>
      </c>
      <c r="J55" s="10"/>
      <c r="K55" s="10">
        <f>1/Table1[[#This Row],[5 - Impute_SE]]</f>
        <v>18.057851239669422</v>
      </c>
      <c r="L55" s="10">
        <f>Table1[[#This Row],[7 - 1_SE]]*Table1[[#This Row],[6 - Assign weight]]</f>
        <v>0</v>
      </c>
      <c r="M55" s="10">
        <f>Table1[[#This Row],[8 - Total weight]]*Table1[[#This Row],[E_mag]]</f>
        <v>0</v>
      </c>
      <c r="N55" s="10" t="s">
        <v>918</v>
      </c>
      <c r="O55" s="10">
        <v>0.24199999999999999</v>
      </c>
      <c r="P55" s="10" t="s">
        <v>491</v>
      </c>
      <c r="Q55" s="10">
        <v>5.5377574370709379E-2</v>
      </c>
      <c r="R55" s="10" t="s">
        <v>128</v>
      </c>
      <c r="S55" s="10" t="s">
        <v>88</v>
      </c>
      <c r="T55" s="10" t="s">
        <v>66</v>
      </c>
      <c r="U55" s="10" t="s">
        <v>88</v>
      </c>
      <c r="V55" s="10" t="s">
        <v>119</v>
      </c>
      <c r="W55" s="10" t="s">
        <v>120</v>
      </c>
      <c r="X55" s="10" t="s">
        <v>1195</v>
      </c>
      <c r="Y55" s="10" t="s">
        <v>50</v>
      </c>
      <c r="Z55" s="10" t="s">
        <v>436</v>
      </c>
      <c r="AA55" s="10" t="s">
        <v>51</v>
      </c>
      <c r="AB55" s="10" t="s">
        <v>923</v>
      </c>
      <c r="AC55" s="10">
        <v>1991</v>
      </c>
      <c r="AD55" s="10" t="s">
        <v>93</v>
      </c>
      <c r="AE55" s="10">
        <v>1036</v>
      </c>
      <c r="AF55" s="10">
        <v>0</v>
      </c>
      <c r="AG55" s="10">
        <v>0</v>
      </c>
      <c r="AH55" s="10">
        <v>1</v>
      </c>
      <c r="AI55" s="10">
        <f>SUM(Table1[[#This Row],[Attitude_SS]:[Demography_SS]])</f>
        <v>1</v>
      </c>
      <c r="AJ55" s="10" t="s">
        <v>94</v>
      </c>
      <c r="AK55" s="10" t="s">
        <v>1205</v>
      </c>
      <c r="AL55" s="10"/>
      <c r="AM55" s="10" t="s">
        <v>96</v>
      </c>
      <c r="AN55" s="10" t="s">
        <v>1198</v>
      </c>
      <c r="AO55" s="10" t="s">
        <v>1199</v>
      </c>
      <c r="AP55" s="10">
        <v>1.0999999999999999E-2</v>
      </c>
      <c r="AQ55" s="10"/>
      <c r="AR55" s="10"/>
      <c r="AS55" s="10"/>
      <c r="AT55" s="10">
        <v>4.37</v>
      </c>
      <c r="AU55" s="10"/>
    </row>
    <row r="56" spans="1:47" x14ac:dyDescent="0.35">
      <c r="A56" s="23">
        <v>2</v>
      </c>
      <c r="B56" s="10" t="s">
        <v>85</v>
      </c>
      <c r="C56" s="10">
        <v>2.2999999999999998</v>
      </c>
      <c r="D56" s="10" t="s">
        <v>105</v>
      </c>
      <c r="E56" s="10" t="s">
        <v>101</v>
      </c>
      <c r="F56" s="10" t="str">
        <f>IF(Table1[[#This Row],[Regional_accessibility]]=0,"exclude - no RA","")</f>
        <v>exclude - no RA</v>
      </c>
      <c r="G56" s="10" t="str">
        <f>IF(Table1[[#This Row],[E_mag]]&gt;1,"exclude - &gt;1",IF(Table1[[#This Row],[E_mag]]&lt;-1,"exclude &lt;-1",""))</f>
        <v/>
      </c>
      <c r="H56" s="10" t="str">
        <f>IF(Table1[[#This Row],[E_mag]]&lt;'4 - Outliers'!$F$11,"low",IF(Table1[[#This Row],[E_mag]]&gt;'4 - Outliers'!$F$12,"high",""))</f>
        <v/>
      </c>
      <c r="I56" s="10">
        <f>IF(Table1[[#This Row],[SE_E_mag]]="",VLOOKUP(Table1[[#This Row],[IV_Standardised]],'5 -Impute_SE'!B:C,2,FALSE),Table1[[#This Row],[SE_E_mag]])</f>
        <v>4.0709033181144709E-2</v>
      </c>
      <c r="J56" s="10"/>
      <c r="K56" s="10">
        <f>1/Table1[[#This Row],[5 - Impute_SE]]</f>
        <v>24.564572574108002</v>
      </c>
      <c r="L56" s="10">
        <f>Table1[[#This Row],[7 - 1_SE]]*Table1[[#This Row],[6 - Assign weight]]</f>
        <v>0</v>
      </c>
      <c r="M56" s="10">
        <f>Table1[[#This Row],[8 - Total weight]]*Table1[[#This Row],[E_mag]]</f>
        <v>0</v>
      </c>
      <c r="N56" s="10" t="s">
        <v>97</v>
      </c>
      <c r="O56" s="10">
        <v>0.23300000000000001</v>
      </c>
      <c r="P56" s="10" t="s">
        <v>98</v>
      </c>
      <c r="Q56" s="10"/>
      <c r="R56" s="10"/>
      <c r="S56" s="10" t="s">
        <v>88</v>
      </c>
      <c r="T56" s="10" t="s">
        <v>66</v>
      </c>
      <c r="U56" s="10" t="s">
        <v>88</v>
      </c>
      <c r="V56" s="10" t="s">
        <v>47</v>
      </c>
      <c r="W56" s="10" t="s">
        <v>89</v>
      </c>
      <c r="X56" s="10" t="s">
        <v>49</v>
      </c>
      <c r="Y56" s="10" t="s">
        <v>90</v>
      </c>
      <c r="Z56" s="10" t="s">
        <v>102</v>
      </c>
      <c r="AA56" s="11" t="s">
        <v>51</v>
      </c>
      <c r="AB56" s="11" t="s">
        <v>103</v>
      </c>
      <c r="AC56" s="11">
        <v>2003</v>
      </c>
      <c r="AD56" s="10" t="s">
        <v>93</v>
      </c>
      <c r="AE56" s="10">
        <v>68</v>
      </c>
      <c r="AF56" s="10">
        <v>0</v>
      </c>
      <c r="AG56" s="10">
        <v>0</v>
      </c>
      <c r="AH56" s="10">
        <v>0</v>
      </c>
      <c r="AI56" s="10">
        <f>SUM(Table1[[#This Row],[Attitude_SS]:[Demography_SS]])</f>
        <v>0</v>
      </c>
      <c r="AJ56" s="11" t="s">
        <v>94</v>
      </c>
      <c r="AK56" s="11" t="s">
        <v>106</v>
      </c>
      <c r="AL56" s="11"/>
      <c r="AM56" s="11" t="s">
        <v>107</v>
      </c>
      <c r="AN56" s="11" t="s">
        <v>55</v>
      </c>
      <c r="AO56" s="11"/>
      <c r="AP56" s="10" t="s">
        <v>58</v>
      </c>
      <c r="AQ56" s="10"/>
      <c r="AR56" s="10"/>
      <c r="AS56" s="10" t="s">
        <v>58</v>
      </c>
      <c r="AT56" s="10" t="s">
        <v>58</v>
      </c>
      <c r="AU56" s="10"/>
    </row>
    <row r="57" spans="1:47" x14ac:dyDescent="0.35">
      <c r="A57" s="23">
        <v>108</v>
      </c>
      <c r="B57" s="10" t="s">
        <v>1077</v>
      </c>
      <c r="C57" s="10">
        <v>108.1</v>
      </c>
      <c r="D57" s="10" t="s">
        <v>1086</v>
      </c>
      <c r="E57" s="10" t="s">
        <v>1079</v>
      </c>
      <c r="F57" s="10" t="str">
        <f>IF(Table1[[#This Row],[Regional_accessibility]]=0,"exclude - no RA","")</f>
        <v/>
      </c>
      <c r="G57" s="10" t="str">
        <f>IF(Table1[[#This Row],[E_mag]]&gt;1,"exclude - &gt;1",IF(Table1[[#This Row],[E_mag]]&lt;-1,"exclude &lt;-1",""))</f>
        <v/>
      </c>
      <c r="H57" s="10" t="str">
        <f>IF(Table1[[#This Row],[E_mag]]&lt;'4 - Outliers'!$F$11,"low",IF(Table1[[#This Row],[E_mag]]&gt;'4 - Outliers'!$F$12,"high",""))</f>
        <v/>
      </c>
      <c r="I57" s="10">
        <f>IF(Table1[[#This Row],[SE_E_mag]]="",VLOOKUP(Table1[[#This Row],[IV_Standardised]],'5 -Impute_SE'!B:C,2,FALSE),Table1[[#This Row],[SE_E_mag]])</f>
        <v>8.1678742695926662E-2</v>
      </c>
      <c r="J57" s="10">
        <v>1</v>
      </c>
      <c r="K57" s="10">
        <f>1/Table1[[#This Row],[5 - Impute_SE]]</f>
        <v>12.243087576932918</v>
      </c>
      <c r="L57" s="10">
        <f>Table1[[#This Row],[7 - 1_SE]]*Table1[[#This Row],[6 - Assign weight]]</f>
        <v>12.243087576932918</v>
      </c>
      <c r="M57" s="10">
        <f>Table1[[#This Row],[8 - Total weight]]*Table1[[#This Row],[E_mag]]</f>
        <v>5.7909804238892697</v>
      </c>
      <c r="N57" s="10" t="s">
        <v>227</v>
      </c>
      <c r="O57" s="16">
        <v>0.47299999999999998</v>
      </c>
      <c r="P57" s="10" t="s">
        <v>126</v>
      </c>
      <c r="Q57" s="10"/>
      <c r="R57" s="10"/>
      <c r="S57" s="10" t="s">
        <v>88</v>
      </c>
      <c r="T57" s="10" t="s">
        <v>45</v>
      </c>
      <c r="U57" s="10" t="s">
        <v>44</v>
      </c>
      <c r="V57" s="10" t="s">
        <v>47</v>
      </c>
      <c r="W57" s="10" t="s">
        <v>120</v>
      </c>
      <c r="X57" s="10" t="s">
        <v>359</v>
      </c>
      <c r="Y57" s="10" t="s">
        <v>90</v>
      </c>
      <c r="Z57" s="10" t="s">
        <v>142</v>
      </c>
      <c r="AA57" s="10" t="s">
        <v>51</v>
      </c>
      <c r="AB57" s="10" t="s">
        <v>1080</v>
      </c>
      <c r="AC57" s="10">
        <v>2000</v>
      </c>
      <c r="AD57" s="10" t="s">
        <v>93</v>
      </c>
      <c r="AE57" s="10">
        <v>40436</v>
      </c>
      <c r="AF57" s="10">
        <v>1</v>
      </c>
      <c r="AG57" s="10">
        <v>0</v>
      </c>
      <c r="AH57" s="10">
        <v>1</v>
      </c>
      <c r="AI57" s="10">
        <f>SUM(Table1[[#This Row],[Attitude_SS]:[Demography_SS]])</f>
        <v>1</v>
      </c>
      <c r="AJ57" s="10" t="s">
        <v>181</v>
      </c>
      <c r="AK57" s="10" t="s">
        <v>1087</v>
      </c>
      <c r="AL57" s="10">
        <v>1</v>
      </c>
      <c r="AM57" s="10" t="s">
        <v>182</v>
      </c>
      <c r="AN57" s="10" t="s">
        <v>215</v>
      </c>
      <c r="AO57" s="11"/>
      <c r="AP57" s="10">
        <v>-3.0510000000000002</v>
      </c>
      <c r="AQ57" s="10"/>
      <c r="AR57" s="10">
        <v>4.7311589138320786E-2</v>
      </c>
      <c r="AS57" s="10" t="s">
        <v>185</v>
      </c>
      <c r="AT57" s="10"/>
      <c r="AU57" s="10"/>
    </row>
    <row r="58" spans="1:47" x14ac:dyDescent="0.35">
      <c r="A58" s="23">
        <v>37</v>
      </c>
      <c r="B58" s="10" t="s">
        <v>487</v>
      </c>
      <c r="C58" s="10">
        <v>37.1</v>
      </c>
      <c r="D58" s="10" t="s">
        <v>493</v>
      </c>
      <c r="E58" s="10" t="s">
        <v>489</v>
      </c>
      <c r="F58" s="10" t="str">
        <f>IF(Table1[[#This Row],[Regional_accessibility]]=0,"exclude - no RA","")</f>
        <v/>
      </c>
      <c r="G58" s="10" t="str">
        <f>IF(Table1[[#This Row],[E_mag]]&gt;1,"exclude - &gt;1",IF(Table1[[#This Row],[E_mag]]&lt;-1,"exclude &lt;-1",""))</f>
        <v/>
      </c>
      <c r="H58" s="10" t="str">
        <f>IF(Table1[[#This Row],[E_mag]]&lt;'4 - Outliers'!$F$11,"low",IF(Table1[[#This Row],[E_mag]]&gt;'4 - Outliers'!$F$12,"high",""))</f>
        <v/>
      </c>
      <c r="I58" s="10">
        <f>IF(Table1[[#This Row],[SE_E_mag]]="",VLOOKUP(Table1[[#This Row],[IV_Standardised]],'5 -Impute_SE'!B:C,2,FALSE),Table1[[#This Row],[SE_E_mag]])</f>
        <v>4.0709033181144709E-2</v>
      </c>
      <c r="J58" s="10">
        <v>1</v>
      </c>
      <c r="K58" s="10">
        <f>1/Table1[[#This Row],[5 - Impute_SE]]</f>
        <v>24.564572574108002</v>
      </c>
      <c r="L58" s="10">
        <f>Table1[[#This Row],[7 - 1_SE]]*Table1[[#This Row],[6 - Assign weight]]</f>
        <v>24.564572574108002</v>
      </c>
      <c r="M58" s="10">
        <f>Table1[[#This Row],[8 - Total weight]]*Table1[[#This Row],[E_mag]]</f>
        <v>1.51633691041798</v>
      </c>
      <c r="N58" s="10" t="s">
        <v>76</v>
      </c>
      <c r="O58" s="16">
        <v>6.1728609600000005E-2</v>
      </c>
      <c r="P58" s="10" t="s">
        <v>491</v>
      </c>
      <c r="Q58" s="10"/>
      <c r="R58" s="10"/>
      <c r="S58" s="10" t="s">
        <v>88</v>
      </c>
      <c r="T58" s="10" t="s">
        <v>66</v>
      </c>
      <c r="U58" s="10" t="s">
        <v>88</v>
      </c>
      <c r="V58" s="10" t="s">
        <v>71</v>
      </c>
      <c r="W58" s="10" t="s">
        <v>213</v>
      </c>
      <c r="X58" s="10" t="s">
        <v>73</v>
      </c>
      <c r="Y58" s="10" t="s">
        <v>90</v>
      </c>
      <c r="Z58" s="10" t="s">
        <v>142</v>
      </c>
      <c r="AA58" s="11" t="s">
        <v>285</v>
      </c>
      <c r="AB58" s="11" t="s">
        <v>490</v>
      </c>
      <c r="AC58" s="11">
        <v>2006</v>
      </c>
      <c r="AD58" s="10" t="s">
        <v>93</v>
      </c>
      <c r="AE58" s="10">
        <v>761</v>
      </c>
      <c r="AF58" s="10">
        <v>1</v>
      </c>
      <c r="AG58" s="10">
        <v>0</v>
      </c>
      <c r="AH58" s="10">
        <v>1</v>
      </c>
      <c r="AI58" s="10">
        <f>SUM(Table1[[#This Row],[Attitude_SS]:[Demography_SS]])</f>
        <v>1</v>
      </c>
      <c r="AJ58" s="11" t="s">
        <v>94</v>
      </c>
      <c r="AK58" s="11" t="s">
        <v>494</v>
      </c>
      <c r="AL58" s="11"/>
      <c r="AM58" s="10" t="s">
        <v>107</v>
      </c>
      <c r="AN58" s="11" t="s">
        <v>74</v>
      </c>
      <c r="AO58" s="11" t="s">
        <v>196</v>
      </c>
      <c r="AP58" s="10">
        <v>0.22681000000000001</v>
      </c>
      <c r="AQ58" s="10">
        <v>1.2545914729136154</v>
      </c>
      <c r="AR58" s="10"/>
      <c r="AS58" s="10" t="s">
        <v>78</v>
      </c>
      <c r="AT58" s="10" t="s">
        <v>58</v>
      </c>
      <c r="AU58" s="10"/>
    </row>
    <row r="59" spans="1:47" x14ac:dyDescent="0.35">
      <c r="A59" s="23">
        <v>67</v>
      </c>
      <c r="B59" s="10" t="s">
        <v>821</v>
      </c>
      <c r="C59" s="10">
        <v>67.099999999999994</v>
      </c>
      <c r="D59" s="10" t="s">
        <v>822</v>
      </c>
      <c r="E59" s="10" t="s">
        <v>823</v>
      </c>
      <c r="F59" s="10" t="str">
        <f>IF(Table1[[#This Row],[Regional_accessibility]]=0,"exclude - no RA","")</f>
        <v/>
      </c>
      <c r="G59" s="10" t="str">
        <f>IF(Table1[[#This Row],[E_mag]]&gt;1,"exclude - &gt;1",IF(Table1[[#This Row],[E_mag]]&lt;-1,"exclude &lt;-1",""))</f>
        <v/>
      </c>
      <c r="H59" s="10" t="str">
        <f>IF(Table1[[#This Row],[E_mag]]&lt;'4 - Outliers'!$F$11,"low",IF(Table1[[#This Row],[E_mag]]&gt;'4 - Outliers'!$F$12,"high",""))</f>
        <v/>
      </c>
      <c r="I59" s="10">
        <f>IF(Table1[[#This Row],[SE_E_mag]]="",VLOOKUP(Table1[[#This Row],[IV_Standardised]],'5 -Impute_SE'!B:C,2,FALSE),Table1[[#This Row],[SE_E_mag]])</f>
        <v>4.2394822006472495E-2</v>
      </c>
      <c r="J59" s="10">
        <f>1/2</f>
        <v>0.5</v>
      </c>
      <c r="K59" s="10">
        <f>1/Table1[[#This Row],[5 - Impute_SE]]</f>
        <v>23.587786259541982</v>
      </c>
      <c r="L59" s="10">
        <f>Table1[[#This Row],[7 - 1_SE]]*Table1[[#This Row],[6 - Assign weight]]</f>
        <v>11.793893129770991</v>
      </c>
      <c r="M59" s="10">
        <f>Table1[[#This Row],[8 - Total weight]]*Table1[[#This Row],[E_mag]]</f>
        <v>1.5449999999999999</v>
      </c>
      <c r="N59" s="10" t="s">
        <v>828</v>
      </c>
      <c r="O59" s="16">
        <v>0.13100000000000001</v>
      </c>
      <c r="P59" s="10" t="s">
        <v>98</v>
      </c>
      <c r="Q59" s="10">
        <v>4.2394822006472495E-2</v>
      </c>
      <c r="R59" s="10" t="s">
        <v>128</v>
      </c>
      <c r="S59" s="10" t="s">
        <v>88</v>
      </c>
      <c r="T59" s="10" t="s">
        <v>66</v>
      </c>
      <c r="U59" s="10" t="s">
        <v>88</v>
      </c>
      <c r="V59" s="10" t="s">
        <v>47</v>
      </c>
      <c r="W59" s="10" t="s">
        <v>824</v>
      </c>
      <c r="X59" s="10" t="s">
        <v>49</v>
      </c>
      <c r="Y59" s="10" t="s">
        <v>90</v>
      </c>
      <c r="Z59" s="10" t="s">
        <v>13</v>
      </c>
      <c r="AA59" s="11" t="s">
        <v>825</v>
      </c>
      <c r="AB59" s="11" t="s">
        <v>826</v>
      </c>
      <c r="AC59" s="11">
        <v>2012</v>
      </c>
      <c r="AD59" s="10" t="s">
        <v>165</v>
      </c>
      <c r="AE59" s="10">
        <v>1232</v>
      </c>
      <c r="AF59" s="10">
        <v>1</v>
      </c>
      <c r="AG59" s="10">
        <v>0</v>
      </c>
      <c r="AH59" s="10">
        <v>1</v>
      </c>
      <c r="AI59" s="10">
        <f>SUM(Table1[[#This Row],[Attitude_SS]:[Demography_SS]])</f>
        <v>1</v>
      </c>
      <c r="AJ59" s="11" t="s">
        <v>94</v>
      </c>
      <c r="AK59" s="11" t="s">
        <v>827</v>
      </c>
      <c r="AL59" s="11"/>
      <c r="AM59" s="11" t="s">
        <v>107</v>
      </c>
      <c r="AN59" s="11" t="s">
        <v>55</v>
      </c>
      <c r="AO59" s="11"/>
      <c r="AP59" s="10">
        <v>0.13100000000000001</v>
      </c>
      <c r="AQ59" s="10"/>
      <c r="AR59" s="10"/>
      <c r="AS59" s="10" t="s">
        <v>58</v>
      </c>
      <c r="AT59" s="10">
        <v>3.09</v>
      </c>
      <c r="AU59" s="10"/>
    </row>
    <row r="60" spans="1:47" x14ac:dyDescent="0.35">
      <c r="A60" s="23">
        <v>67</v>
      </c>
      <c r="B60" s="10" t="s">
        <v>821</v>
      </c>
      <c r="C60" s="10">
        <v>67.2</v>
      </c>
      <c r="D60" s="10" t="s">
        <v>832</v>
      </c>
      <c r="E60" s="10" t="s">
        <v>833</v>
      </c>
      <c r="F60" s="10" t="str">
        <f>IF(Table1[[#This Row],[Regional_accessibility]]=0,"exclude - no RA","")</f>
        <v/>
      </c>
      <c r="G60" s="10" t="str">
        <f>IF(Table1[[#This Row],[E_mag]]&gt;1,"exclude - &gt;1",IF(Table1[[#This Row],[E_mag]]&lt;-1,"exclude &lt;-1",""))</f>
        <v/>
      </c>
      <c r="H60" s="10" t="str">
        <f>IF(Table1[[#This Row],[E_mag]]&lt;'4 - Outliers'!$F$11,"low",IF(Table1[[#This Row],[E_mag]]&gt;'4 - Outliers'!$F$12,"high",""))</f>
        <v/>
      </c>
      <c r="I60" s="10">
        <f>IF(Table1[[#This Row],[SE_E_mag]]="",VLOOKUP(Table1[[#This Row],[IV_Standardised]],'5 -Impute_SE'!B:C,2,FALSE),Table1[[#This Row],[SE_E_mag]])</f>
        <v>4.2481203007518793E-2</v>
      </c>
      <c r="J60" s="10">
        <f>1/2</f>
        <v>0.5</v>
      </c>
      <c r="K60" s="10">
        <f>1/Table1[[#This Row],[5 - Impute_SE]]</f>
        <v>23.539823008849559</v>
      </c>
      <c r="L60" s="10">
        <f>Table1[[#This Row],[7 - 1_SE]]*Table1[[#This Row],[6 - Assign weight]]</f>
        <v>11.76991150442478</v>
      </c>
      <c r="M60" s="10">
        <f>Table1[[#This Row],[8 - Total weight]]*Table1[[#This Row],[E_mag]]</f>
        <v>1.33</v>
      </c>
      <c r="N60" s="10" t="s">
        <v>828</v>
      </c>
      <c r="O60" s="16">
        <v>0.113</v>
      </c>
      <c r="P60" s="10" t="s">
        <v>98</v>
      </c>
      <c r="Q60" s="10">
        <v>4.2481203007518793E-2</v>
      </c>
      <c r="R60" s="10" t="s">
        <v>128</v>
      </c>
      <c r="S60" s="10" t="s">
        <v>88</v>
      </c>
      <c r="T60" s="10" t="s">
        <v>66</v>
      </c>
      <c r="U60" s="10" t="s">
        <v>88</v>
      </c>
      <c r="V60" s="10" t="s">
        <v>47</v>
      </c>
      <c r="W60" s="10" t="s">
        <v>824</v>
      </c>
      <c r="X60" s="10" t="s">
        <v>49</v>
      </c>
      <c r="Y60" s="10" t="s">
        <v>90</v>
      </c>
      <c r="Z60" s="10" t="s">
        <v>13</v>
      </c>
      <c r="AA60" s="11" t="s">
        <v>825</v>
      </c>
      <c r="AB60" s="11" t="s">
        <v>826</v>
      </c>
      <c r="AC60" s="11">
        <v>2013</v>
      </c>
      <c r="AD60" s="10" t="s">
        <v>165</v>
      </c>
      <c r="AE60" s="10">
        <v>1284</v>
      </c>
      <c r="AF60" s="10">
        <v>1</v>
      </c>
      <c r="AG60" s="10">
        <v>0</v>
      </c>
      <c r="AH60" s="10">
        <v>1</v>
      </c>
      <c r="AI60" s="10">
        <f>SUM(Table1[[#This Row],[Attitude_SS]:[Demography_SS]])</f>
        <v>1</v>
      </c>
      <c r="AJ60" s="11" t="s">
        <v>94</v>
      </c>
      <c r="AK60" s="11" t="s">
        <v>827</v>
      </c>
      <c r="AL60" s="11"/>
      <c r="AM60" s="11" t="s">
        <v>107</v>
      </c>
      <c r="AN60" s="11" t="s">
        <v>55</v>
      </c>
      <c r="AO60" s="11"/>
      <c r="AP60" s="10">
        <v>0.113</v>
      </c>
      <c r="AQ60" s="10"/>
      <c r="AR60" s="10"/>
      <c r="AS60" s="10" t="s">
        <v>58</v>
      </c>
      <c r="AT60" s="10">
        <v>2.66</v>
      </c>
      <c r="AU60" s="10"/>
    </row>
    <row r="61" spans="1:47" x14ac:dyDescent="0.35">
      <c r="A61" s="23">
        <v>102</v>
      </c>
      <c r="B61" s="10" t="s">
        <v>1017</v>
      </c>
      <c r="C61" s="10">
        <v>102.1</v>
      </c>
      <c r="D61" s="10" t="s">
        <v>1022</v>
      </c>
      <c r="E61" s="10" t="s">
        <v>200</v>
      </c>
      <c r="F61" s="10" t="str">
        <f>IF(Table1[[#This Row],[Regional_accessibility]]=0,"exclude - no RA","")</f>
        <v/>
      </c>
      <c r="G61" s="10" t="str">
        <f>IF(Table1[[#This Row],[E_mag]]&gt;1,"exclude - &gt;1",IF(Table1[[#This Row],[E_mag]]&lt;-1,"exclude &lt;-1",""))</f>
        <v/>
      </c>
      <c r="H61" s="10" t="str">
        <f>IF(Table1[[#This Row],[E_mag]]&lt;'4 - Outliers'!$F$11,"low",IF(Table1[[#This Row],[E_mag]]&gt;'4 - Outliers'!$F$12,"high",""))</f>
        <v/>
      </c>
      <c r="I61" s="10">
        <f>IF(Table1[[#This Row],[SE_E_mag]]="",VLOOKUP(Table1[[#This Row],[IV_Standardised]],'5 -Impute_SE'!B:C,2,FALSE),Table1[[#This Row],[SE_E_mag]])</f>
        <v>2.1978021978021976E-2</v>
      </c>
      <c r="J61" s="10">
        <v>1</v>
      </c>
      <c r="K61" s="10">
        <f>1/Table1[[#This Row],[5 - Impute_SE]]</f>
        <v>45.500000000000007</v>
      </c>
      <c r="L61" s="10">
        <f>Table1[[#This Row],[7 - 1_SE]]*Table1[[#This Row],[6 - Assign weight]]</f>
        <v>45.500000000000007</v>
      </c>
      <c r="M61" s="10">
        <f>Table1[[#This Row],[8 - Total weight]]*Table1[[#This Row],[E_mag]]</f>
        <v>3.6400000000000006</v>
      </c>
      <c r="N61" s="10" t="s">
        <v>682</v>
      </c>
      <c r="O61" s="16">
        <v>0.08</v>
      </c>
      <c r="P61" s="10" t="s">
        <v>126</v>
      </c>
      <c r="Q61" s="10">
        <v>2.1978021978021976E-2</v>
      </c>
      <c r="R61" s="10" t="s">
        <v>128</v>
      </c>
      <c r="S61" s="10" t="s">
        <v>88</v>
      </c>
      <c r="T61" s="10" t="s">
        <v>66</v>
      </c>
      <c r="U61" s="10" t="s">
        <v>88</v>
      </c>
      <c r="V61" s="10" t="s">
        <v>47</v>
      </c>
      <c r="W61" s="10" t="s">
        <v>838</v>
      </c>
      <c r="X61" s="10" t="s">
        <v>49</v>
      </c>
      <c r="Y61" s="10" t="s">
        <v>90</v>
      </c>
      <c r="Z61" s="10" t="s">
        <v>13</v>
      </c>
      <c r="AA61" s="11" t="s">
        <v>664</v>
      </c>
      <c r="AB61" s="11" t="s">
        <v>839</v>
      </c>
      <c r="AC61" s="11" t="s">
        <v>1019</v>
      </c>
      <c r="AD61" s="10" t="s">
        <v>165</v>
      </c>
      <c r="AE61" s="10">
        <v>1824</v>
      </c>
      <c r="AF61" s="10">
        <v>1</v>
      </c>
      <c r="AG61" s="10">
        <v>0</v>
      </c>
      <c r="AH61" s="10">
        <v>1</v>
      </c>
      <c r="AI61" s="10">
        <f>SUM(Table1[[#This Row],[Attitude_SS]:[Demography_SS]])</f>
        <v>1</v>
      </c>
      <c r="AJ61" s="11" t="s">
        <v>94</v>
      </c>
      <c r="AK61" s="11" t="s">
        <v>1023</v>
      </c>
      <c r="AL61" s="11"/>
      <c r="AM61" s="11" t="s">
        <v>107</v>
      </c>
      <c r="AN61" s="11" t="s">
        <v>1021</v>
      </c>
      <c r="AO61" s="11"/>
      <c r="AP61" s="10">
        <v>2E-3</v>
      </c>
      <c r="AQ61" s="10"/>
      <c r="AR61" s="10"/>
      <c r="AS61" s="10" t="s">
        <v>58</v>
      </c>
      <c r="AT61" s="10">
        <v>3.64</v>
      </c>
      <c r="AU61" s="10"/>
    </row>
    <row r="62" spans="1:47" x14ac:dyDescent="0.35">
      <c r="A62" s="23">
        <v>103</v>
      </c>
      <c r="B62" s="10" t="s">
        <v>1026</v>
      </c>
      <c r="C62" s="10">
        <v>103.1</v>
      </c>
      <c r="D62" s="10" t="s">
        <v>1035</v>
      </c>
      <c r="E62" s="10" t="s">
        <v>1028</v>
      </c>
      <c r="F62" s="10" t="str">
        <f>IF(Table1[[#This Row],[Regional_accessibility]]=0,"exclude - no RA","")</f>
        <v/>
      </c>
      <c r="G62" s="10" t="str">
        <f>IF(Table1[[#This Row],[E_mag]]&gt;1,"exclude - &gt;1",IF(Table1[[#This Row],[E_mag]]&lt;-1,"exclude &lt;-1",""))</f>
        <v/>
      </c>
      <c r="H62" s="10" t="str">
        <f>IF(Table1[[#This Row],[E_mag]]&lt;'4 - Outliers'!$F$11,"low",IF(Table1[[#This Row],[E_mag]]&gt;'4 - Outliers'!$F$12,"high",""))</f>
        <v/>
      </c>
      <c r="I62" s="10">
        <f>IF(Table1[[#This Row],[SE_E_mag]]="",VLOOKUP(Table1[[#This Row],[IV_Standardised]],'5 -Impute_SE'!B:C,2,FALSE),Table1[[#This Row],[SE_E_mag]])</f>
        <v>5.5982085732565579E-2</v>
      </c>
      <c r="J62" s="10">
        <v>1</v>
      </c>
      <c r="K62" s="10">
        <f>1/Table1[[#This Row],[5 - Impute_SE]]</f>
        <v>17.862857142857145</v>
      </c>
      <c r="L62" s="10">
        <f>Table1[[#This Row],[7 - 1_SE]]*Table1[[#This Row],[6 - Assign weight]]</f>
        <v>17.862857142857145</v>
      </c>
      <c r="M62" s="10">
        <f>Table1[[#This Row],[8 - Total weight]]*Table1[[#This Row],[E_mag]]</f>
        <v>3.1260000000000003</v>
      </c>
      <c r="N62" s="10" t="s">
        <v>354</v>
      </c>
      <c r="O62" s="16">
        <v>0.17499999999999999</v>
      </c>
      <c r="P62" s="10" t="s">
        <v>209</v>
      </c>
      <c r="Q62" s="10">
        <v>5.5982085732565579E-2</v>
      </c>
      <c r="R62" s="10" t="s">
        <v>128</v>
      </c>
      <c r="S62" s="10" t="s">
        <v>88</v>
      </c>
      <c r="T62" s="10" t="s">
        <v>66</v>
      </c>
      <c r="U62" s="10" t="s">
        <v>88</v>
      </c>
      <c r="V62" s="10" t="s">
        <v>1029</v>
      </c>
      <c r="W62" s="10" t="s">
        <v>1030</v>
      </c>
      <c r="X62" s="10" t="s">
        <v>377</v>
      </c>
      <c r="Y62" s="10" t="s">
        <v>90</v>
      </c>
      <c r="Z62" s="10" t="s">
        <v>142</v>
      </c>
      <c r="AA62" s="11" t="s">
        <v>51</v>
      </c>
      <c r="AB62" s="11" t="s">
        <v>92</v>
      </c>
      <c r="AC62" s="11">
        <v>2010</v>
      </c>
      <c r="AD62" s="10" t="s">
        <v>165</v>
      </c>
      <c r="AE62" s="10">
        <v>4399</v>
      </c>
      <c r="AF62" s="10">
        <v>1</v>
      </c>
      <c r="AG62" s="10">
        <v>0</v>
      </c>
      <c r="AH62" s="10">
        <v>1</v>
      </c>
      <c r="AI62" s="10">
        <f>SUM(Table1[[#This Row],[Attitude_SS]:[Demography_SS]])</f>
        <v>1</v>
      </c>
      <c r="AJ62" s="11" t="s">
        <v>94</v>
      </c>
      <c r="AK62" s="11" t="s">
        <v>1036</v>
      </c>
      <c r="AL62" s="11"/>
      <c r="AM62" s="11" t="s">
        <v>107</v>
      </c>
      <c r="AN62" s="11" t="s">
        <v>1032</v>
      </c>
      <c r="AO62" s="11"/>
      <c r="AP62" s="10">
        <v>0.17499999999999999</v>
      </c>
      <c r="AQ62" s="10"/>
      <c r="AR62" s="10"/>
      <c r="AS62" s="10" t="s">
        <v>58</v>
      </c>
      <c r="AT62" s="10">
        <v>3.1259999999999999</v>
      </c>
      <c r="AU62" s="10"/>
    </row>
    <row r="63" spans="1:47" x14ac:dyDescent="0.35">
      <c r="A63" s="23">
        <v>111</v>
      </c>
      <c r="B63" s="10" t="s">
        <v>1109</v>
      </c>
      <c r="C63" s="10">
        <v>111.2</v>
      </c>
      <c r="D63" s="10" t="s">
        <v>1118</v>
      </c>
      <c r="E63" s="10" t="s">
        <v>1117</v>
      </c>
      <c r="F63" s="10" t="str">
        <f>IF(Table1[[#This Row],[Regional_accessibility]]=0,"exclude - no RA","")</f>
        <v/>
      </c>
      <c r="G63" s="10" t="str">
        <f>IF(Table1[[#This Row],[E_mag]]&gt;1,"exclude - &gt;1",IF(Table1[[#This Row],[E_mag]]&lt;-1,"exclude &lt;-1",""))</f>
        <v/>
      </c>
      <c r="H63" s="10" t="str">
        <f>IF(Table1[[#This Row],[E_mag]]&lt;'4 - Outliers'!$F$11,"low",IF(Table1[[#This Row],[E_mag]]&gt;'4 - Outliers'!$F$12,"high",""))</f>
        <v/>
      </c>
      <c r="I63" s="10">
        <f>IF(Table1[[#This Row],[SE_E_mag]]="",VLOOKUP(Table1[[#This Row],[IV_Standardised]],'5 -Impute_SE'!B:C,2,FALSE),Table1[[#This Row],[SE_E_mag]])</f>
        <v>4.0709033181144709E-2</v>
      </c>
      <c r="J63" s="10">
        <f>1/2</f>
        <v>0.5</v>
      </c>
      <c r="K63" s="10">
        <f>1/Table1[[#This Row],[5 - Impute_SE]]</f>
        <v>24.564572574108002</v>
      </c>
      <c r="L63" s="10">
        <f>Table1[[#This Row],[7 - 1_SE]]*Table1[[#This Row],[6 - Assign weight]]</f>
        <v>12.282286287054001</v>
      </c>
      <c r="M63" s="10">
        <f>Table1[[#This Row],[8 - Total weight]]*Table1[[#This Row],[E_mag]]</f>
        <v>0.34751500820590592</v>
      </c>
      <c r="N63" s="10" t="s">
        <v>454</v>
      </c>
      <c r="O63" s="16">
        <v>2.8294E-2</v>
      </c>
      <c r="P63" s="10" t="s">
        <v>362</v>
      </c>
      <c r="Q63" s="10"/>
      <c r="R63" s="10"/>
      <c r="S63" s="10" t="s">
        <v>44</v>
      </c>
      <c r="T63" s="10" t="s">
        <v>66</v>
      </c>
      <c r="U63" s="10" t="s">
        <v>46</v>
      </c>
      <c r="V63" s="10" t="s">
        <v>47</v>
      </c>
      <c r="W63" s="10" t="s">
        <v>120</v>
      </c>
      <c r="X63" s="10" t="s">
        <v>359</v>
      </c>
      <c r="Y63" s="10" t="s">
        <v>50</v>
      </c>
      <c r="Z63" s="10" t="s">
        <v>436</v>
      </c>
      <c r="AA63" s="11" t="s">
        <v>51</v>
      </c>
      <c r="AB63" s="11" t="s">
        <v>103</v>
      </c>
      <c r="AC63" s="11" t="s">
        <v>1112</v>
      </c>
      <c r="AD63" s="10" t="s">
        <v>54</v>
      </c>
      <c r="AE63" s="10">
        <v>1000</v>
      </c>
      <c r="AF63" s="10">
        <v>1</v>
      </c>
      <c r="AG63" s="10">
        <v>0</v>
      </c>
      <c r="AH63" s="10">
        <v>1</v>
      </c>
      <c r="AI63" s="10">
        <f>SUM(Table1[[#This Row],[Attitude_SS]:[Demography_SS]])</f>
        <v>1</v>
      </c>
      <c r="AJ63" s="11" t="s">
        <v>94</v>
      </c>
      <c r="AK63" s="11" t="s">
        <v>494</v>
      </c>
      <c r="AL63" s="11"/>
      <c r="AM63" s="11" t="s">
        <v>107</v>
      </c>
      <c r="AN63" s="11" t="s">
        <v>215</v>
      </c>
      <c r="AO63" s="11"/>
      <c r="AP63" s="10">
        <v>0.60199999999999998</v>
      </c>
      <c r="AQ63" s="10"/>
      <c r="AR63" s="10">
        <v>1.8257666846595977</v>
      </c>
      <c r="AS63" s="10" t="s">
        <v>185</v>
      </c>
      <c r="AT63" s="10" t="s">
        <v>58</v>
      </c>
      <c r="AU63" s="10"/>
    </row>
    <row r="64" spans="1:47" x14ac:dyDescent="0.35">
      <c r="A64" s="23">
        <v>111</v>
      </c>
      <c r="B64" s="10" t="s">
        <v>1109</v>
      </c>
      <c r="C64" s="10">
        <v>111.2</v>
      </c>
      <c r="D64" s="10" t="s">
        <v>1116</v>
      </c>
      <c r="E64" s="10" t="s">
        <v>1117</v>
      </c>
      <c r="F64" s="10" t="str">
        <f>IF(Table1[[#This Row],[Regional_accessibility]]=0,"exclude - no RA","")</f>
        <v/>
      </c>
      <c r="G64" s="10" t="str">
        <f>IF(Table1[[#This Row],[E_mag]]&gt;1,"exclude - &gt;1",IF(Table1[[#This Row],[E_mag]]&lt;-1,"exclude &lt;-1",""))</f>
        <v/>
      </c>
      <c r="H64" s="10" t="str">
        <f>IF(Table1[[#This Row],[E_mag]]&lt;'4 - Outliers'!$F$11,"low",IF(Table1[[#This Row],[E_mag]]&gt;'4 - Outliers'!$F$12,"high",""))</f>
        <v/>
      </c>
      <c r="I64" s="10">
        <f>IF(Table1[[#This Row],[SE_E_mag]]="",VLOOKUP(Table1[[#This Row],[IV_Standardised]],'5 -Impute_SE'!B:C,2,FALSE),Table1[[#This Row],[SE_E_mag]])</f>
        <v>4.0709033181144709E-2</v>
      </c>
      <c r="J64" s="10">
        <f>1/2</f>
        <v>0.5</v>
      </c>
      <c r="K64" s="10">
        <f>1/Table1[[#This Row],[5 - Impute_SE]]</f>
        <v>24.564572574108002</v>
      </c>
      <c r="L64" s="10">
        <f>Table1[[#This Row],[7 - 1_SE]]*Table1[[#This Row],[6 - Assign weight]]</f>
        <v>12.282286287054001</v>
      </c>
      <c r="M64" s="10">
        <f>Table1[[#This Row],[8 - Total weight]]*Table1[[#This Row],[E_mag]]</f>
        <v>-0.20339466091361424</v>
      </c>
      <c r="N64" s="10" t="s">
        <v>454</v>
      </c>
      <c r="O64" s="16">
        <v>-1.6559999999999998E-2</v>
      </c>
      <c r="P64" s="10" t="s">
        <v>362</v>
      </c>
      <c r="Q64" s="10"/>
      <c r="R64" s="10"/>
      <c r="S64" s="10" t="s">
        <v>44</v>
      </c>
      <c r="T64" s="10" t="s">
        <v>45</v>
      </c>
      <c r="U64" s="10" t="s">
        <v>46</v>
      </c>
      <c r="V64" s="10" t="s">
        <v>47</v>
      </c>
      <c r="W64" s="10" t="s">
        <v>120</v>
      </c>
      <c r="X64" s="10" t="s">
        <v>359</v>
      </c>
      <c r="Y64" s="10" t="s">
        <v>50</v>
      </c>
      <c r="Z64" s="10" t="s">
        <v>436</v>
      </c>
      <c r="AA64" s="11" t="s">
        <v>51</v>
      </c>
      <c r="AB64" s="11" t="s">
        <v>103</v>
      </c>
      <c r="AC64" s="11" t="s">
        <v>1112</v>
      </c>
      <c r="AD64" s="10" t="s">
        <v>54</v>
      </c>
      <c r="AE64" s="10">
        <v>1000</v>
      </c>
      <c r="AF64" s="10">
        <v>1</v>
      </c>
      <c r="AG64" s="10">
        <v>0</v>
      </c>
      <c r="AH64" s="10">
        <v>1</v>
      </c>
      <c r="AI64" s="10">
        <f>SUM(Table1[[#This Row],[Attitude_SS]:[Demography_SS]])</f>
        <v>1</v>
      </c>
      <c r="AJ64" s="11" t="s">
        <v>94</v>
      </c>
      <c r="AK64" s="11" t="s">
        <v>494</v>
      </c>
      <c r="AL64" s="11"/>
      <c r="AM64" s="11" t="s">
        <v>107</v>
      </c>
      <c r="AN64" s="11" t="s">
        <v>215</v>
      </c>
      <c r="AO64" s="11"/>
      <c r="AP64" s="10">
        <v>-0.34499999999999997</v>
      </c>
      <c r="AQ64" s="10"/>
      <c r="AR64" s="10">
        <v>0.70822035346779999</v>
      </c>
      <c r="AS64" s="10" t="s">
        <v>185</v>
      </c>
      <c r="AT64" s="10" t="s">
        <v>58</v>
      </c>
      <c r="AU64" s="10"/>
    </row>
    <row r="65" spans="1:47" x14ac:dyDescent="0.35">
      <c r="A65" s="23">
        <v>72</v>
      </c>
      <c r="B65" s="10" t="s">
        <v>880</v>
      </c>
      <c r="C65" s="10">
        <v>72.3</v>
      </c>
      <c r="D65" s="10" t="s">
        <v>889</v>
      </c>
      <c r="E65" s="10" t="s">
        <v>888</v>
      </c>
      <c r="F65" s="10" t="str">
        <f>IF(Table1[[#This Row],[Regional_accessibility]]=0,"exclude - no RA","")</f>
        <v>exclude - no RA</v>
      </c>
      <c r="G65" s="10" t="str">
        <f>IF(Table1[[#This Row],[E_mag]]&gt;1,"exclude - &gt;1",IF(Table1[[#This Row],[E_mag]]&lt;-1,"exclude &lt;-1",""))</f>
        <v/>
      </c>
      <c r="H65" s="10" t="str">
        <f>IF(Table1[[#This Row],[E_mag]]&lt;'4 - Outliers'!$F$11,"low",IF(Table1[[#This Row],[E_mag]]&gt;'4 - Outliers'!$F$12,"high",""))</f>
        <v/>
      </c>
      <c r="I65" s="10">
        <f>IF(Table1[[#This Row],[SE_E_mag]]="",VLOOKUP(Table1[[#This Row],[IV_Standardised]],'5 -Impute_SE'!B:C,2,FALSE),Table1[[#This Row],[SE_E_mag]])</f>
        <v>0.14526459969932454</v>
      </c>
      <c r="J65" s="10"/>
      <c r="K65" s="10">
        <f>1/Table1[[#This Row],[5 - Impute_SE]]</f>
        <v>6.8839896442068254</v>
      </c>
      <c r="L65" s="10">
        <f>Table1[[#This Row],[7 - 1_SE]]*Table1[[#This Row],[6 - Assign weight]]</f>
        <v>0</v>
      </c>
      <c r="M65" s="10">
        <f>Table1[[#This Row],[8 - Total weight]]*Table1[[#This Row],[E_mag]]</f>
        <v>0</v>
      </c>
      <c r="N65" s="10" t="s">
        <v>184</v>
      </c>
      <c r="O65" s="10">
        <v>0.21</v>
      </c>
      <c r="P65" s="10" t="s">
        <v>126</v>
      </c>
      <c r="Q65" s="10">
        <v>0.14526459969932454</v>
      </c>
      <c r="R65" s="10" t="s">
        <v>128</v>
      </c>
      <c r="S65" s="10" t="s">
        <v>44</v>
      </c>
      <c r="T65" s="10" t="s">
        <v>66</v>
      </c>
      <c r="U65" s="10" t="s">
        <v>46</v>
      </c>
      <c r="V65" s="10" t="s">
        <v>212</v>
      </c>
      <c r="W65" s="10" t="s">
        <v>213</v>
      </c>
      <c r="X65" s="10" t="s">
        <v>359</v>
      </c>
      <c r="Y65" s="10" t="s">
        <v>90</v>
      </c>
      <c r="Z65" s="10" t="s">
        <v>13</v>
      </c>
      <c r="AA65" s="11" t="s">
        <v>51</v>
      </c>
      <c r="AB65" s="11" t="s">
        <v>352</v>
      </c>
      <c r="AC65" s="11">
        <v>2009</v>
      </c>
      <c r="AD65" s="10" t="s">
        <v>93</v>
      </c>
      <c r="AE65" s="10">
        <v>1298</v>
      </c>
      <c r="AF65" s="10">
        <v>0</v>
      </c>
      <c r="AG65" s="10">
        <v>0</v>
      </c>
      <c r="AH65" s="10">
        <v>1</v>
      </c>
      <c r="AI65" s="10">
        <f>SUM(Table1[[#This Row],[Attitude_SS]:[Demography_SS]])</f>
        <v>1</v>
      </c>
      <c r="AJ65" s="11" t="s">
        <v>94</v>
      </c>
      <c r="AK65" s="11" t="s">
        <v>177</v>
      </c>
      <c r="AL65" s="11"/>
      <c r="AM65" s="11" t="s">
        <v>96</v>
      </c>
      <c r="AN65" s="11" t="s">
        <v>215</v>
      </c>
      <c r="AO65" s="11"/>
      <c r="AP65" s="10">
        <v>3.7781599999999999E-2</v>
      </c>
      <c r="AQ65" s="10"/>
      <c r="AR65" s="10">
        <v>1.0385043987484257</v>
      </c>
      <c r="AS65" s="10" t="s">
        <v>185</v>
      </c>
      <c r="AT65" s="10">
        <v>1.4456378252834332</v>
      </c>
      <c r="AU65" s="10" t="s">
        <v>554</v>
      </c>
    </row>
    <row r="66" spans="1:47" x14ac:dyDescent="0.35">
      <c r="A66" s="23">
        <v>70</v>
      </c>
      <c r="B66" s="10" t="s">
        <v>848</v>
      </c>
      <c r="C66" s="10">
        <v>70.099999999999994</v>
      </c>
      <c r="D66" s="10" t="s">
        <v>849</v>
      </c>
      <c r="E66" s="10" t="s">
        <v>850</v>
      </c>
      <c r="F66" s="10" t="str">
        <f>IF(Table1[[#This Row],[Regional_accessibility]]=0,"exclude - no RA","")</f>
        <v>exclude - no RA</v>
      </c>
      <c r="G66" s="10" t="str">
        <f>IF(Table1[[#This Row],[E_mag]]&gt;1,"exclude - &gt;1",IF(Table1[[#This Row],[E_mag]]&lt;-1,"exclude &lt;-1",""))</f>
        <v/>
      </c>
      <c r="H66" s="10" t="str">
        <f>IF(Table1[[#This Row],[E_mag]]&lt;'4 - Outliers'!$F$11,"low",IF(Table1[[#This Row],[E_mag]]&gt;'4 - Outliers'!$F$12,"high",""))</f>
        <v/>
      </c>
      <c r="I66" s="10">
        <f>IF(Table1[[#This Row],[SE_E_mag]]="",VLOOKUP(Table1[[#This Row],[IV_Standardised]],'5 -Impute_SE'!B:C,2,FALSE),Table1[[#This Row],[SE_E_mag]])</f>
        <v>3.4387203231752414E-2</v>
      </c>
      <c r="J66" s="10"/>
      <c r="K66" s="10">
        <f>1/Table1[[#This Row],[5 - Impute_SE]]</f>
        <v>29.080585392784176</v>
      </c>
      <c r="L66" s="10">
        <f>Table1[[#This Row],[7 - 1_SE]]*Table1[[#This Row],[6 - Assign weight]]</f>
        <v>0</v>
      </c>
      <c r="M66" s="10">
        <f>Table1[[#This Row],[8 - Total weight]]*Table1[[#This Row],[E_mag]]</f>
        <v>0</v>
      </c>
      <c r="N66" s="10" t="s">
        <v>851</v>
      </c>
      <c r="O66" s="13">
        <v>0.20701096345514952</v>
      </c>
      <c r="P66" s="10" t="s">
        <v>57</v>
      </c>
      <c r="Q66" s="10">
        <v>3.4387203231752414E-2</v>
      </c>
      <c r="R66" s="10" t="s">
        <v>128</v>
      </c>
      <c r="S66" s="10" t="s">
        <v>88</v>
      </c>
      <c r="T66" s="10" t="s">
        <v>66</v>
      </c>
      <c r="U66" s="10" t="s">
        <v>88</v>
      </c>
      <c r="V66" s="10" t="s">
        <v>47</v>
      </c>
      <c r="W66" s="10" t="s">
        <v>295</v>
      </c>
      <c r="X66" s="10" t="s">
        <v>49</v>
      </c>
      <c r="Y66" s="10" t="s">
        <v>90</v>
      </c>
      <c r="Z66" s="10" t="s">
        <v>174</v>
      </c>
      <c r="AA66" s="11" t="s">
        <v>51</v>
      </c>
      <c r="AB66" s="11" t="s">
        <v>92</v>
      </c>
      <c r="AC66" s="11">
        <v>2009</v>
      </c>
      <c r="AD66" s="10" t="s">
        <v>93</v>
      </c>
      <c r="AE66" s="10">
        <v>1449</v>
      </c>
      <c r="AF66" s="10">
        <v>0</v>
      </c>
      <c r="AG66" s="10">
        <v>0</v>
      </c>
      <c r="AH66" s="10">
        <v>0</v>
      </c>
      <c r="AI66" s="10">
        <f>SUM(Table1[[#This Row],[Attitude_SS]:[Demography_SS]])</f>
        <v>0</v>
      </c>
      <c r="AJ66" s="11" t="s">
        <v>94</v>
      </c>
      <c r="AK66" s="11" t="s">
        <v>177</v>
      </c>
      <c r="AL66" s="11"/>
      <c r="AM66" s="11" t="s">
        <v>96</v>
      </c>
      <c r="AN66" s="11" t="s">
        <v>55</v>
      </c>
      <c r="AO66" s="11"/>
      <c r="AP66" s="10">
        <v>0.33800000000000002</v>
      </c>
      <c r="AQ66" s="10"/>
      <c r="AR66" s="10"/>
      <c r="AS66" s="10" t="s">
        <v>58</v>
      </c>
      <c r="AT66" s="10">
        <v>6.02</v>
      </c>
      <c r="AU66" s="10"/>
    </row>
    <row r="67" spans="1:47" x14ac:dyDescent="0.35">
      <c r="A67" s="23">
        <v>62</v>
      </c>
      <c r="B67" s="10" t="s">
        <v>694</v>
      </c>
      <c r="C67" s="10">
        <v>62.1</v>
      </c>
      <c r="D67" s="10" t="s">
        <v>695</v>
      </c>
      <c r="E67" s="10" t="s">
        <v>696</v>
      </c>
      <c r="F67" s="10" t="str">
        <f>IF(Table1[[#This Row],[Regional_accessibility]]=0,"exclude - no RA","")</f>
        <v>exclude - no RA</v>
      </c>
      <c r="G67" s="10" t="str">
        <f>IF(Table1[[#This Row],[E_mag]]&gt;1,"exclude - &gt;1",IF(Table1[[#This Row],[E_mag]]&lt;-1,"exclude &lt;-1",""))</f>
        <v/>
      </c>
      <c r="H67" s="10" t="str">
        <f>IF(Table1[[#This Row],[E_mag]]&lt;'4 - Outliers'!$F$11,"low",IF(Table1[[#This Row],[E_mag]]&gt;'4 - Outliers'!$F$12,"high",""))</f>
        <v/>
      </c>
      <c r="I67" s="10">
        <f>IF(Table1[[#This Row],[SE_E_mag]]="",VLOOKUP(Table1[[#This Row],[IV_Standardised]],'5 -Impute_SE'!B:C,2,FALSE),Table1[[#This Row],[SE_E_mag]])</f>
        <v>3.8405759702725015E-2</v>
      </c>
      <c r="J67" s="10"/>
      <c r="K67" s="10">
        <f>1/Table1[[#This Row],[5 - Impute_SE]]</f>
        <v>26.037761204058327</v>
      </c>
      <c r="L67" s="10">
        <f>Table1[[#This Row],[7 - 1_SE]]*Table1[[#This Row],[6 - Assign weight]]</f>
        <v>0</v>
      </c>
      <c r="M67" s="10">
        <f>Table1[[#This Row],[8 - Total weight]]*Table1[[#This Row],[E_mag]]</f>
        <v>0</v>
      </c>
      <c r="N67" s="10" t="s">
        <v>379</v>
      </c>
      <c r="O67" s="13">
        <v>0.19932589285714283</v>
      </c>
      <c r="P67" s="10" t="s">
        <v>57</v>
      </c>
      <c r="Q67" s="10">
        <v>3.8405759702725015E-2</v>
      </c>
      <c r="R67" s="10" t="s">
        <v>128</v>
      </c>
      <c r="S67" s="10" t="s">
        <v>88</v>
      </c>
      <c r="T67" s="10" t="s">
        <v>66</v>
      </c>
      <c r="U67" s="10" t="s">
        <v>88</v>
      </c>
      <c r="V67" s="10" t="s">
        <v>47</v>
      </c>
      <c r="W67" s="10" t="s">
        <v>697</v>
      </c>
      <c r="X67" s="10" t="s">
        <v>49</v>
      </c>
      <c r="Y67" s="10" t="s">
        <v>90</v>
      </c>
      <c r="Z67" s="10" t="s">
        <v>13</v>
      </c>
      <c r="AA67" s="11" t="s">
        <v>92</v>
      </c>
      <c r="AB67" s="11" t="s">
        <v>92</v>
      </c>
      <c r="AC67" s="11" t="s">
        <v>698</v>
      </c>
      <c r="AD67" s="10" t="s">
        <v>54</v>
      </c>
      <c r="AE67" s="10">
        <v>91</v>
      </c>
      <c r="AF67" s="10">
        <v>0</v>
      </c>
      <c r="AG67" s="10">
        <v>0</v>
      </c>
      <c r="AH67" s="10">
        <v>0</v>
      </c>
      <c r="AI67" s="10">
        <f>SUM(Table1[[#This Row],[Attitude_SS]:[Demography_SS]])</f>
        <v>0</v>
      </c>
      <c r="AJ67" s="11" t="s">
        <v>94</v>
      </c>
      <c r="AK67" s="11" t="s">
        <v>145</v>
      </c>
      <c r="AL67" s="11"/>
      <c r="AM67" s="11" t="s">
        <v>146</v>
      </c>
      <c r="AN67" s="11" t="s">
        <v>55</v>
      </c>
      <c r="AO67" s="11"/>
      <c r="AP67" s="10">
        <v>0.3</v>
      </c>
      <c r="AQ67" s="10"/>
      <c r="AR67" s="10"/>
      <c r="AS67" s="10" t="s">
        <v>58</v>
      </c>
      <c r="AT67" s="10">
        <v>5.19</v>
      </c>
      <c r="AU67" s="10"/>
    </row>
    <row r="68" spans="1:47" x14ac:dyDescent="0.35">
      <c r="A68" s="23">
        <v>39</v>
      </c>
      <c r="B68" s="10" t="s">
        <v>548</v>
      </c>
      <c r="C68" s="10">
        <v>39.1</v>
      </c>
      <c r="D68" s="10" t="s">
        <v>549</v>
      </c>
      <c r="E68" s="10" t="s">
        <v>550</v>
      </c>
      <c r="F68" s="10" t="str">
        <f>IF(Table1[[#This Row],[Regional_accessibility]]=0,"exclude - no RA","")</f>
        <v>exclude - no RA</v>
      </c>
      <c r="G68" s="10" t="str">
        <f>IF(Table1[[#This Row],[E_mag]]&gt;1,"exclude - &gt;1",IF(Table1[[#This Row],[E_mag]]&lt;-1,"exclude &lt;-1",""))</f>
        <v/>
      </c>
      <c r="H68" s="10" t="str">
        <f>IF(Table1[[#This Row],[E_mag]]&lt;'4 - Outliers'!$F$11,"low",IF(Table1[[#This Row],[E_mag]]&gt;'4 - Outliers'!$F$12,"high",""))</f>
        <v/>
      </c>
      <c r="I68" s="10">
        <f>IF(Table1[[#This Row],[SE_E_mag]]="",VLOOKUP(Table1[[#This Row],[IV_Standardised]],'5 -Impute_SE'!B:C,2,FALSE),Table1[[#This Row],[SE_E_mag]])</f>
        <v>9.1999999999999998E-2</v>
      </c>
      <c r="J68" s="10"/>
      <c r="K68" s="10">
        <f>1/Table1[[#This Row],[5 - Impute_SE]]</f>
        <v>10.869565217391305</v>
      </c>
      <c r="L68" s="10">
        <f>Table1[[#This Row],[7 - 1_SE]]*Table1[[#This Row],[6 - Assign weight]]</f>
        <v>0</v>
      </c>
      <c r="M68" s="10">
        <f>Table1[[#This Row],[8 - Total weight]]*Table1[[#This Row],[E_mag]]</f>
        <v>0</v>
      </c>
      <c r="N68" s="10" t="s">
        <v>553</v>
      </c>
      <c r="O68" s="10">
        <v>0.19900000000000001</v>
      </c>
      <c r="P68" s="10" t="s">
        <v>98</v>
      </c>
      <c r="Q68" s="10">
        <v>9.1999999999999998E-2</v>
      </c>
      <c r="R68" s="10" t="s">
        <v>128</v>
      </c>
      <c r="S68" s="10" t="s">
        <v>88</v>
      </c>
      <c r="T68" s="10" t="s">
        <v>66</v>
      </c>
      <c r="U68" s="10" t="s">
        <v>88</v>
      </c>
      <c r="V68" s="10" t="s">
        <v>47</v>
      </c>
      <c r="W68" s="10" t="s">
        <v>120</v>
      </c>
      <c r="X68" s="10" t="s">
        <v>49</v>
      </c>
      <c r="Y68" s="10" t="s">
        <v>90</v>
      </c>
      <c r="Z68" s="10" t="s">
        <v>13</v>
      </c>
      <c r="AA68" s="11" t="s">
        <v>551</v>
      </c>
      <c r="AB68" s="11" t="s">
        <v>92</v>
      </c>
      <c r="AC68" s="11" t="s">
        <v>552</v>
      </c>
      <c r="AD68" s="10" t="s">
        <v>54</v>
      </c>
      <c r="AE68" s="10">
        <v>41</v>
      </c>
      <c r="AF68" s="10">
        <v>0</v>
      </c>
      <c r="AG68" s="10">
        <v>0</v>
      </c>
      <c r="AH68" s="10">
        <v>1</v>
      </c>
      <c r="AI68" s="10">
        <f>SUM(Table1[[#This Row],[Attitude_SS]:[Demography_SS]])</f>
        <v>1</v>
      </c>
      <c r="AJ68" s="11" t="s">
        <v>94</v>
      </c>
      <c r="AK68" s="11" t="s">
        <v>177</v>
      </c>
      <c r="AL68" s="11"/>
      <c r="AM68" s="11" t="s">
        <v>96</v>
      </c>
      <c r="AN68" s="11" t="s">
        <v>55</v>
      </c>
      <c r="AO68" s="11"/>
      <c r="AP68" s="10">
        <v>0.19900000000000001</v>
      </c>
      <c r="AQ68" s="10"/>
      <c r="AR68" s="10"/>
      <c r="AS68" s="10" t="s">
        <v>58</v>
      </c>
      <c r="AT68" s="10">
        <v>2.1630434782608696</v>
      </c>
      <c r="AU68" s="10" t="s">
        <v>554</v>
      </c>
    </row>
    <row r="69" spans="1:47" x14ac:dyDescent="0.35">
      <c r="A69" s="23">
        <v>32</v>
      </c>
      <c r="B69" s="10" t="s">
        <v>442</v>
      </c>
      <c r="C69" s="10">
        <v>32.1</v>
      </c>
      <c r="D69" s="10" t="s">
        <v>443</v>
      </c>
      <c r="E69" s="10" t="s">
        <v>444</v>
      </c>
      <c r="F69" s="10" t="str">
        <f>IF(Table1[[#This Row],[Regional_accessibility]]=0,"exclude - no RA","")</f>
        <v>exclude - no RA</v>
      </c>
      <c r="G69" s="10" t="str">
        <f>IF(Table1[[#This Row],[E_mag]]&gt;1,"exclude - &gt;1",IF(Table1[[#This Row],[E_mag]]&lt;-1,"exclude &lt;-1",""))</f>
        <v/>
      </c>
      <c r="H69" s="10" t="str">
        <f>IF(Table1[[#This Row],[E_mag]]&lt;'4 - Outliers'!$F$11,"low",IF(Table1[[#This Row],[E_mag]]&gt;'4 - Outliers'!$F$12,"high",""))</f>
        <v/>
      </c>
      <c r="I69" s="10">
        <f>IF(Table1[[#This Row],[SE_E_mag]]="",VLOOKUP(Table1[[#This Row],[IV_Standardised]],'5 -Impute_SE'!B:C,2,FALSE),Table1[[#This Row],[SE_E_mag]])</f>
        <v>2.0315119604762753E-2</v>
      </c>
      <c r="J69" s="10"/>
      <c r="K69" s="10">
        <f>1/Table1[[#This Row],[5 - Impute_SE]]</f>
        <v>49.224420995560187</v>
      </c>
      <c r="L69" s="10">
        <f>Table1[[#This Row],[7 - 1_SE]]*Table1[[#This Row],[6 - Assign weight]]</f>
        <v>0</v>
      </c>
      <c r="M69" s="10">
        <f>Table1[[#This Row],[8 - Total weight]]*Table1[[#This Row],[E_mag]]</f>
        <v>0</v>
      </c>
      <c r="N69" s="10" t="s">
        <v>446</v>
      </c>
      <c r="O69" s="13">
        <v>0.19665035777410345</v>
      </c>
      <c r="P69" s="10" t="s">
        <v>57</v>
      </c>
      <c r="Q69" s="10">
        <v>2.0315119604762753E-2</v>
      </c>
      <c r="R69" s="10" t="s">
        <v>128</v>
      </c>
      <c r="S69" s="10" t="s">
        <v>88</v>
      </c>
      <c r="T69" s="10" t="s">
        <v>66</v>
      </c>
      <c r="U69" s="10" t="s">
        <v>88</v>
      </c>
      <c r="V69" s="10" t="s">
        <v>47</v>
      </c>
      <c r="W69" s="10" t="s">
        <v>295</v>
      </c>
      <c r="X69" s="10" t="s">
        <v>49</v>
      </c>
      <c r="Y69" s="10" t="s">
        <v>90</v>
      </c>
      <c r="Z69" s="10" t="s">
        <v>13</v>
      </c>
      <c r="AA69" s="11" t="s">
        <v>51</v>
      </c>
      <c r="AB69" s="11" t="s">
        <v>445</v>
      </c>
      <c r="AC69" s="11">
        <v>2000</v>
      </c>
      <c r="AD69" s="10" t="s">
        <v>93</v>
      </c>
      <c r="AE69" s="10" t="s">
        <v>79</v>
      </c>
      <c r="AF69" s="10">
        <v>0</v>
      </c>
      <c r="AG69" s="10">
        <v>0</v>
      </c>
      <c r="AH69" s="10">
        <v>1</v>
      </c>
      <c r="AI69" s="10">
        <f>SUM(Table1[[#This Row],[Attitude_SS]:[Demography_SS]])</f>
        <v>1</v>
      </c>
      <c r="AJ69" s="11" t="s">
        <v>94</v>
      </c>
      <c r="AK69" s="11" t="s">
        <v>145</v>
      </c>
      <c r="AL69" s="11"/>
      <c r="AM69" s="11" t="s">
        <v>146</v>
      </c>
      <c r="AN69" s="11" t="s">
        <v>55</v>
      </c>
      <c r="AO69" s="11"/>
      <c r="AP69" s="10">
        <v>0.78920000000000001</v>
      </c>
      <c r="AQ69" s="10"/>
      <c r="AR69" s="10"/>
      <c r="AS69" s="10" t="s">
        <v>58</v>
      </c>
      <c r="AT69" s="10">
        <v>9.68</v>
      </c>
      <c r="AU69" s="10"/>
    </row>
    <row r="70" spans="1:47" x14ac:dyDescent="0.35">
      <c r="A70" s="23">
        <v>64</v>
      </c>
      <c r="B70" s="10" t="s">
        <v>699</v>
      </c>
      <c r="C70" s="10">
        <v>64.099999999999994</v>
      </c>
      <c r="D70" s="10" t="s">
        <v>700</v>
      </c>
      <c r="E70" s="10" t="s">
        <v>701</v>
      </c>
      <c r="F70" s="10" t="str">
        <f>IF(Table1[[#This Row],[Regional_accessibility]]=0,"exclude - no RA","")</f>
        <v>exclude - no RA</v>
      </c>
      <c r="G70" s="10" t="str">
        <f>IF(Table1[[#This Row],[E_mag]]&gt;1,"exclude - &gt;1",IF(Table1[[#This Row],[E_mag]]&lt;-1,"exclude &lt;-1",""))</f>
        <v/>
      </c>
      <c r="H70" s="10" t="str">
        <f>IF(Table1[[#This Row],[E_mag]]&lt;'4 - Outliers'!$F$11,"low",IF(Table1[[#This Row],[E_mag]]&gt;'4 - Outliers'!$F$12,"high",""))</f>
        <v/>
      </c>
      <c r="I70" s="10">
        <f>IF(Table1[[#This Row],[SE_E_mag]]="",VLOOKUP(Table1[[#This Row],[IV_Standardised]],'5 -Impute_SE'!B:C,2,FALSE),Table1[[#This Row],[SE_E_mag]])</f>
        <v>6.2554952233216887E-2</v>
      </c>
      <c r="J70" s="10"/>
      <c r="K70" s="10">
        <f>1/Table1[[#This Row],[5 - Impute_SE]]</f>
        <v>15.985944586318407</v>
      </c>
      <c r="L70" s="10">
        <f>Table1[[#This Row],[7 - 1_SE]]*Table1[[#This Row],[6 - Assign weight]]</f>
        <v>0</v>
      </c>
      <c r="M70" s="10">
        <f>Table1[[#This Row],[8 - Total weight]]*Table1[[#This Row],[E_mag]]</f>
        <v>0</v>
      </c>
      <c r="N70" s="10" t="s">
        <v>175</v>
      </c>
      <c r="O70" s="13">
        <v>0.19560933563326918</v>
      </c>
      <c r="P70" s="10" t="s">
        <v>57</v>
      </c>
      <c r="Q70" s="10">
        <v>6.2554952233216887E-2</v>
      </c>
      <c r="R70" s="10" t="s">
        <v>128</v>
      </c>
      <c r="S70" s="10" t="s">
        <v>88</v>
      </c>
      <c r="T70" s="10" t="s">
        <v>66</v>
      </c>
      <c r="U70" s="10" t="s">
        <v>88</v>
      </c>
      <c r="V70" s="10" t="s">
        <v>47</v>
      </c>
      <c r="W70" s="10" t="s">
        <v>702</v>
      </c>
      <c r="X70" s="10" t="s">
        <v>49</v>
      </c>
      <c r="Y70" s="10" t="s">
        <v>90</v>
      </c>
      <c r="Z70" s="10" t="s">
        <v>13</v>
      </c>
      <c r="AA70" s="11" t="s">
        <v>703</v>
      </c>
      <c r="AB70" s="11" t="s">
        <v>92</v>
      </c>
      <c r="AC70" s="11" t="s">
        <v>704</v>
      </c>
      <c r="AD70" s="10" t="s">
        <v>54</v>
      </c>
      <c r="AE70" s="10">
        <v>57</v>
      </c>
      <c r="AF70" s="10">
        <v>0</v>
      </c>
      <c r="AG70" s="10">
        <v>0</v>
      </c>
      <c r="AH70" s="10">
        <v>0</v>
      </c>
      <c r="AI70" s="10">
        <f>SUM(Table1[[#This Row],[Attitude_SS]:[Demography_SS]])</f>
        <v>0</v>
      </c>
      <c r="AJ70" s="11" t="s">
        <v>94</v>
      </c>
      <c r="AK70" s="11" t="s">
        <v>680</v>
      </c>
      <c r="AL70" s="11"/>
      <c r="AM70" s="11" t="s">
        <v>146</v>
      </c>
      <c r="AN70" s="11" t="s">
        <v>55</v>
      </c>
      <c r="AO70" s="11"/>
      <c r="AP70" s="10">
        <v>25.643000000000001</v>
      </c>
      <c r="AQ70" s="10"/>
      <c r="AR70" s="10"/>
      <c r="AS70" s="10" t="s">
        <v>58</v>
      </c>
      <c r="AT70" s="10">
        <v>3.1269999999999998</v>
      </c>
      <c r="AU70" s="10"/>
    </row>
    <row r="71" spans="1:47" x14ac:dyDescent="0.35">
      <c r="A71" s="23">
        <v>50</v>
      </c>
      <c r="B71" s="10" t="s">
        <v>579</v>
      </c>
      <c r="C71" s="10">
        <v>50.1</v>
      </c>
      <c r="D71" s="10" t="s">
        <v>580</v>
      </c>
      <c r="E71" s="10" t="s">
        <v>581</v>
      </c>
      <c r="F71" s="10" t="str">
        <f>IF(Table1[[#This Row],[Regional_accessibility]]=0,"exclude - no RA","")</f>
        <v>exclude - no RA</v>
      </c>
      <c r="G71" s="10" t="str">
        <f>IF(Table1[[#This Row],[E_mag]]&gt;1,"exclude - &gt;1",IF(Table1[[#This Row],[E_mag]]&lt;-1,"exclude &lt;-1",""))</f>
        <v/>
      </c>
      <c r="H71" s="10" t="str">
        <f>IF(Table1[[#This Row],[E_mag]]&lt;'4 - Outliers'!$F$11,"low",IF(Table1[[#This Row],[E_mag]]&gt;'4 - Outliers'!$F$12,"high",""))</f>
        <v/>
      </c>
      <c r="I71" s="10">
        <f>IF(Table1[[#This Row],[SE_E_mag]]="",VLOOKUP(Table1[[#This Row],[IV_Standardised]],'5 -Impute_SE'!B:C,2,FALSE),Table1[[#This Row],[SE_E_mag]])</f>
        <v>6.5206307597043892E-2</v>
      </c>
      <c r="J71" s="10"/>
      <c r="K71" s="10">
        <f>1/Table1[[#This Row],[5 - Impute_SE]]</f>
        <v>15.335939679021708</v>
      </c>
      <c r="L71" s="10">
        <f>Table1[[#This Row],[7 - 1_SE]]*Table1[[#This Row],[6 - Assign weight]]</f>
        <v>0</v>
      </c>
      <c r="M71" s="10">
        <f>Table1[[#This Row],[8 - Total weight]]*Table1[[#This Row],[E_mag]]</f>
        <v>0</v>
      </c>
      <c r="N71" s="10" t="s">
        <v>584</v>
      </c>
      <c r="O71" s="10">
        <v>0.19052752274999998</v>
      </c>
      <c r="P71" s="10" t="s">
        <v>491</v>
      </c>
      <c r="Q71" s="10"/>
      <c r="R71" s="10"/>
      <c r="S71" s="10" t="s">
        <v>88</v>
      </c>
      <c r="T71" s="10" t="s">
        <v>66</v>
      </c>
      <c r="U71" s="10" t="s">
        <v>88</v>
      </c>
      <c r="V71" s="10" t="s">
        <v>119</v>
      </c>
      <c r="W71" s="10" t="s">
        <v>120</v>
      </c>
      <c r="X71" s="10" t="s">
        <v>141</v>
      </c>
      <c r="Y71" s="10" t="s">
        <v>90</v>
      </c>
      <c r="Z71" s="10" t="s">
        <v>142</v>
      </c>
      <c r="AA71" s="11" t="s">
        <v>51</v>
      </c>
      <c r="AB71" s="11" t="s">
        <v>92</v>
      </c>
      <c r="AC71" s="11" t="s">
        <v>582</v>
      </c>
      <c r="AD71" s="10" t="s">
        <v>165</v>
      </c>
      <c r="AE71" s="10">
        <v>5000</v>
      </c>
      <c r="AF71" s="10">
        <v>0</v>
      </c>
      <c r="AG71" s="10">
        <v>0</v>
      </c>
      <c r="AH71" s="10">
        <v>1</v>
      </c>
      <c r="AI71" s="10">
        <f>SUM(Table1[[#This Row],[Attitude_SS]:[Demography_SS]])</f>
        <v>1</v>
      </c>
      <c r="AJ71" s="11" t="s">
        <v>94</v>
      </c>
      <c r="AK71" s="11" t="s">
        <v>177</v>
      </c>
      <c r="AL71" s="11"/>
      <c r="AM71" s="11" t="s">
        <v>96</v>
      </c>
      <c r="AN71" s="11" t="s">
        <v>583</v>
      </c>
      <c r="AO71" s="11" t="s">
        <v>124</v>
      </c>
      <c r="AP71" s="10">
        <v>2.63E-2</v>
      </c>
      <c r="AQ71" s="10">
        <v>1.0266488969479457</v>
      </c>
      <c r="AR71" s="10"/>
      <c r="AS71" s="10" t="s">
        <v>78</v>
      </c>
      <c r="AT71" s="10" t="s">
        <v>58</v>
      </c>
      <c r="AU71" s="10"/>
    </row>
    <row r="72" spans="1:47" x14ac:dyDescent="0.35">
      <c r="A72" s="23">
        <v>131</v>
      </c>
      <c r="B72" s="10" t="s">
        <v>1192</v>
      </c>
      <c r="C72" s="10">
        <v>131.1</v>
      </c>
      <c r="D72" s="10" t="s">
        <v>1208</v>
      </c>
      <c r="E72" s="10" t="s">
        <v>1194</v>
      </c>
      <c r="F72" s="10" t="str">
        <f>IF(Table1[[#This Row],[Regional_accessibility]]=0,"exclude - no RA","")</f>
        <v>exclude - no RA</v>
      </c>
      <c r="G72" s="10" t="str">
        <f>IF(Table1[[#This Row],[E_mag]]&gt;1,"exclude - &gt;1",IF(Table1[[#This Row],[E_mag]]&lt;-1,"exclude &lt;-1",""))</f>
        <v/>
      </c>
      <c r="H72" s="10" t="str">
        <f>IF(Table1[[#This Row],[E_mag]]&lt;'4 - Outliers'!$F$11,"low",IF(Table1[[#This Row],[E_mag]]&gt;'4 - Outliers'!$F$12,"high",""))</f>
        <v/>
      </c>
      <c r="I72" s="10">
        <f>IF(Table1[[#This Row],[SE_E_mag]]="",VLOOKUP(Table1[[#This Row],[IV_Standardised]],'5 -Impute_SE'!B:C,2,FALSE),Table1[[#This Row],[SE_E_mag]])</f>
        <v>7.2741935483870965E-2</v>
      </c>
      <c r="J72" s="10"/>
      <c r="K72" s="10">
        <f>1/Table1[[#This Row],[5 - Impute_SE]]</f>
        <v>13.747228381374724</v>
      </c>
      <c r="L72" s="10">
        <f>Table1[[#This Row],[7 - 1_SE]]*Table1[[#This Row],[6 - Assign weight]]</f>
        <v>0</v>
      </c>
      <c r="M72" s="10">
        <f>Table1[[#This Row],[8 - Total weight]]*Table1[[#This Row],[E_mag]]</f>
        <v>0</v>
      </c>
      <c r="N72" s="10" t="s">
        <v>918</v>
      </c>
      <c r="O72" s="10">
        <v>0.1804</v>
      </c>
      <c r="P72" s="10" t="s">
        <v>491</v>
      </c>
      <c r="Q72" s="10">
        <v>7.2741935483870965E-2</v>
      </c>
      <c r="R72" s="10" t="s">
        <v>128</v>
      </c>
      <c r="S72" s="10" t="s">
        <v>88</v>
      </c>
      <c r="T72" s="10" t="s">
        <v>66</v>
      </c>
      <c r="U72" s="10" t="s">
        <v>88</v>
      </c>
      <c r="V72" s="10" t="s">
        <v>119</v>
      </c>
      <c r="W72" s="10" t="s">
        <v>120</v>
      </c>
      <c r="X72" s="10" t="s">
        <v>1195</v>
      </c>
      <c r="Y72" s="10" t="s">
        <v>50</v>
      </c>
      <c r="Z72" s="10" t="s">
        <v>1196</v>
      </c>
      <c r="AA72" s="10" t="s">
        <v>51</v>
      </c>
      <c r="AB72" s="10" t="s">
        <v>923</v>
      </c>
      <c r="AC72" s="10">
        <v>1991</v>
      </c>
      <c r="AD72" s="10" t="s">
        <v>93</v>
      </c>
      <c r="AE72" s="10">
        <v>1619</v>
      </c>
      <c r="AF72" s="10">
        <v>0</v>
      </c>
      <c r="AG72" s="10">
        <v>0</v>
      </c>
      <c r="AH72" s="10">
        <v>1</v>
      </c>
      <c r="AI72" s="10">
        <f>SUM(Table1[[#This Row],[Attitude_SS]:[Demography_SS]])</f>
        <v>1</v>
      </c>
      <c r="AJ72" s="10" t="s">
        <v>94</v>
      </c>
      <c r="AK72" s="10" t="s">
        <v>1209</v>
      </c>
      <c r="AL72" s="10"/>
      <c r="AM72" s="10" t="s">
        <v>96</v>
      </c>
      <c r="AN72" s="10" t="s">
        <v>1198</v>
      </c>
      <c r="AO72" s="10" t="s">
        <v>1199</v>
      </c>
      <c r="AP72" s="10">
        <v>8.2000000000000007E-3</v>
      </c>
      <c r="AQ72" s="10"/>
      <c r="AR72" s="10"/>
      <c r="AS72" s="10"/>
      <c r="AT72" s="10">
        <v>2.48</v>
      </c>
      <c r="AU72" s="10"/>
    </row>
    <row r="73" spans="1:47" x14ac:dyDescent="0.35">
      <c r="A73" s="23">
        <v>11</v>
      </c>
      <c r="B73" s="10" t="s">
        <v>178</v>
      </c>
      <c r="C73" s="10">
        <v>11.2</v>
      </c>
      <c r="D73" s="10" t="s">
        <v>191</v>
      </c>
      <c r="E73" s="10" t="s">
        <v>192</v>
      </c>
      <c r="F73" s="10" t="str">
        <f>IF(Table1[[#This Row],[Regional_accessibility]]=0,"exclude - no RA","")</f>
        <v>exclude - no RA</v>
      </c>
      <c r="G73" s="10" t="str">
        <f>IF(Table1[[#This Row],[E_mag]]&gt;1,"exclude - &gt;1",IF(Table1[[#This Row],[E_mag]]&lt;-1,"exclude &lt;-1",""))</f>
        <v/>
      </c>
      <c r="H73" s="10" t="str">
        <f>IF(Table1[[#This Row],[E_mag]]&lt;'4 - Outliers'!$F$11,"low",IF(Table1[[#This Row],[E_mag]]&gt;'4 - Outliers'!$F$12,"high",""))</f>
        <v/>
      </c>
      <c r="I73" s="10">
        <f>IF(Table1[[#This Row],[SE_E_mag]]="",VLOOKUP(Table1[[#This Row],[IV_Standardised]],'5 -Impute_SE'!B:C,2,FALSE),Table1[[#This Row],[SE_E_mag]])</f>
        <v>4.0709033181144709E-2</v>
      </c>
      <c r="J73" s="10"/>
      <c r="K73" s="10">
        <f>1/Table1[[#This Row],[5 - Impute_SE]]</f>
        <v>24.564572574108002</v>
      </c>
      <c r="L73" s="10">
        <f>Table1[[#This Row],[7 - 1_SE]]*Table1[[#This Row],[6 - Assign weight]]</f>
        <v>0</v>
      </c>
      <c r="M73" s="10">
        <f>Table1[[#This Row],[8 - Total weight]]*Table1[[#This Row],[E_mag]]</f>
        <v>0</v>
      </c>
      <c r="N73" s="10"/>
      <c r="O73" s="10">
        <v>0.17</v>
      </c>
      <c r="P73" s="10" t="s">
        <v>126</v>
      </c>
      <c r="Q73" s="10"/>
      <c r="R73" s="10"/>
      <c r="S73" s="10" t="s">
        <v>187</v>
      </c>
      <c r="T73" s="10" t="s">
        <v>66</v>
      </c>
      <c r="U73" s="10" t="s">
        <v>88</v>
      </c>
      <c r="V73" s="10" t="s">
        <v>47</v>
      </c>
      <c r="W73" s="10" t="s">
        <v>120</v>
      </c>
      <c r="X73" s="10" t="s">
        <v>49</v>
      </c>
      <c r="Y73" s="10" t="s">
        <v>50</v>
      </c>
      <c r="Z73" s="10" t="s">
        <v>13</v>
      </c>
      <c r="AA73" s="11" t="s">
        <v>51</v>
      </c>
      <c r="AB73" s="11" t="s">
        <v>103</v>
      </c>
      <c r="AC73" s="11">
        <v>2000</v>
      </c>
      <c r="AD73" s="10" t="s">
        <v>93</v>
      </c>
      <c r="AE73" s="10">
        <v>8212</v>
      </c>
      <c r="AF73" s="10">
        <v>0</v>
      </c>
      <c r="AG73" s="10">
        <v>1</v>
      </c>
      <c r="AH73" s="10">
        <v>1</v>
      </c>
      <c r="AI73" s="10">
        <f>SUM(Table1[[#This Row],[Attitude_SS]:[Demography_SS]])</f>
        <v>2</v>
      </c>
      <c r="AJ73" s="11" t="s">
        <v>94</v>
      </c>
      <c r="AK73" s="11" t="s">
        <v>188</v>
      </c>
      <c r="AL73" s="11"/>
      <c r="AM73" s="11" t="s">
        <v>107</v>
      </c>
      <c r="AN73" s="11" t="s">
        <v>183</v>
      </c>
      <c r="AO73" s="11"/>
      <c r="AP73" s="10">
        <v>0.17</v>
      </c>
      <c r="AQ73" s="10"/>
      <c r="AR73" s="10"/>
      <c r="AS73" s="10" t="s">
        <v>58</v>
      </c>
      <c r="AT73" s="10" t="s">
        <v>58</v>
      </c>
      <c r="AU73" s="10"/>
    </row>
    <row r="74" spans="1:47" x14ac:dyDescent="0.35">
      <c r="A74" s="23">
        <v>111</v>
      </c>
      <c r="B74" s="10" t="s">
        <v>1109</v>
      </c>
      <c r="C74" s="10">
        <v>111.1</v>
      </c>
      <c r="D74" s="10" t="s">
        <v>1110</v>
      </c>
      <c r="E74" s="10" t="s">
        <v>1111</v>
      </c>
      <c r="F74" s="10" t="str">
        <f>IF(Table1[[#This Row],[Regional_accessibility]]=0,"exclude - no RA","")</f>
        <v/>
      </c>
      <c r="G74" s="10" t="str">
        <f>IF(Table1[[#This Row],[E_mag]]&gt;1,"exclude - &gt;1",IF(Table1[[#This Row],[E_mag]]&lt;-1,"exclude &lt;-1",""))</f>
        <v/>
      </c>
      <c r="H74" s="10" t="str">
        <f>IF(Table1[[#This Row],[E_mag]]&lt;'4 - Outliers'!$F$11,"low",IF(Table1[[#This Row],[E_mag]]&gt;'4 - Outliers'!$F$12,"high",""))</f>
        <v>low</v>
      </c>
      <c r="I74" s="10">
        <f>IF(Table1[[#This Row],[SE_E_mag]]="",VLOOKUP(Table1[[#This Row],[IV_Standardised]],'5 -Impute_SE'!B:C,2,FALSE),Table1[[#This Row],[SE_E_mag]])</f>
        <v>1.5030311000793316E-2</v>
      </c>
      <c r="J74" s="10"/>
      <c r="K74" s="10">
        <f>1/Table1[[#This Row],[5 - Impute_SE]]</f>
        <v>66.532222782829905</v>
      </c>
      <c r="L74" s="10">
        <f>Table1[[#This Row],[7 - 1_SE]]*Table1[[#This Row],[6 - Assign weight]]</f>
        <v>0</v>
      </c>
      <c r="M74" s="10">
        <f>Table1[[#This Row],[8 - Total weight]]*Table1[[#This Row],[E_mag]]</f>
        <v>0</v>
      </c>
      <c r="N74" s="10" t="s">
        <v>454</v>
      </c>
      <c r="O74" s="16">
        <v>-0.33261200000000002</v>
      </c>
      <c r="P74" s="10" t="s">
        <v>362</v>
      </c>
      <c r="Q74" s="10"/>
      <c r="R74" s="10"/>
      <c r="S74" s="10" t="s">
        <v>88</v>
      </c>
      <c r="T74" s="10" t="s">
        <v>45</v>
      </c>
      <c r="U74" s="10" t="s">
        <v>44</v>
      </c>
      <c r="V74" s="10" t="s">
        <v>47</v>
      </c>
      <c r="W74" s="10" t="s">
        <v>120</v>
      </c>
      <c r="X74" s="10" t="s">
        <v>359</v>
      </c>
      <c r="Y74" s="10" t="s">
        <v>50</v>
      </c>
      <c r="Z74" s="10" t="s">
        <v>436</v>
      </c>
      <c r="AA74" s="11" t="s">
        <v>51</v>
      </c>
      <c r="AB74" s="11" t="s">
        <v>103</v>
      </c>
      <c r="AC74" s="11" t="s">
        <v>1112</v>
      </c>
      <c r="AD74" s="10" t="s">
        <v>54</v>
      </c>
      <c r="AE74" s="10">
        <v>1000</v>
      </c>
      <c r="AF74" s="10">
        <v>1</v>
      </c>
      <c r="AG74" s="10">
        <v>0</v>
      </c>
      <c r="AH74" s="10">
        <v>1</v>
      </c>
      <c r="AI74" s="10">
        <f>SUM(Table1[[#This Row],[Attitude_SS]:[Demography_SS]])</f>
        <v>1</v>
      </c>
      <c r="AJ74" s="11" t="s">
        <v>94</v>
      </c>
      <c r="AK74" s="11" t="s">
        <v>1113</v>
      </c>
      <c r="AL74" s="11"/>
      <c r="AM74" s="11" t="s">
        <v>428</v>
      </c>
      <c r="AN74" s="11" t="s">
        <v>215</v>
      </c>
      <c r="AO74" s="11"/>
      <c r="AP74" s="10">
        <v>-0.19600000000000001</v>
      </c>
      <c r="AQ74" s="10"/>
      <c r="AR74" s="10">
        <v>0.82201223467818652</v>
      </c>
      <c r="AS74" s="10" t="s">
        <v>185</v>
      </c>
      <c r="AT74" s="10" t="s">
        <v>58</v>
      </c>
      <c r="AU74" s="10"/>
    </row>
    <row r="75" spans="1:47" x14ac:dyDescent="0.35">
      <c r="A75" s="23">
        <v>38</v>
      </c>
      <c r="B75" s="10" t="s">
        <v>505</v>
      </c>
      <c r="C75" s="10">
        <v>38.6</v>
      </c>
      <c r="D75" s="10" t="s">
        <v>547</v>
      </c>
      <c r="E75" s="10" t="s">
        <v>541</v>
      </c>
      <c r="F75" s="10" t="str">
        <f>IF(Table1[[#This Row],[Regional_accessibility]]=0,"exclude - no RA","")</f>
        <v/>
      </c>
      <c r="G75" s="10" t="str">
        <f>IF(Table1[[#This Row],[E_mag]]&gt;1,"exclude - &gt;1",IF(Table1[[#This Row],[E_mag]]&lt;-1,"exclude &lt;-1",""))</f>
        <v/>
      </c>
      <c r="H75" s="10" t="str">
        <f>IF(Table1[[#This Row],[E_mag]]&lt;'4 - Outliers'!$F$11,"low",IF(Table1[[#This Row],[E_mag]]&gt;'4 - Outliers'!$F$12,"high",""))</f>
        <v/>
      </c>
      <c r="I75" s="10">
        <f>IF(Table1[[#This Row],[SE_E_mag]]="",VLOOKUP(Table1[[#This Row],[IV_Standardised]],'5 -Impute_SE'!B:C,2,FALSE),Table1[[#This Row],[SE_E_mag]])</f>
        <v>8.1678742695926662E-2</v>
      </c>
      <c r="J75" s="10">
        <f>1/5</f>
        <v>0.2</v>
      </c>
      <c r="K75" s="10">
        <f>1/Table1[[#This Row],[5 - Impute_SE]]</f>
        <v>12.243087576932918</v>
      </c>
      <c r="L75" s="10">
        <f>Table1[[#This Row],[7 - 1_SE]]*Table1[[#This Row],[6 - Assign weight]]</f>
        <v>2.4486175153865837</v>
      </c>
      <c r="M75" s="10">
        <f>Table1[[#This Row],[8 - Total weight]]*Table1[[#This Row],[E_mag]]</f>
        <v>5.8766820369278008E-2</v>
      </c>
      <c r="N75" s="10"/>
      <c r="O75" s="16">
        <v>2.4E-2</v>
      </c>
      <c r="P75" s="10" t="s">
        <v>126</v>
      </c>
      <c r="Q75" s="10"/>
      <c r="R75" s="10"/>
      <c r="S75" s="10" t="s">
        <v>88</v>
      </c>
      <c r="T75" s="10" t="s">
        <v>66</v>
      </c>
      <c r="U75" s="10" t="s">
        <v>88</v>
      </c>
      <c r="V75" s="10" t="s">
        <v>47</v>
      </c>
      <c r="W75" s="10" t="s">
        <v>120</v>
      </c>
      <c r="X75" s="10" t="s">
        <v>214</v>
      </c>
      <c r="Y75" s="10" t="s">
        <v>90</v>
      </c>
      <c r="Z75" s="10" t="s">
        <v>537</v>
      </c>
      <c r="AA75" s="10" t="s">
        <v>508</v>
      </c>
      <c r="AB75" s="10" t="s">
        <v>509</v>
      </c>
      <c r="AC75" s="10">
        <v>2010</v>
      </c>
      <c r="AD75" s="10" t="s">
        <v>165</v>
      </c>
      <c r="AE75" s="10">
        <v>1000</v>
      </c>
      <c r="AF75" s="10">
        <v>1</v>
      </c>
      <c r="AG75" s="10">
        <v>0</v>
      </c>
      <c r="AH75" s="10">
        <v>0</v>
      </c>
      <c r="AI75" s="10">
        <f>SUM(Table1[[#This Row],[Attitude_SS]:[Demography_SS]])</f>
        <v>0</v>
      </c>
      <c r="AJ75" s="10" t="s">
        <v>181</v>
      </c>
      <c r="AK75" s="10" t="s">
        <v>517</v>
      </c>
      <c r="AL75" s="10">
        <v>1</v>
      </c>
      <c r="AM75" s="10" t="s">
        <v>182</v>
      </c>
      <c r="AN75" s="10" t="s">
        <v>521</v>
      </c>
      <c r="AO75" s="11"/>
      <c r="AP75" s="10">
        <v>0.26</v>
      </c>
      <c r="AQ75" s="10"/>
      <c r="AR75" s="10">
        <v>1.2969300866657718</v>
      </c>
      <c r="AS75" s="10" t="s">
        <v>185</v>
      </c>
      <c r="AT75" s="10"/>
      <c r="AU75" s="10"/>
    </row>
    <row r="76" spans="1:47" x14ac:dyDescent="0.35">
      <c r="A76" s="23">
        <v>94</v>
      </c>
      <c r="B76" s="10" t="s">
        <v>969</v>
      </c>
      <c r="C76" s="10">
        <v>94.1</v>
      </c>
      <c r="D76" s="10" t="s">
        <v>981</v>
      </c>
      <c r="E76" s="10" t="s">
        <v>971</v>
      </c>
      <c r="F76" s="10" t="str">
        <f>IF(Table1[[#This Row],[Regional_accessibility]]=0,"exclude - no RA","")</f>
        <v/>
      </c>
      <c r="G76" s="10" t="str">
        <f>IF(Table1[[#This Row],[E_mag]]&gt;1,"exclude - &gt;1",IF(Table1[[#This Row],[E_mag]]&lt;-1,"exclude &lt;-1",""))</f>
        <v/>
      </c>
      <c r="H76" s="10" t="str">
        <f>IF(Table1[[#This Row],[E_mag]]&lt;'4 - Outliers'!$F$11,"low",IF(Table1[[#This Row],[E_mag]]&gt;'4 - Outliers'!$F$12,"high",""))</f>
        <v/>
      </c>
      <c r="I76" s="10">
        <f>IF(Table1[[#This Row],[SE_E_mag]]="",VLOOKUP(Table1[[#This Row],[IV_Standardised]],'5 -Impute_SE'!B:C,2,FALSE),Table1[[#This Row],[SE_E_mag]])</f>
        <v>8.1678742695926662E-2</v>
      </c>
      <c r="J76" s="10">
        <f>1/2</f>
        <v>0.5</v>
      </c>
      <c r="K76" s="10">
        <f>1/Table1[[#This Row],[5 - Impute_SE]]</f>
        <v>12.243087576932918</v>
      </c>
      <c r="L76" s="10">
        <f>Table1[[#This Row],[7 - 1_SE]]*Table1[[#This Row],[6 - Assign weight]]</f>
        <v>6.1215437884664592</v>
      </c>
      <c r="M76" s="10">
        <f>Table1[[#This Row],[8 - Total weight]]*Table1[[#This Row],[E_mag]]</f>
        <v>0.92312880330074198</v>
      </c>
      <c r="N76" s="10" t="s">
        <v>974</v>
      </c>
      <c r="O76" s="16">
        <v>0.15079999999999999</v>
      </c>
      <c r="P76" s="10" t="s">
        <v>362</v>
      </c>
      <c r="Q76" s="10"/>
      <c r="R76" s="10"/>
      <c r="S76" s="10" t="s">
        <v>88</v>
      </c>
      <c r="T76" s="10" t="s">
        <v>66</v>
      </c>
      <c r="U76" s="10" t="s">
        <v>88</v>
      </c>
      <c r="V76" s="10" t="s">
        <v>358</v>
      </c>
      <c r="W76" s="10" t="s">
        <v>120</v>
      </c>
      <c r="X76" s="10" t="s">
        <v>359</v>
      </c>
      <c r="Y76" s="10" t="s">
        <v>90</v>
      </c>
      <c r="Z76" s="10" t="s">
        <v>13</v>
      </c>
      <c r="AA76" s="10" t="s">
        <v>51</v>
      </c>
      <c r="AB76" s="10" t="s">
        <v>972</v>
      </c>
      <c r="AC76" s="10">
        <v>2009</v>
      </c>
      <c r="AD76" s="10" t="s">
        <v>93</v>
      </c>
      <c r="AE76" s="10">
        <v>72183</v>
      </c>
      <c r="AF76" s="10">
        <v>1</v>
      </c>
      <c r="AG76" s="10">
        <v>0</v>
      </c>
      <c r="AH76" s="10">
        <v>0</v>
      </c>
      <c r="AI76" s="10">
        <f>SUM(Table1[[#This Row],[Attitude_SS]:[Demography_SS]])</f>
        <v>0</v>
      </c>
      <c r="AJ76" s="10" t="s">
        <v>181</v>
      </c>
      <c r="AK76" s="10" t="s">
        <v>982</v>
      </c>
      <c r="AL76" s="10">
        <v>1</v>
      </c>
      <c r="AM76" s="10" t="s">
        <v>182</v>
      </c>
      <c r="AN76" s="10" t="s">
        <v>215</v>
      </c>
      <c r="AO76" s="11"/>
      <c r="AP76" s="10">
        <v>1.1599999999999999</v>
      </c>
      <c r="AQ76" s="10"/>
      <c r="AR76" s="10">
        <v>3.1899332761161845</v>
      </c>
      <c r="AS76" s="10" t="s">
        <v>185</v>
      </c>
      <c r="AT76" s="10"/>
      <c r="AU76" s="10"/>
    </row>
    <row r="77" spans="1:47" x14ac:dyDescent="0.35">
      <c r="A77" s="23">
        <v>2</v>
      </c>
      <c r="B77" s="10" t="s">
        <v>85</v>
      </c>
      <c r="C77" s="10">
        <v>2.4</v>
      </c>
      <c r="D77" s="10" t="s">
        <v>114</v>
      </c>
      <c r="E77" s="10" t="s">
        <v>109</v>
      </c>
      <c r="F77" s="10" t="str">
        <f>IF(Table1[[#This Row],[Regional_accessibility]]=0,"exclude - no RA","")</f>
        <v>exclude - no RA</v>
      </c>
      <c r="G77" s="10" t="str">
        <f>IF(Table1[[#This Row],[E_mag]]&gt;1,"exclude - &gt;1",IF(Table1[[#This Row],[E_mag]]&lt;-1,"exclude &lt;-1",""))</f>
        <v/>
      </c>
      <c r="H77" s="10" t="str">
        <f>IF(Table1[[#This Row],[E_mag]]&lt;'4 - Outliers'!$F$11,"low",IF(Table1[[#This Row],[E_mag]]&gt;'4 - Outliers'!$F$12,"high",""))</f>
        <v/>
      </c>
      <c r="I77" s="10">
        <f>IF(Table1[[#This Row],[SE_E_mag]]="",VLOOKUP(Table1[[#This Row],[IV_Standardised]],'5 -Impute_SE'!B:C,2,FALSE),Table1[[#This Row],[SE_E_mag]])</f>
        <v>6.5206307597043892E-2</v>
      </c>
      <c r="J77" s="10"/>
      <c r="K77" s="10">
        <f>1/Table1[[#This Row],[5 - Impute_SE]]</f>
        <v>15.335939679021708</v>
      </c>
      <c r="L77" s="10">
        <f>Table1[[#This Row],[7 - 1_SE]]*Table1[[#This Row],[6 - Assign weight]]</f>
        <v>0</v>
      </c>
      <c r="M77" s="10">
        <f>Table1[[#This Row],[8 - Total weight]]*Table1[[#This Row],[E_mag]]</f>
        <v>0</v>
      </c>
      <c r="N77" s="10" t="s">
        <v>97</v>
      </c>
      <c r="O77" s="10">
        <v>0.14499999999999999</v>
      </c>
      <c r="P77" s="10" t="s">
        <v>98</v>
      </c>
      <c r="Q77" s="10"/>
      <c r="R77" s="10"/>
      <c r="S77" s="10" t="s">
        <v>44</v>
      </c>
      <c r="T77" s="10" t="s">
        <v>66</v>
      </c>
      <c r="U77" s="10" t="s">
        <v>46</v>
      </c>
      <c r="V77" s="10" t="s">
        <v>47</v>
      </c>
      <c r="W77" s="10" t="s">
        <v>89</v>
      </c>
      <c r="X77" s="10" t="s">
        <v>49</v>
      </c>
      <c r="Y77" s="10" t="s">
        <v>90</v>
      </c>
      <c r="Z77" s="10" t="s">
        <v>13</v>
      </c>
      <c r="AA77" s="11" t="s">
        <v>51</v>
      </c>
      <c r="AB77" s="11" t="s">
        <v>110</v>
      </c>
      <c r="AC77" s="11">
        <v>2004</v>
      </c>
      <c r="AD77" s="10" t="s">
        <v>93</v>
      </c>
      <c r="AE77" s="10">
        <v>27</v>
      </c>
      <c r="AF77" s="10">
        <v>0</v>
      </c>
      <c r="AG77" s="10">
        <v>0</v>
      </c>
      <c r="AH77" s="10">
        <v>0</v>
      </c>
      <c r="AI77" s="10">
        <f>SUM(Table1[[#This Row],[Attitude_SS]:[Demography_SS]])</f>
        <v>0</v>
      </c>
      <c r="AJ77" s="11" t="s">
        <v>94</v>
      </c>
      <c r="AK77" s="11" t="s">
        <v>115</v>
      </c>
      <c r="AL77" s="11"/>
      <c r="AM77" s="11" t="s">
        <v>96</v>
      </c>
      <c r="AN77" s="11" t="s">
        <v>55</v>
      </c>
      <c r="AO77" s="11"/>
      <c r="AP77" s="10">
        <v>0.14499999999999999</v>
      </c>
      <c r="AQ77" s="10"/>
      <c r="AR77" s="10"/>
      <c r="AS77" s="10" t="s">
        <v>58</v>
      </c>
      <c r="AT77" s="10" t="s">
        <v>58</v>
      </c>
      <c r="AU77" s="10"/>
    </row>
    <row r="78" spans="1:47" x14ac:dyDescent="0.35">
      <c r="A78" s="23">
        <v>131</v>
      </c>
      <c r="B78" s="10" t="s">
        <v>1192</v>
      </c>
      <c r="C78" s="10">
        <v>131.4</v>
      </c>
      <c r="D78" s="10" t="s">
        <v>1223</v>
      </c>
      <c r="E78" s="10" t="s">
        <v>1224</v>
      </c>
      <c r="F78" s="10" t="str">
        <f>IF(Table1[[#This Row],[Regional_accessibility]]=0,"exclude - no RA","")</f>
        <v>exclude - no RA</v>
      </c>
      <c r="G78" s="10" t="str">
        <f>IF(Table1[[#This Row],[E_mag]]&gt;1,"exclude - &gt;1",IF(Table1[[#This Row],[E_mag]]&lt;-1,"exclude &lt;-1",""))</f>
        <v/>
      </c>
      <c r="H78" s="10" t="str">
        <f>IF(Table1[[#This Row],[E_mag]]&lt;'4 - Outliers'!$F$11,"low",IF(Table1[[#This Row],[E_mag]]&gt;'4 - Outliers'!$F$12,"high",""))</f>
        <v/>
      </c>
      <c r="I78" s="10">
        <f>IF(Table1[[#This Row],[SE_E_mag]]="",VLOOKUP(Table1[[#This Row],[IV_Standardised]],'5 -Impute_SE'!B:C,2,FALSE),Table1[[#This Row],[SE_E_mag]])</f>
        <v>0.10381679389312976</v>
      </c>
      <c r="J78" s="10"/>
      <c r="K78" s="10">
        <f>1/Table1[[#This Row],[5 - Impute_SE]]</f>
        <v>9.6323529411764728</v>
      </c>
      <c r="L78" s="10">
        <f>Table1[[#This Row],[7 - 1_SE]]*Table1[[#This Row],[6 - Assign weight]]</f>
        <v>0</v>
      </c>
      <c r="M78" s="10">
        <f>Table1[[#This Row],[8 - Total weight]]*Table1[[#This Row],[E_mag]]</f>
        <v>0</v>
      </c>
      <c r="N78" s="10" t="s">
        <v>918</v>
      </c>
      <c r="O78" s="10">
        <v>0.13599999999999998</v>
      </c>
      <c r="P78" s="10" t="s">
        <v>491</v>
      </c>
      <c r="Q78" s="10">
        <v>0.10381679389312976</v>
      </c>
      <c r="R78" s="10" t="s">
        <v>128</v>
      </c>
      <c r="S78" s="10" t="s">
        <v>44</v>
      </c>
      <c r="T78" s="10" t="s">
        <v>66</v>
      </c>
      <c r="U78" s="10" t="s">
        <v>46</v>
      </c>
      <c r="V78" s="10" t="s">
        <v>119</v>
      </c>
      <c r="W78" s="10" t="s">
        <v>120</v>
      </c>
      <c r="X78" s="10" t="s">
        <v>1195</v>
      </c>
      <c r="Y78" s="10" t="s">
        <v>50</v>
      </c>
      <c r="Z78" s="10" t="s">
        <v>436</v>
      </c>
      <c r="AA78" s="10" t="s">
        <v>1219</v>
      </c>
      <c r="AB78" s="10" t="s">
        <v>1219</v>
      </c>
      <c r="AC78" s="10">
        <v>1991</v>
      </c>
      <c r="AD78" s="10" t="s">
        <v>93</v>
      </c>
      <c r="AE78" s="10">
        <v>15281</v>
      </c>
      <c r="AF78" s="10">
        <v>0</v>
      </c>
      <c r="AG78" s="10">
        <v>0</v>
      </c>
      <c r="AH78" s="10">
        <v>1</v>
      </c>
      <c r="AI78" s="10">
        <f>SUM(Table1[[#This Row],[Attitude_SS]:[Demography_SS]])</f>
        <v>1</v>
      </c>
      <c r="AJ78" s="10" t="s">
        <v>94</v>
      </c>
      <c r="AK78" s="10" t="s">
        <v>1203</v>
      </c>
      <c r="AL78" s="10"/>
      <c r="AM78" s="10" t="s">
        <v>146</v>
      </c>
      <c r="AN78" s="10" t="s">
        <v>1220</v>
      </c>
      <c r="AO78" s="10" t="s">
        <v>1199</v>
      </c>
      <c r="AP78" s="10">
        <v>1.6999999999999999E-3</v>
      </c>
      <c r="AQ78" s="10"/>
      <c r="AR78" s="10"/>
      <c r="AS78" s="10"/>
      <c r="AT78" s="10">
        <v>1.31</v>
      </c>
      <c r="AU78" s="10"/>
    </row>
    <row r="79" spans="1:47" x14ac:dyDescent="0.35">
      <c r="A79" s="23">
        <v>94</v>
      </c>
      <c r="B79" s="10" t="s">
        <v>969</v>
      </c>
      <c r="C79" s="10">
        <v>94.2</v>
      </c>
      <c r="D79" s="10" t="s">
        <v>988</v>
      </c>
      <c r="E79" s="10" t="s">
        <v>983</v>
      </c>
      <c r="F79" s="10" t="str">
        <f>IF(Table1[[#This Row],[Regional_accessibility]]=0,"exclude - no RA","")</f>
        <v/>
      </c>
      <c r="G79" s="10" t="str">
        <f>IF(Table1[[#This Row],[E_mag]]&gt;1,"exclude - &gt;1",IF(Table1[[#This Row],[E_mag]]&lt;-1,"exclude &lt;-1",""))</f>
        <v/>
      </c>
      <c r="H79" s="10" t="str">
        <f>IF(Table1[[#This Row],[E_mag]]&lt;'4 - Outliers'!$F$11,"low",IF(Table1[[#This Row],[E_mag]]&gt;'4 - Outliers'!$F$12,"high",""))</f>
        <v/>
      </c>
      <c r="I79" s="10">
        <f>IF(Table1[[#This Row],[SE_E_mag]]="",VLOOKUP(Table1[[#This Row],[IV_Standardised]],'5 -Impute_SE'!B:C,2,FALSE),Table1[[#This Row],[SE_E_mag]])</f>
        <v>8.1678742695926662E-2</v>
      </c>
      <c r="J79" s="10">
        <f>1/2</f>
        <v>0.5</v>
      </c>
      <c r="K79" s="10">
        <f>1/Table1[[#This Row],[5 - Impute_SE]]</f>
        <v>12.243087576932918</v>
      </c>
      <c r="L79" s="10">
        <f>Table1[[#This Row],[7 - 1_SE]]*Table1[[#This Row],[6 - Assign weight]]</f>
        <v>6.1215437884664592</v>
      </c>
      <c r="M79" s="10">
        <f>Table1[[#This Row],[8 - Total weight]]*Table1[[#This Row],[E_mag]]</f>
        <v>-0.35811031162528789</v>
      </c>
      <c r="N79" s="10" t="s">
        <v>974</v>
      </c>
      <c r="O79" s="16">
        <v>-5.8500000000000003E-2</v>
      </c>
      <c r="P79" s="10" t="s">
        <v>362</v>
      </c>
      <c r="Q79" s="10"/>
      <c r="R79" s="10"/>
      <c r="S79" s="10" t="s">
        <v>88</v>
      </c>
      <c r="T79" s="10" t="s">
        <v>45</v>
      </c>
      <c r="U79" s="10" t="s">
        <v>44</v>
      </c>
      <c r="V79" s="10" t="s">
        <v>358</v>
      </c>
      <c r="W79" s="10" t="s">
        <v>120</v>
      </c>
      <c r="X79" s="10" t="s">
        <v>359</v>
      </c>
      <c r="Y79" s="10" t="s">
        <v>90</v>
      </c>
      <c r="Z79" s="10" t="s">
        <v>13</v>
      </c>
      <c r="AA79" s="10" t="s">
        <v>51</v>
      </c>
      <c r="AB79" s="10" t="s">
        <v>972</v>
      </c>
      <c r="AC79" s="10">
        <v>2009</v>
      </c>
      <c r="AD79" s="10" t="s">
        <v>93</v>
      </c>
      <c r="AE79" s="10">
        <v>72183</v>
      </c>
      <c r="AF79" s="10">
        <v>1</v>
      </c>
      <c r="AG79" s="10">
        <v>0</v>
      </c>
      <c r="AH79" s="10">
        <v>0</v>
      </c>
      <c r="AI79" s="10">
        <f>SUM(Table1[[#This Row],[Attitude_SS]:[Demography_SS]])</f>
        <v>0</v>
      </c>
      <c r="AJ79" s="10" t="s">
        <v>181</v>
      </c>
      <c r="AK79" s="10" t="s">
        <v>982</v>
      </c>
      <c r="AL79" s="10">
        <v>1</v>
      </c>
      <c r="AM79" s="10" t="s">
        <v>182</v>
      </c>
      <c r="AN79" s="10" t="s">
        <v>215</v>
      </c>
      <c r="AO79" s="11"/>
      <c r="AP79" s="10">
        <v>-0.45</v>
      </c>
      <c r="AQ79" s="10"/>
      <c r="AR79" s="10">
        <v>0.63762815162177333</v>
      </c>
      <c r="AS79" s="10" t="s">
        <v>185</v>
      </c>
      <c r="AT79" s="10"/>
      <c r="AU79" s="10"/>
    </row>
    <row r="80" spans="1:47" x14ac:dyDescent="0.35">
      <c r="A80" s="23">
        <v>38</v>
      </c>
      <c r="B80" s="10" t="s">
        <v>505</v>
      </c>
      <c r="C80" s="10">
        <v>38.6</v>
      </c>
      <c r="D80" s="10" t="s">
        <v>545</v>
      </c>
      <c r="E80" s="10" t="s">
        <v>541</v>
      </c>
      <c r="F80" s="10" t="str">
        <f>IF(Table1[[#This Row],[Regional_accessibility]]=0,"exclude - no RA","")</f>
        <v/>
      </c>
      <c r="G80" s="10" t="str">
        <f>IF(Table1[[#This Row],[E_mag]]&gt;1,"exclude - &gt;1",IF(Table1[[#This Row],[E_mag]]&lt;-1,"exclude &lt;-1",""))</f>
        <v/>
      </c>
      <c r="H80" s="10" t="str">
        <f>IF(Table1[[#This Row],[E_mag]]&lt;'4 - Outliers'!$F$11,"low",IF(Table1[[#This Row],[E_mag]]&gt;'4 - Outliers'!$F$12,"high",""))</f>
        <v/>
      </c>
      <c r="I80" s="10">
        <f>IF(Table1[[#This Row],[SE_E_mag]]="",VLOOKUP(Table1[[#This Row],[IV_Standardised]],'5 -Impute_SE'!B:C,2,FALSE),Table1[[#This Row],[SE_E_mag]])</f>
        <v>4.0709033181144709E-2</v>
      </c>
      <c r="J80" s="10" t="s">
        <v>1280</v>
      </c>
      <c r="K80" s="10">
        <f>1/Table1[[#This Row],[5 - Impute_SE]]</f>
        <v>24.564572574108002</v>
      </c>
      <c r="L80" s="10" t="e">
        <f>Table1[[#This Row],[7 - 1_SE]]*Table1[[#This Row],[6 - Assign weight]]</f>
        <v>#VALUE!</v>
      </c>
      <c r="M80" s="10" t="e">
        <f>Table1[[#This Row],[8 - Total weight]]*Table1[[#This Row],[E_mag]]</f>
        <v>#VALUE!</v>
      </c>
      <c r="N80" s="10"/>
      <c r="O80" s="16">
        <v>0.46700000000000003</v>
      </c>
      <c r="P80" s="10" t="s">
        <v>126</v>
      </c>
      <c r="Q80" s="10"/>
      <c r="R80" s="10"/>
      <c r="S80" s="10" t="s">
        <v>88</v>
      </c>
      <c r="T80" s="10" t="s">
        <v>66</v>
      </c>
      <c r="U80" s="10" t="s">
        <v>88</v>
      </c>
      <c r="V80" s="10" t="s">
        <v>47</v>
      </c>
      <c r="W80" s="10" t="s">
        <v>120</v>
      </c>
      <c r="X80" s="10" t="s">
        <v>214</v>
      </c>
      <c r="Y80" s="10" t="s">
        <v>90</v>
      </c>
      <c r="Z80" s="10" t="s">
        <v>537</v>
      </c>
      <c r="AA80" s="11" t="s">
        <v>508</v>
      </c>
      <c r="AB80" s="11" t="s">
        <v>509</v>
      </c>
      <c r="AC80" s="11">
        <v>2010</v>
      </c>
      <c r="AD80" s="10" t="s">
        <v>165</v>
      </c>
      <c r="AE80" s="10">
        <v>1000</v>
      </c>
      <c r="AF80" s="10">
        <v>1</v>
      </c>
      <c r="AG80" s="10">
        <v>0</v>
      </c>
      <c r="AH80" s="10">
        <v>0</v>
      </c>
      <c r="AI80" s="10">
        <f>SUM(Table1[[#This Row],[Attitude_SS]:[Demography_SS]])</f>
        <v>0</v>
      </c>
      <c r="AJ80" s="11" t="s">
        <v>94</v>
      </c>
      <c r="AK80" s="11" t="s">
        <v>523</v>
      </c>
      <c r="AL80" s="11"/>
      <c r="AM80" s="11" t="s">
        <v>107</v>
      </c>
      <c r="AN80" s="11" t="s">
        <v>521</v>
      </c>
      <c r="AO80" s="11"/>
      <c r="AP80" s="10">
        <v>1.9999999999999999E-6</v>
      </c>
      <c r="AQ80" s="16"/>
      <c r="AR80" s="10">
        <v>1.000002000002</v>
      </c>
      <c r="AS80" s="10" t="s">
        <v>185</v>
      </c>
      <c r="AT80" s="10" t="s">
        <v>58</v>
      </c>
      <c r="AU80" s="10"/>
    </row>
    <row r="81" spans="1:47" x14ac:dyDescent="0.35">
      <c r="A81" s="23">
        <v>38</v>
      </c>
      <c r="B81" s="10" t="s">
        <v>505</v>
      </c>
      <c r="C81" s="10">
        <v>38.6</v>
      </c>
      <c r="D81" s="10" t="s">
        <v>546</v>
      </c>
      <c r="E81" s="10" t="s">
        <v>541</v>
      </c>
      <c r="F81" s="10" t="str">
        <f>IF(Table1[[#This Row],[Regional_accessibility]]=0,"exclude - no RA","")</f>
        <v/>
      </c>
      <c r="G81" s="10" t="str">
        <f>IF(Table1[[#This Row],[E_mag]]&gt;1,"exclude - &gt;1",IF(Table1[[#This Row],[E_mag]]&lt;-1,"exclude &lt;-1",""))</f>
        <v/>
      </c>
      <c r="H81" s="10" t="str">
        <f>IF(Table1[[#This Row],[E_mag]]&lt;'4 - Outliers'!$F$11,"low",IF(Table1[[#This Row],[E_mag]]&gt;'4 - Outliers'!$F$12,"high",""))</f>
        <v/>
      </c>
      <c r="I81" s="10">
        <f>IF(Table1[[#This Row],[SE_E_mag]]="",VLOOKUP(Table1[[#This Row],[IV_Standardised]],'5 -Impute_SE'!B:C,2,FALSE),Table1[[#This Row],[SE_E_mag]])</f>
        <v>4.0709033181144709E-2</v>
      </c>
      <c r="J81" s="10" t="s">
        <v>1280</v>
      </c>
      <c r="K81" s="10">
        <f>1/Table1[[#This Row],[5 - Impute_SE]]</f>
        <v>24.564572574108002</v>
      </c>
      <c r="L81" s="10" t="e">
        <f>Table1[[#This Row],[7 - 1_SE]]*Table1[[#This Row],[6 - Assign weight]]</f>
        <v>#VALUE!</v>
      </c>
      <c r="M81" s="10" t="e">
        <f>Table1[[#This Row],[8 - Total weight]]*Table1[[#This Row],[E_mag]]</f>
        <v>#VALUE!</v>
      </c>
      <c r="N81" s="10"/>
      <c r="O81" s="16">
        <v>0.42799999999999999</v>
      </c>
      <c r="P81" s="10" t="s">
        <v>126</v>
      </c>
      <c r="Q81" s="10"/>
      <c r="R81" s="10"/>
      <c r="S81" s="10" t="s">
        <v>44</v>
      </c>
      <c r="T81" s="10" t="s">
        <v>66</v>
      </c>
      <c r="U81" s="10" t="s">
        <v>46</v>
      </c>
      <c r="V81" s="10" t="s">
        <v>47</v>
      </c>
      <c r="W81" s="10" t="s">
        <v>120</v>
      </c>
      <c r="X81" s="10" t="s">
        <v>214</v>
      </c>
      <c r="Y81" s="10" t="s">
        <v>90</v>
      </c>
      <c r="Z81" s="10" t="s">
        <v>537</v>
      </c>
      <c r="AA81" s="11" t="s">
        <v>508</v>
      </c>
      <c r="AB81" s="11" t="s">
        <v>509</v>
      </c>
      <c r="AC81" s="11">
        <v>2010</v>
      </c>
      <c r="AD81" s="10" t="s">
        <v>165</v>
      </c>
      <c r="AE81" s="10">
        <v>1000</v>
      </c>
      <c r="AF81" s="10">
        <v>1</v>
      </c>
      <c r="AG81" s="10">
        <v>0</v>
      </c>
      <c r="AH81" s="10">
        <v>0</v>
      </c>
      <c r="AI81" s="10">
        <f>SUM(Table1[[#This Row],[Attitude_SS]:[Demography_SS]])</f>
        <v>0</v>
      </c>
      <c r="AJ81" s="11" t="s">
        <v>94</v>
      </c>
      <c r="AK81" s="11" t="s">
        <v>523</v>
      </c>
      <c r="AL81" s="11"/>
      <c r="AM81" s="11" t="s">
        <v>107</v>
      </c>
      <c r="AN81" s="11" t="s">
        <v>521</v>
      </c>
      <c r="AO81" s="11"/>
      <c r="AP81" s="10">
        <v>9.9999999999999995E-7</v>
      </c>
      <c r="AQ81" s="16"/>
      <c r="AR81" s="10">
        <v>1.0000010000005</v>
      </c>
      <c r="AS81" s="10" t="s">
        <v>185</v>
      </c>
      <c r="AT81" s="10" t="s">
        <v>58</v>
      </c>
      <c r="AU81" s="10"/>
    </row>
    <row r="82" spans="1:47" x14ac:dyDescent="0.35">
      <c r="A82" s="23">
        <v>38</v>
      </c>
      <c r="B82" s="10" t="s">
        <v>505</v>
      </c>
      <c r="C82" s="10">
        <v>38.4</v>
      </c>
      <c r="D82" s="10" t="s">
        <v>534</v>
      </c>
      <c r="E82" s="10" t="s">
        <v>532</v>
      </c>
      <c r="F82" s="10" t="str">
        <f>IF(Table1[[#This Row],[Regional_accessibility]]=0,"exclude - no RA","")</f>
        <v/>
      </c>
      <c r="G82" s="10" t="str">
        <f>IF(Table1[[#This Row],[E_mag]]&gt;1,"exclude - &gt;1",IF(Table1[[#This Row],[E_mag]]&lt;-1,"exclude &lt;-1",""))</f>
        <v/>
      </c>
      <c r="H82" s="10" t="str">
        <f>IF(Table1[[#This Row],[E_mag]]&lt;'4 - Outliers'!$F$11,"low",IF(Table1[[#This Row],[E_mag]]&gt;'4 - Outliers'!$F$12,"high",""))</f>
        <v/>
      </c>
      <c r="I82" s="10">
        <f>IF(Table1[[#This Row],[SE_E_mag]]="",VLOOKUP(Table1[[#This Row],[IV_Standardised]],'5 -Impute_SE'!B:C,2,FALSE),Table1[[#This Row],[SE_E_mag]])</f>
        <v>4.0709033181144709E-2</v>
      </c>
      <c r="J82" s="10" t="s">
        <v>1280</v>
      </c>
      <c r="K82" s="10">
        <f>1/Table1[[#This Row],[5 - Impute_SE]]</f>
        <v>24.564572574108002</v>
      </c>
      <c r="L82" s="10" t="e">
        <f>Table1[[#This Row],[7 - 1_SE]]*Table1[[#This Row],[6 - Assign weight]]</f>
        <v>#VALUE!</v>
      </c>
      <c r="M82" s="10" t="e">
        <f>Table1[[#This Row],[8 - Total weight]]*Table1[[#This Row],[E_mag]]</f>
        <v>#VALUE!</v>
      </c>
      <c r="N82" s="10"/>
      <c r="O82" s="16">
        <v>0.16500000000000001</v>
      </c>
      <c r="P82" s="10" t="s">
        <v>126</v>
      </c>
      <c r="Q82" s="10"/>
      <c r="R82" s="10"/>
      <c r="S82" s="10" t="s">
        <v>88</v>
      </c>
      <c r="T82" s="10" t="s">
        <v>66</v>
      </c>
      <c r="U82" s="10" t="s">
        <v>88</v>
      </c>
      <c r="V82" s="10" t="s">
        <v>47</v>
      </c>
      <c r="W82" s="10" t="s">
        <v>120</v>
      </c>
      <c r="X82" s="10" t="s">
        <v>214</v>
      </c>
      <c r="Y82" s="10" t="s">
        <v>90</v>
      </c>
      <c r="Z82" s="10" t="s">
        <v>102</v>
      </c>
      <c r="AA82" s="11" t="s">
        <v>508</v>
      </c>
      <c r="AB82" s="11" t="s">
        <v>509</v>
      </c>
      <c r="AC82" s="11">
        <v>2010</v>
      </c>
      <c r="AD82" s="10" t="s">
        <v>165</v>
      </c>
      <c r="AE82" s="10">
        <v>1000</v>
      </c>
      <c r="AF82" s="10">
        <v>1</v>
      </c>
      <c r="AG82" s="10">
        <v>0</v>
      </c>
      <c r="AH82" s="10">
        <v>0</v>
      </c>
      <c r="AI82" s="10">
        <f>SUM(Table1[[#This Row],[Attitude_SS]:[Demography_SS]])</f>
        <v>0</v>
      </c>
      <c r="AJ82" s="11" t="s">
        <v>94</v>
      </c>
      <c r="AK82" s="11" t="s">
        <v>523</v>
      </c>
      <c r="AL82" s="11"/>
      <c r="AM82" s="11" t="s">
        <v>107</v>
      </c>
      <c r="AN82" s="11" t="s">
        <v>521</v>
      </c>
      <c r="AO82" s="11"/>
      <c r="AP82" s="10">
        <v>9.9999999999999995E-7</v>
      </c>
      <c r="AQ82" s="16"/>
      <c r="AR82" s="10">
        <v>1.0000010000005</v>
      </c>
      <c r="AS82" s="10" t="s">
        <v>185</v>
      </c>
      <c r="AT82" s="10" t="s">
        <v>58</v>
      </c>
      <c r="AU82" s="10"/>
    </row>
    <row r="83" spans="1:47" x14ac:dyDescent="0.35">
      <c r="A83" s="23">
        <v>72</v>
      </c>
      <c r="B83" s="10" t="s">
        <v>880</v>
      </c>
      <c r="C83" s="10">
        <v>72.2</v>
      </c>
      <c r="D83" s="10" t="s">
        <v>886</v>
      </c>
      <c r="E83" s="10" t="s">
        <v>885</v>
      </c>
      <c r="F83" s="10" t="str">
        <f>IF(Table1[[#This Row],[Regional_accessibility]]=0,"exclude - no RA","")</f>
        <v>exclude - no RA</v>
      </c>
      <c r="G83" s="10" t="str">
        <f>IF(Table1[[#This Row],[E_mag]]&gt;1,"exclude - &gt;1",IF(Table1[[#This Row],[E_mag]]&lt;-1,"exclude &lt;-1",""))</f>
        <v/>
      </c>
      <c r="H83" s="10" t="str">
        <f>IF(Table1[[#This Row],[E_mag]]&lt;'4 - Outliers'!$F$11,"low",IF(Table1[[#This Row],[E_mag]]&gt;'4 - Outliers'!$F$12,"high",""))</f>
        <v/>
      </c>
      <c r="I83" s="10">
        <f>IF(Table1[[#This Row],[SE_E_mag]]="",VLOOKUP(Table1[[#This Row],[IV_Standardised]],'5 -Impute_SE'!B:C,2,FALSE),Table1[[#This Row],[SE_E_mag]])</f>
        <v>3.2161159794204051E-2</v>
      </c>
      <c r="J83" s="10"/>
      <c r="K83" s="10">
        <f>1/Table1[[#This Row],[5 - Impute_SE]]</f>
        <v>31.093406033827666</v>
      </c>
      <c r="L83" s="10">
        <f>Table1[[#This Row],[7 - 1_SE]]*Table1[[#This Row],[6 - Assign weight]]</f>
        <v>0</v>
      </c>
      <c r="M83" s="10">
        <f>Table1[[#This Row],[8 - Total weight]]*Table1[[#This Row],[E_mag]]</f>
        <v>0</v>
      </c>
      <c r="N83" s="10" t="s">
        <v>184</v>
      </c>
      <c r="O83" s="10">
        <v>0.13</v>
      </c>
      <c r="P83" s="10" t="s">
        <v>126</v>
      </c>
      <c r="Q83" s="10">
        <v>3.2161159794204051E-2</v>
      </c>
      <c r="R83" s="10" t="s">
        <v>128</v>
      </c>
      <c r="S83" s="10" t="s">
        <v>88</v>
      </c>
      <c r="T83" s="10" t="s">
        <v>66</v>
      </c>
      <c r="U83" s="10" t="s">
        <v>88</v>
      </c>
      <c r="V83" s="10" t="s">
        <v>212</v>
      </c>
      <c r="W83" s="10" t="s">
        <v>213</v>
      </c>
      <c r="X83" s="10" t="s">
        <v>359</v>
      </c>
      <c r="Y83" s="10" t="s">
        <v>90</v>
      </c>
      <c r="Z83" s="10" t="s">
        <v>13</v>
      </c>
      <c r="AA83" s="11" t="s">
        <v>51</v>
      </c>
      <c r="AB83" s="11" t="s">
        <v>352</v>
      </c>
      <c r="AC83" s="11">
        <v>2009</v>
      </c>
      <c r="AD83" s="10" t="s">
        <v>93</v>
      </c>
      <c r="AE83" s="10">
        <v>10491</v>
      </c>
      <c r="AF83" s="10">
        <v>0</v>
      </c>
      <c r="AG83" s="10">
        <v>0</v>
      </c>
      <c r="AH83" s="10">
        <v>1</v>
      </c>
      <c r="AI83" s="10">
        <f>SUM(Table1[[#This Row],[Attitude_SS]:[Demography_SS]])</f>
        <v>1</v>
      </c>
      <c r="AJ83" s="11" t="s">
        <v>94</v>
      </c>
      <c r="AK83" s="11" t="s">
        <v>177</v>
      </c>
      <c r="AL83" s="11"/>
      <c r="AM83" s="11" t="s">
        <v>96</v>
      </c>
      <c r="AN83" s="11" t="s">
        <v>215</v>
      </c>
      <c r="AO83" s="11"/>
      <c r="AP83" s="10">
        <v>1.9844899999999999E-2</v>
      </c>
      <c r="AQ83" s="10"/>
      <c r="AR83" s="10">
        <v>1.02004311906927</v>
      </c>
      <c r="AS83" s="10" t="s">
        <v>185</v>
      </c>
      <c r="AT83" s="10">
        <v>4.0421427843975968</v>
      </c>
      <c r="AU83" s="10" t="s">
        <v>554</v>
      </c>
    </row>
    <row r="84" spans="1:47" x14ac:dyDescent="0.35">
      <c r="A84" s="23">
        <v>38</v>
      </c>
      <c r="B84" s="10" t="s">
        <v>505</v>
      </c>
      <c r="C84" s="10">
        <v>38.5</v>
      </c>
      <c r="D84" s="10" t="s">
        <v>535</v>
      </c>
      <c r="E84" s="10" t="s">
        <v>536</v>
      </c>
      <c r="F84" s="10" t="str">
        <f>IF(Table1[[#This Row],[Regional_accessibility]]=0,"exclude - no RA","")</f>
        <v/>
      </c>
      <c r="G84" s="10" t="str">
        <f>IF(Table1[[#This Row],[E_mag]]&gt;1,"exclude - &gt;1",IF(Table1[[#This Row],[E_mag]]&lt;-1,"exclude &lt;-1",""))</f>
        <v/>
      </c>
      <c r="H84" s="10" t="str">
        <f>IF(Table1[[#This Row],[E_mag]]&lt;'4 - Outliers'!$F$11,"low",IF(Table1[[#This Row],[E_mag]]&gt;'4 - Outliers'!$F$12,"high",""))</f>
        <v/>
      </c>
      <c r="I84" s="10">
        <f>IF(Table1[[#This Row],[SE_E_mag]]="",VLOOKUP(Table1[[#This Row],[IV_Standardised]],'5 -Impute_SE'!B:C,2,FALSE),Table1[[#This Row],[SE_E_mag]])</f>
        <v>4.0709033181144709E-2</v>
      </c>
      <c r="J84" s="10" t="s">
        <v>1280</v>
      </c>
      <c r="K84" s="10">
        <f>1/Table1[[#This Row],[5 - Impute_SE]]</f>
        <v>24.564572574108002</v>
      </c>
      <c r="L84" s="10" t="e">
        <f>Table1[[#This Row],[7 - 1_SE]]*Table1[[#This Row],[6 - Assign weight]]</f>
        <v>#VALUE!</v>
      </c>
      <c r="M84" s="10" t="e">
        <f>Table1[[#This Row],[8 - Total weight]]*Table1[[#This Row],[E_mag]]</f>
        <v>#VALUE!</v>
      </c>
      <c r="N84" s="10" t="s">
        <v>526</v>
      </c>
      <c r="O84" s="16">
        <v>4.7E-2</v>
      </c>
      <c r="P84" s="10" t="s">
        <v>98</v>
      </c>
      <c r="Q84" s="10"/>
      <c r="R84" s="10"/>
      <c r="S84" s="10" t="s">
        <v>88</v>
      </c>
      <c r="T84" s="10" t="s">
        <v>66</v>
      </c>
      <c r="U84" s="10" t="s">
        <v>88</v>
      </c>
      <c r="V84" s="10" t="s">
        <v>47</v>
      </c>
      <c r="W84" s="10" t="s">
        <v>120</v>
      </c>
      <c r="X84" s="10" t="s">
        <v>49</v>
      </c>
      <c r="Y84" s="10" t="s">
        <v>90</v>
      </c>
      <c r="Z84" s="10" t="s">
        <v>537</v>
      </c>
      <c r="AA84" s="11" t="s">
        <v>508</v>
      </c>
      <c r="AB84" s="11" t="s">
        <v>509</v>
      </c>
      <c r="AC84" s="11">
        <v>2010</v>
      </c>
      <c r="AD84" s="10" t="s">
        <v>165</v>
      </c>
      <c r="AE84" s="10">
        <v>1000</v>
      </c>
      <c r="AF84" s="10">
        <v>1</v>
      </c>
      <c r="AG84" s="10">
        <v>0</v>
      </c>
      <c r="AH84" s="10">
        <v>0</v>
      </c>
      <c r="AI84" s="10">
        <f>SUM(Table1[[#This Row],[Attitude_SS]:[Demography_SS]])</f>
        <v>0</v>
      </c>
      <c r="AJ84" s="11" t="s">
        <v>94</v>
      </c>
      <c r="AK84" s="11" t="s">
        <v>523</v>
      </c>
      <c r="AL84" s="11"/>
      <c r="AM84" s="11" t="s">
        <v>107</v>
      </c>
      <c r="AN84" s="11" t="s">
        <v>511</v>
      </c>
      <c r="AO84" s="11"/>
      <c r="AP84" s="10">
        <v>4.7E-2</v>
      </c>
      <c r="AQ84" s="10"/>
      <c r="AR84" s="10"/>
      <c r="AS84" s="10" t="s">
        <v>58</v>
      </c>
      <c r="AT84" s="10" t="s">
        <v>58</v>
      </c>
      <c r="AU84" s="10"/>
    </row>
    <row r="85" spans="1:47" x14ac:dyDescent="0.35">
      <c r="A85" s="23">
        <v>8</v>
      </c>
      <c r="B85" s="10" t="s">
        <v>160</v>
      </c>
      <c r="C85" s="10">
        <v>8.1</v>
      </c>
      <c r="D85" s="10" t="s">
        <v>161</v>
      </c>
      <c r="E85" s="10" t="s">
        <v>162</v>
      </c>
      <c r="F85" s="10" t="str">
        <f>IF(Table1[[#This Row],[Regional_accessibility]]=0,"exclude - no RA","")</f>
        <v/>
      </c>
      <c r="G85" s="10" t="str">
        <f>IF(Table1[[#This Row],[E_mag]]&gt;1,"exclude - &gt;1",IF(Table1[[#This Row],[E_mag]]&lt;-1,"exclude &lt;-1",""))</f>
        <v/>
      </c>
      <c r="H85" s="10" t="str">
        <f>IF(Table1[[#This Row],[E_mag]]&lt;'4 - Outliers'!$F$11,"low",IF(Table1[[#This Row],[E_mag]]&gt;'4 - Outliers'!$F$12,"high",""))</f>
        <v/>
      </c>
      <c r="I85" s="10">
        <f>IF(Table1[[#This Row],[SE_E_mag]]="",VLOOKUP(Table1[[#This Row],[IV_Standardised]],'5 -Impute_SE'!B:C,2,FALSE),Table1[[#This Row],[SE_E_mag]])</f>
        <v>7.8952535059412493E-2</v>
      </c>
      <c r="J85" s="10">
        <v>1</v>
      </c>
      <c r="K85" s="10">
        <f>1/Table1[[#This Row],[5 - Impute_SE]]</f>
        <v>12.665837762492249</v>
      </c>
      <c r="L85" s="10">
        <f>Table1[[#This Row],[7 - 1_SE]]*Table1[[#This Row],[6 - Assign weight]]</f>
        <v>12.665837762492249</v>
      </c>
      <c r="M85" s="10">
        <f>Table1[[#This Row],[8 - Total weight]]*Table1[[#This Row],[E_mag]]</f>
        <v>-1.7748205573517619</v>
      </c>
      <c r="N85" s="10" t="s">
        <v>56</v>
      </c>
      <c r="O85" s="47">
        <v>-0.14012658227848102</v>
      </c>
      <c r="P85" s="10" t="s">
        <v>57</v>
      </c>
      <c r="Q85" s="10"/>
      <c r="R85" s="10"/>
      <c r="S85" s="10" t="s">
        <v>88</v>
      </c>
      <c r="T85" s="10" t="s">
        <v>45</v>
      </c>
      <c r="U85" s="10" t="s">
        <v>44</v>
      </c>
      <c r="V85" s="10" t="s">
        <v>163</v>
      </c>
      <c r="W85" s="10" t="s">
        <v>120</v>
      </c>
      <c r="X85" s="10" t="s">
        <v>49</v>
      </c>
      <c r="Y85" s="10" t="s">
        <v>90</v>
      </c>
      <c r="Z85" s="10" t="s">
        <v>142</v>
      </c>
      <c r="AA85" s="11" t="s">
        <v>51</v>
      </c>
      <c r="AB85" s="11" t="s">
        <v>143</v>
      </c>
      <c r="AC85" s="11" t="s">
        <v>164</v>
      </c>
      <c r="AD85" s="10" t="s">
        <v>165</v>
      </c>
      <c r="AE85" s="10">
        <v>592</v>
      </c>
      <c r="AF85" s="10">
        <v>1</v>
      </c>
      <c r="AG85" s="10">
        <v>0</v>
      </c>
      <c r="AH85" s="10">
        <v>0</v>
      </c>
      <c r="AI85" s="10">
        <f>SUM(Table1[[#This Row],[Attitude_SS]:[Demography_SS]])</f>
        <v>0</v>
      </c>
      <c r="AJ85" s="11" t="s">
        <v>60</v>
      </c>
      <c r="AK85" s="11" t="s">
        <v>166</v>
      </c>
      <c r="AL85" s="11"/>
      <c r="AM85" s="11" t="s">
        <v>167</v>
      </c>
      <c r="AN85" s="11" t="s">
        <v>55</v>
      </c>
      <c r="AO85" s="11"/>
      <c r="AP85" s="10">
        <v>-2.7E-2</v>
      </c>
      <c r="AQ85" s="10"/>
      <c r="AR85" s="10"/>
      <c r="AS85" s="10" t="s">
        <v>58</v>
      </c>
      <c r="AT85" s="10" t="s">
        <v>58</v>
      </c>
      <c r="AU85" s="10"/>
    </row>
    <row r="86" spans="1:47" x14ac:dyDescent="0.35">
      <c r="A86" s="23">
        <v>129</v>
      </c>
      <c r="B86" s="10" t="s">
        <v>1183</v>
      </c>
      <c r="C86" s="10">
        <v>129.1</v>
      </c>
      <c r="D86" s="10" t="s">
        <v>1188</v>
      </c>
      <c r="E86" s="10" t="s">
        <v>1185</v>
      </c>
      <c r="F86" s="10" t="str">
        <f>IF(Table1[[#This Row],[Regional_accessibility]]=0,"exclude - no RA","")</f>
        <v/>
      </c>
      <c r="G86" s="10" t="str">
        <f>IF(Table1[[#This Row],[E_mag]]&gt;1,"exclude - &gt;1",IF(Table1[[#This Row],[E_mag]]&lt;-1,"exclude &lt;-1",""))</f>
        <v/>
      </c>
      <c r="H86" s="10" t="str">
        <f>IF(Table1[[#This Row],[E_mag]]&lt;'4 - Outliers'!$F$11,"low",IF(Table1[[#This Row],[E_mag]]&gt;'4 - Outliers'!$F$12,"high",""))</f>
        <v/>
      </c>
      <c r="I86" s="10">
        <f>IF(Table1[[#This Row],[SE_E_mag]]="",VLOOKUP(Table1[[#This Row],[IV_Standardised]],'5 -Impute_SE'!B:C,2,FALSE),Table1[[#This Row],[SE_E_mag]])</f>
        <v>8.2204627648393579E-4</v>
      </c>
      <c r="J86" s="10">
        <v>1</v>
      </c>
      <c r="K86" s="10">
        <f>1/Table1[[#This Row],[5 - Impute_SE]]</f>
        <v>1216.4765276685025</v>
      </c>
      <c r="L86" s="10">
        <f>Table1[[#This Row],[7 - 1_SE]]*Table1[[#This Row],[6 - Assign weight]]</f>
        <v>1216.4765276685025</v>
      </c>
      <c r="M86" s="10">
        <f>Table1[[#This Row],[8 - Total weight]]*Table1[[#This Row],[E_mag]]</f>
        <v>4.04</v>
      </c>
      <c r="N86" s="10" t="s">
        <v>175</v>
      </c>
      <c r="O86" s="47">
        <v>3.3210669569951005E-3</v>
      </c>
      <c r="P86" s="10" t="s">
        <v>383</v>
      </c>
      <c r="Q86" s="10">
        <v>8.2204627648393579E-4</v>
      </c>
      <c r="R86" s="10" t="s">
        <v>128</v>
      </c>
      <c r="S86" s="10" t="s">
        <v>88</v>
      </c>
      <c r="T86" s="10" t="s">
        <v>66</v>
      </c>
      <c r="U86" s="10" t="s">
        <v>88</v>
      </c>
      <c r="V86" s="10" t="s">
        <v>47</v>
      </c>
      <c r="W86" s="10"/>
      <c r="X86" s="10" t="s">
        <v>49</v>
      </c>
      <c r="Y86" s="10" t="s">
        <v>1168</v>
      </c>
      <c r="Z86" s="10" t="s">
        <v>1153</v>
      </c>
      <c r="AA86" s="10" t="s">
        <v>1169</v>
      </c>
      <c r="AB86" s="10" t="s">
        <v>1170</v>
      </c>
      <c r="AC86" s="10">
        <v>2010</v>
      </c>
      <c r="AD86" s="10" t="s">
        <v>165</v>
      </c>
      <c r="AE86" s="10">
        <v>55</v>
      </c>
      <c r="AF86" s="10">
        <v>1</v>
      </c>
      <c r="AG86" s="10">
        <v>0</v>
      </c>
      <c r="AH86" s="10">
        <v>0</v>
      </c>
      <c r="AI86" s="10">
        <f>SUM(Table1[[#This Row],[Attitude_SS]:[Demography_SS]])</f>
        <v>0</v>
      </c>
      <c r="AJ86" s="10" t="s">
        <v>60</v>
      </c>
      <c r="AK86" s="10" t="s">
        <v>1189</v>
      </c>
      <c r="AL86" s="10"/>
      <c r="AM86" s="10" t="s">
        <v>167</v>
      </c>
      <c r="AN86" s="10" t="s">
        <v>55</v>
      </c>
      <c r="AO86" s="11"/>
      <c r="AP86" s="10">
        <v>0.14879999999999999</v>
      </c>
      <c r="AQ86" s="10"/>
      <c r="AR86" s="10"/>
      <c r="AS86" s="10"/>
      <c r="AT86" s="10">
        <v>4.04</v>
      </c>
      <c r="AU86" s="10"/>
    </row>
    <row r="87" spans="1:47" x14ac:dyDescent="0.35">
      <c r="A87" s="23">
        <v>52</v>
      </c>
      <c r="B87" s="10" t="s">
        <v>593</v>
      </c>
      <c r="C87" s="10">
        <v>52.1</v>
      </c>
      <c r="D87" s="10" t="s">
        <v>604</v>
      </c>
      <c r="E87" s="10" t="s">
        <v>595</v>
      </c>
      <c r="F87" s="10" t="str">
        <f>IF(Table1[[#This Row],[Regional_accessibility]]=0,"exclude - no RA","")</f>
        <v/>
      </c>
      <c r="G87" s="10" t="str">
        <f>IF(Table1[[#This Row],[E_mag]]&gt;1,"exclude - &gt;1",IF(Table1[[#This Row],[E_mag]]&lt;-1,"exclude &lt;-1",""))</f>
        <v/>
      </c>
      <c r="H87" s="10" t="str">
        <f>IF(Table1[[#This Row],[E_mag]]&lt;'4 - Outliers'!$F$11,"low",IF(Table1[[#This Row],[E_mag]]&gt;'4 - Outliers'!$F$12,"high",""))</f>
        <v/>
      </c>
      <c r="I87" s="10">
        <f>IF(Table1[[#This Row],[SE_E_mag]]="",VLOOKUP(Table1[[#This Row],[IV_Standardised]],'5 -Impute_SE'!B:C,2,FALSE),Table1[[#This Row],[SE_E_mag]])</f>
        <v>7.2019779016757587E-2</v>
      </c>
      <c r="J87" s="10">
        <v>1</v>
      </c>
      <c r="K87" s="10">
        <f>1/Table1[[#This Row],[5 - Impute_SE]]</f>
        <v>13.885074539972132</v>
      </c>
      <c r="L87" s="10">
        <f>Table1[[#This Row],[7 - 1_SE]]*Table1[[#This Row],[6 - Assign weight]]</f>
        <v>13.885074539972132</v>
      </c>
      <c r="M87" s="10">
        <f>Table1[[#This Row],[8 - Total weight]]*Table1[[#This Row],[E_mag]]</f>
        <v>4.5418078820248846</v>
      </c>
      <c r="N87" s="10"/>
      <c r="O87" s="16">
        <v>0.3271</v>
      </c>
      <c r="P87" s="10" t="s">
        <v>126</v>
      </c>
      <c r="Q87" s="10"/>
      <c r="R87" s="10"/>
      <c r="S87" s="10" t="s">
        <v>88</v>
      </c>
      <c r="T87" s="10" t="s">
        <v>66</v>
      </c>
      <c r="U87" s="10" t="s">
        <v>88</v>
      </c>
      <c r="V87" s="10" t="s">
        <v>47</v>
      </c>
      <c r="W87" s="10" t="s">
        <v>596</v>
      </c>
      <c r="X87" s="10" t="s">
        <v>49</v>
      </c>
      <c r="Y87" s="10" t="s">
        <v>90</v>
      </c>
      <c r="Z87" s="10" t="s">
        <v>174</v>
      </c>
      <c r="AA87" s="11" t="s">
        <v>285</v>
      </c>
      <c r="AB87" s="11" t="s">
        <v>597</v>
      </c>
      <c r="AC87" s="11">
        <v>2012</v>
      </c>
      <c r="AD87" s="10" t="s">
        <v>165</v>
      </c>
      <c r="AE87" s="10">
        <v>342</v>
      </c>
      <c r="AF87" s="10">
        <v>1</v>
      </c>
      <c r="AG87" s="10">
        <v>0</v>
      </c>
      <c r="AH87" s="10">
        <v>0</v>
      </c>
      <c r="AI87" s="10">
        <f>SUM(Table1[[#This Row],[Attitude_SS]:[Demography_SS]])</f>
        <v>0</v>
      </c>
      <c r="AJ87" s="11" t="s">
        <v>111</v>
      </c>
      <c r="AK87" s="11" t="s">
        <v>605</v>
      </c>
      <c r="AL87" s="11"/>
      <c r="AM87" s="11" t="s">
        <v>135</v>
      </c>
      <c r="AN87" s="11" t="s">
        <v>599</v>
      </c>
      <c r="AO87" s="11"/>
      <c r="AP87" s="10" t="s">
        <v>58</v>
      </c>
      <c r="AQ87" s="10"/>
      <c r="AR87" s="10"/>
      <c r="AS87" s="10" t="s">
        <v>58</v>
      </c>
      <c r="AT87" s="10" t="s">
        <v>58</v>
      </c>
      <c r="AU87" s="10"/>
    </row>
    <row r="88" spans="1:47" x14ac:dyDescent="0.35">
      <c r="A88" s="23">
        <v>131</v>
      </c>
      <c r="B88" s="10" t="s">
        <v>1192</v>
      </c>
      <c r="C88" s="10">
        <v>131.1</v>
      </c>
      <c r="D88" s="10" t="s">
        <v>1206</v>
      </c>
      <c r="E88" s="10" t="s">
        <v>1194</v>
      </c>
      <c r="F88" s="10" t="str">
        <f>IF(Table1[[#This Row],[Regional_accessibility]]=0,"exclude - no RA","")</f>
        <v>exclude - no RA</v>
      </c>
      <c r="G88" s="10" t="str">
        <f>IF(Table1[[#This Row],[E_mag]]&gt;1,"exclude - &gt;1",IF(Table1[[#This Row],[E_mag]]&lt;-1,"exclude &lt;-1",""))</f>
        <v/>
      </c>
      <c r="H88" s="10" t="str">
        <f>IF(Table1[[#This Row],[E_mag]]&lt;'4 - Outliers'!$F$11,"low",IF(Table1[[#This Row],[E_mag]]&gt;'4 - Outliers'!$F$12,"high",""))</f>
        <v/>
      </c>
      <c r="I88" s="10">
        <f>IF(Table1[[#This Row],[SE_E_mag]]="",VLOOKUP(Table1[[#This Row],[IV_Standardised]],'5 -Impute_SE'!B:C,2,FALSE),Table1[[#This Row],[SE_E_mag]])</f>
        <v>4.1326530612244901E-2</v>
      </c>
      <c r="J88" s="10"/>
      <c r="K88" s="10">
        <f>1/Table1[[#This Row],[5 - Impute_SE]]</f>
        <v>24.197530864197528</v>
      </c>
      <c r="L88" s="10">
        <f>Table1[[#This Row],[7 - 1_SE]]*Table1[[#This Row],[6 - Assign weight]]</f>
        <v>0</v>
      </c>
      <c r="M88" s="10">
        <f>Table1[[#This Row],[8 - Total weight]]*Table1[[#This Row],[E_mag]]</f>
        <v>0</v>
      </c>
      <c r="N88" s="10" t="s">
        <v>918</v>
      </c>
      <c r="O88" s="10">
        <v>0.1215</v>
      </c>
      <c r="P88" s="10" t="s">
        <v>491</v>
      </c>
      <c r="Q88" s="10">
        <v>4.1326530612244901E-2</v>
      </c>
      <c r="R88" s="10" t="s">
        <v>128</v>
      </c>
      <c r="S88" s="10" t="s">
        <v>88</v>
      </c>
      <c r="T88" s="10" t="s">
        <v>66</v>
      </c>
      <c r="U88" s="10" t="s">
        <v>88</v>
      </c>
      <c r="V88" s="10" t="s">
        <v>119</v>
      </c>
      <c r="W88" s="10" t="s">
        <v>120</v>
      </c>
      <c r="X88" s="10" t="s">
        <v>1195</v>
      </c>
      <c r="Y88" s="10" t="s">
        <v>50</v>
      </c>
      <c r="Z88" s="10" t="s">
        <v>1196</v>
      </c>
      <c r="AA88" s="10" t="s">
        <v>51</v>
      </c>
      <c r="AB88" s="10" t="s">
        <v>923</v>
      </c>
      <c r="AC88" s="10">
        <v>1991</v>
      </c>
      <c r="AD88" s="10" t="s">
        <v>93</v>
      </c>
      <c r="AE88" s="10">
        <v>1619</v>
      </c>
      <c r="AF88" s="10">
        <v>0</v>
      </c>
      <c r="AG88" s="10">
        <v>0</v>
      </c>
      <c r="AH88" s="10">
        <v>1</v>
      </c>
      <c r="AI88" s="10">
        <f>SUM(Table1[[#This Row],[Attitude_SS]:[Demography_SS]])</f>
        <v>1</v>
      </c>
      <c r="AJ88" s="10" t="s">
        <v>94</v>
      </c>
      <c r="AK88" s="10" t="s">
        <v>1207</v>
      </c>
      <c r="AL88" s="10"/>
      <c r="AM88" s="10" t="s">
        <v>146</v>
      </c>
      <c r="AN88" s="10" t="s">
        <v>1198</v>
      </c>
      <c r="AO88" s="10" t="s">
        <v>1199</v>
      </c>
      <c r="AP88" s="10">
        <v>8.9999999999999998E-4</v>
      </c>
      <c r="AQ88" s="10"/>
      <c r="AR88" s="10"/>
      <c r="AS88" s="10"/>
      <c r="AT88" s="10">
        <v>2.94</v>
      </c>
      <c r="AU88" s="10"/>
    </row>
    <row r="89" spans="1:47" x14ac:dyDescent="0.35">
      <c r="A89" s="23">
        <v>65</v>
      </c>
      <c r="B89" s="10" t="s">
        <v>705</v>
      </c>
      <c r="C89" s="10">
        <v>65.7</v>
      </c>
      <c r="D89" s="10" t="s">
        <v>790</v>
      </c>
      <c r="E89" s="10" t="s">
        <v>786</v>
      </c>
      <c r="F89" s="10" t="str">
        <f>IF(Table1[[#This Row],[Regional_accessibility]]=0,"exclude - no RA","")</f>
        <v/>
      </c>
      <c r="G89" s="10" t="str">
        <f>IF(Table1[[#This Row],[E_mag]]&gt;1,"exclude - &gt;1",IF(Table1[[#This Row],[E_mag]]&lt;-1,"exclude &lt;-1",""))</f>
        <v/>
      </c>
      <c r="H89" s="10" t="str">
        <f>IF(Table1[[#This Row],[E_mag]]&lt;'4 - Outliers'!$F$11,"low",IF(Table1[[#This Row],[E_mag]]&gt;'4 - Outliers'!$F$12,"high",""))</f>
        <v/>
      </c>
      <c r="I89" s="10">
        <f>IF(Table1[[#This Row],[SE_E_mag]]="",VLOOKUP(Table1[[#This Row],[IV_Standardised]],'5 -Impute_SE'!B:C,2,FALSE),Table1[[#This Row],[SE_E_mag]])</f>
        <v>4.2483690280065892E-2</v>
      </c>
      <c r="J89" s="10">
        <f>1/29</f>
        <v>3.4482758620689655E-2</v>
      </c>
      <c r="K89" s="10">
        <f>1/Table1[[#This Row],[5 - Impute_SE]]</f>
        <v>23.538444833951203</v>
      </c>
      <c r="L89" s="10">
        <f>Table1[[#This Row],[7 - 1_SE]]*Table1[[#This Row],[6 - Assign weight]]</f>
        <v>0.81167051151555869</v>
      </c>
      <c r="M89" s="10">
        <f>Table1[[#This Row],[8 - Total weight]]*Table1[[#This Row],[E_mag]]</f>
        <v>0.2093103448275862</v>
      </c>
      <c r="N89" s="10" t="s">
        <v>325</v>
      </c>
      <c r="O89" s="16">
        <v>0.25787599999999999</v>
      </c>
      <c r="P89" s="10" t="s">
        <v>298</v>
      </c>
      <c r="Q89" s="10">
        <v>4.2483690280065892E-2</v>
      </c>
      <c r="R89" s="10" t="s">
        <v>128</v>
      </c>
      <c r="S89" s="10" t="s">
        <v>88</v>
      </c>
      <c r="T89" s="10" t="s">
        <v>66</v>
      </c>
      <c r="U89" s="10" t="s">
        <v>88</v>
      </c>
      <c r="V89" s="10" t="s">
        <v>47</v>
      </c>
      <c r="W89" s="10" t="s">
        <v>708</v>
      </c>
      <c r="X89" s="10" t="s">
        <v>49</v>
      </c>
      <c r="Y89" s="10" t="s">
        <v>90</v>
      </c>
      <c r="Z89" s="10" t="s">
        <v>13</v>
      </c>
      <c r="AA89" s="11" t="s">
        <v>508</v>
      </c>
      <c r="AB89" s="11" t="s">
        <v>709</v>
      </c>
      <c r="AC89" s="11">
        <v>2010</v>
      </c>
      <c r="AD89" s="10" t="s">
        <v>165</v>
      </c>
      <c r="AE89" s="10">
        <v>473</v>
      </c>
      <c r="AF89" s="10">
        <v>1</v>
      </c>
      <c r="AG89" s="10">
        <v>0</v>
      </c>
      <c r="AH89" s="10">
        <v>0</v>
      </c>
      <c r="AI89" s="10">
        <f>SUM(Table1[[#This Row],[Attitude_SS]:[Demography_SS]])</f>
        <v>0</v>
      </c>
      <c r="AJ89" s="11" t="s">
        <v>111</v>
      </c>
      <c r="AK89" s="11" t="s">
        <v>715</v>
      </c>
      <c r="AL89" s="11"/>
      <c r="AM89" s="11" t="s">
        <v>135</v>
      </c>
      <c r="AN89" s="11" t="s">
        <v>55</v>
      </c>
      <c r="AO89" s="11"/>
      <c r="AP89" s="10">
        <v>2.8029999999999999</v>
      </c>
      <c r="AQ89" s="10"/>
      <c r="AR89" s="10"/>
      <c r="AS89" s="10" t="s">
        <v>58</v>
      </c>
      <c r="AT89" s="10">
        <v>6.07</v>
      </c>
      <c r="AU89" s="10"/>
    </row>
    <row r="90" spans="1:47" x14ac:dyDescent="0.35">
      <c r="A90" s="23">
        <v>33</v>
      </c>
      <c r="B90" s="10" t="s">
        <v>450</v>
      </c>
      <c r="C90" s="10">
        <v>33.200000000000003</v>
      </c>
      <c r="D90" s="10" t="s">
        <v>459</v>
      </c>
      <c r="E90" s="10" t="s">
        <v>457</v>
      </c>
      <c r="F90" s="10" t="str">
        <f>IF(Table1[[#This Row],[Regional_accessibility]]=0,"exclude - no RA","")</f>
        <v>exclude - no RA</v>
      </c>
      <c r="G90" s="10" t="str">
        <f>IF(Table1[[#This Row],[E_mag]]&gt;1,"exclude - &gt;1",IF(Table1[[#This Row],[E_mag]]&lt;-1,"exclude &lt;-1",""))</f>
        <v/>
      </c>
      <c r="H90" s="10" t="str">
        <f>IF(Table1[[#This Row],[E_mag]]&lt;'4 - Outliers'!$F$11,"low",IF(Table1[[#This Row],[E_mag]]&gt;'4 - Outliers'!$F$12,"high",""))</f>
        <v/>
      </c>
      <c r="I90" s="10">
        <f>IF(Table1[[#This Row],[SE_E_mag]]="",VLOOKUP(Table1[[#This Row],[IV_Standardised]],'5 -Impute_SE'!B:C,2,FALSE),Table1[[#This Row],[SE_E_mag]])</f>
        <v>6.5206307597043892E-2</v>
      </c>
      <c r="J90" s="10"/>
      <c r="K90" s="10">
        <f>1/Table1[[#This Row],[5 - Impute_SE]]</f>
        <v>15.335939679021708</v>
      </c>
      <c r="L90" s="10">
        <f>Table1[[#This Row],[7 - 1_SE]]*Table1[[#This Row],[6 - Assign weight]]</f>
        <v>0</v>
      </c>
      <c r="M90" s="10">
        <f>Table1[[#This Row],[8 - Total weight]]*Table1[[#This Row],[E_mag]]</f>
        <v>0</v>
      </c>
      <c r="N90" s="10" t="s">
        <v>227</v>
      </c>
      <c r="O90" s="10">
        <v>0.115</v>
      </c>
      <c r="P90" s="10" t="s">
        <v>126</v>
      </c>
      <c r="Q90" s="10"/>
      <c r="R90" s="10"/>
      <c r="S90" s="10" t="s">
        <v>88</v>
      </c>
      <c r="T90" s="10" t="s">
        <v>66</v>
      </c>
      <c r="U90" s="10" t="s">
        <v>88</v>
      </c>
      <c r="V90" s="10" t="s">
        <v>47</v>
      </c>
      <c r="W90" s="10" t="s">
        <v>89</v>
      </c>
      <c r="X90" s="10" t="s">
        <v>214</v>
      </c>
      <c r="Y90" s="10" t="s">
        <v>90</v>
      </c>
      <c r="Z90" s="10" t="s">
        <v>13</v>
      </c>
      <c r="AA90" s="11" t="s">
        <v>51</v>
      </c>
      <c r="AB90" s="11" t="s">
        <v>92</v>
      </c>
      <c r="AC90" s="11">
        <v>2012</v>
      </c>
      <c r="AD90" s="10" t="s">
        <v>165</v>
      </c>
      <c r="AE90" s="10">
        <v>432</v>
      </c>
      <c r="AF90" s="10">
        <v>0</v>
      </c>
      <c r="AG90" s="10">
        <v>0</v>
      </c>
      <c r="AH90" s="10">
        <v>1</v>
      </c>
      <c r="AI90" s="10">
        <f>SUM(Table1[[#This Row],[Attitude_SS]:[Demography_SS]])</f>
        <v>1</v>
      </c>
      <c r="AJ90" s="11" t="s">
        <v>94</v>
      </c>
      <c r="AK90" s="11" t="s">
        <v>177</v>
      </c>
      <c r="AL90" s="11"/>
      <c r="AM90" s="11" t="s">
        <v>96</v>
      </c>
      <c r="AN90" s="11" t="s">
        <v>215</v>
      </c>
      <c r="AO90" s="11"/>
      <c r="AP90" s="10">
        <v>1E-4</v>
      </c>
      <c r="AQ90" s="10"/>
      <c r="AR90" s="10">
        <v>1.0001000050001667</v>
      </c>
      <c r="AS90" s="10" t="s">
        <v>185</v>
      </c>
      <c r="AT90" s="10" t="s">
        <v>58</v>
      </c>
      <c r="AU90" s="10"/>
    </row>
    <row r="91" spans="1:47" x14ac:dyDescent="0.35">
      <c r="A91" s="23">
        <v>65</v>
      </c>
      <c r="B91" s="10" t="s">
        <v>705</v>
      </c>
      <c r="C91" s="10">
        <v>65.400000000000006</v>
      </c>
      <c r="D91" s="10" t="s">
        <v>765</v>
      </c>
      <c r="E91" s="10" t="s">
        <v>758</v>
      </c>
      <c r="F91" s="10" t="str">
        <f>IF(Table1[[#This Row],[Regional_accessibility]]=0,"exclude - no RA","")</f>
        <v/>
      </c>
      <c r="G91" s="10" t="str">
        <f>IF(Table1[[#This Row],[E_mag]]&gt;1,"exclude - &gt;1",IF(Table1[[#This Row],[E_mag]]&lt;-1,"exclude &lt;-1",""))</f>
        <v/>
      </c>
      <c r="H91" s="10" t="str">
        <f>IF(Table1[[#This Row],[E_mag]]&lt;'4 - Outliers'!$F$11,"low",IF(Table1[[#This Row],[E_mag]]&gt;'4 - Outliers'!$F$12,"high",""))</f>
        <v/>
      </c>
      <c r="I91" s="10">
        <f>IF(Table1[[#This Row],[SE_E_mag]]="",VLOOKUP(Table1[[#This Row],[IV_Standardised]],'5 -Impute_SE'!B:C,2,FALSE),Table1[[#This Row],[SE_E_mag]])</f>
        <v>9.2709727626459154E-2</v>
      </c>
      <c r="J91" s="10">
        <f>1/29</f>
        <v>3.4482758620689655E-2</v>
      </c>
      <c r="K91" s="10">
        <f>1/Table1[[#This Row],[5 - Impute_SE]]</f>
        <v>10.786354631836954</v>
      </c>
      <c r="L91" s="10">
        <f>Table1[[#This Row],[7 - 1_SE]]*Table1[[#This Row],[6 - Assign weight]]</f>
        <v>0.37194326316679149</v>
      </c>
      <c r="M91" s="10">
        <f>Table1[[#This Row],[8 - Total weight]]*Table1[[#This Row],[E_mag]]</f>
        <v>8.8620689655172405E-2</v>
      </c>
      <c r="N91" s="10" t="s">
        <v>325</v>
      </c>
      <c r="O91" s="16">
        <v>0.238264</v>
      </c>
      <c r="P91" s="10" t="s">
        <v>298</v>
      </c>
      <c r="Q91" s="10">
        <v>9.2709727626459154E-2</v>
      </c>
      <c r="R91" s="10" t="s">
        <v>128</v>
      </c>
      <c r="S91" s="10" t="s">
        <v>88</v>
      </c>
      <c r="T91" s="10" t="s">
        <v>66</v>
      </c>
      <c r="U91" s="10" t="s">
        <v>88</v>
      </c>
      <c r="V91" s="10" t="s">
        <v>47</v>
      </c>
      <c r="W91" s="10" t="s">
        <v>708</v>
      </c>
      <c r="X91" s="10" t="s">
        <v>49</v>
      </c>
      <c r="Y91" s="10" t="s">
        <v>90</v>
      </c>
      <c r="Z91" s="10" t="s">
        <v>13</v>
      </c>
      <c r="AA91" s="11" t="s">
        <v>508</v>
      </c>
      <c r="AB91" s="11" t="s">
        <v>720</v>
      </c>
      <c r="AC91" s="11">
        <v>2010</v>
      </c>
      <c r="AD91" s="10" t="s">
        <v>165</v>
      </c>
      <c r="AE91" s="10">
        <v>473</v>
      </c>
      <c r="AF91" s="10">
        <v>1</v>
      </c>
      <c r="AG91" s="10">
        <v>0</v>
      </c>
      <c r="AH91" s="10">
        <v>0</v>
      </c>
      <c r="AI91" s="10">
        <f>SUM(Table1[[#This Row],[Attitude_SS]:[Demography_SS]])</f>
        <v>0</v>
      </c>
      <c r="AJ91" s="11" t="s">
        <v>111</v>
      </c>
      <c r="AK91" s="11" t="s">
        <v>710</v>
      </c>
      <c r="AL91" s="11"/>
      <c r="AM91" s="11" t="s">
        <v>135</v>
      </c>
      <c r="AN91" s="11" t="s">
        <v>55</v>
      </c>
      <c r="AO91" s="11"/>
      <c r="AP91" s="10">
        <v>0.63200000000000001</v>
      </c>
      <c r="AQ91" s="10"/>
      <c r="AR91" s="10"/>
      <c r="AS91" s="10" t="s">
        <v>58</v>
      </c>
      <c r="AT91" s="10">
        <v>2.57</v>
      </c>
      <c r="AU91" s="10"/>
    </row>
    <row r="92" spans="1:47" x14ac:dyDescent="0.35">
      <c r="A92" s="23">
        <v>65</v>
      </c>
      <c r="B92" s="10" t="s">
        <v>705</v>
      </c>
      <c r="C92" s="10">
        <v>65.900000000000006</v>
      </c>
      <c r="D92" s="10" t="s">
        <v>814</v>
      </c>
      <c r="E92" s="10" t="s">
        <v>806</v>
      </c>
      <c r="F92" s="10" t="str">
        <f>IF(Table1[[#This Row],[Regional_accessibility]]=0,"exclude - no RA","")</f>
        <v/>
      </c>
      <c r="G92" s="10" t="str">
        <f>IF(Table1[[#This Row],[E_mag]]&gt;1,"exclude - &gt;1",IF(Table1[[#This Row],[E_mag]]&lt;-1,"exclude &lt;-1",""))</f>
        <v/>
      </c>
      <c r="H92" s="10" t="str">
        <f>IF(Table1[[#This Row],[E_mag]]&lt;'4 - Outliers'!$F$11,"low",IF(Table1[[#This Row],[E_mag]]&gt;'4 - Outliers'!$F$12,"high",""))</f>
        <v/>
      </c>
      <c r="I92" s="10">
        <f>IF(Table1[[#This Row],[SE_E_mag]]="",VLOOKUP(Table1[[#This Row],[IV_Standardised]],'5 -Impute_SE'!B:C,2,FALSE),Table1[[#This Row],[SE_E_mag]])</f>
        <v>7.9687499999999994E-2</v>
      </c>
      <c r="J92" s="10">
        <f>1/29</f>
        <v>3.4482758620689655E-2</v>
      </c>
      <c r="K92" s="10">
        <f>1/Table1[[#This Row],[5 - Impute_SE]]</f>
        <v>12.549019607843139</v>
      </c>
      <c r="L92" s="10">
        <f>Table1[[#This Row],[7 - 1_SE]]*Table1[[#This Row],[6 - Assign weight]]</f>
        <v>0.43272481406355651</v>
      </c>
      <c r="M92" s="10">
        <f>Table1[[#This Row],[8 - Total weight]]*Table1[[#This Row],[E_mag]]</f>
        <v>5.2413793103448271E-2</v>
      </c>
      <c r="N92" s="10" t="s">
        <v>297</v>
      </c>
      <c r="O92" s="16">
        <v>0.12112499999999998</v>
      </c>
      <c r="P92" s="10" t="s">
        <v>298</v>
      </c>
      <c r="Q92" s="10">
        <v>7.9687499999999994E-2</v>
      </c>
      <c r="R92" s="10" t="s">
        <v>128</v>
      </c>
      <c r="S92" s="10" t="s">
        <v>44</v>
      </c>
      <c r="T92" s="10" t="s">
        <v>66</v>
      </c>
      <c r="U92" s="10" t="s">
        <v>46</v>
      </c>
      <c r="V92" s="10" t="s">
        <v>47</v>
      </c>
      <c r="W92" s="10" t="s">
        <v>708</v>
      </c>
      <c r="X92" s="10" t="s">
        <v>49</v>
      </c>
      <c r="Y92" s="10" t="s">
        <v>90</v>
      </c>
      <c r="Z92" s="10" t="s">
        <v>13</v>
      </c>
      <c r="AA92" s="11" t="s">
        <v>508</v>
      </c>
      <c r="AB92" s="11" t="s">
        <v>709</v>
      </c>
      <c r="AC92" s="11">
        <v>2010</v>
      </c>
      <c r="AD92" s="10" t="s">
        <v>165</v>
      </c>
      <c r="AE92" s="10">
        <v>473</v>
      </c>
      <c r="AF92" s="10">
        <v>1</v>
      </c>
      <c r="AG92" s="10">
        <v>0</v>
      </c>
      <c r="AH92" s="10">
        <v>0</v>
      </c>
      <c r="AI92" s="10">
        <f>SUM(Table1[[#This Row],[Attitude_SS]:[Demography_SS]])</f>
        <v>0</v>
      </c>
      <c r="AJ92" s="11" t="s">
        <v>111</v>
      </c>
      <c r="AK92" s="11" t="s">
        <v>710</v>
      </c>
      <c r="AL92" s="11"/>
      <c r="AM92" s="11" t="s">
        <v>135</v>
      </c>
      <c r="AN92" s="11" t="s">
        <v>55</v>
      </c>
      <c r="AO92" s="11"/>
      <c r="AP92" s="10">
        <v>0.28499999999999998</v>
      </c>
      <c r="AQ92" s="10"/>
      <c r="AR92" s="10"/>
      <c r="AS92" s="10" t="s">
        <v>58</v>
      </c>
      <c r="AT92" s="10">
        <v>1.52</v>
      </c>
      <c r="AU92" s="10"/>
    </row>
    <row r="93" spans="1:47" x14ac:dyDescent="0.35">
      <c r="A93" s="23">
        <v>65</v>
      </c>
      <c r="B93" s="10" t="s">
        <v>705</v>
      </c>
      <c r="C93" s="10">
        <v>65.5</v>
      </c>
      <c r="D93" s="10" t="s">
        <v>774</v>
      </c>
      <c r="E93" s="10" t="s">
        <v>767</v>
      </c>
      <c r="F93" s="10" t="str">
        <f>IF(Table1[[#This Row],[Regional_accessibility]]=0,"exclude - no RA","")</f>
        <v/>
      </c>
      <c r="G93" s="10" t="str">
        <f>IF(Table1[[#This Row],[E_mag]]&gt;1,"exclude - &gt;1",IF(Table1[[#This Row],[E_mag]]&lt;-1,"exclude &lt;-1",""))</f>
        <v/>
      </c>
      <c r="H93" s="10" t="str">
        <f>IF(Table1[[#This Row],[E_mag]]&lt;'4 - Outliers'!$F$11,"low",IF(Table1[[#This Row],[E_mag]]&gt;'4 - Outliers'!$F$12,"high",""))</f>
        <v/>
      </c>
      <c r="I93" s="10">
        <f>IF(Table1[[#This Row],[SE_E_mag]]="",VLOOKUP(Table1[[#This Row],[IV_Standardised]],'5 -Impute_SE'!B:C,2,FALSE),Table1[[#This Row],[SE_E_mag]])</f>
        <v>8.9399999999999993E-2</v>
      </c>
      <c r="J93" s="10">
        <f>1/29</f>
        <v>3.4482758620689655E-2</v>
      </c>
      <c r="K93" s="10">
        <f>1/Table1[[#This Row],[5 - Impute_SE]]</f>
        <v>11.185682326621924</v>
      </c>
      <c r="L93" s="10">
        <f>Table1[[#This Row],[7 - 1_SE]]*Table1[[#This Row],[6 - Assign weight]]</f>
        <v>0.38571318367661805</v>
      </c>
      <c r="M93" s="10">
        <f>Table1[[#This Row],[8 - Total weight]]*Table1[[#This Row],[E_mag]]</f>
        <v>1.4482758620689654E-2</v>
      </c>
      <c r="N93" s="10" t="s">
        <v>297</v>
      </c>
      <c r="O93" s="16">
        <v>3.7547999999999998E-2</v>
      </c>
      <c r="P93" s="10" t="s">
        <v>298</v>
      </c>
      <c r="Q93" s="10">
        <v>8.9399999999999993E-2</v>
      </c>
      <c r="R93" s="10" t="s">
        <v>128</v>
      </c>
      <c r="S93" s="10" t="s">
        <v>44</v>
      </c>
      <c r="T93" s="10" t="s">
        <v>66</v>
      </c>
      <c r="U93" s="10" t="s">
        <v>46</v>
      </c>
      <c r="V93" s="10" t="s">
        <v>47</v>
      </c>
      <c r="W93" s="10" t="s">
        <v>708</v>
      </c>
      <c r="X93" s="10" t="s">
        <v>49</v>
      </c>
      <c r="Y93" s="10" t="s">
        <v>90</v>
      </c>
      <c r="Z93" s="10" t="s">
        <v>13</v>
      </c>
      <c r="AA93" s="11" t="s">
        <v>508</v>
      </c>
      <c r="AB93" s="11" t="s">
        <v>720</v>
      </c>
      <c r="AC93" s="11">
        <v>2010</v>
      </c>
      <c r="AD93" s="10" t="s">
        <v>165</v>
      </c>
      <c r="AE93" s="10">
        <v>473</v>
      </c>
      <c r="AF93" s="10">
        <v>1</v>
      </c>
      <c r="AG93" s="10">
        <v>0</v>
      </c>
      <c r="AH93" s="10">
        <v>0</v>
      </c>
      <c r="AI93" s="10">
        <f>SUM(Table1[[#This Row],[Attitude_SS]:[Demography_SS]])</f>
        <v>0</v>
      </c>
      <c r="AJ93" s="11" t="s">
        <v>111</v>
      </c>
      <c r="AK93" s="11" t="s">
        <v>710</v>
      </c>
      <c r="AL93" s="11"/>
      <c r="AM93" s="11" t="s">
        <v>135</v>
      </c>
      <c r="AN93" s="11" t="s">
        <v>55</v>
      </c>
      <c r="AO93" s="11"/>
      <c r="AP93" s="10">
        <v>0.126</v>
      </c>
      <c r="AQ93" s="10"/>
      <c r="AR93" s="10"/>
      <c r="AS93" s="10" t="s">
        <v>58</v>
      </c>
      <c r="AT93" s="10">
        <v>0.42</v>
      </c>
      <c r="AU93" s="10"/>
    </row>
    <row r="94" spans="1:47" x14ac:dyDescent="0.35">
      <c r="A94" s="23">
        <v>72</v>
      </c>
      <c r="B94" s="10" t="s">
        <v>880</v>
      </c>
      <c r="C94" s="10">
        <v>72.400000000000006</v>
      </c>
      <c r="D94" s="10" t="s">
        <v>892</v>
      </c>
      <c r="E94" s="10" t="s">
        <v>891</v>
      </c>
      <c r="F94" s="10" t="str">
        <f>IF(Table1[[#This Row],[Regional_accessibility]]=0,"exclude - no RA","")</f>
        <v>exclude - no RA</v>
      </c>
      <c r="G94" s="10" t="str">
        <f>IF(Table1[[#This Row],[E_mag]]&gt;1,"exclude - &gt;1",IF(Table1[[#This Row],[E_mag]]&lt;-1,"exclude &lt;-1",""))</f>
        <v/>
      </c>
      <c r="H94" s="10" t="str">
        <f>IF(Table1[[#This Row],[E_mag]]&lt;'4 - Outliers'!$F$11,"low",IF(Table1[[#This Row],[E_mag]]&gt;'4 - Outliers'!$F$12,"high",""))</f>
        <v/>
      </c>
      <c r="I94" s="10">
        <f>IF(Table1[[#This Row],[SE_E_mag]]="",VLOOKUP(Table1[[#This Row],[IV_Standardised]],'5 -Impute_SE'!B:C,2,FALSE),Table1[[#This Row],[SE_E_mag]])</f>
        <v>3.4187648600865699E-2</v>
      </c>
      <c r="J94" s="10"/>
      <c r="K94" s="10">
        <f>1/Table1[[#This Row],[5 - Impute_SE]]</f>
        <v>29.250329897642565</v>
      </c>
      <c r="L94" s="10">
        <f>Table1[[#This Row],[7 - 1_SE]]*Table1[[#This Row],[6 - Assign weight]]</f>
        <v>0</v>
      </c>
      <c r="M94" s="10">
        <f>Table1[[#This Row],[8 - Total weight]]*Table1[[#This Row],[E_mag]]</f>
        <v>0</v>
      </c>
      <c r="N94" s="10" t="s">
        <v>184</v>
      </c>
      <c r="O94" s="10">
        <v>0.11</v>
      </c>
      <c r="P94" s="10" t="s">
        <v>126</v>
      </c>
      <c r="Q94" s="10">
        <v>3.4187648600865699E-2</v>
      </c>
      <c r="R94" s="10" t="s">
        <v>128</v>
      </c>
      <c r="S94" s="10" t="s">
        <v>88</v>
      </c>
      <c r="T94" s="10" t="s">
        <v>66</v>
      </c>
      <c r="U94" s="10" t="s">
        <v>88</v>
      </c>
      <c r="V94" s="10" t="s">
        <v>212</v>
      </c>
      <c r="W94" s="10" t="s">
        <v>213</v>
      </c>
      <c r="X94" s="10" t="s">
        <v>359</v>
      </c>
      <c r="Y94" s="10" t="s">
        <v>90</v>
      </c>
      <c r="Z94" s="10" t="s">
        <v>13</v>
      </c>
      <c r="AA94" s="11" t="s">
        <v>51</v>
      </c>
      <c r="AB94" s="11" t="s">
        <v>352</v>
      </c>
      <c r="AC94" s="11">
        <v>2009</v>
      </c>
      <c r="AD94" s="10" t="s">
        <v>93</v>
      </c>
      <c r="AE94" s="10">
        <v>1605</v>
      </c>
      <c r="AF94" s="10">
        <v>0</v>
      </c>
      <c r="AG94" s="10">
        <v>0</v>
      </c>
      <c r="AH94" s="10">
        <v>1</v>
      </c>
      <c r="AI94" s="10">
        <f>SUM(Table1[[#This Row],[Attitude_SS]:[Demography_SS]])</f>
        <v>1</v>
      </c>
      <c r="AJ94" s="11" t="s">
        <v>94</v>
      </c>
      <c r="AK94" s="11" t="s">
        <v>145</v>
      </c>
      <c r="AL94" s="11"/>
      <c r="AM94" s="11" t="s">
        <v>146</v>
      </c>
      <c r="AN94" s="11" t="s">
        <v>215</v>
      </c>
      <c r="AO94" s="11"/>
      <c r="AP94" s="10">
        <v>1.6402999999999999E-3</v>
      </c>
      <c r="AQ94" s="10"/>
      <c r="AR94" s="10">
        <v>1.0016416460279076</v>
      </c>
      <c r="AS94" s="10" t="s">
        <v>185</v>
      </c>
      <c r="AT94" s="10">
        <v>3.2175362887406824</v>
      </c>
      <c r="AU94" s="10" t="s">
        <v>554</v>
      </c>
    </row>
    <row r="95" spans="1:47" x14ac:dyDescent="0.35">
      <c r="A95" s="23">
        <v>14</v>
      </c>
      <c r="B95" s="10" t="s">
        <v>198</v>
      </c>
      <c r="C95" s="10">
        <v>14.1</v>
      </c>
      <c r="D95" s="10" t="s">
        <v>199</v>
      </c>
      <c r="E95" s="10" t="s">
        <v>200</v>
      </c>
      <c r="F95" s="10" t="str">
        <f>IF(Table1[[#This Row],[Regional_accessibility]]=0,"exclude - no RA","")</f>
        <v>exclude - no RA</v>
      </c>
      <c r="G95" s="10" t="str">
        <f>IF(Table1[[#This Row],[E_mag]]&gt;1,"exclude - &gt;1",IF(Table1[[#This Row],[E_mag]]&lt;-1,"exclude &lt;-1",""))</f>
        <v/>
      </c>
      <c r="H95" s="10" t="str">
        <f>IF(Table1[[#This Row],[E_mag]]&lt;'4 - Outliers'!$F$11,"low",IF(Table1[[#This Row],[E_mag]]&gt;'4 - Outliers'!$F$12,"high",""))</f>
        <v/>
      </c>
      <c r="I95" s="10">
        <f>IF(Table1[[#This Row],[SE_E_mag]]="",VLOOKUP(Table1[[#This Row],[IV_Standardised]],'5 -Impute_SE'!B:C,2,FALSE),Table1[[#This Row],[SE_E_mag]])</f>
        <v>6.5206307597043892E-2</v>
      </c>
      <c r="J95" s="10"/>
      <c r="K95" s="10">
        <f>1/Table1[[#This Row],[5 - Impute_SE]]</f>
        <v>15.335939679021708</v>
      </c>
      <c r="L95" s="10">
        <f>Table1[[#This Row],[7 - 1_SE]]*Table1[[#This Row],[6 - Assign weight]]</f>
        <v>0</v>
      </c>
      <c r="M95" s="10">
        <f>Table1[[#This Row],[8 - Total weight]]*Table1[[#This Row],[E_mag]]</f>
        <v>0</v>
      </c>
      <c r="N95" s="10" t="s">
        <v>201</v>
      </c>
      <c r="O95" s="10">
        <v>0.10872999999999999</v>
      </c>
      <c r="P95" s="10" t="s">
        <v>98</v>
      </c>
      <c r="Q95" s="10"/>
      <c r="R95" s="10"/>
      <c r="S95" s="10" t="s">
        <v>44</v>
      </c>
      <c r="T95" s="10" t="s">
        <v>66</v>
      </c>
      <c r="U95" s="10" t="s">
        <v>46</v>
      </c>
      <c r="V95" s="10" t="s">
        <v>47</v>
      </c>
      <c r="W95" s="10" t="s">
        <v>89</v>
      </c>
      <c r="X95" s="10" t="s">
        <v>49</v>
      </c>
      <c r="Y95" s="10" t="s">
        <v>90</v>
      </c>
      <c r="Z95" s="10" t="s">
        <v>123</v>
      </c>
      <c r="AA95" s="11" t="s">
        <v>51</v>
      </c>
      <c r="AB95" s="11" t="s">
        <v>92</v>
      </c>
      <c r="AC95" s="11">
        <v>2000</v>
      </c>
      <c r="AD95" s="10" t="s">
        <v>93</v>
      </c>
      <c r="AE95" s="10">
        <v>265</v>
      </c>
      <c r="AF95" s="10">
        <v>0</v>
      </c>
      <c r="AG95" s="10">
        <v>0</v>
      </c>
      <c r="AH95" s="10">
        <v>1</v>
      </c>
      <c r="AI95" s="10">
        <f>SUM(Table1[[#This Row],[Attitude_SS]:[Demography_SS]])</f>
        <v>1</v>
      </c>
      <c r="AJ95" s="11" t="s">
        <v>94</v>
      </c>
      <c r="AK95" s="11" t="s">
        <v>177</v>
      </c>
      <c r="AL95" s="11"/>
      <c r="AM95" s="11" t="s">
        <v>96</v>
      </c>
      <c r="AN95" s="11" t="s">
        <v>55</v>
      </c>
      <c r="AO95" s="11"/>
      <c r="AP95" s="10">
        <v>0.10872999999999999</v>
      </c>
      <c r="AQ95" s="10"/>
      <c r="AR95" s="10"/>
      <c r="AS95" s="10" t="s">
        <v>58</v>
      </c>
      <c r="AT95" s="10" t="s">
        <v>58</v>
      </c>
      <c r="AU95" s="10"/>
    </row>
    <row r="96" spans="1:47" x14ac:dyDescent="0.35">
      <c r="A96" s="23">
        <v>65</v>
      </c>
      <c r="B96" s="10" t="s">
        <v>705</v>
      </c>
      <c r="C96" s="10">
        <v>65.7</v>
      </c>
      <c r="D96" s="10" t="s">
        <v>793</v>
      </c>
      <c r="E96" s="10" t="s">
        <v>786</v>
      </c>
      <c r="F96" s="10" t="str">
        <f>IF(Table1[[#This Row],[Regional_accessibility]]=0,"exclude - no RA","")</f>
        <v/>
      </c>
      <c r="G96" s="10" t="str">
        <f>IF(Table1[[#This Row],[E_mag]]&gt;1,"exclude - &gt;1",IF(Table1[[#This Row],[E_mag]]&lt;-1,"exclude &lt;-1",""))</f>
        <v/>
      </c>
      <c r="H96" s="10" t="str">
        <f>IF(Table1[[#This Row],[E_mag]]&lt;'4 - Outliers'!$F$11,"low",IF(Table1[[#This Row],[E_mag]]&gt;'4 - Outliers'!$F$12,"high",""))</f>
        <v/>
      </c>
      <c r="I96" s="10">
        <f>IF(Table1[[#This Row],[SE_E_mag]]="",VLOOKUP(Table1[[#This Row],[IV_Standardised]],'5 -Impute_SE'!B:C,2,FALSE),Table1[[#This Row],[SE_E_mag]])</f>
        <v>8.4648648648648656E-2</v>
      </c>
      <c r="J96" s="10">
        <f>1/29</f>
        <v>3.4482758620689655E-2</v>
      </c>
      <c r="K96" s="10">
        <f>1/Table1[[#This Row],[5 - Impute_SE]]</f>
        <v>11.813537675606641</v>
      </c>
      <c r="L96" s="10">
        <f>Table1[[#This Row],[7 - 1_SE]]*Table1[[#This Row],[6 - Assign weight]]</f>
        <v>0.40736336812436691</v>
      </c>
      <c r="M96" s="10">
        <f>Table1[[#This Row],[8 - Total weight]]*Table1[[#This Row],[E_mag]]</f>
        <v>1.2758620689655172E-2</v>
      </c>
      <c r="N96" s="10" t="s">
        <v>297</v>
      </c>
      <c r="O96" s="16">
        <v>3.1320000000000001E-2</v>
      </c>
      <c r="P96" s="10" t="s">
        <v>298</v>
      </c>
      <c r="Q96" s="10">
        <v>8.4648648648648656E-2</v>
      </c>
      <c r="R96" s="10" t="s">
        <v>128</v>
      </c>
      <c r="S96" s="10" t="s">
        <v>44</v>
      </c>
      <c r="T96" s="10" t="s">
        <v>66</v>
      </c>
      <c r="U96" s="10" t="s">
        <v>46</v>
      </c>
      <c r="V96" s="10" t="s">
        <v>47</v>
      </c>
      <c r="W96" s="10" t="s">
        <v>708</v>
      </c>
      <c r="X96" s="10" t="s">
        <v>49</v>
      </c>
      <c r="Y96" s="10" t="s">
        <v>90</v>
      </c>
      <c r="Z96" s="10" t="s">
        <v>13</v>
      </c>
      <c r="AA96" s="11" t="s">
        <v>508</v>
      </c>
      <c r="AB96" s="11" t="s">
        <v>709</v>
      </c>
      <c r="AC96" s="11">
        <v>2010</v>
      </c>
      <c r="AD96" s="10" t="s">
        <v>165</v>
      </c>
      <c r="AE96" s="10">
        <v>473</v>
      </c>
      <c r="AF96" s="10">
        <v>1</v>
      </c>
      <c r="AG96" s="10">
        <v>0</v>
      </c>
      <c r="AH96" s="10">
        <v>0</v>
      </c>
      <c r="AI96" s="10">
        <f>SUM(Table1[[#This Row],[Attitude_SS]:[Demography_SS]])</f>
        <v>0</v>
      </c>
      <c r="AJ96" s="11" t="s">
        <v>111</v>
      </c>
      <c r="AK96" s="11" t="s">
        <v>710</v>
      </c>
      <c r="AL96" s="11"/>
      <c r="AM96" s="11" t="s">
        <v>135</v>
      </c>
      <c r="AN96" s="11" t="s">
        <v>55</v>
      </c>
      <c r="AO96" s="11"/>
      <c r="AP96" s="10">
        <v>5.8000000000000003E-2</v>
      </c>
      <c r="AQ96" s="10"/>
      <c r="AR96" s="10"/>
      <c r="AS96" s="10" t="s">
        <v>58</v>
      </c>
      <c r="AT96" s="10">
        <v>0.37</v>
      </c>
      <c r="AU96" s="10"/>
    </row>
    <row r="97" spans="1:47" x14ac:dyDescent="0.35">
      <c r="A97" s="23">
        <v>65</v>
      </c>
      <c r="B97" s="10" t="s">
        <v>705</v>
      </c>
      <c r="C97" s="10">
        <v>65.099999999999994</v>
      </c>
      <c r="D97" s="10" t="s">
        <v>728</v>
      </c>
      <c r="E97" s="10" t="s">
        <v>707</v>
      </c>
      <c r="F97" s="10" t="str">
        <f>IF(Table1[[#This Row],[Regional_accessibility]]=0,"exclude - no RA","")</f>
        <v/>
      </c>
      <c r="G97" s="10" t="str">
        <f>IF(Table1[[#This Row],[E_mag]]&gt;1,"exclude - &gt;1",IF(Table1[[#This Row],[E_mag]]&lt;-1,"exclude &lt;-1",""))</f>
        <v/>
      </c>
      <c r="H97" s="10" t="str">
        <f>IF(Table1[[#This Row],[E_mag]]&lt;'4 - Outliers'!$F$11,"low",IF(Table1[[#This Row],[E_mag]]&gt;'4 - Outliers'!$F$12,"high",""))</f>
        <v/>
      </c>
      <c r="I97" s="10">
        <f>IF(Table1[[#This Row],[SE_E_mag]]="",VLOOKUP(Table1[[#This Row],[IV_Standardised]],'5 -Impute_SE'!B:C,2,FALSE),Table1[[#This Row],[SE_E_mag]])</f>
        <v>0.10797628458498024</v>
      </c>
      <c r="J97" s="10">
        <f>1/29</f>
        <v>3.4482758620689655E-2</v>
      </c>
      <c r="K97" s="10">
        <f>1/Table1[[#This Row],[5 - Impute_SE]]</f>
        <v>9.2612929204187715</v>
      </c>
      <c r="L97" s="10">
        <f>Table1[[#This Row],[7 - 1_SE]]*Table1[[#This Row],[6 - Assign weight]]</f>
        <v>0.31935492829030249</v>
      </c>
      <c r="M97" s="10">
        <f>Table1[[#This Row],[8 - Total weight]]*Table1[[#This Row],[E_mag]]</f>
        <v>8.724137931034482E-3</v>
      </c>
      <c r="N97" s="10" t="s">
        <v>297</v>
      </c>
      <c r="O97" s="16">
        <v>2.7317999999999999E-2</v>
      </c>
      <c r="P97" s="10" t="s">
        <v>298</v>
      </c>
      <c r="Q97" s="10">
        <v>0.10797628458498024</v>
      </c>
      <c r="R97" s="10" t="s">
        <v>128</v>
      </c>
      <c r="S97" s="10" t="s">
        <v>44</v>
      </c>
      <c r="T97" s="10" t="s">
        <v>66</v>
      </c>
      <c r="U97" s="10" t="s">
        <v>46</v>
      </c>
      <c r="V97" s="10" t="s">
        <v>47</v>
      </c>
      <c r="W97" s="10" t="s">
        <v>708</v>
      </c>
      <c r="X97" s="10" t="s">
        <v>49</v>
      </c>
      <c r="Y97" s="10" t="s">
        <v>90</v>
      </c>
      <c r="Z97" s="10" t="s">
        <v>13</v>
      </c>
      <c r="AA97" s="11" t="s">
        <v>508</v>
      </c>
      <c r="AB97" s="11" t="s">
        <v>709</v>
      </c>
      <c r="AC97" s="11">
        <v>2010</v>
      </c>
      <c r="AD97" s="10" t="s">
        <v>165</v>
      </c>
      <c r="AE97" s="10">
        <v>473</v>
      </c>
      <c r="AF97" s="10">
        <v>1</v>
      </c>
      <c r="AG97" s="10">
        <v>0</v>
      </c>
      <c r="AH97" s="10">
        <v>0</v>
      </c>
      <c r="AI97" s="10">
        <f>SUM(Table1[[#This Row],[Attitude_SS]:[Demography_SS]])</f>
        <v>0</v>
      </c>
      <c r="AJ97" s="11" t="s">
        <v>111</v>
      </c>
      <c r="AK97" s="11" t="s">
        <v>729</v>
      </c>
      <c r="AL97" s="11"/>
      <c r="AM97" s="11" t="s">
        <v>135</v>
      </c>
      <c r="AN97" s="11" t="s">
        <v>55</v>
      </c>
      <c r="AO97" s="11"/>
      <c r="AP97" s="10">
        <v>5.8000000000000003E-2</v>
      </c>
      <c r="AQ97" s="10"/>
      <c r="AR97" s="10"/>
      <c r="AS97" s="10" t="s">
        <v>58</v>
      </c>
      <c r="AT97" s="10">
        <v>0.253</v>
      </c>
      <c r="AU97" s="10"/>
    </row>
    <row r="98" spans="1:47" x14ac:dyDescent="0.35">
      <c r="A98" s="23">
        <v>65</v>
      </c>
      <c r="B98" s="10" t="s">
        <v>705</v>
      </c>
      <c r="C98" s="10">
        <v>65.099999999999994</v>
      </c>
      <c r="D98" s="10" t="s">
        <v>732</v>
      </c>
      <c r="E98" s="10" t="s">
        <v>719</v>
      </c>
      <c r="F98" s="10" t="str">
        <f>IF(Table1[[#This Row],[Regional_accessibility]]=0,"exclude - no RA","")</f>
        <v/>
      </c>
      <c r="G98" s="10" t="str">
        <f>IF(Table1[[#This Row],[E_mag]]&gt;1,"exclude - &gt;1",IF(Table1[[#This Row],[E_mag]]&lt;-1,"exclude &lt;-1",""))</f>
        <v/>
      </c>
      <c r="H98" s="10" t="str">
        <f>IF(Table1[[#This Row],[E_mag]]&lt;'4 - Outliers'!$F$11,"low",IF(Table1[[#This Row],[E_mag]]&gt;'4 - Outliers'!$F$12,"high",""))</f>
        <v/>
      </c>
      <c r="I98" s="10">
        <f>IF(Table1[[#This Row],[SE_E_mag]]="",VLOOKUP(Table1[[#This Row],[IV_Standardised]],'5 -Impute_SE'!B:C,2,FALSE),Table1[[#This Row],[SE_E_mag]])</f>
        <v>4.126363636363637E-2</v>
      </c>
      <c r="J98" s="10">
        <f>1/29</f>
        <v>3.4482758620689655E-2</v>
      </c>
      <c r="K98" s="10">
        <f>1/Table1[[#This Row],[5 - Impute_SE]]</f>
        <v>24.234412866270098</v>
      </c>
      <c r="L98" s="10">
        <f>Table1[[#This Row],[7 - 1_SE]]*Table1[[#This Row],[6 - Assign weight]]</f>
        <v>0.8356694091817275</v>
      </c>
      <c r="M98" s="10">
        <f>Table1[[#This Row],[8 - Total weight]]*Table1[[#This Row],[E_mag]]</f>
        <v>1.5172413793103447E-2</v>
      </c>
      <c r="N98" s="10" t="s">
        <v>297</v>
      </c>
      <c r="O98" s="16">
        <v>1.8156000000000002E-2</v>
      </c>
      <c r="P98" s="10" t="s">
        <v>298</v>
      </c>
      <c r="Q98" s="10">
        <v>4.126363636363637E-2</v>
      </c>
      <c r="R98" s="10" t="s">
        <v>128</v>
      </c>
      <c r="S98" s="10" t="s">
        <v>44</v>
      </c>
      <c r="T98" s="10" t="s">
        <v>66</v>
      </c>
      <c r="U98" s="10" t="s">
        <v>46</v>
      </c>
      <c r="V98" s="10" t="s">
        <v>47</v>
      </c>
      <c r="W98" s="10" t="s">
        <v>708</v>
      </c>
      <c r="X98" s="10" t="s">
        <v>49</v>
      </c>
      <c r="Y98" s="10" t="s">
        <v>90</v>
      </c>
      <c r="Z98" s="10" t="s">
        <v>13</v>
      </c>
      <c r="AA98" s="11" t="s">
        <v>508</v>
      </c>
      <c r="AB98" s="11" t="s">
        <v>720</v>
      </c>
      <c r="AC98" s="11">
        <v>2010</v>
      </c>
      <c r="AD98" s="10" t="s">
        <v>165</v>
      </c>
      <c r="AE98" s="10">
        <v>473</v>
      </c>
      <c r="AF98" s="10">
        <v>1</v>
      </c>
      <c r="AG98" s="10">
        <v>0</v>
      </c>
      <c r="AH98" s="10">
        <v>0</v>
      </c>
      <c r="AI98" s="10">
        <f>SUM(Table1[[#This Row],[Attitude_SS]:[Demography_SS]])</f>
        <v>0</v>
      </c>
      <c r="AJ98" s="11" t="s">
        <v>111</v>
      </c>
      <c r="AK98" s="11" t="s">
        <v>729</v>
      </c>
      <c r="AL98" s="11"/>
      <c r="AM98" s="11" t="s">
        <v>135</v>
      </c>
      <c r="AN98" s="11" t="s">
        <v>55</v>
      </c>
      <c r="AO98" s="11"/>
      <c r="AP98" s="10">
        <v>6.8000000000000005E-2</v>
      </c>
      <c r="AQ98" s="10"/>
      <c r="AR98" s="10"/>
      <c r="AS98" s="10" t="s">
        <v>58</v>
      </c>
      <c r="AT98" s="10">
        <v>0.44</v>
      </c>
      <c r="AU98" s="10"/>
    </row>
    <row r="99" spans="1:47" x14ac:dyDescent="0.35">
      <c r="A99" s="23">
        <v>131</v>
      </c>
      <c r="B99" s="10" t="s">
        <v>1192</v>
      </c>
      <c r="C99" s="10">
        <v>131.30000000000001</v>
      </c>
      <c r="D99" s="10" t="s">
        <v>1221</v>
      </c>
      <c r="E99" s="10" t="s">
        <v>1218</v>
      </c>
      <c r="F99" s="10" t="str">
        <f>IF(Table1[[#This Row],[Regional_accessibility]]=0,"exclude - no RA","")</f>
        <v>exclude - no RA</v>
      </c>
      <c r="G99" s="10" t="str">
        <f>IF(Table1[[#This Row],[E_mag]]&gt;1,"exclude - &gt;1",IF(Table1[[#This Row],[E_mag]]&lt;-1,"exclude &lt;-1",""))</f>
        <v/>
      </c>
      <c r="H99" s="10" t="str">
        <f>IF(Table1[[#This Row],[E_mag]]&lt;'4 - Outliers'!$F$11,"low",IF(Table1[[#This Row],[E_mag]]&gt;'4 - Outliers'!$F$12,"high",""))</f>
        <v/>
      </c>
      <c r="I99" s="10">
        <f>IF(Table1[[#This Row],[SE_E_mag]]="",VLOOKUP(Table1[[#This Row],[IV_Standardised]],'5 -Impute_SE'!B:C,2,FALSE),Table1[[#This Row],[SE_E_mag]])</f>
        <v>0.19127272727272726</v>
      </c>
      <c r="J99" s="10"/>
      <c r="K99" s="10">
        <f>1/Table1[[#This Row],[5 - Impute_SE]]</f>
        <v>5.2281368821292782</v>
      </c>
      <c r="L99" s="10">
        <f>Table1[[#This Row],[7 - 1_SE]]*Table1[[#This Row],[6 - Assign weight]]</f>
        <v>0</v>
      </c>
      <c r="M99" s="10">
        <f>Table1[[#This Row],[8 - Total weight]]*Table1[[#This Row],[E_mag]]</f>
        <v>0</v>
      </c>
      <c r="N99" s="10" t="s">
        <v>918</v>
      </c>
      <c r="O99" s="10">
        <v>0.1052</v>
      </c>
      <c r="P99" s="10" t="s">
        <v>491</v>
      </c>
      <c r="Q99" s="10">
        <v>0.19127272727272726</v>
      </c>
      <c r="R99" s="10" t="s">
        <v>128</v>
      </c>
      <c r="S99" s="10" t="s">
        <v>44</v>
      </c>
      <c r="T99" s="10" t="s">
        <v>66</v>
      </c>
      <c r="U99" s="10" t="s">
        <v>46</v>
      </c>
      <c r="V99" s="10" t="s">
        <v>119</v>
      </c>
      <c r="W99" s="10" t="s">
        <v>120</v>
      </c>
      <c r="X99" s="10" t="s">
        <v>1195</v>
      </c>
      <c r="Y99" s="10" t="s">
        <v>50</v>
      </c>
      <c r="Z99" s="10" t="s">
        <v>1196</v>
      </c>
      <c r="AA99" s="10" t="s">
        <v>1219</v>
      </c>
      <c r="AB99" s="10" t="s">
        <v>1219</v>
      </c>
      <c r="AC99" s="10">
        <v>1991</v>
      </c>
      <c r="AD99" s="10" t="s">
        <v>93</v>
      </c>
      <c r="AE99" s="10">
        <v>20246</v>
      </c>
      <c r="AF99" s="10">
        <v>0</v>
      </c>
      <c r="AG99" s="10">
        <v>0</v>
      </c>
      <c r="AH99" s="10">
        <v>1</v>
      </c>
      <c r="AI99" s="10">
        <f>SUM(Table1[[#This Row],[Attitude_SS]:[Demography_SS]])</f>
        <v>1</v>
      </c>
      <c r="AJ99" s="10" t="s">
        <v>94</v>
      </c>
      <c r="AK99" s="10" t="s">
        <v>1222</v>
      </c>
      <c r="AL99" s="10"/>
      <c r="AM99" s="10" t="s">
        <v>96</v>
      </c>
      <c r="AN99" s="10" t="s">
        <v>1220</v>
      </c>
      <c r="AO99" s="10" t="s">
        <v>1199</v>
      </c>
      <c r="AP99" s="10">
        <v>4.0000000000000002E-4</v>
      </c>
      <c r="AQ99" s="10"/>
      <c r="AR99" s="10"/>
      <c r="AS99" s="10"/>
      <c r="AT99" s="10">
        <v>0.55000000000000004</v>
      </c>
      <c r="AU99" s="10"/>
    </row>
    <row r="100" spans="1:47" x14ac:dyDescent="0.35">
      <c r="A100" s="23">
        <v>65</v>
      </c>
      <c r="B100" s="10" t="s">
        <v>705</v>
      </c>
      <c r="C100" s="10">
        <v>65.3</v>
      </c>
      <c r="D100" s="10" t="s">
        <v>753</v>
      </c>
      <c r="E100" s="10" t="s">
        <v>748</v>
      </c>
      <c r="F100" s="10" t="str">
        <f>IF(Table1[[#This Row],[Regional_accessibility]]=0,"exclude - no RA","")</f>
        <v/>
      </c>
      <c r="G100" s="10" t="str">
        <f>IF(Table1[[#This Row],[E_mag]]&gt;1,"exclude - &gt;1",IF(Table1[[#This Row],[E_mag]]&lt;-1,"exclude &lt;-1",""))</f>
        <v/>
      </c>
      <c r="H100" s="10" t="str">
        <f>IF(Table1[[#This Row],[E_mag]]&lt;'4 - Outliers'!$F$11,"low",IF(Table1[[#This Row],[E_mag]]&gt;'4 - Outliers'!$F$12,"high",""))</f>
        <v/>
      </c>
      <c r="I100" s="10">
        <f>IF(Table1[[#This Row],[SE_E_mag]]="",VLOOKUP(Table1[[#This Row],[IV_Standardised]],'5 -Impute_SE'!B:C,2,FALSE),Table1[[#This Row],[SE_E_mag]])</f>
        <v>5.1176470588235289E-2</v>
      </c>
      <c r="J100" s="10">
        <f t="shared" ref="J100:J114" si="0">1/29</f>
        <v>3.4482758620689655E-2</v>
      </c>
      <c r="K100" s="10">
        <f>1/Table1[[#This Row],[5 - Impute_SE]]</f>
        <v>19.540229885057474</v>
      </c>
      <c r="L100" s="10">
        <f>Table1[[#This Row],[7 - 1_SE]]*Table1[[#This Row],[6 - Assign weight]]</f>
        <v>0.67380103051922324</v>
      </c>
      <c r="M100" s="10">
        <f>Table1[[#This Row],[8 - Total weight]]*Table1[[#This Row],[E_mag]]</f>
        <v>1.1724137931034483E-2</v>
      </c>
      <c r="N100" s="10" t="s">
        <v>297</v>
      </c>
      <c r="O100" s="16">
        <v>1.7399999999999999E-2</v>
      </c>
      <c r="P100" s="10" t="s">
        <v>298</v>
      </c>
      <c r="Q100" s="10">
        <v>5.1176470588235289E-2</v>
      </c>
      <c r="R100" s="10" t="s">
        <v>128</v>
      </c>
      <c r="S100" s="10" t="s">
        <v>44</v>
      </c>
      <c r="T100" s="10" t="s">
        <v>66</v>
      </c>
      <c r="U100" s="10" t="s">
        <v>46</v>
      </c>
      <c r="V100" s="10" t="s">
        <v>47</v>
      </c>
      <c r="W100" s="10" t="s">
        <v>708</v>
      </c>
      <c r="X100" s="10" t="s">
        <v>49</v>
      </c>
      <c r="Y100" s="10" t="s">
        <v>90</v>
      </c>
      <c r="Z100" s="10" t="s">
        <v>13</v>
      </c>
      <c r="AA100" s="11" t="s">
        <v>508</v>
      </c>
      <c r="AB100" s="11" t="s">
        <v>720</v>
      </c>
      <c r="AC100" s="11">
        <v>2010</v>
      </c>
      <c r="AD100" s="10" t="s">
        <v>165</v>
      </c>
      <c r="AE100" s="10">
        <v>473</v>
      </c>
      <c r="AF100" s="10">
        <v>1</v>
      </c>
      <c r="AG100" s="10">
        <v>0</v>
      </c>
      <c r="AH100" s="10">
        <v>0</v>
      </c>
      <c r="AI100" s="10">
        <f>SUM(Table1[[#This Row],[Attitude_SS]:[Demography_SS]])</f>
        <v>0</v>
      </c>
      <c r="AJ100" s="11" t="s">
        <v>111</v>
      </c>
      <c r="AK100" s="11" t="s">
        <v>729</v>
      </c>
      <c r="AL100" s="11"/>
      <c r="AM100" s="11" t="s">
        <v>135</v>
      </c>
      <c r="AN100" s="11" t="s">
        <v>55</v>
      </c>
      <c r="AO100" s="11"/>
      <c r="AP100" s="10">
        <v>8.6999999999999994E-2</v>
      </c>
      <c r="AQ100" s="10"/>
      <c r="AR100" s="10"/>
      <c r="AS100" s="10" t="s">
        <v>58</v>
      </c>
      <c r="AT100" s="10">
        <v>0.34</v>
      </c>
      <c r="AU100" s="10"/>
    </row>
    <row r="101" spans="1:47" x14ac:dyDescent="0.35">
      <c r="A101" s="23">
        <v>65</v>
      </c>
      <c r="B101" s="10" t="s">
        <v>705</v>
      </c>
      <c r="C101" s="10">
        <v>65.7</v>
      </c>
      <c r="D101" s="10" t="s">
        <v>789</v>
      </c>
      <c r="E101" s="10" t="s">
        <v>786</v>
      </c>
      <c r="F101" s="10" t="str">
        <f>IF(Table1[[#This Row],[Regional_accessibility]]=0,"exclude - no RA","")</f>
        <v/>
      </c>
      <c r="G101" s="10" t="str">
        <f>IF(Table1[[#This Row],[E_mag]]&gt;1,"exclude - &gt;1",IF(Table1[[#This Row],[E_mag]]&lt;-1,"exclude &lt;-1",""))</f>
        <v/>
      </c>
      <c r="H101" s="10" t="str">
        <f>IF(Table1[[#This Row],[E_mag]]&lt;'4 - Outliers'!$F$11,"low",IF(Table1[[#This Row],[E_mag]]&gt;'4 - Outliers'!$F$12,"high",""))</f>
        <v/>
      </c>
      <c r="I101" s="10">
        <f>IF(Table1[[#This Row],[SE_E_mag]]="",VLOOKUP(Table1[[#This Row],[IV_Standardised]],'5 -Impute_SE'!B:C,2,FALSE),Table1[[#This Row],[SE_E_mag]])</f>
        <v>2.9177777777777778E-2</v>
      </c>
      <c r="J101" s="10">
        <f t="shared" si="0"/>
        <v>3.4482758620689655E-2</v>
      </c>
      <c r="K101" s="10">
        <f>1/Table1[[#This Row],[5 - Impute_SE]]</f>
        <v>34.272658035034269</v>
      </c>
      <c r="L101" s="10">
        <f>Table1[[#This Row],[7 - 1_SE]]*Table1[[#This Row],[6 - Assign weight]]</f>
        <v>1.1818157943115264</v>
      </c>
      <c r="M101" s="10">
        <f>Table1[[#This Row],[8 - Total weight]]*Table1[[#This Row],[E_mag]]</f>
        <v>1.2413793103448272E-2</v>
      </c>
      <c r="N101" s="10" t="s">
        <v>297</v>
      </c>
      <c r="O101" s="16">
        <v>1.0503999999999999E-2</v>
      </c>
      <c r="P101" s="10" t="s">
        <v>298</v>
      </c>
      <c r="Q101" s="10">
        <v>2.9177777777777778E-2</v>
      </c>
      <c r="R101" s="10" t="s">
        <v>128</v>
      </c>
      <c r="S101" s="10" t="s">
        <v>44</v>
      </c>
      <c r="T101" s="10" t="s">
        <v>66</v>
      </c>
      <c r="U101" s="10" t="s">
        <v>46</v>
      </c>
      <c r="V101" s="10" t="s">
        <v>47</v>
      </c>
      <c r="W101" s="10" t="s">
        <v>708</v>
      </c>
      <c r="X101" s="10" t="s">
        <v>49</v>
      </c>
      <c r="Y101" s="10" t="s">
        <v>90</v>
      </c>
      <c r="Z101" s="10" t="s">
        <v>13</v>
      </c>
      <c r="AA101" s="11" t="s">
        <v>508</v>
      </c>
      <c r="AB101" s="11" t="s">
        <v>709</v>
      </c>
      <c r="AC101" s="11">
        <v>2010</v>
      </c>
      <c r="AD101" s="10" t="s">
        <v>165</v>
      </c>
      <c r="AE101" s="10">
        <v>473</v>
      </c>
      <c r="AF101" s="10">
        <v>1</v>
      </c>
      <c r="AG101" s="10">
        <v>0</v>
      </c>
      <c r="AH101" s="10">
        <v>0</v>
      </c>
      <c r="AI101" s="10">
        <f>SUM(Table1[[#This Row],[Attitude_SS]:[Demography_SS]])</f>
        <v>0</v>
      </c>
      <c r="AJ101" s="11" t="s">
        <v>111</v>
      </c>
      <c r="AK101" s="11" t="s">
        <v>729</v>
      </c>
      <c r="AL101" s="11"/>
      <c r="AM101" s="11" t="s">
        <v>135</v>
      </c>
      <c r="AN101" s="11" t="s">
        <v>55</v>
      </c>
      <c r="AO101" s="11"/>
      <c r="AP101" s="10">
        <v>5.1999999999999998E-2</v>
      </c>
      <c r="AQ101" s="10"/>
      <c r="AR101" s="10"/>
      <c r="AS101" s="10" t="s">
        <v>58</v>
      </c>
      <c r="AT101" s="10">
        <v>0.36</v>
      </c>
      <c r="AU101" s="10"/>
    </row>
    <row r="102" spans="1:47" x14ac:dyDescent="0.35">
      <c r="A102" s="23">
        <v>65</v>
      </c>
      <c r="B102" s="10" t="s">
        <v>705</v>
      </c>
      <c r="C102" s="10">
        <v>65.900000000000006</v>
      </c>
      <c r="D102" s="10" t="s">
        <v>812</v>
      </c>
      <c r="E102" s="10" t="s">
        <v>806</v>
      </c>
      <c r="F102" s="10" t="str">
        <f>IF(Table1[[#This Row],[Regional_accessibility]]=0,"exclude - no RA","")</f>
        <v/>
      </c>
      <c r="G102" s="10" t="str">
        <f>IF(Table1[[#This Row],[E_mag]]&gt;1,"exclude - &gt;1",IF(Table1[[#This Row],[E_mag]]&lt;-1,"exclude &lt;-1",""))</f>
        <v/>
      </c>
      <c r="H102" s="10" t="str">
        <f>IF(Table1[[#This Row],[E_mag]]&lt;'4 - Outliers'!$F$11,"low",IF(Table1[[#This Row],[E_mag]]&gt;'4 - Outliers'!$F$12,"high",""))</f>
        <v/>
      </c>
      <c r="I102" s="10">
        <f>IF(Table1[[#This Row],[SE_E_mag]]="",VLOOKUP(Table1[[#This Row],[IV_Standardised]],'5 -Impute_SE'!B:C,2,FALSE),Table1[[#This Row],[SE_E_mag]])</f>
        <v>5.0820000000000004E-2</v>
      </c>
      <c r="J102" s="10">
        <f t="shared" si="0"/>
        <v>3.4482758620689655E-2</v>
      </c>
      <c r="K102" s="10">
        <f>1/Table1[[#This Row],[5 - Impute_SE]]</f>
        <v>19.677292404565129</v>
      </c>
      <c r="L102" s="10">
        <f>Table1[[#This Row],[7 - 1_SE]]*Table1[[#This Row],[6 - Assign weight]]</f>
        <v>0.67852732429534923</v>
      </c>
      <c r="M102" s="10">
        <f>Table1[[#This Row],[8 - Total weight]]*Table1[[#This Row],[E_mag]]</f>
        <v>6.8965517241379301E-3</v>
      </c>
      <c r="N102" s="10" t="s">
        <v>297</v>
      </c>
      <c r="O102" s="16">
        <v>1.0164000000000001E-2</v>
      </c>
      <c r="P102" s="10" t="s">
        <v>298</v>
      </c>
      <c r="Q102" s="10">
        <v>5.0820000000000004E-2</v>
      </c>
      <c r="R102" s="10" t="s">
        <v>128</v>
      </c>
      <c r="S102" s="10" t="s">
        <v>44</v>
      </c>
      <c r="T102" s="10" t="s">
        <v>66</v>
      </c>
      <c r="U102" s="10" t="s">
        <v>46</v>
      </c>
      <c r="V102" s="10" t="s">
        <v>47</v>
      </c>
      <c r="W102" s="10" t="s">
        <v>708</v>
      </c>
      <c r="X102" s="10" t="s">
        <v>49</v>
      </c>
      <c r="Y102" s="10" t="s">
        <v>90</v>
      </c>
      <c r="Z102" s="10" t="s">
        <v>13</v>
      </c>
      <c r="AA102" s="11" t="s">
        <v>508</v>
      </c>
      <c r="AB102" s="11" t="s">
        <v>709</v>
      </c>
      <c r="AC102" s="11">
        <v>2010</v>
      </c>
      <c r="AD102" s="10" t="s">
        <v>165</v>
      </c>
      <c r="AE102" s="10">
        <v>473</v>
      </c>
      <c r="AF102" s="10">
        <v>1</v>
      </c>
      <c r="AG102" s="10">
        <v>0</v>
      </c>
      <c r="AH102" s="10">
        <v>0</v>
      </c>
      <c r="AI102" s="10">
        <f>SUM(Table1[[#This Row],[Attitude_SS]:[Demography_SS]])</f>
        <v>0</v>
      </c>
      <c r="AJ102" s="11" t="s">
        <v>111</v>
      </c>
      <c r="AK102" s="11" t="s">
        <v>715</v>
      </c>
      <c r="AL102" s="11"/>
      <c r="AM102" s="11" t="s">
        <v>135</v>
      </c>
      <c r="AN102" s="11" t="s">
        <v>55</v>
      </c>
      <c r="AO102" s="11"/>
      <c r="AP102" s="10">
        <v>4.2000000000000003E-2</v>
      </c>
      <c r="AQ102" s="10"/>
      <c r="AR102" s="10"/>
      <c r="AS102" s="10" t="s">
        <v>58</v>
      </c>
      <c r="AT102" s="10">
        <v>0.2</v>
      </c>
      <c r="AU102" s="10"/>
    </row>
    <row r="103" spans="1:47" x14ac:dyDescent="0.35">
      <c r="A103" s="23">
        <v>65</v>
      </c>
      <c r="B103" s="10" t="s">
        <v>705</v>
      </c>
      <c r="C103" s="10">
        <v>65.599999999999994</v>
      </c>
      <c r="D103" s="10" t="s">
        <v>780</v>
      </c>
      <c r="E103" s="10" t="s">
        <v>776</v>
      </c>
      <c r="F103" s="10" t="str">
        <f>IF(Table1[[#This Row],[Regional_accessibility]]=0,"exclude - no RA","")</f>
        <v/>
      </c>
      <c r="G103" s="10" t="str">
        <f>IF(Table1[[#This Row],[E_mag]]&gt;1,"exclude - &gt;1",IF(Table1[[#This Row],[E_mag]]&lt;-1,"exclude &lt;-1",""))</f>
        <v/>
      </c>
      <c r="H103" s="10" t="str">
        <f>IF(Table1[[#This Row],[E_mag]]&lt;'4 - Outliers'!$F$11,"low",IF(Table1[[#This Row],[E_mag]]&gt;'4 - Outliers'!$F$12,"high",""))</f>
        <v/>
      </c>
      <c r="I103" s="10">
        <f>IF(Table1[[#This Row],[SE_E_mag]]="",VLOOKUP(Table1[[#This Row],[IV_Standardised]],'5 -Impute_SE'!B:C,2,FALSE),Table1[[#This Row],[SE_E_mag]])</f>
        <v>3.3814285714285706E-2</v>
      </c>
      <c r="J103" s="10">
        <f t="shared" si="0"/>
        <v>3.4482758620689655E-2</v>
      </c>
      <c r="K103" s="10">
        <f>1/Table1[[#This Row],[5 - Impute_SE]]</f>
        <v>29.573299535276728</v>
      </c>
      <c r="L103" s="10">
        <f>Table1[[#This Row],[7 - 1_SE]]*Table1[[#This Row],[6 - Assign weight]]</f>
        <v>1.019768949492301</v>
      </c>
      <c r="M103" s="10">
        <f>Table1[[#This Row],[8 - Total weight]]*Table1[[#This Row],[E_mag]]</f>
        <v>4.8275862068965529E-3</v>
      </c>
      <c r="N103" s="10" t="s">
        <v>297</v>
      </c>
      <c r="O103" s="16">
        <v>4.7339999999999995E-3</v>
      </c>
      <c r="P103" s="10" t="s">
        <v>298</v>
      </c>
      <c r="Q103" s="10">
        <v>3.3814285714285706E-2</v>
      </c>
      <c r="R103" s="10" t="s">
        <v>128</v>
      </c>
      <c r="S103" s="10" t="s">
        <v>44</v>
      </c>
      <c r="T103" s="10" t="s">
        <v>66</v>
      </c>
      <c r="U103" s="10" t="s">
        <v>46</v>
      </c>
      <c r="V103" s="10" t="s">
        <v>47</v>
      </c>
      <c r="W103" s="10" t="s">
        <v>708</v>
      </c>
      <c r="X103" s="10" t="s">
        <v>49</v>
      </c>
      <c r="Y103" s="10" t="s">
        <v>90</v>
      </c>
      <c r="Z103" s="10" t="s">
        <v>13</v>
      </c>
      <c r="AA103" s="11" t="s">
        <v>508</v>
      </c>
      <c r="AB103" s="11" t="s">
        <v>709</v>
      </c>
      <c r="AC103" s="11">
        <v>2010</v>
      </c>
      <c r="AD103" s="10" t="s">
        <v>165</v>
      </c>
      <c r="AE103" s="10">
        <v>473</v>
      </c>
      <c r="AF103" s="10">
        <v>1</v>
      </c>
      <c r="AG103" s="10">
        <v>0</v>
      </c>
      <c r="AH103" s="10">
        <v>0</v>
      </c>
      <c r="AI103" s="10">
        <f>SUM(Table1[[#This Row],[Attitude_SS]:[Demography_SS]])</f>
        <v>0</v>
      </c>
      <c r="AJ103" s="11" t="s">
        <v>111</v>
      </c>
      <c r="AK103" s="11" t="s">
        <v>729</v>
      </c>
      <c r="AL103" s="11"/>
      <c r="AM103" s="11" t="s">
        <v>135</v>
      </c>
      <c r="AN103" s="11" t="s">
        <v>55</v>
      </c>
      <c r="AO103" s="11"/>
      <c r="AP103" s="10">
        <v>1.7999999999999999E-2</v>
      </c>
      <c r="AQ103" s="10"/>
      <c r="AR103" s="10"/>
      <c r="AS103" s="10" t="s">
        <v>58</v>
      </c>
      <c r="AT103" s="10">
        <v>0.14000000000000001</v>
      </c>
      <c r="AU103" s="10"/>
    </row>
    <row r="104" spans="1:47" x14ac:dyDescent="0.35">
      <c r="A104" s="23">
        <v>65</v>
      </c>
      <c r="B104" s="10" t="s">
        <v>705</v>
      </c>
      <c r="C104" s="10">
        <v>65.099999999999994</v>
      </c>
      <c r="D104" s="10" t="s">
        <v>706</v>
      </c>
      <c r="E104" s="10" t="s">
        <v>707</v>
      </c>
      <c r="F104" s="10" t="str">
        <f>IF(Table1[[#This Row],[Regional_accessibility]]=0,"exclude - no RA","")</f>
        <v/>
      </c>
      <c r="G104" s="10" t="str">
        <f>IF(Table1[[#This Row],[E_mag]]&gt;1,"exclude - &gt;1",IF(Table1[[#This Row],[E_mag]]&lt;-1,"exclude &lt;-1",""))</f>
        <v/>
      </c>
      <c r="H104" s="10" t="str">
        <f>IF(Table1[[#This Row],[E_mag]]&lt;'4 - Outliers'!$F$11,"low",IF(Table1[[#This Row],[E_mag]]&gt;'4 - Outliers'!$F$12,"high",""))</f>
        <v/>
      </c>
      <c r="I104" s="10">
        <f>IF(Table1[[#This Row],[SE_E_mag]]="",VLOOKUP(Table1[[#This Row],[IV_Standardised]],'5 -Impute_SE'!B:C,2,FALSE),Table1[[#This Row],[SE_E_mag]])</f>
        <v>8.355555555555555E-2</v>
      </c>
      <c r="J104" s="10">
        <f t="shared" si="0"/>
        <v>3.4482758620689655E-2</v>
      </c>
      <c r="K104" s="10">
        <f>1/Table1[[#This Row],[5 - Impute_SE]]</f>
        <v>11.968085106382979</v>
      </c>
      <c r="L104" s="10">
        <f>Table1[[#This Row],[7 - 1_SE]]*Table1[[#This Row],[6 - Assign weight]]</f>
        <v>0.41269258987527513</v>
      </c>
      <c r="M104" s="10">
        <f>Table1[[#This Row],[8 - Total weight]]*Table1[[#This Row],[E_mag]]</f>
        <v>-3.1034482758620688E-3</v>
      </c>
      <c r="N104" s="10" t="s">
        <v>297</v>
      </c>
      <c r="O104" s="16">
        <v>-7.5199999999999998E-3</v>
      </c>
      <c r="P104" s="10" t="s">
        <v>298</v>
      </c>
      <c r="Q104" s="10">
        <v>8.355555555555555E-2</v>
      </c>
      <c r="R104" s="10" t="s">
        <v>128</v>
      </c>
      <c r="S104" s="10" t="s">
        <v>44</v>
      </c>
      <c r="T104" s="10" t="s">
        <v>45</v>
      </c>
      <c r="U104" s="10" t="s">
        <v>46</v>
      </c>
      <c r="V104" s="10" t="s">
        <v>47</v>
      </c>
      <c r="W104" s="10" t="s">
        <v>708</v>
      </c>
      <c r="X104" s="10" t="s">
        <v>49</v>
      </c>
      <c r="Y104" s="10" t="s">
        <v>90</v>
      </c>
      <c r="Z104" s="10" t="s">
        <v>13</v>
      </c>
      <c r="AA104" s="11" t="s">
        <v>508</v>
      </c>
      <c r="AB104" s="11" t="s">
        <v>709</v>
      </c>
      <c r="AC104" s="11">
        <v>2010</v>
      </c>
      <c r="AD104" s="10" t="s">
        <v>165</v>
      </c>
      <c r="AE104" s="10">
        <v>473</v>
      </c>
      <c r="AF104" s="10">
        <v>1</v>
      </c>
      <c r="AG104" s="10">
        <v>0</v>
      </c>
      <c r="AH104" s="10">
        <v>0</v>
      </c>
      <c r="AI104" s="10">
        <f>SUM(Table1[[#This Row],[Attitude_SS]:[Demography_SS]])</f>
        <v>0</v>
      </c>
      <c r="AJ104" s="11" t="s">
        <v>111</v>
      </c>
      <c r="AK104" s="11" t="s">
        <v>710</v>
      </c>
      <c r="AL104" s="11"/>
      <c r="AM104" s="11" t="s">
        <v>135</v>
      </c>
      <c r="AN104" s="11" t="s">
        <v>55</v>
      </c>
      <c r="AO104" s="11"/>
      <c r="AP104" s="10">
        <v>-0.02</v>
      </c>
      <c r="AQ104" s="10"/>
      <c r="AR104" s="10"/>
      <c r="AS104" s="10" t="s">
        <v>58</v>
      </c>
      <c r="AT104" s="10">
        <v>-0.09</v>
      </c>
      <c r="AU104" s="10"/>
    </row>
    <row r="105" spans="1:47" x14ac:dyDescent="0.35">
      <c r="A105" s="23">
        <v>65</v>
      </c>
      <c r="B105" s="10" t="s">
        <v>705</v>
      </c>
      <c r="C105" s="10">
        <v>65.2</v>
      </c>
      <c r="D105" s="10" t="s">
        <v>737</v>
      </c>
      <c r="E105" s="10" t="s">
        <v>738</v>
      </c>
      <c r="F105" s="10" t="str">
        <f>IF(Table1[[#This Row],[Regional_accessibility]]=0,"exclude - no RA","")</f>
        <v/>
      </c>
      <c r="G105" s="10" t="str">
        <f>IF(Table1[[#This Row],[E_mag]]&gt;1,"exclude - &gt;1",IF(Table1[[#This Row],[E_mag]]&lt;-1,"exclude &lt;-1",""))</f>
        <v/>
      </c>
      <c r="H105" s="10" t="str">
        <f>IF(Table1[[#This Row],[E_mag]]&lt;'4 - Outliers'!$F$11,"low",IF(Table1[[#This Row],[E_mag]]&gt;'4 - Outliers'!$F$12,"high",""))</f>
        <v/>
      </c>
      <c r="I105" s="10">
        <f>IF(Table1[[#This Row],[SE_E_mag]]="",VLOOKUP(Table1[[#This Row],[IV_Standardised]],'5 -Impute_SE'!B:C,2,FALSE),Table1[[#This Row],[SE_E_mag]])</f>
        <v>1.7634042553191492E-2</v>
      </c>
      <c r="J105" s="10">
        <f t="shared" si="0"/>
        <v>3.4482758620689655E-2</v>
      </c>
      <c r="K105" s="10">
        <f>1/Table1[[#This Row],[5 - Impute_SE]]</f>
        <v>56.708494208494201</v>
      </c>
      <c r="L105" s="10">
        <f>Table1[[#This Row],[7 - 1_SE]]*Table1[[#This Row],[6 - Assign weight]]</f>
        <v>1.9554653175342829</v>
      </c>
      <c r="M105" s="10">
        <f>Table1[[#This Row],[8 - Total weight]]*Table1[[#This Row],[E_mag]]</f>
        <v>-1.6206896551724137E-2</v>
      </c>
      <c r="N105" s="10" t="s">
        <v>297</v>
      </c>
      <c r="O105" s="16">
        <v>-8.2880000000000002E-3</v>
      </c>
      <c r="P105" s="10" t="s">
        <v>298</v>
      </c>
      <c r="Q105" s="10">
        <v>1.7634042553191492E-2</v>
      </c>
      <c r="R105" s="10" t="s">
        <v>128</v>
      </c>
      <c r="S105" s="10" t="s">
        <v>44</v>
      </c>
      <c r="T105" s="10" t="s">
        <v>45</v>
      </c>
      <c r="U105" s="10" t="s">
        <v>46</v>
      </c>
      <c r="V105" s="10" t="s">
        <v>47</v>
      </c>
      <c r="W105" s="10" t="s">
        <v>708</v>
      </c>
      <c r="X105" s="10" t="s">
        <v>49</v>
      </c>
      <c r="Y105" s="10" t="s">
        <v>90</v>
      </c>
      <c r="Z105" s="10" t="s">
        <v>13</v>
      </c>
      <c r="AA105" s="11" t="s">
        <v>508</v>
      </c>
      <c r="AB105" s="11" t="s">
        <v>720</v>
      </c>
      <c r="AC105" s="11">
        <v>2010</v>
      </c>
      <c r="AD105" s="10" t="s">
        <v>165</v>
      </c>
      <c r="AE105" s="10">
        <v>473</v>
      </c>
      <c r="AF105" s="10">
        <v>1</v>
      </c>
      <c r="AG105" s="10">
        <v>0</v>
      </c>
      <c r="AH105" s="10">
        <v>0</v>
      </c>
      <c r="AI105" s="10">
        <f>SUM(Table1[[#This Row],[Attitude_SS]:[Demography_SS]])</f>
        <v>0</v>
      </c>
      <c r="AJ105" s="11" t="s">
        <v>111</v>
      </c>
      <c r="AK105" s="11" t="s">
        <v>715</v>
      </c>
      <c r="AL105" s="11"/>
      <c r="AM105" s="11" t="s">
        <v>135</v>
      </c>
      <c r="AN105" s="11" t="s">
        <v>55</v>
      </c>
      <c r="AO105" s="11"/>
      <c r="AP105" s="10">
        <v>-0.112</v>
      </c>
      <c r="AQ105" s="10"/>
      <c r="AR105" s="10"/>
      <c r="AS105" s="10" t="s">
        <v>58</v>
      </c>
      <c r="AT105" s="10">
        <v>-0.47</v>
      </c>
      <c r="AU105" s="10"/>
    </row>
    <row r="106" spans="1:47" x14ac:dyDescent="0.35">
      <c r="A106" s="23">
        <v>65</v>
      </c>
      <c r="B106" s="10" t="s">
        <v>705</v>
      </c>
      <c r="C106" s="10">
        <v>65.099999999999994</v>
      </c>
      <c r="D106" s="10" t="s">
        <v>718</v>
      </c>
      <c r="E106" s="10" t="s">
        <v>719</v>
      </c>
      <c r="F106" s="10" t="str">
        <f>IF(Table1[[#This Row],[Regional_accessibility]]=0,"exclude - no RA","")</f>
        <v/>
      </c>
      <c r="G106" s="10" t="str">
        <f>IF(Table1[[#This Row],[E_mag]]&gt;1,"exclude - &gt;1",IF(Table1[[#This Row],[E_mag]]&lt;-1,"exclude &lt;-1",""))</f>
        <v/>
      </c>
      <c r="H106" s="10" t="str">
        <f>IF(Table1[[#This Row],[E_mag]]&lt;'4 - Outliers'!$F$11,"low",IF(Table1[[#This Row],[E_mag]]&gt;'4 - Outliers'!$F$12,"high",""))</f>
        <v/>
      </c>
      <c r="I106" s="10">
        <f>IF(Table1[[#This Row],[SE_E_mag]]="",VLOOKUP(Table1[[#This Row],[IV_Standardised]],'5 -Impute_SE'!B:C,2,FALSE),Table1[[#This Row],[SE_E_mag]])</f>
        <v>2.2195588235294116E-2</v>
      </c>
      <c r="J106" s="10">
        <f t="shared" si="0"/>
        <v>3.4482758620689655E-2</v>
      </c>
      <c r="K106" s="10">
        <f>1/Table1[[#This Row],[5 - Impute_SE]]</f>
        <v>45.053998542370636</v>
      </c>
      <c r="L106" s="10">
        <f>Table1[[#This Row],[7 - 1_SE]]*Table1[[#This Row],[6 - Assign weight]]</f>
        <v>1.5535861566334701</v>
      </c>
      <c r="M106" s="10">
        <f>Table1[[#This Row],[8 - Total weight]]*Table1[[#This Row],[E_mag]]</f>
        <v>-2.3448275862068966E-2</v>
      </c>
      <c r="N106" s="10" t="s">
        <v>297</v>
      </c>
      <c r="O106" s="16">
        <v>-1.5093000000000001E-2</v>
      </c>
      <c r="P106" s="10" t="s">
        <v>298</v>
      </c>
      <c r="Q106" s="10">
        <v>2.2195588235294116E-2</v>
      </c>
      <c r="R106" s="10" t="s">
        <v>128</v>
      </c>
      <c r="S106" s="10" t="s">
        <v>44</v>
      </c>
      <c r="T106" s="10" t="s">
        <v>45</v>
      </c>
      <c r="U106" s="10" t="s">
        <v>46</v>
      </c>
      <c r="V106" s="10" t="s">
        <v>47</v>
      </c>
      <c r="W106" s="10" t="s">
        <v>708</v>
      </c>
      <c r="X106" s="10" t="s">
        <v>49</v>
      </c>
      <c r="Y106" s="10" t="s">
        <v>90</v>
      </c>
      <c r="Z106" s="10" t="s">
        <v>13</v>
      </c>
      <c r="AA106" s="11" t="s">
        <v>508</v>
      </c>
      <c r="AB106" s="11" t="s">
        <v>720</v>
      </c>
      <c r="AC106" s="11">
        <v>2010</v>
      </c>
      <c r="AD106" s="10" t="s">
        <v>165</v>
      </c>
      <c r="AE106" s="10">
        <v>473</v>
      </c>
      <c r="AF106" s="10">
        <v>1</v>
      </c>
      <c r="AG106" s="10">
        <v>0</v>
      </c>
      <c r="AH106" s="10">
        <v>0</v>
      </c>
      <c r="AI106" s="10">
        <f>SUM(Table1[[#This Row],[Attitude_SS]:[Demography_SS]])</f>
        <v>0</v>
      </c>
      <c r="AJ106" s="11" t="s">
        <v>111</v>
      </c>
      <c r="AK106" s="11" t="s">
        <v>715</v>
      </c>
      <c r="AL106" s="11"/>
      <c r="AM106" s="11" t="s">
        <v>135</v>
      </c>
      <c r="AN106" s="11" t="s">
        <v>55</v>
      </c>
      <c r="AO106" s="11"/>
      <c r="AP106" s="10">
        <v>-0.129</v>
      </c>
      <c r="AQ106" s="10"/>
      <c r="AR106" s="10"/>
      <c r="AS106" s="10" t="s">
        <v>58</v>
      </c>
      <c r="AT106" s="10">
        <v>-0.68</v>
      </c>
      <c r="AU106" s="10"/>
    </row>
    <row r="107" spans="1:47" x14ac:dyDescent="0.35">
      <c r="A107" s="23">
        <v>65</v>
      </c>
      <c r="B107" s="10" t="s">
        <v>705</v>
      </c>
      <c r="C107" s="10">
        <v>65.599999999999994</v>
      </c>
      <c r="D107" s="10" t="s">
        <v>775</v>
      </c>
      <c r="E107" s="10" t="s">
        <v>776</v>
      </c>
      <c r="F107" s="10" t="str">
        <f>IF(Table1[[#This Row],[Regional_accessibility]]=0,"exclude - no RA","")</f>
        <v/>
      </c>
      <c r="G107" s="10" t="str">
        <f>IF(Table1[[#This Row],[E_mag]]&gt;1,"exclude - &gt;1",IF(Table1[[#This Row],[E_mag]]&lt;-1,"exclude &lt;-1",""))</f>
        <v/>
      </c>
      <c r="H107" s="10" t="str">
        <f>IF(Table1[[#This Row],[E_mag]]&lt;'4 - Outliers'!$F$11,"low",IF(Table1[[#This Row],[E_mag]]&gt;'4 - Outliers'!$F$12,"high",""))</f>
        <v/>
      </c>
      <c r="I107" s="10">
        <f>IF(Table1[[#This Row],[SE_E_mag]]="",VLOOKUP(Table1[[#This Row],[IV_Standardised]],'5 -Impute_SE'!B:C,2,FALSE),Table1[[#This Row],[SE_E_mag]])</f>
        <v>4.7418181818181825E-2</v>
      </c>
      <c r="J107" s="10">
        <f t="shared" si="0"/>
        <v>3.4482758620689655E-2</v>
      </c>
      <c r="K107" s="10">
        <f>1/Table1[[#This Row],[5 - Impute_SE]]</f>
        <v>21.088957055214721</v>
      </c>
      <c r="L107" s="10">
        <f>Table1[[#This Row],[7 - 1_SE]]*Table1[[#This Row],[6 - Assign weight]]</f>
        <v>0.72720541569705932</v>
      </c>
      <c r="M107" s="10">
        <f>Table1[[#This Row],[8 - Total weight]]*Table1[[#This Row],[E_mag]]</f>
        <v>-1.1379310344827585E-2</v>
      </c>
      <c r="N107" s="10" t="s">
        <v>297</v>
      </c>
      <c r="O107" s="16">
        <v>-1.5648000000000002E-2</v>
      </c>
      <c r="P107" s="10" t="s">
        <v>298</v>
      </c>
      <c r="Q107" s="10">
        <v>4.7418181818181825E-2</v>
      </c>
      <c r="R107" s="10" t="s">
        <v>128</v>
      </c>
      <c r="S107" s="10" t="s">
        <v>44</v>
      </c>
      <c r="T107" s="10" t="s">
        <v>45</v>
      </c>
      <c r="U107" s="10" t="s">
        <v>46</v>
      </c>
      <c r="V107" s="10" t="s">
        <v>47</v>
      </c>
      <c r="W107" s="10" t="s">
        <v>708</v>
      </c>
      <c r="X107" s="10" t="s">
        <v>49</v>
      </c>
      <c r="Y107" s="10" t="s">
        <v>90</v>
      </c>
      <c r="Z107" s="10" t="s">
        <v>13</v>
      </c>
      <c r="AA107" s="11" t="s">
        <v>508</v>
      </c>
      <c r="AB107" s="11" t="s">
        <v>709</v>
      </c>
      <c r="AC107" s="11">
        <v>2010</v>
      </c>
      <c r="AD107" s="10" t="s">
        <v>165</v>
      </c>
      <c r="AE107" s="10">
        <v>473</v>
      </c>
      <c r="AF107" s="10">
        <v>1</v>
      </c>
      <c r="AG107" s="10">
        <v>0</v>
      </c>
      <c r="AH107" s="10">
        <v>0</v>
      </c>
      <c r="AI107" s="10">
        <f>SUM(Table1[[#This Row],[Attitude_SS]:[Demography_SS]])</f>
        <v>0</v>
      </c>
      <c r="AJ107" s="11" t="s">
        <v>111</v>
      </c>
      <c r="AK107" s="11" t="s">
        <v>715</v>
      </c>
      <c r="AL107" s="11"/>
      <c r="AM107" s="11" t="s">
        <v>135</v>
      </c>
      <c r="AN107" s="11" t="s">
        <v>55</v>
      </c>
      <c r="AO107" s="11"/>
      <c r="AP107" s="10">
        <v>-4.8000000000000001E-2</v>
      </c>
      <c r="AQ107" s="10"/>
      <c r="AR107" s="10"/>
      <c r="AS107" s="10" t="s">
        <v>58</v>
      </c>
      <c r="AT107" s="10">
        <v>-0.33</v>
      </c>
      <c r="AU107" s="10"/>
    </row>
    <row r="108" spans="1:47" x14ac:dyDescent="0.35">
      <c r="A108" s="23">
        <v>65</v>
      </c>
      <c r="B108" s="10" t="s">
        <v>705</v>
      </c>
      <c r="C108" s="10">
        <v>65.400000000000006</v>
      </c>
      <c r="D108" s="10" t="s">
        <v>759</v>
      </c>
      <c r="E108" s="10" t="s">
        <v>758</v>
      </c>
      <c r="F108" s="10" t="str">
        <f>IF(Table1[[#This Row],[Regional_accessibility]]=0,"exclude - no RA","")</f>
        <v/>
      </c>
      <c r="G108" s="10" t="str">
        <f>IF(Table1[[#This Row],[E_mag]]&gt;1,"exclude - &gt;1",IF(Table1[[#This Row],[E_mag]]&lt;-1,"exclude &lt;-1",""))</f>
        <v/>
      </c>
      <c r="H108" s="10" t="str">
        <f>IF(Table1[[#This Row],[E_mag]]&lt;'4 - Outliers'!$F$11,"low",IF(Table1[[#This Row],[E_mag]]&gt;'4 - Outliers'!$F$12,"high",""))</f>
        <v/>
      </c>
      <c r="I108" s="10">
        <f>IF(Table1[[#This Row],[SE_E_mag]]="",VLOOKUP(Table1[[#This Row],[IV_Standardised]],'5 -Impute_SE'!B:C,2,FALSE),Table1[[#This Row],[SE_E_mag]])</f>
        <v>7.5843333333333332E-2</v>
      </c>
      <c r="J108" s="10">
        <f t="shared" si="0"/>
        <v>3.4482758620689655E-2</v>
      </c>
      <c r="K108" s="10">
        <f>1/Table1[[#This Row],[5 - Impute_SE]]</f>
        <v>13.1850744956709</v>
      </c>
      <c r="L108" s="10">
        <f>Table1[[#This Row],[7 - 1_SE]]*Table1[[#This Row],[6 - Assign weight]]</f>
        <v>0.45465774123003105</v>
      </c>
      <c r="M108" s="10">
        <f>Table1[[#This Row],[8 - Total weight]]*Table1[[#This Row],[E_mag]]</f>
        <v>-1.0344827586206896E-2</v>
      </c>
      <c r="N108" s="10" t="s">
        <v>297</v>
      </c>
      <c r="O108" s="16">
        <v>-2.2752999999999999E-2</v>
      </c>
      <c r="P108" s="10" t="s">
        <v>298</v>
      </c>
      <c r="Q108" s="10">
        <v>7.5843333333333332E-2</v>
      </c>
      <c r="R108" s="10" t="s">
        <v>128</v>
      </c>
      <c r="S108" s="10" t="s">
        <v>44</v>
      </c>
      <c r="T108" s="10" t="s">
        <v>45</v>
      </c>
      <c r="U108" s="10" t="s">
        <v>46</v>
      </c>
      <c r="V108" s="10" t="s">
        <v>47</v>
      </c>
      <c r="W108" s="10" t="s">
        <v>708</v>
      </c>
      <c r="X108" s="10" t="s">
        <v>49</v>
      </c>
      <c r="Y108" s="10" t="s">
        <v>90</v>
      </c>
      <c r="Z108" s="10" t="s">
        <v>13</v>
      </c>
      <c r="AA108" s="11" t="s">
        <v>508</v>
      </c>
      <c r="AB108" s="11" t="s">
        <v>720</v>
      </c>
      <c r="AC108" s="11">
        <v>2010</v>
      </c>
      <c r="AD108" s="10" t="s">
        <v>165</v>
      </c>
      <c r="AE108" s="10">
        <v>473</v>
      </c>
      <c r="AF108" s="10">
        <v>1</v>
      </c>
      <c r="AG108" s="10">
        <v>0</v>
      </c>
      <c r="AH108" s="10">
        <v>0</v>
      </c>
      <c r="AI108" s="10">
        <f>SUM(Table1[[#This Row],[Attitude_SS]:[Demography_SS]])</f>
        <v>0</v>
      </c>
      <c r="AJ108" s="11" t="s">
        <v>111</v>
      </c>
      <c r="AK108" s="11" t="s">
        <v>729</v>
      </c>
      <c r="AL108" s="11"/>
      <c r="AM108" s="11" t="s">
        <v>135</v>
      </c>
      <c r="AN108" s="11" t="s">
        <v>55</v>
      </c>
      <c r="AO108" s="11"/>
      <c r="AP108" s="10">
        <v>-6.0999999999999999E-2</v>
      </c>
      <c r="AQ108" s="10"/>
      <c r="AR108" s="10"/>
      <c r="AS108" s="10" t="s">
        <v>58</v>
      </c>
      <c r="AT108" s="10">
        <v>-0.3</v>
      </c>
      <c r="AU108" s="10"/>
    </row>
    <row r="109" spans="1:47" x14ac:dyDescent="0.35">
      <c r="A109" s="23">
        <v>65</v>
      </c>
      <c r="B109" s="10" t="s">
        <v>705</v>
      </c>
      <c r="C109" s="10">
        <v>65.2</v>
      </c>
      <c r="D109" s="10" t="s">
        <v>739</v>
      </c>
      <c r="E109" s="10" t="s">
        <v>738</v>
      </c>
      <c r="F109" s="10" t="str">
        <f>IF(Table1[[#This Row],[Regional_accessibility]]=0,"exclude - no RA","")</f>
        <v/>
      </c>
      <c r="G109" s="10" t="str">
        <f>IF(Table1[[#This Row],[E_mag]]&gt;1,"exclude - &gt;1",IF(Table1[[#This Row],[E_mag]]&lt;-1,"exclude &lt;-1",""))</f>
        <v/>
      </c>
      <c r="H109" s="10" t="str">
        <f>IF(Table1[[#This Row],[E_mag]]&lt;'4 - Outliers'!$F$11,"low",IF(Table1[[#This Row],[E_mag]]&gt;'4 - Outliers'!$F$12,"high",""))</f>
        <v/>
      </c>
      <c r="I109" s="10">
        <f>IF(Table1[[#This Row],[SE_E_mag]]="",VLOOKUP(Table1[[#This Row],[IV_Standardised]],'5 -Impute_SE'!B:C,2,FALSE),Table1[[#This Row],[SE_E_mag]])</f>
        <v>0.106488</v>
      </c>
      <c r="J109" s="10">
        <f t="shared" si="0"/>
        <v>3.4482758620689655E-2</v>
      </c>
      <c r="K109" s="10">
        <f>1/Table1[[#This Row],[5 - Impute_SE]]</f>
        <v>9.3907294718653738</v>
      </c>
      <c r="L109" s="10">
        <f>Table1[[#This Row],[7 - 1_SE]]*Table1[[#This Row],[6 - Assign weight]]</f>
        <v>0.32381825765053013</v>
      </c>
      <c r="M109" s="10">
        <f>Table1[[#This Row],[8 - Total weight]]*Table1[[#This Row],[E_mag]]</f>
        <v>-8.6206896551724137E-3</v>
      </c>
      <c r="N109" s="10" t="s">
        <v>297</v>
      </c>
      <c r="O109" s="16">
        <v>-2.6622E-2</v>
      </c>
      <c r="P109" s="10" t="s">
        <v>298</v>
      </c>
      <c r="Q109" s="10">
        <v>0.106488</v>
      </c>
      <c r="R109" s="10" t="s">
        <v>128</v>
      </c>
      <c r="S109" s="10" t="s">
        <v>44</v>
      </c>
      <c r="T109" s="10" t="s">
        <v>45</v>
      </c>
      <c r="U109" s="10" t="s">
        <v>46</v>
      </c>
      <c r="V109" s="10" t="s">
        <v>47</v>
      </c>
      <c r="W109" s="10" t="s">
        <v>708</v>
      </c>
      <c r="X109" s="10" t="s">
        <v>49</v>
      </c>
      <c r="Y109" s="10" t="s">
        <v>90</v>
      </c>
      <c r="Z109" s="10" t="s">
        <v>13</v>
      </c>
      <c r="AA109" s="11" t="s">
        <v>508</v>
      </c>
      <c r="AB109" s="11" t="s">
        <v>720</v>
      </c>
      <c r="AC109" s="11">
        <v>2010</v>
      </c>
      <c r="AD109" s="10" t="s">
        <v>165</v>
      </c>
      <c r="AE109" s="10">
        <v>473</v>
      </c>
      <c r="AF109" s="10">
        <v>1</v>
      </c>
      <c r="AG109" s="10">
        <v>0</v>
      </c>
      <c r="AH109" s="10">
        <v>0</v>
      </c>
      <c r="AI109" s="10">
        <f>SUM(Table1[[#This Row],[Attitude_SS]:[Demography_SS]])</f>
        <v>0</v>
      </c>
      <c r="AJ109" s="11" t="s">
        <v>111</v>
      </c>
      <c r="AK109" s="11" t="s">
        <v>710</v>
      </c>
      <c r="AL109" s="11"/>
      <c r="AM109" s="11" t="s">
        <v>135</v>
      </c>
      <c r="AN109" s="11" t="s">
        <v>55</v>
      </c>
      <c r="AO109" s="11"/>
      <c r="AP109" s="10">
        <v>-5.0999999999999997E-2</v>
      </c>
      <c r="AQ109" s="10"/>
      <c r="AR109" s="10"/>
      <c r="AS109" s="10" t="s">
        <v>58</v>
      </c>
      <c r="AT109" s="10">
        <v>-0.25</v>
      </c>
      <c r="AU109" s="10"/>
    </row>
    <row r="110" spans="1:47" x14ac:dyDescent="0.35">
      <c r="A110" s="23">
        <v>65</v>
      </c>
      <c r="B110" s="10" t="s">
        <v>705</v>
      </c>
      <c r="C110" s="10">
        <v>65.8</v>
      </c>
      <c r="D110" s="10" t="s">
        <v>795</v>
      </c>
      <c r="E110" s="10" t="s">
        <v>796</v>
      </c>
      <c r="F110" s="10" t="str">
        <f>IF(Table1[[#This Row],[Regional_accessibility]]=0,"exclude - no RA","")</f>
        <v/>
      </c>
      <c r="G110" s="10" t="str">
        <f>IF(Table1[[#This Row],[E_mag]]&gt;1,"exclude - &gt;1",IF(Table1[[#This Row],[E_mag]]&lt;-1,"exclude &lt;-1",""))</f>
        <v/>
      </c>
      <c r="H110" s="10" t="str">
        <f>IF(Table1[[#This Row],[E_mag]]&lt;'4 - Outliers'!$F$11,"low",IF(Table1[[#This Row],[E_mag]]&gt;'4 - Outliers'!$F$12,"high",""))</f>
        <v/>
      </c>
      <c r="I110" s="10">
        <f>IF(Table1[[#This Row],[SE_E_mag]]="",VLOOKUP(Table1[[#This Row],[IV_Standardised]],'5 -Impute_SE'!B:C,2,FALSE),Table1[[#This Row],[SE_E_mag]])</f>
        <v>2.3108E-2</v>
      </c>
      <c r="J110" s="10">
        <f t="shared" si="0"/>
        <v>3.4482758620689655E-2</v>
      </c>
      <c r="K110" s="10">
        <f>1/Table1[[#This Row],[5 - Impute_SE]]</f>
        <v>43.275056257573134</v>
      </c>
      <c r="L110" s="10">
        <f>Table1[[#This Row],[7 - 1_SE]]*Table1[[#This Row],[6 - Assign weight]]</f>
        <v>1.4922433192266598</v>
      </c>
      <c r="M110" s="10">
        <f>Table1[[#This Row],[8 - Total weight]]*Table1[[#This Row],[E_mag]]</f>
        <v>-5.1724137931034475E-2</v>
      </c>
      <c r="N110" s="10" t="s">
        <v>297</v>
      </c>
      <c r="O110" s="16">
        <v>-3.4661999999999998E-2</v>
      </c>
      <c r="P110" s="10" t="s">
        <v>298</v>
      </c>
      <c r="Q110" s="10">
        <v>2.3108E-2</v>
      </c>
      <c r="R110" s="10" t="s">
        <v>128</v>
      </c>
      <c r="S110" s="10" t="s">
        <v>44</v>
      </c>
      <c r="T110" s="10" t="s">
        <v>45</v>
      </c>
      <c r="U110" s="10" t="s">
        <v>46</v>
      </c>
      <c r="V110" s="10" t="s">
        <v>47</v>
      </c>
      <c r="W110" s="10" t="s">
        <v>708</v>
      </c>
      <c r="X110" s="10" t="s">
        <v>49</v>
      </c>
      <c r="Y110" s="10" t="s">
        <v>90</v>
      </c>
      <c r="Z110" s="10" t="s">
        <v>13</v>
      </c>
      <c r="AA110" s="11" t="s">
        <v>508</v>
      </c>
      <c r="AB110" s="11" t="s">
        <v>709</v>
      </c>
      <c r="AC110" s="11">
        <v>2010</v>
      </c>
      <c r="AD110" s="10" t="s">
        <v>165</v>
      </c>
      <c r="AE110" s="10">
        <v>473</v>
      </c>
      <c r="AF110" s="10">
        <v>1</v>
      </c>
      <c r="AG110" s="10">
        <v>0</v>
      </c>
      <c r="AH110" s="10">
        <v>0</v>
      </c>
      <c r="AI110" s="10">
        <f>SUM(Table1[[#This Row],[Attitude_SS]:[Demography_SS]])</f>
        <v>0</v>
      </c>
      <c r="AJ110" s="11" t="s">
        <v>111</v>
      </c>
      <c r="AK110" s="11" t="s">
        <v>715</v>
      </c>
      <c r="AL110" s="11"/>
      <c r="AM110" s="11" t="s">
        <v>135</v>
      </c>
      <c r="AN110" s="11" t="s">
        <v>55</v>
      </c>
      <c r="AO110" s="11"/>
      <c r="AP110" s="10">
        <v>-0.318</v>
      </c>
      <c r="AQ110" s="10"/>
      <c r="AR110" s="10"/>
      <c r="AS110" s="10" t="s">
        <v>58</v>
      </c>
      <c r="AT110" s="10">
        <v>-1.5</v>
      </c>
      <c r="AU110" s="10"/>
    </row>
    <row r="111" spans="1:47" x14ac:dyDescent="0.35">
      <c r="A111" s="23">
        <v>65</v>
      </c>
      <c r="B111" s="10" t="s">
        <v>705</v>
      </c>
      <c r="C111" s="10">
        <v>65.8</v>
      </c>
      <c r="D111" s="10" t="s">
        <v>797</v>
      </c>
      <c r="E111" s="10" t="s">
        <v>796</v>
      </c>
      <c r="F111" s="10" t="str">
        <f>IF(Table1[[#This Row],[Regional_accessibility]]=0,"exclude - no RA","")</f>
        <v/>
      </c>
      <c r="G111" s="10" t="str">
        <f>IF(Table1[[#This Row],[E_mag]]&gt;1,"exclude - &gt;1",IF(Table1[[#This Row],[E_mag]]&lt;-1,"exclude &lt;-1",""))</f>
        <v/>
      </c>
      <c r="H111" s="10" t="str">
        <f>IF(Table1[[#This Row],[E_mag]]&lt;'4 - Outliers'!$F$11,"low",IF(Table1[[#This Row],[E_mag]]&gt;'4 - Outliers'!$F$12,"high",""))</f>
        <v/>
      </c>
      <c r="I111" s="10">
        <f>IF(Table1[[#This Row],[SE_E_mag]]="",VLOOKUP(Table1[[#This Row],[IV_Standardised]],'5 -Impute_SE'!B:C,2,FALSE),Table1[[#This Row],[SE_E_mag]])</f>
        <v>3.7514285714285708E-2</v>
      </c>
      <c r="J111" s="10">
        <f t="shared" si="0"/>
        <v>3.4482758620689655E-2</v>
      </c>
      <c r="K111" s="10">
        <f>1/Table1[[#This Row],[5 - Impute_SE]]</f>
        <v>26.656511805026661</v>
      </c>
      <c r="L111" s="10">
        <f>Table1[[#This Row],[7 - 1_SE]]*Table1[[#This Row],[6 - Assign weight]]</f>
        <v>0.9191900622422986</v>
      </c>
      <c r="M111" s="10">
        <f>Table1[[#This Row],[8 - Total weight]]*Table1[[#This Row],[E_mag]]</f>
        <v>-3.8620689655172416E-2</v>
      </c>
      <c r="N111" s="10" t="s">
        <v>297</v>
      </c>
      <c r="O111" s="16">
        <v>-4.2015999999999998E-2</v>
      </c>
      <c r="P111" s="10" t="s">
        <v>298</v>
      </c>
      <c r="Q111" s="10">
        <v>3.7514285714285708E-2</v>
      </c>
      <c r="R111" s="10" t="s">
        <v>128</v>
      </c>
      <c r="S111" s="10" t="s">
        <v>44</v>
      </c>
      <c r="T111" s="10" t="s">
        <v>45</v>
      </c>
      <c r="U111" s="10" t="s">
        <v>46</v>
      </c>
      <c r="V111" s="10" t="s">
        <v>47</v>
      </c>
      <c r="W111" s="10" t="s">
        <v>708</v>
      </c>
      <c r="X111" s="10" t="s">
        <v>49</v>
      </c>
      <c r="Y111" s="10" t="s">
        <v>90</v>
      </c>
      <c r="Z111" s="10" t="s">
        <v>13</v>
      </c>
      <c r="AA111" s="11" t="s">
        <v>508</v>
      </c>
      <c r="AB111" s="11" t="s">
        <v>709</v>
      </c>
      <c r="AC111" s="11">
        <v>2010</v>
      </c>
      <c r="AD111" s="10" t="s">
        <v>165</v>
      </c>
      <c r="AE111" s="10">
        <v>473</v>
      </c>
      <c r="AF111" s="10">
        <v>1</v>
      </c>
      <c r="AG111" s="10">
        <v>0</v>
      </c>
      <c r="AH111" s="10">
        <v>0</v>
      </c>
      <c r="AI111" s="10">
        <f>SUM(Table1[[#This Row],[Attitude_SS]:[Demography_SS]])</f>
        <v>0</v>
      </c>
      <c r="AJ111" s="11" t="s">
        <v>111</v>
      </c>
      <c r="AK111" s="11" t="s">
        <v>729</v>
      </c>
      <c r="AL111" s="11"/>
      <c r="AM111" s="11" t="s">
        <v>135</v>
      </c>
      <c r="AN111" s="11" t="s">
        <v>55</v>
      </c>
      <c r="AO111" s="11"/>
      <c r="AP111" s="10">
        <v>-0.20200000000000001</v>
      </c>
      <c r="AQ111" s="10"/>
      <c r="AR111" s="10"/>
      <c r="AS111" s="10" t="s">
        <v>58</v>
      </c>
      <c r="AT111" s="10">
        <v>-1.1200000000000001</v>
      </c>
      <c r="AU111" s="10"/>
    </row>
    <row r="112" spans="1:47" x14ac:dyDescent="0.35">
      <c r="A112" s="23">
        <v>65</v>
      </c>
      <c r="B112" s="10" t="s">
        <v>705</v>
      </c>
      <c r="C112" s="10">
        <v>65.5</v>
      </c>
      <c r="D112" s="10" t="s">
        <v>768</v>
      </c>
      <c r="E112" s="10" t="s">
        <v>767</v>
      </c>
      <c r="F112" s="10" t="str">
        <f>IF(Table1[[#This Row],[Regional_accessibility]]=0,"exclude - no RA","")</f>
        <v/>
      </c>
      <c r="G112" s="10" t="str">
        <f>IF(Table1[[#This Row],[E_mag]]&gt;1,"exclude - &gt;1",IF(Table1[[#This Row],[E_mag]]&lt;-1,"exclude &lt;-1",""))</f>
        <v/>
      </c>
      <c r="H112" s="10" t="str">
        <f>IF(Table1[[#This Row],[E_mag]]&lt;'4 - Outliers'!$F$11,"low",IF(Table1[[#This Row],[E_mag]]&gt;'4 - Outliers'!$F$12,"high",""))</f>
        <v/>
      </c>
      <c r="I112" s="10">
        <f>IF(Table1[[#This Row],[SE_E_mag]]="",VLOOKUP(Table1[[#This Row],[IV_Standardised]],'5 -Impute_SE'!B:C,2,FALSE),Table1[[#This Row],[SE_E_mag]])</f>
        <v>0.13747499999999999</v>
      </c>
      <c r="J112" s="10">
        <f t="shared" si="0"/>
        <v>3.4482758620689655E-2</v>
      </c>
      <c r="K112" s="10">
        <f>1/Table1[[#This Row],[5 - Impute_SE]]</f>
        <v>7.274049827241317</v>
      </c>
      <c r="L112" s="10">
        <f>Table1[[#This Row],[7 - 1_SE]]*Table1[[#This Row],[6 - Assign weight]]</f>
        <v>0.25082930438763162</v>
      </c>
      <c r="M112" s="10">
        <f>Table1[[#This Row],[8 - Total weight]]*Table1[[#This Row],[E_mag]]</f>
        <v>-1.1034482758620689E-2</v>
      </c>
      <c r="N112" s="10" t="s">
        <v>297</v>
      </c>
      <c r="O112" s="16">
        <v>-4.3991999999999996E-2</v>
      </c>
      <c r="P112" s="10" t="s">
        <v>298</v>
      </c>
      <c r="Q112" s="10">
        <v>0.13747499999999999</v>
      </c>
      <c r="R112" s="10" t="s">
        <v>128</v>
      </c>
      <c r="S112" s="10" t="s">
        <v>44</v>
      </c>
      <c r="T112" s="10" t="s">
        <v>45</v>
      </c>
      <c r="U112" s="10" t="s">
        <v>46</v>
      </c>
      <c r="V112" s="10" t="s">
        <v>47</v>
      </c>
      <c r="W112" s="10" t="s">
        <v>708</v>
      </c>
      <c r="X112" s="10" t="s">
        <v>49</v>
      </c>
      <c r="Y112" s="10" t="s">
        <v>90</v>
      </c>
      <c r="Z112" s="10" t="s">
        <v>13</v>
      </c>
      <c r="AA112" s="11" t="s">
        <v>508</v>
      </c>
      <c r="AB112" s="11" t="s">
        <v>720</v>
      </c>
      <c r="AC112" s="11">
        <v>2010</v>
      </c>
      <c r="AD112" s="10" t="s">
        <v>165</v>
      </c>
      <c r="AE112" s="10">
        <v>473</v>
      </c>
      <c r="AF112" s="10">
        <v>1</v>
      </c>
      <c r="AG112" s="10">
        <v>0</v>
      </c>
      <c r="AH112" s="10">
        <v>0</v>
      </c>
      <c r="AI112" s="10">
        <f>SUM(Table1[[#This Row],[Attitude_SS]:[Demography_SS]])</f>
        <v>0</v>
      </c>
      <c r="AJ112" s="11" t="s">
        <v>111</v>
      </c>
      <c r="AK112" s="11" t="s">
        <v>729</v>
      </c>
      <c r="AL112" s="11"/>
      <c r="AM112" s="11" t="s">
        <v>135</v>
      </c>
      <c r="AN112" s="11" t="s">
        <v>55</v>
      </c>
      <c r="AO112" s="11"/>
      <c r="AP112" s="10">
        <v>-7.1999999999999995E-2</v>
      </c>
      <c r="AQ112" s="10"/>
      <c r="AR112" s="10"/>
      <c r="AS112" s="10" t="s">
        <v>58</v>
      </c>
      <c r="AT112" s="10">
        <v>-0.32</v>
      </c>
      <c r="AU112" s="10"/>
    </row>
    <row r="113" spans="1:47" x14ac:dyDescent="0.35">
      <c r="A113" s="23">
        <v>65</v>
      </c>
      <c r="B113" s="10" t="s">
        <v>705</v>
      </c>
      <c r="C113" s="10">
        <v>65.099999999999994</v>
      </c>
      <c r="D113" s="10" t="s">
        <v>714</v>
      </c>
      <c r="E113" s="10" t="s">
        <v>707</v>
      </c>
      <c r="F113" s="10" t="str">
        <f>IF(Table1[[#This Row],[Regional_accessibility]]=0,"exclude - no RA","")</f>
        <v/>
      </c>
      <c r="G113" s="10" t="str">
        <f>IF(Table1[[#This Row],[E_mag]]&gt;1,"exclude - &gt;1",IF(Table1[[#This Row],[E_mag]]&lt;-1,"exclude &lt;-1",""))</f>
        <v/>
      </c>
      <c r="H113" s="10" t="str">
        <f>IF(Table1[[#This Row],[E_mag]]&lt;'4 - Outliers'!$F$11,"low",IF(Table1[[#This Row],[E_mag]]&gt;'4 - Outliers'!$F$12,"high",""))</f>
        <v/>
      </c>
      <c r="I113" s="10">
        <f>IF(Table1[[#This Row],[SE_E_mag]]="",VLOOKUP(Table1[[#This Row],[IV_Standardised]],'5 -Impute_SE'!B:C,2,FALSE),Table1[[#This Row],[SE_E_mag]])</f>
        <v>0.10960384615384615</v>
      </c>
      <c r="J113" s="10">
        <f t="shared" si="0"/>
        <v>3.4482758620689655E-2</v>
      </c>
      <c r="K113" s="10">
        <f>1/Table1[[#This Row],[5 - Impute_SE]]</f>
        <v>9.1237674141137663</v>
      </c>
      <c r="L113" s="10">
        <f>Table1[[#This Row],[7 - 1_SE]]*Table1[[#This Row],[6 - Assign weight]]</f>
        <v>0.31461266945219885</v>
      </c>
      <c r="M113" s="10">
        <f>Table1[[#This Row],[8 - Total weight]]*Table1[[#This Row],[E_mag]]</f>
        <v>-1.7931034482758623E-2</v>
      </c>
      <c r="N113" s="10" t="s">
        <v>297</v>
      </c>
      <c r="O113" s="16">
        <v>-5.6994000000000003E-2</v>
      </c>
      <c r="P113" s="10" t="s">
        <v>298</v>
      </c>
      <c r="Q113" s="10">
        <v>0.10960384615384615</v>
      </c>
      <c r="R113" s="10" t="s">
        <v>128</v>
      </c>
      <c r="S113" s="10" t="s">
        <v>44</v>
      </c>
      <c r="T113" s="10" t="s">
        <v>45</v>
      </c>
      <c r="U113" s="10" t="s">
        <v>46</v>
      </c>
      <c r="V113" s="10" t="s">
        <v>47</v>
      </c>
      <c r="W113" s="10" t="s">
        <v>708</v>
      </c>
      <c r="X113" s="10" t="s">
        <v>49</v>
      </c>
      <c r="Y113" s="10" t="s">
        <v>90</v>
      </c>
      <c r="Z113" s="10" t="s">
        <v>13</v>
      </c>
      <c r="AA113" s="11" t="s">
        <v>508</v>
      </c>
      <c r="AB113" s="11" t="s">
        <v>709</v>
      </c>
      <c r="AC113" s="11">
        <v>2010</v>
      </c>
      <c r="AD113" s="10" t="s">
        <v>165</v>
      </c>
      <c r="AE113" s="10">
        <v>473</v>
      </c>
      <c r="AF113" s="10">
        <v>1</v>
      </c>
      <c r="AG113" s="10">
        <v>0</v>
      </c>
      <c r="AH113" s="10">
        <v>0</v>
      </c>
      <c r="AI113" s="10">
        <f>SUM(Table1[[#This Row],[Attitude_SS]:[Demography_SS]])</f>
        <v>0</v>
      </c>
      <c r="AJ113" s="11" t="s">
        <v>111</v>
      </c>
      <c r="AK113" s="11" t="s">
        <v>715</v>
      </c>
      <c r="AL113" s="11"/>
      <c r="AM113" s="11" t="s">
        <v>135</v>
      </c>
      <c r="AN113" s="11" t="s">
        <v>55</v>
      </c>
      <c r="AO113" s="11"/>
      <c r="AP113" s="10">
        <v>-0.13800000000000001</v>
      </c>
      <c r="AQ113" s="10"/>
      <c r="AR113" s="10"/>
      <c r="AS113" s="10" t="s">
        <v>58</v>
      </c>
      <c r="AT113" s="10">
        <v>-0.52</v>
      </c>
      <c r="AU113" s="10"/>
    </row>
    <row r="114" spans="1:47" x14ac:dyDescent="0.35">
      <c r="A114" s="23">
        <v>65</v>
      </c>
      <c r="B114" s="10" t="s">
        <v>705</v>
      </c>
      <c r="C114" s="10">
        <v>65.3</v>
      </c>
      <c r="D114" s="10" t="s">
        <v>747</v>
      </c>
      <c r="E114" s="10" t="s">
        <v>748</v>
      </c>
      <c r="F114" s="10" t="str">
        <f>IF(Table1[[#This Row],[Regional_accessibility]]=0,"exclude - no RA","")</f>
        <v/>
      </c>
      <c r="G114" s="10" t="str">
        <f>IF(Table1[[#This Row],[E_mag]]&gt;1,"exclude - &gt;1",IF(Table1[[#This Row],[E_mag]]&lt;-1,"exclude &lt;-1",""))</f>
        <v/>
      </c>
      <c r="H114" s="10" t="str">
        <f>IF(Table1[[#This Row],[E_mag]]&lt;'4 - Outliers'!$F$11,"low",IF(Table1[[#This Row],[E_mag]]&gt;'4 - Outliers'!$F$12,"high",""))</f>
        <v/>
      </c>
      <c r="I114" s="10">
        <f>IF(Table1[[#This Row],[SE_E_mag]]="",VLOOKUP(Table1[[#This Row],[IV_Standardised]],'5 -Impute_SE'!B:C,2,FALSE),Table1[[#This Row],[SE_E_mag]])</f>
        <v>3.4643452380952379E-2</v>
      </c>
      <c r="J114" s="10">
        <f t="shared" si="0"/>
        <v>3.4482758620689655E-2</v>
      </c>
      <c r="K114" s="10">
        <f>1/Table1[[#This Row],[5 - Impute_SE]]</f>
        <v>28.865483410937959</v>
      </c>
      <c r="L114" s="10">
        <f>Table1[[#This Row],[7 - 1_SE]]*Table1[[#This Row],[6 - Assign weight]]</f>
        <v>0.99536149692889508</v>
      </c>
      <c r="M114" s="10">
        <f>Table1[[#This Row],[8 - Total weight]]*Table1[[#This Row],[E_mag]]</f>
        <v>-5.7931034482758617E-2</v>
      </c>
      <c r="N114" s="10" t="s">
        <v>325</v>
      </c>
      <c r="O114" s="16">
        <v>-5.8200999999999996E-2</v>
      </c>
      <c r="P114" s="10" t="s">
        <v>298</v>
      </c>
      <c r="Q114" s="10">
        <v>3.4643452380952379E-2</v>
      </c>
      <c r="R114" s="10" t="s">
        <v>128</v>
      </c>
      <c r="S114" s="10" t="s">
        <v>88</v>
      </c>
      <c r="T114" s="10" t="s">
        <v>45</v>
      </c>
      <c r="U114" s="10" t="s">
        <v>44</v>
      </c>
      <c r="V114" s="10" t="s">
        <v>47</v>
      </c>
      <c r="W114" s="10" t="s">
        <v>708</v>
      </c>
      <c r="X114" s="10" t="s">
        <v>49</v>
      </c>
      <c r="Y114" s="10" t="s">
        <v>90</v>
      </c>
      <c r="Z114" s="10" t="s">
        <v>13</v>
      </c>
      <c r="AA114" s="11" t="s">
        <v>508</v>
      </c>
      <c r="AB114" s="11" t="s">
        <v>720</v>
      </c>
      <c r="AC114" s="11">
        <v>2010</v>
      </c>
      <c r="AD114" s="10" t="s">
        <v>165</v>
      </c>
      <c r="AE114" s="10">
        <v>473</v>
      </c>
      <c r="AF114" s="10">
        <v>1</v>
      </c>
      <c r="AG114" s="10">
        <v>0</v>
      </c>
      <c r="AH114" s="10">
        <v>0</v>
      </c>
      <c r="AI114" s="10">
        <f>SUM(Table1[[#This Row],[Attitude_SS]:[Demography_SS]])</f>
        <v>0</v>
      </c>
      <c r="AJ114" s="11" t="s">
        <v>111</v>
      </c>
      <c r="AK114" s="11" t="s">
        <v>715</v>
      </c>
      <c r="AL114" s="11"/>
      <c r="AM114" s="11" t="s">
        <v>135</v>
      </c>
      <c r="AN114" s="11" t="s">
        <v>55</v>
      </c>
      <c r="AO114" s="11"/>
      <c r="AP114" s="10">
        <v>-0.48099999999999998</v>
      </c>
      <c r="AQ114" s="10"/>
      <c r="AR114" s="10"/>
      <c r="AS114" s="10" t="s">
        <v>58</v>
      </c>
      <c r="AT114" s="10">
        <v>-1.68</v>
      </c>
      <c r="AU114" s="10"/>
    </row>
    <row r="115" spans="1:47" x14ac:dyDescent="0.35">
      <c r="A115" s="23">
        <v>117</v>
      </c>
      <c r="B115" s="10" t="s">
        <v>1145</v>
      </c>
      <c r="C115" s="10">
        <v>117.1</v>
      </c>
      <c r="D115" s="10" t="s">
        <v>1149</v>
      </c>
      <c r="E115" s="10" t="s">
        <v>1147</v>
      </c>
      <c r="F115" s="10" t="str">
        <f>IF(Table1[[#This Row],[Regional_accessibility]]=0,"exclude - no RA","")</f>
        <v>exclude - no RA</v>
      </c>
      <c r="G115" s="10" t="str">
        <f>IF(Table1[[#This Row],[E_mag]]&gt;1,"exclude - &gt;1",IF(Table1[[#This Row],[E_mag]]&lt;-1,"exclude &lt;-1",""))</f>
        <v/>
      </c>
      <c r="H115" s="10" t="str">
        <f>IF(Table1[[#This Row],[E_mag]]&lt;'4 - Outliers'!$F$11,"low",IF(Table1[[#This Row],[E_mag]]&gt;'4 - Outliers'!$F$12,"high",""))</f>
        <v/>
      </c>
      <c r="I115" s="10">
        <f>IF(Table1[[#This Row],[SE_E_mag]]="",VLOOKUP(Table1[[#This Row],[IV_Standardised]],'5 -Impute_SE'!B:C,2,FALSE),Table1[[#This Row],[SE_E_mag]])</f>
        <v>0.17690025108422736</v>
      </c>
      <c r="J115" s="10"/>
      <c r="K115" s="10">
        <f>1/Table1[[#This Row],[5 - Impute_SE]]</f>
        <v>5.6529032258064511</v>
      </c>
      <c r="L115" s="10">
        <f>Table1[[#This Row],[7 - 1_SE]]*Table1[[#This Row],[6 - Assign weight]]</f>
        <v>0</v>
      </c>
      <c r="M115" s="10">
        <f>Table1[[#This Row],[8 - Total weight]]*Table1[[#This Row],[E_mag]]</f>
        <v>0</v>
      </c>
      <c r="N115" s="10" t="s">
        <v>289</v>
      </c>
      <c r="O115" s="10">
        <v>7.7499999999999999E-2</v>
      </c>
      <c r="P115" s="10" t="s">
        <v>126</v>
      </c>
      <c r="Q115" s="10">
        <v>0.17690025108422736</v>
      </c>
      <c r="R115" s="10" t="s">
        <v>128</v>
      </c>
      <c r="S115" s="10" t="s">
        <v>88</v>
      </c>
      <c r="T115" s="10" t="s">
        <v>66</v>
      </c>
      <c r="U115" s="10" t="s">
        <v>88</v>
      </c>
      <c r="V115" s="10" t="s">
        <v>119</v>
      </c>
      <c r="W115" s="10" t="s">
        <v>15</v>
      </c>
      <c r="X115" s="10" t="s">
        <v>141</v>
      </c>
      <c r="Y115" s="10" t="s">
        <v>90</v>
      </c>
      <c r="Z115" s="10" t="s">
        <v>436</v>
      </c>
      <c r="AA115" s="11" t="s">
        <v>51</v>
      </c>
      <c r="AB115" s="11" t="s">
        <v>143</v>
      </c>
      <c r="AC115" s="11">
        <v>1995</v>
      </c>
      <c r="AD115" s="10" t="s">
        <v>93</v>
      </c>
      <c r="AE115" s="10">
        <v>131</v>
      </c>
      <c r="AF115" s="10">
        <v>0</v>
      </c>
      <c r="AG115" s="10">
        <v>0</v>
      </c>
      <c r="AH115" s="10">
        <v>1</v>
      </c>
      <c r="AI115" s="10">
        <f>SUM(Table1[[#This Row],[Attitude_SS]:[Demography_SS]])</f>
        <v>1</v>
      </c>
      <c r="AJ115" s="11" t="s">
        <v>94</v>
      </c>
      <c r="AK115" s="11" t="s">
        <v>177</v>
      </c>
      <c r="AL115" s="11"/>
      <c r="AM115" s="11" t="s">
        <v>96</v>
      </c>
      <c r="AN115" s="11" t="s">
        <v>147</v>
      </c>
      <c r="AO115" s="11" t="s">
        <v>1148</v>
      </c>
      <c r="AP115" s="10">
        <v>2.8899999999999999E-2</v>
      </c>
      <c r="AQ115" s="10">
        <v>1.0293216571626347</v>
      </c>
      <c r="AR115" s="10"/>
      <c r="AS115" s="10" t="s">
        <v>78</v>
      </c>
      <c r="AT115" s="10">
        <v>0.43809999999999999</v>
      </c>
      <c r="AU115" s="10"/>
    </row>
    <row r="116" spans="1:47" x14ac:dyDescent="0.35">
      <c r="A116" s="23">
        <v>65</v>
      </c>
      <c r="B116" s="10" t="s">
        <v>705</v>
      </c>
      <c r="C116" s="10">
        <v>65.8</v>
      </c>
      <c r="D116" s="10" t="s">
        <v>798</v>
      </c>
      <c r="E116" s="10" t="s">
        <v>796</v>
      </c>
      <c r="F116" s="10" t="str">
        <f>IF(Table1[[#This Row],[Regional_accessibility]]=0,"exclude - no RA","")</f>
        <v/>
      </c>
      <c r="G116" s="10" t="str">
        <f>IF(Table1[[#This Row],[E_mag]]&gt;1,"exclude - &gt;1",IF(Table1[[#This Row],[E_mag]]&lt;-1,"exclude &lt;-1",""))</f>
        <v/>
      </c>
      <c r="H116" s="10" t="str">
        <f>IF(Table1[[#This Row],[E_mag]]&lt;'4 - Outliers'!$F$11,"low",IF(Table1[[#This Row],[E_mag]]&gt;'4 - Outliers'!$F$12,"high",""))</f>
        <v/>
      </c>
      <c r="I116" s="10">
        <f>IF(Table1[[#This Row],[SE_E_mag]]="",VLOOKUP(Table1[[#This Row],[IV_Standardised]],'5 -Impute_SE'!B:C,2,FALSE),Table1[[#This Row],[SE_E_mag]])</f>
        <v>8.6099999999999996E-2</v>
      </c>
      <c r="J116" s="10">
        <f>1/29</f>
        <v>3.4482758620689655E-2</v>
      </c>
      <c r="K116" s="10">
        <f>1/Table1[[#This Row],[5 - Impute_SE]]</f>
        <v>11.614401858304298</v>
      </c>
      <c r="L116" s="10">
        <f>Table1[[#This Row],[7 - 1_SE]]*Table1[[#This Row],[6 - Assign weight]]</f>
        <v>0.40049661580359647</v>
      </c>
      <c r="M116" s="10">
        <f>Table1[[#This Row],[8 - Total weight]]*Table1[[#This Row],[E_mag]]</f>
        <v>-4.8275862068965517E-2</v>
      </c>
      <c r="N116" s="10" t="s">
        <v>297</v>
      </c>
      <c r="O116" s="16">
        <v>-0.12053999999999999</v>
      </c>
      <c r="P116" s="10" t="s">
        <v>298</v>
      </c>
      <c r="Q116" s="10">
        <v>8.6099999999999996E-2</v>
      </c>
      <c r="R116" s="10" t="s">
        <v>128</v>
      </c>
      <c r="S116" s="10" t="s">
        <v>44</v>
      </c>
      <c r="T116" s="10" t="s">
        <v>45</v>
      </c>
      <c r="U116" s="10" t="s">
        <v>46</v>
      </c>
      <c r="V116" s="10" t="s">
        <v>47</v>
      </c>
      <c r="W116" s="10" t="s">
        <v>708</v>
      </c>
      <c r="X116" s="10" t="s">
        <v>49</v>
      </c>
      <c r="Y116" s="10" t="s">
        <v>90</v>
      </c>
      <c r="Z116" s="10" t="s">
        <v>13</v>
      </c>
      <c r="AA116" s="11" t="s">
        <v>508</v>
      </c>
      <c r="AB116" s="11" t="s">
        <v>709</v>
      </c>
      <c r="AC116" s="11">
        <v>2010</v>
      </c>
      <c r="AD116" s="10" t="s">
        <v>165</v>
      </c>
      <c r="AE116" s="10">
        <v>473</v>
      </c>
      <c r="AF116" s="10">
        <v>1</v>
      </c>
      <c r="AG116" s="10">
        <v>0</v>
      </c>
      <c r="AH116" s="10">
        <v>0</v>
      </c>
      <c r="AI116" s="10">
        <f>SUM(Table1[[#This Row],[Attitude_SS]:[Demography_SS]])</f>
        <v>0</v>
      </c>
      <c r="AJ116" s="11" t="s">
        <v>111</v>
      </c>
      <c r="AK116" s="11" t="s">
        <v>710</v>
      </c>
      <c r="AL116" s="11"/>
      <c r="AM116" s="11" t="s">
        <v>135</v>
      </c>
      <c r="AN116" s="11" t="s">
        <v>55</v>
      </c>
      <c r="AO116" s="11"/>
      <c r="AP116" s="10">
        <v>-0.246</v>
      </c>
      <c r="AQ116" s="10"/>
      <c r="AR116" s="10"/>
      <c r="AS116" s="10" t="s">
        <v>58</v>
      </c>
      <c r="AT116" s="10">
        <v>-1.4</v>
      </c>
      <c r="AU116" s="10"/>
    </row>
    <row r="117" spans="1:47" x14ac:dyDescent="0.35">
      <c r="A117" s="23">
        <v>65</v>
      </c>
      <c r="B117" s="10" t="s">
        <v>705</v>
      </c>
      <c r="C117" s="10">
        <v>65.900000000000006</v>
      </c>
      <c r="D117" s="10" t="s">
        <v>805</v>
      </c>
      <c r="E117" s="10" t="s">
        <v>806</v>
      </c>
      <c r="F117" s="10" t="str">
        <f>IF(Table1[[#This Row],[Regional_accessibility]]=0,"exclude - no RA","")</f>
        <v/>
      </c>
      <c r="G117" s="10" t="str">
        <f>IF(Table1[[#This Row],[E_mag]]&gt;1,"exclude - &gt;1",IF(Table1[[#This Row],[E_mag]]&lt;-1,"exclude &lt;-1",""))</f>
        <v/>
      </c>
      <c r="H117" s="10" t="str">
        <f>IF(Table1[[#This Row],[E_mag]]&lt;'4 - Outliers'!$F$11,"low",IF(Table1[[#This Row],[E_mag]]&gt;'4 - Outliers'!$F$12,"high",""))</f>
        <v/>
      </c>
      <c r="I117" s="10">
        <f>IF(Table1[[#This Row],[SE_E_mag]]="",VLOOKUP(Table1[[#This Row],[IV_Standardised]],'5 -Impute_SE'!B:C,2,FALSE),Table1[[#This Row],[SE_E_mag]])</f>
        <v>6.0101449275362324E-2</v>
      </c>
      <c r="J117" s="10">
        <f>1/29</f>
        <v>3.4482758620689655E-2</v>
      </c>
      <c r="K117" s="10">
        <f>1/Table1[[#This Row],[5 - Impute_SE]]</f>
        <v>16.63853387991319</v>
      </c>
      <c r="L117" s="10">
        <f>Table1[[#This Row],[7 - 1_SE]]*Table1[[#This Row],[6 - Assign weight]]</f>
        <v>0.57374254758321341</v>
      </c>
      <c r="M117" s="10">
        <f>Table1[[#This Row],[8 - Total weight]]*Table1[[#This Row],[E_mag]]</f>
        <v>-7.1379310344827585E-2</v>
      </c>
      <c r="N117" s="10" t="s">
        <v>297</v>
      </c>
      <c r="O117" s="16">
        <v>-0.12441000000000001</v>
      </c>
      <c r="P117" s="10" t="s">
        <v>298</v>
      </c>
      <c r="Q117" s="10">
        <v>6.0101449275362324E-2</v>
      </c>
      <c r="R117" s="10" t="s">
        <v>128</v>
      </c>
      <c r="S117" s="10" t="s">
        <v>88</v>
      </c>
      <c r="T117" s="10" t="s">
        <v>45</v>
      </c>
      <c r="U117" s="10" t="s">
        <v>44</v>
      </c>
      <c r="V117" s="10" t="s">
        <v>47</v>
      </c>
      <c r="W117" s="10" t="s">
        <v>708</v>
      </c>
      <c r="X117" s="10" t="s">
        <v>49</v>
      </c>
      <c r="Y117" s="10" t="s">
        <v>90</v>
      </c>
      <c r="Z117" s="10" t="s">
        <v>13</v>
      </c>
      <c r="AA117" s="11" t="s">
        <v>508</v>
      </c>
      <c r="AB117" s="11" t="s">
        <v>709</v>
      </c>
      <c r="AC117" s="11">
        <v>2010</v>
      </c>
      <c r="AD117" s="10" t="s">
        <v>165</v>
      </c>
      <c r="AE117" s="10">
        <v>473</v>
      </c>
      <c r="AF117" s="10">
        <v>1</v>
      </c>
      <c r="AG117" s="10">
        <v>0</v>
      </c>
      <c r="AH117" s="10">
        <v>0</v>
      </c>
      <c r="AI117" s="10">
        <f>SUM(Table1[[#This Row],[Attitude_SS]:[Demography_SS]])</f>
        <v>0</v>
      </c>
      <c r="AJ117" s="11" t="s">
        <v>111</v>
      </c>
      <c r="AK117" s="11" t="s">
        <v>729</v>
      </c>
      <c r="AL117" s="11"/>
      <c r="AM117" s="11" t="s">
        <v>135</v>
      </c>
      <c r="AN117" s="11" t="s">
        <v>55</v>
      </c>
      <c r="AO117" s="11"/>
      <c r="AP117" s="10">
        <v>-0.39</v>
      </c>
      <c r="AQ117" s="10"/>
      <c r="AR117" s="10"/>
      <c r="AS117" s="10" t="s">
        <v>58</v>
      </c>
      <c r="AT117" s="10">
        <v>-2.0699999999999998</v>
      </c>
      <c r="AU117" s="10"/>
    </row>
    <row r="118" spans="1:47" x14ac:dyDescent="0.35">
      <c r="A118" s="23">
        <v>131</v>
      </c>
      <c r="B118" s="10" t="s">
        <v>1192</v>
      </c>
      <c r="C118" s="10">
        <v>131.1</v>
      </c>
      <c r="D118" s="10" t="s">
        <v>1204</v>
      </c>
      <c r="E118" s="10" t="s">
        <v>1194</v>
      </c>
      <c r="F118" s="10" t="str">
        <f>IF(Table1[[#This Row],[Regional_accessibility]]=0,"exclude - no RA","")</f>
        <v>exclude - no RA</v>
      </c>
      <c r="G118" s="10" t="str">
        <f>IF(Table1[[#This Row],[E_mag]]&gt;1,"exclude - &gt;1",IF(Table1[[#This Row],[E_mag]]&lt;-1,"exclude &lt;-1",""))</f>
        <v/>
      </c>
      <c r="H118" s="10" t="str">
        <f>IF(Table1[[#This Row],[E_mag]]&lt;'4 - Outliers'!$F$11,"low",IF(Table1[[#This Row],[E_mag]]&gt;'4 - Outliers'!$F$12,"high",""))</f>
        <v/>
      </c>
      <c r="I118" s="10">
        <f>IF(Table1[[#This Row],[SE_E_mag]]="",VLOOKUP(Table1[[#This Row],[IV_Standardised]],'5 -Impute_SE'!B:C,2,FALSE),Table1[[#This Row],[SE_E_mag]])</f>
        <v>3.615023474178404E-2</v>
      </c>
      <c r="J118" s="10"/>
      <c r="K118" s="10">
        <f>1/Table1[[#This Row],[5 - Impute_SE]]</f>
        <v>27.662337662337659</v>
      </c>
      <c r="L118" s="10">
        <f>Table1[[#This Row],[7 - 1_SE]]*Table1[[#This Row],[6 - Assign weight]]</f>
        <v>0</v>
      </c>
      <c r="M118" s="10">
        <f>Table1[[#This Row],[8 - Total weight]]*Table1[[#This Row],[E_mag]]</f>
        <v>0</v>
      </c>
      <c r="N118" s="10" t="s">
        <v>918</v>
      </c>
      <c r="O118" s="10">
        <v>7.6999999999999999E-2</v>
      </c>
      <c r="P118" s="10" t="s">
        <v>491</v>
      </c>
      <c r="Q118" s="10">
        <v>3.615023474178404E-2</v>
      </c>
      <c r="R118" s="10" t="s">
        <v>128</v>
      </c>
      <c r="S118" s="10" t="s">
        <v>88</v>
      </c>
      <c r="T118" s="10" t="s">
        <v>66</v>
      </c>
      <c r="U118" s="10" t="s">
        <v>88</v>
      </c>
      <c r="V118" s="10" t="s">
        <v>119</v>
      </c>
      <c r="W118" s="10" t="s">
        <v>120</v>
      </c>
      <c r="X118" s="10" t="s">
        <v>1195</v>
      </c>
      <c r="Y118" s="10" t="s">
        <v>50</v>
      </c>
      <c r="Z118" s="10" t="s">
        <v>1196</v>
      </c>
      <c r="AA118" s="10" t="s">
        <v>51</v>
      </c>
      <c r="AB118" s="10" t="s">
        <v>923</v>
      </c>
      <c r="AC118" s="10">
        <v>1991</v>
      </c>
      <c r="AD118" s="10" t="s">
        <v>93</v>
      </c>
      <c r="AE118" s="10">
        <v>1619</v>
      </c>
      <c r="AF118" s="10">
        <v>0</v>
      </c>
      <c r="AG118" s="10">
        <v>0</v>
      </c>
      <c r="AH118" s="10">
        <v>1</v>
      </c>
      <c r="AI118" s="10">
        <f>SUM(Table1[[#This Row],[Attitude_SS]:[Demography_SS]])</f>
        <v>1</v>
      </c>
      <c r="AJ118" s="10" t="s">
        <v>94</v>
      </c>
      <c r="AK118" s="10" t="s">
        <v>1205</v>
      </c>
      <c r="AL118" s="10"/>
      <c r="AM118" s="10" t="s">
        <v>96</v>
      </c>
      <c r="AN118" s="10" t="s">
        <v>1198</v>
      </c>
      <c r="AO118" s="10" t="s">
        <v>1199</v>
      </c>
      <c r="AP118" s="10">
        <v>3.5000000000000001E-3</v>
      </c>
      <c r="AQ118" s="10"/>
      <c r="AR118" s="10"/>
      <c r="AS118" s="10"/>
      <c r="AT118" s="10">
        <v>2.13</v>
      </c>
      <c r="AU118" s="10"/>
    </row>
    <row r="119" spans="1:47" x14ac:dyDescent="0.35">
      <c r="A119" s="23">
        <v>65</v>
      </c>
      <c r="B119" s="10" t="s">
        <v>705</v>
      </c>
      <c r="C119" s="10">
        <v>65.599999999999994</v>
      </c>
      <c r="D119" s="10" t="s">
        <v>777</v>
      </c>
      <c r="E119" s="10" t="s">
        <v>776</v>
      </c>
      <c r="F119" s="10" t="str">
        <f>IF(Table1[[#This Row],[Regional_accessibility]]=0,"exclude - no RA","")</f>
        <v/>
      </c>
      <c r="G119" s="10" t="str">
        <f>IF(Table1[[#This Row],[E_mag]]&gt;1,"exclude - &gt;1",IF(Table1[[#This Row],[E_mag]]&lt;-1,"exclude &lt;-1",""))</f>
        <v/>
      </c>
      <c r="H119" s="10" t="str">
        <f>IF(Table1[[#This Row],[E_mag]]&lt;'4 - Outliers'!$F$11,"low",IF(Table1[[#This Row],[E_mag]]&gt;'4 - Outliers'!$F$12,"high",""))</f>
        <v/>
      </c>
      <c r="I119" s="10">
        <f>IF(Table1[[#This Row],[SE_E_mag]]="",VLOOKUP(Table1[[#This Row],[IV_Standardised]],'5 -Impute_SE'!B:C,2,FALSE),Table1[[#This Row],[SE_E_mag]])</f>
        <v>7.5879310344827589E-2</v>
      </c>
      <c r="J119" s="10">
        <f>1/29</f>
        <v>3.4482758620689655E-2</v>
      </c>
      <c r="K119" s="10">
        <f>1/Table1[[#This Row],[5 - Impute_SE]]</f>
        <v>13.178822994773915</v>
      </c>
      <c r="L119" s="10">
        <f>Table1[[#This Row],[7 - 1_SE]]*Table1[[#This Row],[6 - Assign weight]]</f>
        <v>0.4544421722335833</v>
      </c>
      <c r="M119" s="10">
        <f>Table1[[#This Row],[8 - Total weight]]*Table1[[#This Row],[E_mag]]</f>
        <v>-6.0000000000000005E-2</v>
      </c>
      <c r="N119" s="10" t="s">
        <v>325</v>
      </c>
      <c r="O119" s="16">
        <v>-0.13203000000000001</v>
      </c>
      <c r="P119" s="10" t="s">
        <v>298</v>
      </c>
      <c r="Q119" s="10">
        <v>7.5879310344827589E-2</v>
      </c>
      <c r="R119" s="10" t="s">
        <v>128</v>
      </c>
      <c r="S119" s="10" t="s">
        <v>88</v>
      </c>
      <c r="T119" s="10" t="s">
        <v>45</v>
      </c>
      <c r="U119" s="10" t="s">
        <v>44</v>
      </c>
      <c r="V119" s="10" t="s">
        <v>47</v>
      </c>
      <c r="W119" s="10" t="s">
        <v>708</v>
      </c>
      <c r="X119" s="10" t="s">
        <v>49</v>
      </c>
      <c r="Y119" s="10" t="s">
        <v>90</v>
      </c>
      <c r="Z119" s="10" t="s">
        <v>13</v>
      </c>
      <c r="AA119" s="11" t="s">
        <v>508</v>
      </c>
      <c r="AB119" s="11" t="s">
        <v>709</v>
      </c>
      <c r="AC119" s="11">
        <v>2010</v>
      </c>
      <c r="AD119" s="10" t="s">
        <v>165</v>
      </c>
      <c r="AE119" s="10">
        <v>473</v>
      </c>
      <c r="AF119" s="10">
        <v>1</v>
      </c>
      <c r="AG119" s="10">
        <v>0</v>
      </c>
      <c r="AH119" s="10">
        <v>0</v>
      </c>
      <c r="AI119" s="10">
        <f>SUM(Table1[[#This Row],[Attitude_SS]:[Demography_SS]])</f>
        <v>0</v>
      </c>
      <c r="AJ119" s="11" t="s">
        <v>111</v>
      </c>
      <c r="AK119" s="11" t="s">
        <v>710</v>
      </c>
      <c r="AL119" s="11"/>
      <c r="AM119" s="11" t="s">
        <v>135</v>
      </c>
      <c r="AN119" s="11" t="s">
        <v>55</v>
      </c>
      <c r="AO119" s="11"/>
      <c r="AP119" s="10">
        <v>-0.27</v>
      </c>
      <c r="AQ119" s="10"/>
      <c r="AR119" s="10"/>
      <c r="AS119" s="10" t="s">
        <v>58</v>
      </c>
      <c r="AT119" s="10">
        <v>-1.74</v>
      </c>
      <c r="AU119" s="10"/>
    </row>
    <row r="120" spans="1:47" x14ac:dyDescent="0.35">
      <c r="A120" s="23">
        <v>65</v>
      </c>
      <c r="B120" s="10" t="s">
        <v>705</v>
      </c>
      <c r="C120" s="10">
        <v>65.3</v>
      </c>
      <c r="D120" s="10" t="s">
        <v>749</v>
      </c>
      <c r="E120" s="10" t="s">
        <v>748</v>
      </c>
      <c r="F120" s="10" t="str">
        <f>IF(Table1[[#This Row],[Regional_accessibility]]=0,"exclude - no RA","")</f>
        <v/>
      </c>
      <c r="G120" s="10" t="str">
        <f>IF(Table1[[#This Row],[E_mag]]&gt;1,"exclude - &gt;1",IF(Table1[[#This Row],[E_mag]]&lt;-1,"exclude &lt;-1",""))</f>
        <v/>
      </c>
      <c r="H120" s="10" t="str">
        <f>IF(Table1[[#This Row],[E_mag]]&lt;'4 - Outliers'!$F$11,"low",IF(Table1[[#This Row],[E_mag]]&gt;'4 - Outliers'!$F$12,"high",""))</f>
        <v/>
      </c>
      <c r="I120" s="10">
        <f>IF(Table1[[#This Row],[SE_E_mag]]="",VLOOKUP(Table1[[#This Row],[IV_Standardised]],'5 -Impute_SE'!B:C,2,FALSE),Table1[[#This Row],[SE_E_mag]])</f>
        <v>0.11308263473053892</v>
      </c>
      <c r="J120" s="10">
        <f>1/29</f>
        <v>3.4482758620689655E-2</v>
      </c>
      <c r="K120" s="10">
        <f>1/Table1[[#This Row],[5 - Impute_SE]]</f>
        <v>8.8430907396424629</v>
      </c>
      <c r="L120" s="10">
        <f>Table1[[#This Row],[7 - 1_SE]]*Table1[[#This Row],[6 - Assign weight]]</f>
        <v>0.30493416343594698</v>
      </c>
      <c r="M120" s="10">
        <f>Table1[[#This Row],[8 - Total weight]]*Table1[[#This Row],[E_mag]]</f>
        <v>-5.7586206896551709E-2</v>
      </c>
      <c r="N120" s="10" t="s">
        <v>325</v>
      </c>
      <c r="O120" s="16">
        <v>-0.18884799999999999</v>
      </c>
      <c r="P120" s="10" t="s">
        <v>713</v>
      </c>
      <c r="Q120" s="10">
        <v>0.11308263473053892</v>
      </c>
      <c r="R120" s="10" t="s">
        <v>128</v>
      </c>
      <c r="S120" s="10" t="s">
        <v>88</v>
      </c>
      <c r="T120" s="10" t="s">
        <v>45</v>
      </c>
      <c r="U120" s="10" t="s">
        <v>44</v>
      </c>
      <c r="V120" s="10" t="s">
        <v>47</v>
      </c>
      <c r="W120" s="10" t="s">
        <v>708</v>
      </c>
      <c r="X120" s="10" t="s">
        <v>49</v>
      </c>
      <c r="Y120" s="10" t="s">
        <v>90</v>
      </c>
      <c r="Z120" s="10" t="s">
        <v>13</v>
      </c>
      <c r="AA120" s="11" t="s">
        <v>508</v>
      </c>
      <c r="AB120" s="11" t="s">
        <v>720</v>
      </c>
      <c r="AC120" s="11">
        <v>2010</v>
      </c>
      <c r="AD120" s="10" t="s">
        <v>165</v>
      </c>
      <c r="AE120" s="10">
        <v>473</v>
      </c>
      <c r="AF120" s="10">
        <v>1</v>
      </c>
      <c r="AG120" s="10">
        <v>0</v>
      </c>
      <c r="AH120" s="10">
        <v>0</v>
      </c>
      <c r="AI120" s="10">
        <f>SUM(Table1[[#This Row],[Attitude_SS]:[Demography_SS]])</f>
        <v>0</v>
      </c>
      <c r="AJ120" s="11" t="s">
        <v>111</v>
      </c>
      <c r="AK120" s="11" t="s">
        <v>710</v>
      </c>
      <c r="AL120" s="11"/>
      <c r="AM120" s="11" t="s">
        <v>135</v>
      </c>
      <c r="AN120" s="11" t="s">
        <v>55</v>
      </c>
      <c r="AO120" s="11"/>
      <c r="AP120" s="10">
        <v>-0.40699999999999997</v>
      </c>
      <c r="AQ120" s="10"/>
      <c r="AR120" s="10"/>
      <c r="AS120" s="10" t="s">
        <v>58</v>
      </c>
      <c r="AT120" s="10">
        <v>-1.67</v>
      </c>
      <c r="AU120" s="10"/>
    </row>
    <row r="121" spans="1:47" x14ac:dyDescent="0.35">
      <c r="A121" s="23">
        <v>59</v>
      </c>
      <c r="B121" s="10" t="s">
        <v>673</v>
      </c>
      <c r="C121" s="10">
        <v>59.2</v>
      </c>
      <c r="D121" s="10" t="s">
        <v>683</v>
      </c>
      <c r="E121" s="10" t="s">
        <v>684</v>
      </c>
      <c r="F121" s="10" t="str">
        <f>IF(Table1[[#This Row],[Regional_accessibility]]=0,"exclude - no RA","")</f>
        <v/>
      </c>
      <c r="G121" s="10" t="str">
        <f>IF(Table1[[#This Row],[E_mag]]&gt;1,"exclude - &gt;1",IF(Table1[[#This Row],[E_mag]]&lt;-1,"exclude &lt;-1",""))</f>
        <v/>
      </c>
      <c r="H121" s="10" t="str">
        <f>IF(Table1[[#This Row],[E_mag]]&lt;'4 - Outliers'!$F$11,"low",IF(Table1[[#This Row],[E_mag]]&gt;'4 - Outliers'!$F$12,"high",""))</f>
        <v>low</v>
      </c>
      <c r="I121" s="10">
        <f>IF(Table1[[#This Row],[SE_E_mag]]="",VLOOKUP(Table1[[#This Row],[IV_Standardised]],'5 -Impute_SE'!B:C,2,FALSE),Table1[[#This Row],[SE_E_mag]])</f>
        <v>0.16</v>
      </c>
      <c r="J121" s="10"/>
      <c r="K121" s="10">
        <f>1/Table1[[#This Row],[5 - Impute_SE]]</f>
        <v>6.25</v>
      </c>
      <c r="L121" s="10">
        <f>Table1[[#This Row],[7 - 1_SE]]*Table1[[#This Row],[6 - Assign weight]]</f>
        <v>0</v>
      </c>
      <c r="M121" s="10">
        <f>Table1[[#This Row],[8 - Total weight]]*Table1[[#This Row],[E_mag]]</f>
        <v>0</v>
      </c>
      <c r="N121" s="10" t="s">
        <v>682</v>
      </c>
      <c r="O121" s="16">
        <v>-0.4</v>
      </c>
      <c r="P121" s="10" t="s">
        <v>126</v>
      </c>
      <c r="Q121" s="10">
        <v>0.16</v>
      </c>
      <c r="R121" s="10" t="s">
        <v>128</v>
      </c>
      <c r="S121" s="10" t="s">
        <v>88</v>
      </c>
      <c r="T121" s="10" t="s">
        <v>45</v>
      </c>
      <c r="U121" s="10" t="s">
        <v>44</v>
      </c>
      <c r="V121" s="10" t="s">
        <v>676</v>
      </c>
      <c r="W121" s="10" t="s">
        <v>677</v>
      </c>
      <c r="X121" s="10" t="s">
        <v>678</v>
      </c>
      <c r="Y121" s="10" t="s">
        <v>90</v>
      </c>
      <c r="Z121" s="10" t="s">
        <v>102</v>
      </c>
      <c r="AA121" s="11" t="s">
        <v>285</v>
      </c>
      <c r="AB121" s="11" t="s">
        <v>483</v>
      </c>
      <c r="AC121" s="11" t="s">
        <v>679</v>
      </c>
      <c r="AD121" s="10" t="s">
        <v>165</v>
      </c>
      <c r="AE121" s="10">
        <v>1813</v>
      </c>
      <c r="AF121" s="10">
        <v>1</v>
      </c>
      <c r="AG121" s="10">
        <v>0</v>
      </c>
      <c r="AH121" s="10">
        <v>0</v>
      </c>
      <c r="AI121" s="10">
        <f>SUM(Table1[[#This Row],[Attitude_SS]:[Demography_SS]])</f>
        <v>0</v>
      </c>
      <c r="AJ121" s="11" t="s">
        <v>94</v>
      </c>
      <c r="AK121" s="11" t="s">
        <v>680</v>
      </c>
      <c r="AL121" s="11"/>
      <c r="AM121" s="11" t="s">
        <v>146</v>
      </c>
      <c r="AN121" s="11" t="s">
        <v>681</v>
      </c>
      <c r="AO121" s="11"/>
      <c r="AP121" s="10">
        <v>-3.0000000000000001E-3</v>
      </c>
      <c r="AQ121" s="10"/>
      <c r="AR121" s="10"/>
      <c r="AS121" s="10" t="s">
        <v>58</v>
      </c>
      <c r="AT121" s="10">
        <v>-2.5</v>
      </c>
      <c r="AU121" s="10"/>
    </row>
    <row r="122" spans="1:47" x14ac:dyDescent="0.35">
      <c r="A122" s="23">
        <v>72</v>
      </c>
      <c r="B122" s="10" t="s">
        <v>880</v>
      </c>
      <c r="C122" s="10">
        <v>72.2</v>
      </c>
      <c r="D122" s="10" t="s">
        <v>884</v>
      </c>
      <c r="E122" s="10" t="s">
        <v>885</v>
      </c>
      <c r="F122" s="10" t="str">
        <f>IF(Table1[[#This Row],[Regional_accessibility]]=0,"exclude - no RA","")</f>
        <v>exclude - no RA</v>
      </c>
      <c r="G122" s="10" t="str">
        <f>IF(Table1[[#This Row],[E_mag]]&gt;1,"exclude - &gt;1",IF(Table1[[#This Row],[E_mag]]&lt;-1,"exclude &lt;-1",""))</f>
        <v/>
      </c>
      <c r="H122" s="10" t="str">
        <f>IF(Table1[[#This Row],[E_mag]]&lt;'4 - Outliers'!$F$11,"low",IF(Table1[[#This Row],[E_mag]]&gt;'4 - Outliers'!$F$12,"high",""))</f>
        <v/>
      </c>
      <c r="I122" s="10">
        <f>IF(Table1[[#This Row],[SE_E_mag]]="",VLOOKUP(Table1[[#This Row],[IV_Standardised]],'5 -Impute_SE'!B:C,2,FALSE),Table1[[#This Row],[SE_E_mag]])</f>
        <v>1.2348825587206395E-2</v>
      </c>
      <c r="J122" s="10"/>
      <c r="K122" s="10">
        <f>1/Table1[[#This Row],[5 - Impute_SE]]</f>
        <v>80.979360582760023</v>
      </c>
      <c r="L122" s="10">
        <f>Table1[[#This Row],[7 - 1_SE]]*Table1[[#This Row],[6 - Assign weight]]</f>
        <v>0</v>
      </c>
      <c r="M122" s="10">
        <f>Table1[[#This Row],[8 - Total weight]]*Table1[[#This Row],[E_mag]]</f>
        <v>0</v>
      </c>
      <c r="N122" s="10" t="s">
        <v>184</v>
      </c>
      <c r="O122" s="10">
        <v>0.05</v>
      </c>
      <c r="P122" s="10" t="s">
        <v>126</v>
      </c>
      <c r="Q122" s="10">
        <v>1.2348825587206395E-2</v>
      </c>
      <c r="R122" s="10" t="s">
        <v>128</v>
      </c>
      <c r="S122" s="10" t="s">
        <v>88</v>
      </c>
      <c r="T122" s="10" t="s">
        <v>66</v>
      </c>
      <c r="U122" s="10" t="s">
        <v>88</v>
      </c>
      <c r="V122" s="10" t="s">
        <v>212</v>
      </c>
      <c r="W122" s="10" t="s">
        <v>213</v>
      </c>
      <c r="X122" s="10" t="s">
        <v>359</v>
      </c>
      <c r="Y122" s="10" t="s">
        <v>90</v>
      </c>
      <c r="Z122" s="10" t="s">
        <v>13</v>
      </c>
      <c r="AA122" s="11" t="s">
        <v>51</v>
      </c>
      <c r="AB122" s="11" t="s">
        <v>352</v>
      </c>
      <c r="AC122" s="11">
        <v>2009</v>
      </c>
      <c r="AD122" s="10" t="s">
        <v>93</v>
      </c>
      <c r="AE122" s="10">
        <v>10491</v>
      </c>
      <c r="AF122" s="10">
        <v>0</v>
      </c>
      <c r="AG122" s="10">
        <v>0</v>
      </c>
      <c r="AH122" s="10">
        <v>1</v>
      </c>
      <c r="AI122" s="10">
        <f>SUM(Table1[[#This Row],[Attitude_SS]:[Demography_SS]])</f>
        <v>1</v>
      </c>
      <c r="AJ122" s="11" t="s">
        <v>94</v>
      </c>
      <c r="AK122" s="11" t="s">
        <v>145</v>
      </c>
      <c r="AL122" s="11"/>
      <c r="AM122" s="11" t="s">
        <v>146</v>
      </c>
      <c r="AN122" s="11" t="s">
        <v>215</v>
      </c>
      <c r="AO122" s="11"/>
      <c r="AP122" s="10">
        <v>1.0005000000000001E-3</v>
      </c>
      <c r="AQ122" s="10"/>
      <c r="AR122" s="10">
        <v>1.0010010006670835</v>
      </c>
      <c r="AS122" s="10" t="s">
        <v>185</v>
      </c>
      <c r="AT122" s="10">
        <v>4.0489680291380017</v>
      </c>
      <c r="AU122" s="10" t="s">
        <v>554</v>
      </c>
    </row>
    <row r="123" spans="1:47" x14ac:dyDescent="0.35">
      <c r="A123" s="23">
        <v>33</v>
      </c>
      <c r="B123" s="10" t="s">
        <v>450</v>
      </c>
      <c r="C123" s="10">
        <v>33.200000000000003</v>
      </c>
      <c r="D123" s="10" t="s">
        <v>460</v>
      </c>
      <c r="E123" s="10" t="s">
        <v>457</v>
      </c>
      <c r="F123" s="10" t="str">
        <f>IF(Table1[[#This Row],[Regional_accessibility]]=0,"exclude - no RA","")</f>
        <v>exclude - no RA</v>
      </c>
      <c r="G123" s="10" t="str">
        <f>IF(Table1[[#This Row],[E_mag]]&gt;1,"exclude - &gt;1",IF(Table1[[#This Row],[E_mag]]&lt;-1,"exclude &lt;-1",""))</f>
        <v/>
      </c>
      <c r="H123" s="10" t="str">
        <f>IF(Table1[[#This Row],[E_mag]]&lt;'4 - Outliers'!$F$11,"low",IF(Table1[[#This Row],[E_mag]]&gt;'4 - Outliers'!$F$12,"high",""))</f>
        <v/>
      </c>
      <c r="I123" s="10">
        <f>IF(Table1[[#This Row],[SE_E_mag]]="",VLOOKUP(Table1[[#This Row],[IV_Standardised]],'5 -Impute_SE'!B:C,2,FALSE),Table1[[#This Row],[SE_E_mag]])</f>
        <v>4.067176213173259E-2</v>
      </c>
      <c r="J123" s="10"/>
      <c r="K123" s="10">
        <f>1/Table1[[#This Row],[5 - Impute_SE]]</f>
        <v>24.587083214173997</v>
      </c>
      <c r="L123" s="10">
        <f>Table1[[#This Row],[7 - 1_SE]]*Table1[[#This Row],[6 - Assign weight]]</f>
        <v>0</v>
      </c>
      <c r="M123" s="10">
        <f>Table1[[#This Row],[8 - Total weight]]*Table1[[#This Row],[E_mag]]</f>
        <v>0</v>
      </c>
      <c r="N123" s="10" t="s">
        <v>227</v>
      </c>
      <c r="O123" s="10">
        <v>4.2999999999999997E-2</v>
      </c>
      <c r="P123" s="10" t="s">
        <v>126</v>
      </c>
      <c r="Q123" s="10"/>
      <c r="R123" s="10"/>
      <c r="S123" s="10" t="s">
        <v>88</v>
      </c>
      <c r="T123" s="10" t="s">
        <v>66</v>
      </c>
      <c r="U123" s="10" t="s">
        <v>88</v>
      </c>
      <c r="V123" s="10" t="s">
        <v>47</v>
      </c>
      <c r="W123" s="10" t="s">
        <v>89</v>
      </c>
      <c r="X123" s="10" t="s">
        <v>214</v>
      </c>
      <c r="Y123" s="10" t="s">
        <v>90</v>
      </c>
      <c r="Z123" s="10" t="s">
        <v>13</v>
      </c>
      <c r="AA123" s="11" t="s">
        <v>51</v>
      </c>
      <c r="AB123" s="11" t="s">
        <v>92</v>
      </c>
      <c r="AC123" s="11">
        <v>2012</v>
      </c>
      <c r="AD123" s="10" t="s">
        <v>165</v>
      </c>
      <c r="AE123" s="10">
        <v>432</v>
      </c>
      <c r="AF123" s="10">
        <v>0</v>
      </c>
      <c r="AG123" s="10">
        <v>0</v>
      </c>
      <c r="AH123" s="10">
        <v>1</v>
      </c>
      <c r="AI123" s="10">
        <f>SUM(Table1[[#This Row],[Attitude_SS]:[Demography_SS]])</f>
        <v>1</v>
      </c>
      <c r="AJ123" s="11" t="s">
        <v>94</v>
      </c>
      <c r="AK123" s="11" t="s">
        <v>145</v>
      </c>
      <c r="AL123" s="11"/>
      <c r="AM123" s="11" t="s">
        <v>146</v>
      </c>
      <c r="AN123" s="11" t="s">
        <v>215</v>
      </c>
      <c r="AO123" s="11"/>
      <c r="AP123" s="10">
        <v>9.0000000000000002E-6</v>
      </c>
      <c r="AQ123" s="10"/>
      <c r="AR123" s="10">
        <v>1.0000090000405002</v>
      </c>
      <c r="AS123" s="10" t="s">
        <v>185</v>
      </c>
      <c r="AT123" s="10" t="s">
        <v>58</v>
      </c>
      <c r="AU123" s="10"/>
    </row>
    <row r="124" spans="1:47" x14ac:dyDescent="0.35">
      <c r="A124" s="23">
        <v>89</v>
      </c>
      <c r="B124" s="10" t="s">
        <v>945</v>
      </c>
      <c r="C124" s="10">
        <v>89.2</v>
      </c>
      <c r="D124" s="10" t="s">
        <v>946</v>
      </c>
      <c r="E124" s="10" t="s">
        <v>947</v>
      </c>
      <c r="F124" s="10" t="str">
        <f>IF(Table1[[#This Row],[Regional_accessibility]]=0,"exclude - no RA","")</f>
        <v/>
      </c>
      <c r="G124" s="10" t="str">
        <f>IF(Table1[[#This Row],[E_mag]]&gt;1,"exclude - &gt;1",IF(Table1[[#This Row],[E_mag]]&lt;-1,"exclude &lt;-1",""))</f>
        <v/>
      </c>
      <c r="H124" s="10" t="str">
        <f>IF(Table1[[#This Row],[E_mag]]&lt;'4 - Outliers'!$F$11,"low",IF(Table1[[#This Row],[E_mag]]&gt;'4 - Outliers'!$F$12,"high",""))</f>
        <v>high</v>
      </c>
      <c r="I124" s="10">
        <f>IF(Table1[[#This Row],[SE_E_mag]]="",VLOOKUP(Table1[[#This Row],[IV_Standardised]],'5 -Impute_SE'!B:C,2,FALSE),Table1[[#This Row],[SE_E_mag]])</f>
        <v>0.15118196811434853</v>
      </c>
      <c r="J124" s="10">
        <v>1</v>
      </c>
      <c r="K124" s="10">
        <f>1/Table1[[#This Row],[5 - Impute_SE]]</f>
        <v>6.6145454545454552</v>
      </c>
      <c r="L124" s="10">
        <f>Table1[[#This Row],[7 - 1_SE]]*Table1[[#This Row],[6 - Assign weight]]</f>
        <v>6.6145454545454552</v>
      </c>
      <c r="M124" s="10">
        <f>Table1[[#This Row],[8 - Total weight]]*Table1[[#This Row],[E_mag]]</f>
        <v>5.4569999999999999</v>
      </c>
      <c r="N124" s="10" t="s">
        <v>950</v>
      </c>
      <c r="O124" s="16">
        <v>0.82499999999999996</v>
      </c>
      <c r="P124" s="10" t="s">
        <v>98</v>
      </c>
      <c r="Q124" s="10">
        <v>0.15118196811434853</v>
      </c>
      <c r="R124" s="10" t="s">
        <v>128</v>
      </c>
      <c r="S124" s="10" t="s">
        <v>88</v>
      </c>
      <c r="T124" s="10" t="s">
        <v>66</v>
      </c>
      <c r="U124" s="10" t="s">
        <v>88</v>
      </c>
      <c r="V124" s="10" t="s">
        <v>47</v>
      </c>
      <c r="W124" s="10" t="s">
        <v>89</v>
      </c>
      <c r="X124" s="10" t="s">
        <v>49</v>
      </c>
      <c r="Y124" s="10" t="s">
        <v>90</v>
      </c>
      <c r="Z124" s="10" t="s">
        <v>102</v>
      </c>
      <c r="AA124" s="11" t="s">
        <v>285</v>
      </c>
      <c r="AB124" s="11" t="s">
        <v>948</v>
      </c>
      <c r="AC124" s="11" t="s">
        <v>949</v>
      </c>
      <c r="AD124" s="10" t="s">
        <v>165</v>
      </c>
      <c r="AE124" s="10">
        <v>30</v>
      </c>
      <c r="AF124" s="10">
        <v>1</v>
      </c>
      <c r="AG124" s="10">
        <v>0</v>
      </c>
      <c r="AH124" s="10">
        <v>1</v>
      </c>
      <c r="AI124" s="10">
        <f>SUM(Table1[[#This Row],[Attitude_SS]:[Demography_SS]])</f>
        <v>1</v>
      </c>
      <c r="AJ124" s="11" t="s">
        <v>94</v>
      </c>
      <c r="AK124" s="11" t="s">
        <v>145</v>
      </c>
      <c r="AL124" s="11"/>
      <c r="AM124" s="11" t="s">
        <v>146</v>
      </c>
      <c r="AN124" s="11" t="s">
        <v>55</v>
      </c>
      <c r="AO124" s="11"/>
      <c r="AP124" s="10">
        <v>0.82499999999999996</v>
      </c>
      <c r="AQ124" s="10"/>
      <c r="AR124" s="10"/>
      <c r="AS124" s="10" t="s">
        <v>58</v>
      </c>
      <c r="AT124" s="10">
        <v>5.4569999999999999</v>
      </c>
      <c r="AU124" s="10"/>
    </row>
    <row r="125" spans="1:47" x14ac:dyDescent="0.35">
      <c r="A125" s="23">
        <v>104</v>
      </c>
      <c r="B125" s="10" t="s">
        <v>1040</v>
      </c>
      <c r="C125" s="10">
        <v>104.1</v>
      </c>
      <c r="D125" s="10" t="s">
        <v>1046</v>
      </c>
      <c r="E125" s="10" t="s">
        <v>1042</v>
      </c>
      <c r="F125" s="10" t="str">
        <f>IF(Table1[[#This Row],[Regional_accessibility]]=0,"exclude - no RA","")</f>
        <v>exclude - no RA</v>
      </c>
      <c r="G125" s="10" t="str">
        <f>IF(Table1[[#This Row],[E_mag]]&gt;1,"exclude - &gt;1",IF(Table1[[#This Row],[E_mag]]&lt;-1,"exclude &lt;-1",""))</f>
        <v/>
      </c>
      <c r="H125" s="10" t="str">
        <f>IF(Table1[[#This Row],[E_mag]]&lt;'4 - Outliers'!$F$11,"low",IF(Table1[[#This Row],[E_mag]]&gt;'4 - Outliers'!$F$12,"high",""))</f>
        <v/>
      </c>
      <c r="I125" s="10">
        <f>IF(Table1[[#This Row],[SE_E_mag]]="",VLOOKUP(Table1[[#This Row],[IV_Standardised]],'5 -Impute_SE'!B:C,2,FALSE),Table1[[#This Row],[SE_E_mag]])</f>
        <v>1.4746376811594204E-2</v>
      </c>
      <c r="J125" s="10"/>
      <c r="K125" s="10">
        <f>1/Table1[[#This Row],[5 - Impute_SE]]</f>
        <v>67.813267813267814</v>
      </c>
      <c r="L125" s="10">
        <f>Table1[[#This Row],[7 - 1_SE]]*Table1[[#This Row],[6 - Assign weight]]</f>
        <v>0</v>
      </c>
      <c r="M125" s="10">
        <f>Table1[[#This Row],[8 - Total weight]]*Table1[[#This Row],[E_mag]]</f>
        <v>0</v>
      </c>
      <c r="N125" s="10" t="s">
        <v>1045</v>
      </c>
      <c r="O125" s="10">
        <v>4.07E-2</v>
      </c>
      <c r="P125" s="10" t="s">
        <v>298</v>
      </c>
      <c r="Q125" s="10">
        <v>1.4746376811594204E-2</v>
      </c>
      <c r="R125" s="10" t="s">
        <v>128</v>
      </c>
      <c r="S125" s="10" t="s">
        <v>88</v>
      </c>
      <c r="T125" s="10" t="s">
        <v>66</v>
      </c>
      <c r="U125" s="10" t="s">
        <v>88</v>
      </c>
      <c r="V125" s="10" t="s">
        <v>47</v>
      </c>
      <c r="W125" s="10" t="s">
        <v>89</v>
      </c>
      <c r="X125" s="10" t="s">
        <v>49</v>
      </c>
      <c r="Y125" s="10" t="s">
        <v>90</v>
      </c>
      <c r="Z125" s="10" t="s">
        <v>13</v>
      </c>
      <c r="AA125" s="11" t="s">
        <v>51</v>
      </c>
      <c r="AB125" s="11" t="s">
        <v>1043</v>
      </c>
      <c r="AC125" s="11">
        <v>2010</v>
      </c>
      <c r="AD125" s="10" t="s">
        <v>165</v>
      </c>
      <c r="AE125" s="10">
        <v>15</v>
      </c>
      <c r="AF125" s="10">
        <v>0</v>
      </c>
      <c r="AG125" s="10">
        <v>0</v>
      </c>
      <c r="AH125" s="10">
        <v>1</v>
      </c>
      <c r="AI125" s="10">
        <f>SUM(Table1[[#This Row],[Attitude_SS]:[Demography_SS]])</f>
        <v>1</v>
      </c>
      <c r="AJ125" s="11" t="s">
        <v>94</v>
      </c>
      <c r="AK125" s="11" t="s">
        <v>152</v>
      </c>
      <c r="AL125" s="11"/>
      <c r="AM125" s="11" t="s">
        <v>96</v>
      </c>
      <c r="AN125" s="11" t="s">
        <v>55</v>
      </c>
      <c r="AO125" s="11"/>
      <c r="AP125" s="10">
        <v>1.0999999999999999E-2</v>
      </c>
      <c r="AQ125" s="10"/>
      <c r="AR125" s="10">
        <v>1.0110607224447195</v>
      </c>
      <c r="AS125" s="10" t="s">
        <v>185</v>
      </c>
      <c r="AT125" s="10">
        <v>2.76</v>
      </c>
      <c r="AU125" s="10"/>
    </row>
    <row r="126" spans="1:47" x14ac:dyDescent="0.35">
      <c r="A126" s="23">
        <v>65</v>
      </c>
      <c r="B126" s="10" t="s">
        <v>705</v>
      </c>
      <c r="C126" s="10">
        <v>65.5</v>
      </c>
      <c r="D126" s="10" t="s">
        <v>770</v>
      </c>
      <c r="E126" s="10" t="s">
        <v>767</v>
      </c>
      <c r="F126" s="10" t="str">
        <f>IF(Table1[[#This Row],[Regional_accessibility]]=0,"exclude - no RA","")</f>
        <v/>
      </c>
      <c r="G126" s="10" t="str">
        <f>IF(Table1[[#This Row],[E_mag]]&gt;1,"exclude - &gt;1",IF(Table1[[#This Row],[E_mag]]&lt;-1,"exclude &lt;-1",""))</f>
        <v/>
      </c>
      <c r="H126" s="10" t="str">
        <f>IF(Table1[[#This Row],[E_mag]]&lt;'4 - Outliers'!$F$11,"low",IF(Table1[[#This Row],[E_mag]]&gt;'4 - Outliers'!$F$12,"high",""))</f>
        <v/>
      </c>
      <c r="I126" s="10">
        <f>IF(Table1[[#This Row],[SE_E_mag]]="",VLOOKUP(Table1[[#This Row],[IV_Standardised]],'5 -Impute_SE'!B:C,2,FALSE),Table1[[#This Row],[SE_E_mag]])</f>
        <v>0.16082644628099174</v>
      </c>
      <c r="J126" s="10">
        <f>1/29</f>
        <v>3.4482758620689655E-2</v>
      </c>
      <c r="K126" s="10">
        <f>1/Table1[[#This Row],[5 - Impute_SE]]</f>
        <v>6.2178828365878722</v>
      </c>
      <c r="L126" s="10">
        <f>Table1[[#This Row],[7 - 1_SE]]*Table1[[#This Row],[6 - Assign weight]]</f>
        <v>0.21440975298578868</v>
      </c>
      <c r="M126" s="10">
        <f>Table1[[#This Row],[8 - Total weight]]*Table1[[#This Row],[E_mag]]</f>
        <v>-4.1724137931034473E-2</v>
      </c>
      <c r="N126" s="10" t="s">
        <v>297</v>
      </c>
      <c r="O126" s="16">
        <v>-0.1946</v>
      </c>
      <c r="P126" s="10" t="s">
        <v>713</v>
      </c>
      <c r="Q126" s="10">
        <v>0.16082644628099174</v>
      </c>
      <c r="R126" s="10" t="s">
        <v>128</v>
      </c>
      <c r="S126" s="10" t="s">
        <v>44</v>
      </c>
      <c r="T126" s="10" t="s">
        <v>45</v>
      </c>
      <c r="U126" s="10" t="s">
        <v>46</v>
      </c>
      <c r="V126" s="10" t="s">
        <v>47</v>
      </c>
      <c r="W126" s="10" t="s">
        <v>708</v>
      </c>
      <c r="X126" s="10" t="s">
        <v>49</v>
      </c>
      <c r="Y126" s="10" t="s">
        <v>90</v>
      </c>
      <c r="Z126" s="10" t="s">
        <v>13</v>
      </c>
      <c r="AA126" s="11" t="s">
        <v>508</v>
      </c>
      <c r="AB126" s="11" t="s">
        <v>720</v>
      </c>
      <c r="AC126" s="11">
        <v>2010</v>
      </c>
      <c r="AD126" s="10" t="s">
        <v>165</v>
      </c>
      <c r="AE126" s="10">
        <v>473</v>
      </c>
      <c r="AF126" s="10">
        <v>1</v>
      </c>
      <c r="AG126" s="10">
        <v>0</v>
      </c>
      <c r="AH126" s="10">
        <v>0</v>
      </c>
      <c r="AI126" s="10">
        <f>SUM(Table1[[#This Row],[Attitude_SS]:[Demography_SS]])</f>
        <v>0</v>
      </c>
      <c r="AJ126" s="11" t="s">
        <v>111</v>
      </c>
      <c r="AK126" s="11" t="s">
        <v>712</v>
      </c>
      <c r="AL126" s="11"/>
      <c r="AM126" s="11" t="s">
        <v>135</v>
      </c>
      <c r="AN126" s="11" t="s">
        <v>55</v>
      </c>
      <c r="AO126" s="11"/>
      <c r="AP126" s="10">
        <v>-0.28000000000000003</v>
      </c>
      <c r="AQ126" s="10"/>
      <c r="AR126" s="10"/>
      <c r="AS126" s="10" t="s">
        <v>58</v>
      </c>
      <c r="AT126" s="10">
        <v>-1.21</v>
      </c>
      <c r="AU126" s="10"/>
    </row>
    <row r="127" spans="1:47" x14ac:dyDescent="0.35">
      <c r="A127" s="23">
        <v>107</v>
      </c>
      <c r="B127" s="10" t="s">
        <v>1060</v>
      </c>
      <c r="C127" s="10">
        <v>107.2</v>
      </c>
      <c r="D127" s="10" t="s">
        <v>1066</v>
      </c>
      <c r="E127" s="10" t="s">
        <v>1067</v>
      </c>
      <c r="F127" s="10" t="str">
        <f>IF(Table1[[#This Row],[Regional_accessibility]]=0,"exclude - no RA","")</f>
        <v/>
      </c>
      <c r="G127" s="10" t="str">
        <f>IF(Table1[[#This Row],[E_mag]]&gt;1,"exclude - &gt;1",IF(Table1[[#This Row],[E_mag]]&lt;-1,"exclude &lt;-1",""))</f>
        <v/>
      </c>
      <c r="H127" s="10" t="str">
        <f>IF(Table1[[#This Row],[E_mag]]&lt;'4 - Outliers'!$F$11,"low",IF(Table1[[#This Row],[E_mag]]&gt;'4 - Outliers'!$F$12,"high",""))</f>
        <v>low</v>
      </c>
      <c r="I127" s="10">
        <f>IF(Table1[[#This Row],[SE_E_mag]]="",VLOOKUP(Table1[[#This Row],[IV_Standardised]],'5 -Impute_SE'!B:C,2,FALSE),Table1[[#This Row],[SE_E_mag]])</f>
        <v>4.067176213173259E-2</v>
      </c>
      <c r="J127" s="10"/>
      <c r="K127" s="10">
        <f>1/Table1[[#This Row],[5 - Impute_SE]]</f>
        <v>24.587083214173997</v>
      </c>
      <c r="L127" s="10">
        <f>Table1[[#This Row],[7 - 1_SE]]*Table1[[#This Row],[6 - Assign weight]]</f>
        <v>0</v>
      </c>
      <c r="M127" s="10">
        <f>Table1[[#This Row],[8 - Total weight]]*Table1[[#This Row],[E_mag]]</f>
        <v>0</v>
      </c>
      <c r="N127" s="10" t="s">
        <v>227</v>
      </c>
      <c r="O127" s="16">
        <v>-0.38</v>
      </c>
      <c r="P127" s="10" t="s">
        <v>126</v>
      </c>
      <c r="Q127" s="10"/>
      <c r="R127" s="10"/>
      <c r="S127" s="10" t="s">
        <v>88</v>
      </c>
      <c r="T127" s="10" t="s">
        <v>45</v>
      </c>
      <c r="U127" s="10" t="s">
        <v>44</v>
      </c>
      <c r="V127" s="10" t="s">
        <v>47</v>
      </c>
      <c r="W127" s="10" t="s">
        <v>120</v>
      </c>
      <c r="X127" s="10" t="s">
        <v>359</v>
      </c>
      <c r="Y127" s="10" t="s">
        <v>90</v>
      </c>
      <c r="Z127" s="10" t="s">
        <v>142</v>
      </c>
      <c r="AA127" s="11" t="s">
        <v>51</v>
      </c>
      <c r="AB127" s="11" t="s">
        <v>352</v>
      </c>
      <c r="AC127" s="11">
        <v>2000</v>
      </c>
      <c r="AD127" s="10" t="s">
        <v>93</v>
      </c>
      <c r="AE127" s="10">
        <v>4376</v>
      </c>
      <c r="AF127" s="10">
        <v>1</v>
      </c>
      <c r="AG127" s="10">
        <v>0</v>
      </c>
      <c r="AH127" s="10">
        <v>1</v>
      </c>
      <c r="AI127" s="10">
        <f>SUM(Table1[[#This Row],[Attitude_SS]:[Demography_SS]])</f>
        <v>1</v>
      </c>
      <c r="AJ127" s="11" t="s">
        <v>94</v>
      </c>
      <c r="AK127" s="11" t="s">
        <v>145</v>
      </c>
      <c r="AL127" s="11"/>
      <c r="AM127" s="11" t="s">
        <v>146</v>
      </c>
      <c r="AN127" s="11" t="s">
        <v>215</v>
      </c>
      <c r="AO127" s="11"/>
      <c r="AP127" s="10">
        <v>-2.5899999999999999E-2</v>
      </c>
      <c r="AQ127" s="10"/>
      <c r="AR127" s="10">
        <v>0.97443252798954805</v>
      </c>
      <c r="AS127" s="10" t="s">
        <v>185</v>
      </c>
      <c r="AT127" s="10" t="s">
        <v>58</v>
      </c>
      <c r="AU127" s="10"/>
    </row>
    <row r="128" spans="1:47" x14ac:dyDescent="0.35">
      <c r="A128" s="23">
        <v>65</v>
      </c>
      <c r="B128" s="10" t="s">
        <v>705</v>
      </c>
      <c r="C128" s="10">
        <v>65.099999999999994</v>
      </c>
      <c r="D128" s="10" t="s">
        <v>721</v>
      </c>
      <c r="E128" s="10" t="s">
        <v>719</v>
      </c>
      <c r="F128" s="10" t="str">
        <f>IF(Table1[[#This Row],[Regional_accessibility]]=0,"exclude - no RA","")</f>
        <v/>
      </c>
      <c r="G128" s="10" t="str">
        <f>IF(Table1[[#This Row],[E_mag]]&gt;1,"exclude - &gt;1",IF(Table1[[#This Row],[E_mag]]&lt;-1,"exclude &lt;-1",""))</f>
        <v/>
      </c>
      <c r="H128" s="10" t="str">
        <f>IF(Table1[[#This Row],[E_mag]]&lt;'4 - Outliers'!$F$11,"low",IF(Table1[[#This Row],[E_mag]]&gt;'4 - Outliers'!$F$12,"high",""))</f>
        <v/>
      </c>
      <c r="I128" s="10">
        <f>IF(Table1[[#This Row],[SE_E_mag]]="",VLOOKUP(Table1[[#This Row],[IV_Standardised]],'5 -Impute_SE'!B:C,2,FALSE),Table1[[#This Row],[SE_E_mag]])</f>
        <v>9.9003174603174593E-2</v>
      </c>
      <c r="J128" s="10">
        <f>1/29</f>
        <v>3.4482758620689655E-2</v>
      </c>
      <c r="K128" s="10">
        <f>1/Table1[[#This Row],[5 - Impute_SE]]</f>
        <v>10.100686205348556</v>
      </c>
      <c r="L128" s="10">
        <f>Table1[[#This Row],[7 - 1_SE]]*Table1[[#This Row],[6 - Assign weight]]</f>
        <v>0.348299524322364</v>
      </c>
      <c r="M128" s="10">
        <f>Table1[[#This Row],[8 - Total weight]]*Table1[[#This Row],[E_mag]]</f>
        <v>-8.6896551724137946E-2</v>
      </c>
      <c r="N128" s="10" t="s">
        <v>297</v>
      </c>
      <c r="O128" s="16">
        <v>-0.24948799999999999</v>
      </c>
      <c r="P128" s="10" t="s">
        <v>713</v>
      </c>
      <c r="Q128" s="10">
        <v>9.9003174603174593E-2</v>
      </c>
      <c r="R128" s="10" t="s">
        <v>128</v>
      </c>
      <c r="S128" s="10" t="s">
        <v>88</v>
      </c>
      <c r="T128" s="10" t="s">
        <v>45</v>
      </c>
      <c r="U128" s="10" t="s">
        <v>44</v>
      </c>
      <c r="V128" s="10" t="s">
        <v>47</v>
      </c>
      <c r="W128" s="10" t="s">
        <v>708</v>
      </c>
      <c r="X128" s="10" t="s">
        <v>49</v>
      </c>
      <c r="Y128" s="10" t="s">
        <v>90</v>
      </c>
      <c r="Z128" s="10" t="s">
        <v>13</v>
      </c>
      <c r="AA128" s="11" t="s">
        <v>508</v>
      </c>
      <c r="AB128" s="11" t="s">
        <v>720</v>
      </c>
      <c r="AC128" s="11">
        <v>2010</v>
      </c>
      <c r="AD128" s="10" t="s">
        <v>165</v>
      </c>
      <c r="AE128" s="10">
        <v>473</v>
      </c>
      <c r="AF128" s="10">
        <v>1</v>
      </c>
      <c r="AG128" s="10">
        <v>0</v>
      </c>
      <c r="AH128" s="10">
        <v>0</v>
      </c>
      <c r="AI128" s="10">
        <f>SUM(Table1[[#This Row],[Attitude_SS]:[Demography_SS]])</f>
        <v>0</v>
      </c>
      <c r="AJ128" s="11" t="s">
        <v>111</v>
      </c>
      <c r="AK128" s="11" t="s">
        <v>710</v>
      </c>
      <c r="AL128" s="11"/>
      <c r="AM128" s="11" t="s">
        <v>135</v>
      </c>
      <c r="AN128" s="11" t="s">
        <v>55</v>
      </c>
      <c r="AO128" s="11"/>
      <c r="AP128" s="10">
        <v>-0.496</v>
      </c>
      <c r="AQ128" s="10"/>
      <c r="AR128" s="10"/>
      <c r="AS128" s="10" t="s">
        <v>58</v>
      </c>
      <c r="AT128" s="10">
        <v>-2.52</v>
      </c>
      <c r="AU128" s="10"/>
    </row>
    <row r="129" spans="1:47" x14ac:dyDescent="0.35">
      <c r="A129" s="23">
        <v>65</v>
      </c>
      <c r="B129" s="10" t="s">
        <v>705</v>
      </c>
      <c r="C129" s="10">
        <v>65.2</v>
      </c>
      <c r="D129" s="10" t="s">
        <v>742</v>
      </c>
      <c r="E129" s="10" t="s">
        <v>738</v>
      </c>
      <c r="F129" s="10" t="str">
        <f>IF(Table1[[#This Row],[Regional_accessibility]]=0,"exclude - no RA","")</f>
        <v/>
      </c>
      <c r="G129" s="10" t="str">
        <f>IF(Table1[[#This Row],[E_mag]]&gt;1,"exclude - &gt;1",IF(Table1[[#This Row],[E_mag]]&lt;-1,"exclude &lt;-1",""))</f>
        <v/>
      </c>
      <c r="H129" s="10" t="str">
        <f>IF(Table1[[#This Row],[E_mag]]&lt;'4 - Outliers'!$F$11,"low",IF(Table1[[#This Row],[E_mag]]&gt;'4 - Outliers'!$F$12,"high",""))</f>
        <v/>
      </c>
      <c r="I129" s="10">
        <f>IF(Table1[[#This Row],[SE_E_mag]]="",VLOOKUP(Table1[[#This Row],[IV_Standardised]],'5 -Impute_SE'!B:C,2,FALSE),Table1[[#This Row],[SE_E_mag]])</f>
        <v>3.4474999999999999E-2</v>
      </c>
      <c r="J129" s="10">
        <f>1/29</f>
        <v>3.4482758620689655E-2</v>
      </c>
      <c r="K129" s="10">
        <f>1/Table1[[#This Row],[5 - Impute_SE]]</f>
        <v>29.006526468455405</v>
      </c>
      <c r="L129" s="10">
        <f>Table1[[#This Row],[7 - 1_SE]]*Table1[[#This Row],[6 - Assign weight]]</f>
        <v>1.0002250506363932</v>
      </c>
      <c r="M129" s="10">
        <f>Table1[[#This Row],[8 - Total weight]]*Table1[[#This Row],[E_mag]]</f>
        <v>4.1379310344827587E-3</v>
      </c>
      <c r="N129" s="10" t="s">
        <v>297</v>
      </c>
      <c r="O129" s="16">
        <v>4.1370000000000001E-3</v>
      </c>
      <c r="P129" s="10" t="s">
        <v>298</v>
      </c>
      <c r="Q129" s="10">
        <v>3.4474999999999999E-2</v>
      </c>
      <c r="R129" s="10" t="s">
        <v>128</v>
      </c>
      <c r="S129" s="10" t="s">
        <v>44</v>
      </c>
      <c r="T129" s="10" t="s">
        <v>66</v>
      </c>
      <c r="U129" s="10" t="s">
        <v>46</v>
      </c>
      <c r="V129" s="10" t="s">
        <v>47</v>
      </c>
      <c r="W129" s="10" t="s">
        <v>708</v>
      </c>
      <c r="X129" s="10" t="s">
        <v>49</v>
      </c>
      <c r="Y129" s="10" t="s">
        <v>90</v>
      </c>
      <c r="Z129" s="10" t="s">
        <v>13</v>
      </c>
      <c r="AA129" s="11" t="s">
        <v>508</v>
      </c>
      <c r="AB129" s="11" t="s">
        <v>720</v>
      </c>
      <c r="AC129" s="11">
        <v>2010</v>
      </c>
      <c r="AD129" s="10" t="s">
        <v>165</v>
      </c>
      <c r="AE129" s="10">
        <v>473</v>
      </c>
      <c r="AF129" s="10">
        <v>1</v>
      </c>
      <c r="AG129" s="10">
        <v>0</v>
      </c>
      <c r="AH129" s="10">
        <v>0</v>
      </c>
      <c r="AI129" s="10">
        <f>SUM(Table1[[#This Row],[Attitude_SS]:[Demography_SS]])</f>
        <v>0</v>
      </c>
      <c r="AJ129" s="11" t="s">
        <v>111</v>
      </c>
      <c r="AK129" s="11" t="s">
        <v>729</v>
      </c>
      <c r="AL129" s="11"/>
      <c r="AM129" s="11" t="s">
        <v>135</v>
      </c>
      <c r="AN129" s="11" t="s">
        <v>55</v>
      </c>
      <c r="AO129" s="11"/>
      <c r="AP129" s="10">
        <v>2.1000000000000001E-2</v>
      </c>
      <c r="AQ129" s="10"/>
      <c r="AR129" s="10"/>
      <c r="AS129" s="10" t="s">
        <v>58</v>
      </c>
      <c r="AT129" s="10">
        <v>0.12</v>
      </c>
      <c r="AU129" s="10"/>
    </row>
    <row r="130" spans="1:47" x14ac:dyDescent="0.35">
      <c r="A130" s="23">
        <v>33</v>
      </c>
      <c r="B130" s="10" t="s">
        <v>450</v>
      </c>
      <c r="C130" s="10">
        <v>33.1</v>
      </c>
      <c r="D130" s="10" t="s">
        <v>456</v>
      </c>
      <c r="E130" s="10" t="s">
        <v>451</v>
      </c>
      <c r="F130" s="10" t="str">
        <f>IF(Table1[[#This Row],[Regional_accessibility]]=0,"exclude - no RA","")</f>
        <v>exclude - no RA</v>
      </c>
      <c r="G130" s="10" t="str">
        <f>IF(Table1[[#This Row],[E_mag]]&gt;1,"exclude - &gt;1",IF(Table1[[#This Row],[E_mag]]&lt;-1,"exclude &lt;-1",""))</f>
        <v/>
      </c>
      <c r="H130" s="10" t="str">
        <f>IF(Table1[[#This Row],[E_mag]]&lt;'4 - Outliers'!$F$11,"low",IF(Table1[[#This Row],[E_mag]]&gt;'4 - Outliers'!$F$12,"high",""))</f>
        <v/>
      </c>
      <c r="I130" s="10">
        <f>IF(Table1[[#This Row],[SE_E_mag]]="",VLOOKUP(Table1[[#This Row],[IV_Standardised]],'5 -Impute_SE'!B:C,2,FALSE),Table1[[#This Row],[SE_E_mag]])</f>
        <v>4.067176213173259E-2</v>
      </c>
      <c r="J130" s="10"/>
      <c r="K130" s="10">
        <f>1/Table1[[#This Row],[5 - Impute_SE]]</f>
        <v>24.587083214173997</v>
      </c>
      <c r="L130" s="10">
        <f>Table1[[#This Row],[7 - 1_SE]]*Table1[[#This Row],[6 - Assign weight]]</f>
        <v>0</v>
      </c>
      <c r="M130" s="10">
        <f>Table1[[#This Row],[8 - Total weight]]*Table1[[#This Row],[E_mag]]</f>
        <v>0</v>
      </c>
      <c r="N130" s="10" t="s">
        <v>454</v>
      </c>
      <c r="O130" s="10">
        <v>3.4090000000000002E-2</v>
      </c>
      <c r="P130" s="10" t="s">
        <v>362</v>
      </c>
      <c r="Q130" s="10"/>
      <c r="R130" s="10"/>
      <c r="S130" s="10" t="s">
        <v>44</v>
      </c>
      <c r="T130" s="10" t="s">
        <v>66</v>
      </c>
      <c r="U130" s="10" t="s">
        <v>46</v>
      </c>
      <c r="V130" s="10" t="s">
        <v>47</v>
      </c>
      <c r="W130" s="10" t="s">
        <v>89</v>
      </c>
      <c r="X130" s="10" t="s">
        <v>214</v>
      </c>
      <c r="Y130" s="10" t="s">
        <v>90</v>
      </c>
      <c r="Z130" s="10" t="s">
        <v>13</v>
      </c>
      <c r="AA130" s="11" t="s">
        <v>51</v>
      </c>
      <c r="AB130" s="11" t="s">
        <v>92</v>
      </c>
      <c r="AC130" s="11">
        <v>2012</v>
      </c>
      <c r="AD130" s="10" t="s">
        <v>165</v>
      </c>
      <c r="AE130" s="10">
        <v>475</v>
      </c>
      <c r="AF130" s="10">
        <v>0</v>
      </c>
      <c r="AG130" s="10">
        <v>0</v>
      </c>
      <c r="AH130" s="10">
        <v>1</v>
      </c>
      <c r="AI130" s="10">
        <f>SUM(Table1[[#This Row],[Attitude_SS]:[Demography_SS]])</f>
        <v>1</v>
      </c>
      <c r="AJ130" s="11" t="s">
        <v>94</v>
      </c>
      <c r="AK130" s="11" t="s">
        <v>145</v>
      </c>
      <c r="AL130" s="11"/>
      <c r="AM130" s="11" t="s">
        <v>146</v>
      </c>
      <c r="AN130" s="11" t="s">
        <v>215</v>
      </c>
      <c r="AO130" s="11"/>
      <c r="AP130" s="10">
        <v>1.0000000000000001E-5</v>
      </c>
      <c r="AQ130" s="10"/>
      <c r="AR130" s="10">
        <v>1.0000100000500001</v>
      </c>
      <c r="AS130" s="10" t="s">
        <v>185</v>
      </c>
      <c r="AT130" s="10" t="s">
        <v>58</v>
      </c>
      <c r="AU130" s="10"/>
    </row>
    <row r="131" spans="1:47" x14ac:dyDescent="0.35">
      <c r="A131" s="23">
        <v>21</v>
      </c>
      <c r="B131" s="10" t="s">
        <v>314</v>
      </c>
      <c r="C131" s="10">
        <v>21.1</v>
      </c>
      <c r="D131" s="10" t="s">
        <v>323</v>
      </c>
      <c r="E131" s="10" t="s">
        <v>316</v>
      </c>
      <c r="F131" s="10" t="str">
        <f>IF(Table1[[#This Row],[Regional_accessibility]]=0,"exclude - no RA","")</f>
        <v/>
      </c>
      <c r="G131" s="10" t="str">
        <f>IF(Table1[[#This Row],[E_mag]]&gt;1,"exclude - &gt;1",IF(Table1[[#This Row],[E_mag]]&lt;-1,"exclude &lt;-1",""))</f>
        <v/>
      </c>
      <c r="H131" s="10" t="str">
        <f>IF(Table1[[#This Row],[E_mag]]&lt;'4 - Outliers'!$F$11,"low",IF(Table1[[#This Row],[E_mag]]&gt;'4 - Outliers'!$F$12,"high",""))</f>
        <v/>
      </c>
      <c r="I131" s="10">
        <f>IF(Table1[[#This Row],[SE_E_mag]]="",VLOOKUP(Table1[[#This Row],[IV_Standardised]],'5 -Impute_SE'!B:C,2,FALSE),Table1[[#This Row],[SE_E_mag]])</f>
        <v>4.9829870753134364E-9</v>
      </c>
      <c r="J131" s="10" t="s">
        <v>1280</v>
      </c>
      <c r="K131" s="10">
        <f>1/Table1[[#This Row],[5 - Impute_SE]]</f>
        <v>200682840.40995604</v>
      </c>
      <c r="L131" s="10" t="e">
        <f>Table1[[#This Row],[7 - 1_SE]]*Table1[[#This Row],[6 - Assign weight]]</f>
        <v>#VALUE!</v>
      </c>
      <c r="M131" s="10" t="e">
        <f>Table1[[#This Row],[8 - Total weight]]*Table1[[#This Row],[E_mag]]</f>
        <v>#VALUE!</v>
      </c>
      <c r="N131" s="10" t="s">
        <v>325</v>
      </c>
      <c r="O131" s="16">
        <v>2.9708568943018707E-8</v>
      </c>
      <c r="P131" s="10" t="s">
        <v>298</v>
      </c>
      <c r="Q131" s="10">
        <v>4.9829870753134364E-9</v>
      </c>
      <c r="R131" s="10" t="s">
        <v>128</v>
      </c>
      <c r="S131" s="10" t="s">
        <v>88</v>
      </c>
      <c r="T131" s="10" t="s">
        <v>66</v>
      </c>
      <c r="U131" s="10" t="s">
        <v>88</v>
      </c>
      <c r="V131" s="10" t="s">
        <v>47</v>
      </c>
      <c r="W131" s="10" t="s">
        <v>89</v>
      </c>
      <c r="X131" s="10" t="s">
        <v>49</v>
      </c>
      <c r="Y131" s="10" t="s">
        <v>90</v>
      </c>
      <c r="Z131" s="10" t="s">
        <v>13</v>
      </c>
      <c r="AA131" s="11" t="s">
        <v>51</v>
      </c>
      <c r="AB131" s="11" t="s">
        <v>317</v>
      </c>
      <c r="AC131" s="11" t="s">
        <v>318</v>
      </c>
      <c r="AD131" s="10" t="s">
        <v>54</v>
      </c>
      <c r="AE131" s="10">
        <v>348</v>
      </c>
      <c r="AF131" s="10">
        <v>1</v>
      </c>
      <c r="AG131" s="10">
        <v>0</v>
      </c>
      <c r="AH131" s="10">
        <v>0</v>
      </c>
      <c r="AI131" s="10">
        <f>SUM(Table1[[#This Row],[Attitude_SS]:[Demography_SS]])</f>
        <v>0</v>
      </c>
      <c r="AJ131" s="11" t="s">
        <v>181</v>
      </c>
      <c r="AK131" s="11" t="s">
        <v>322</v>
      </c>
      <c r="AL131" s="11"/>
      <c r="AM131" s="11" t="s">
        <v>324</v>
      </c>
      <c r="AN131" s="11" t="s">
        <v>55</v>
      </c>
      <c r="AO131" s="11"/>
      <c r="AP131" s="10">
        <v>6.8300000000000007E-5</v>
      </c>
      <c r="AQ131" s="10"/>
      <c r="AR131" s="10"/>
      <c r="AS131" s="10" t="s">
        <v>58</v>
      </c>
      <c r="AT131" s="10">
        <v>5.9619999999999997</v>
      </c>
      <c r="AU131" s="10"/>
    </row>
    <row r="132" spans="1:47" x14ac:dyDescent="0.35">
      <c r="A132" s="23">
        <v>52</v>
      </c>
      <c r="B132" s="10" t="s">
        <v>593</v>
      </c>
      <c r="C132" s="10">
        <v>52.1</v>
      </c>
      <c r="D132" s="10" t="s">
        <v>602</v>
      </c>
      <c r="E132" s="10" t="s">
        <v>595</v>
      </c>
      <c r="F132" s="10" t="str">
        <f>IF(Table1[[#This Row],[Regional_accessibility]]=0,"exclude - no RA","")</f>
        <v/>
      </c>
      <c r="G132" s="10" t="str">
        <f>IF(Table1[[#This Row],[E_mag]]&gt;1,"exclude - &gt;1",IF(Table1[[#This Row],[E_mag]]&lt;-1,"exclude &lt;-1",""))</f>
        <v/>
      </c>
      <c r="H132" s="10" t="str">
        <f>IF(Table1[[#This Row],[E_mag]]&lt;'4 - Outliers'!$F$11,"low",IF(Table1[[#This Row],[E_mag]]&gt;'4 - Outliers'!$F$12,"high",""))</f>
        <v/>
      </c>
      <c r="I132" s="10">
        <f>IF(Table1[[#This Row],[SE_E_mag]]="",VLOOKUP(Table1[[#This Row],[IV_Standardised]],'5 -Impute_SE'!B:C,2,FALSE),Table1[[#This Row],[SE_E_mag]])</f>
        <v>2.6562500000000003E-2</v>
      </c>
      <c r="J132" s="10">
        <v>1</v>
      </c>
      <c r="K132" s="10">
        <f>1/Table1[[#This Row],[5 - Impute_SE]]</f>
        <v>37.647058823529406</v>
      </c>
      <c r="L132" s="10">
        <f>Table1[[#This Row],[7 - 1_SE]]*Table1[[#This Row],[6 - Assign weight]]</f>
        <v>37.647058823529406</v>
      </c>
      <c r="M132" s="10">
        <f>Table1[[#This Row],[8 - Total weight]]*Table1[[#This Row],[E_mag]]</f>
        <v>4.7999999999999989</v>
      </c>
      <c r="N132" s="10" t="s">
        <v>600</v>
      </c>
      <c r="O132" s="16">
        <v>0.1275</v>
      </c>
      <c r="P132" s="10" t="s">
        <v>126</v>
      </c>
      <c r="Q132" s="10">
        <v>2.6562500000000003E-2</v>
      </c>
      <c r="R132" s="10" t="s">
        <v>128</v>
      </c>
      <c r="S132" s="10" t="s">
        <v>88</v>
      </c>
      <c r="T132" s="10" t="s">
        <v>66</v>
      </c>
      <c r="U132" s="10" t="s">
        <v>88</v>
      </c>
      <c r="V132" s="10" t="s">
        <v>47</v>
      </c>
      <c r="W132" s="10" t="s">
        <v>596</v>
      </c>
      <c r="X132" s="10" t="s">
        <v>49</v>
      </c>
      <c r="Y132" s="10" t="s">
        <v>90</v>
      </c>
      <c r="Z132" s="10" t="s">
        <v>174</v>
      </c>
      <c r="AA132" s="11" t="s">
        <v>285</v>
      </c>
      <c r="AB132" s="11" t="s">
        <v>597</v>
      </c>
      <c r="AC132" s="11">
        <v>2012</v>
      </c>
      <c r="AD132" s="10" t="s">
        <v>165</v>
      </c>
      <c r="AE132" s="10">
        <v>342</v>
      </c>
      <c r="AF132" s="10">
        <v>1</v>
      </c>
      <c r="AG132" s="10">
        <v>0</v>
      </c>
      <c r="AH132" s="10">
        <v>0</v>
      </c>
      <c r="AI132" s="10">
        <f>SUM(Table1[[#This Row],[Attitude_SS]:[Demography_SS]])</f>
        <v>0</v>
      </c>
      <c r="AJ132" s="11" t="s">
        <v>94</v>
      </c>
      <c r="AK132" s="11" t="s">
        <v>486</v>
      </c>
      <c r="AL132" s="11"/>
      <c r="AM132" s="11" t="s">
        <v>428</v>
      </c>
      <c r="AN132" s="11" t="s">
        <v>599</v>
      </c>
      <c r="AO132" s="11"/>
      <c r="AP132" s="10">
        <v>2.4000000000000001E-4</v>
      </c>
      <c r="AQ132" s="10"/>
      <c r="AR132" s="10"/>
      <c r="AS132" s="10" t="s">
        <v>58</v>
      </c>
      <c r="AT132" s="10">
        <v>4.8</v>
      </c>
      <c r="AU132" s="10" t="s">
        <v>127</v>
      </c>
    </row>
    <row r="133" spans="1:47" x14ac:dyDescent="0.35">
      <c r="A133" s="23">
        <v>65</v>
      </c>
      <c r="B133" s="10" t="s">
        <v>705</v>
      </c>
      <c r="C133" s="10">
        <v>65.2</v>
      </c>
      <c r="D133" s="10" t="s">
        <v>740</v>
      </c>
      <c r="E133" s="10" t="s">
        <v>738</v>
      </c>
      <c r="F133" s="10" t="str">
        <f>IF(Table1[[#This Row],[Regional_accessibility]]=0,"exclude - no RA","")</f>
        <v/>
      </c>
      <c r="G133" s="10" t="str">
        <f>IF(Table1[[#This Row],[E_mag]]&gt;1,"exclude - &gt;1",IF(Table1[[#This Row],[E_mag]]&lt;-1,"exclude &lt;-1",""))</f>
        <v/>
      </c>
      <c r="H133" s="10" t="str">
        <f>IF(Table1[[#This Row],[E_mag]]&lt;'4 - Outliers'!$F$11,"low",IF(Table1[[#This Row],[E_mag]]&gt;'4 - Outliers'!$F$12,"high",""))</f>
        <v/>
      </c>
      <c r="I133" s="10">
        <f>IF(Table1[[#This Row],[SE_E_mag]]="",VLOOKUP(Table1[[#This Row],[IV_Standardised]],'5 -Impute_SE'!B:C,2,FALSE),Table1[[#This Row],[SE_E_mag]])</f>
        <v>9.5517241379310339E-3</v>
      </c>
      <c r="J133" s="10">
        <f>1/10</f>
        <v>0.1</v>
      </c>
      <c r="K133" s="10">
        <f>1/Table1[[#This Row],[5 - Impute_SE]]</f>
        <v>104.69314079422384</v>
      </c>
      <c r="L133" s="10">
        <f>Table1[[#This Row],[7 - 1_SE]]*Table1[[#This Row],[6 - Assign weight]]</f>
        <v>10.469314079422384</v>
      </c>
      <c r="M133" s="10">
        <f>Table1[[#This Row],[8 - Total weight]]*Table1[[#This Row],[E_mag]]</f>
        <v>0.34800000000000003</v>
      </c>
      <c r="N133" s="10" t="s">
        <v>325</v>
      </c>
      <c r="O133" s="16">
        <v>3.3239999999999999E-2</v>
      </c>
      <c r="P133" s="10" t="s">
        <v>298</v>
      </c>
      <c r="Q133" s="10">
        <v>9.5517241379310339E-3</v>
      </c>
      <c r="R133" s="10" t="s">
        <v>128</v>
      </c>
      <c r="S133" s="10" t="s">
        <v>88</v>
      </c>
      <c r="T133" s="10" t="s">
        <v>66</v>
      </c>
      <c r="U133" s="10" t="s">
        <v>88</v>
      </c>
      <c r="V133" s="10" t="s">
        <v>47</v>
      </c>
      <c r="W133" s="10" t="s">
        <v>708</v>
      </c>
      <c r="X133" s="10" t="s">
        <v>49</v>
      </c>
      <c r="Y133" s="10" t="s">
        <v>90</v>
      </c>
      <c r="Z133" s="10" t="s">
        <v>13</v>
      </c>
      <c r="AA133" s="11" t="s">
        <v>508</v>
      </c>
      <c r="AB133" s="11" t="s">
        <v>720</v>
      </c>
      <c r="AC133" s="11">
        <v>2010</v>
      </c>
      <c r="AD133" s="10" t="s">
        <v>165</v>
      </c>
      <c r="AE133" s="10">
        <v>473</v>
      </c>
      <c r="AF133" s="10">
        <v>1</v>
      </c>
      <c r="AG133" s="10">
        <v>0</v>
      </c>
      <c r="AH133" s="10">
        <v>0</v>
      </c>
      <c r="AI133" s="10">
        <f>SUM(Table1[[#This Row],[Attitude_SS]:[Demography_SS]])</f>
        <v>0</v>
      </c>
      <c r="AJ133" s="11" t="s">
        <v>94</v>
      </c>
      <c r="AK133" s="11" t="s">
        <v>486</v>
      </c>
      <c r="AL133" s="11"/>
      <c r="AM133" s="11" t="s">
        <v>428</v>
      </c>
      <c r="AN133" s="11" t="s">
        <v>55</v>
      </c>
      <c r="AO133" s="11"/>
      <c r="AP133" s="10">
        <v>3.3239999999999998</v>
      </c>
      <c r="AQ133" s="10"/>
      <c r="AR133" s="10"/>
      <c r="AS133" s="10" t="s">
        <v>58</v>
      </c>
      <c r="AT133" s="10">
        <v>3.48</v>
      </c>
      <c r="AU133" s="10"/>
    </row>
    <row r="134" spans="1:47" x14ac:dyDescent="0.35">
      <c r="A134" s="23">
        <v>65</v>
      </c>
      <c r="B134" s="10" t="s">
        <v>705</v>
      </c>
      <c r="C134" s="10">
        <v>65.7</v>
      </c>
      <c r="D134" s="10" t="s">
        <v>787</v>
      </c>
      <c r="E134" s="10" t="s">
        <v>786</v>
      </c>
      <c r="F134" s="10" t="str">
        <f>IF(Table1[[#This Row],[Regional_accessibility]]=0,"exclude - no RA","")</f>
        <v/>
      </c>
      <c r="G134" s="10" t="str">
        <f>IF(Table1[[#This Row],[E_mag]]&gt;1,"exclude - &gt;1",IF(Table1[[#This Row],[E_mag]]&lt;-1,"exclude &lt;-1",""))</f>
        <v/>
      </c>
      <c r="H134" s="10" t="str">
        <f>IF(Table1[[#This Row],[E_mag]]&lt;'4 - Outliers'!$F$11,"low",IF(Table1[[#This Row],[E_mag]]&gt;'4 - Outliers'!$F$12,"high",""))</f>
        <v/>
      </c>
      <c r="I134" s="10">
        <f>IF(Table1[[#This Row],[SE_E_mag]]="",VLOOKUP(Table1[[#This Row],[IV_Standardised]],'5 -Impute_SE'!B:C,2,FALSE),Table1[[#This Row],[SE_E_mag]])</f>
        <v>9.2879256965944269E-3</v>
      </c>
      <c r="J134" s="10">
        <f>1/10</f>
        <v>0.1</v>
      </c>
      <c r="K134" s="10">
        <f>1/Table1[[#This Row],[5 - Impute_SE]]</f>
        <v>107.66666666666667</v>
      </c>
      <c r="L134" s="10">
        <f>Table1[[#This Row],[7 - 1_SE]]*Table1[[#This Row],[6 - Assign weight]]</f>
        <v>10.766666666666667</v>
      </c>
      <c r="M134" s="10">
        <f>Table1[[#This Row],[8 - Total weight]]*Table1[[#This Row],[E_mag]]</f>
        <v>0.32300000000000001</v>
      </c>
      <c r="N134" s="10" t="s">
        <v>325</v>
      </c>
      <c r="O134" s="16">
        <v>0.03</v>
      </c>
      <c r="P134" s="10" t="s">
        <v>298</v>
      </c>
      <c r="Q134" s="10">
        <v>9.2879256965944269E-3</v>
      </c>
      <c r="R134" s="10" t="s">
        <v>128</v>
      </c>
      <c r="S134" s="10" t="s">
        <v>88</v>
      </c>
      <c r="T134" s="10" t="s">
        <v>66</v>
      </c>
      <c r="U134" s="10" t="s">
        <v>88</v>
      </c>
      <c r="V134" s="10" t="s">
        <v>47</v>
      </c>
      <c r="W134" s="10" t="s">
        <v>708</v>
      </c>
      <c r="X134" s="10" t="s">
        <v>49</v>
      </c>
      <c r="Y134" s="10" t="s">
        <v>90</v>
      </c>
      <c r="Z134" s="10" t="s">
        <v>13</v>
      </c>
      <c r="AA134" s="11" t="s">
        <v>508</v>
      </c>
      <c r="AB134" s="11" t="s">
        <v>709</v>
      </c>
      <c r="AC134" s="11">
        <v>2010</v>
      </c>
      <c r="AD134" s="10" t="s">
        <v>165</v>
      </c>
      <c r="AE134" s="10">
        <v>473</v>
      </c>
      <c r="AF134" s="10">
        <v>1</v>
      </c>
      <c r="AG134" s="10">
        <v>0</v>
      </c>
      <c r="AH134" s="10">
        <v>0</v>
      </c>
      <c r="AI134" s="10">
        <f>SUM(Table1[[#This Row],[Attitude_SS]:[Demography_SS]])</f>
        <v>0</v>
      </c>
      <c r="AJ134" s="11" t="s">
        <v>94</v>
      </c>
      <c r="AK134" s="11" t="s">
        <v>486</v>
      </c>
      <c r="AL134" s="11"/>
      <c r="AM134" s="11" t="s">
        <v>428</v>
      </c>
      <c r="AN134" s="11" t="s">
        <v>55</v>
      </c>
      <c r="AO134" s="11"/>
      <c r="AP134" s="10">
        <v>3</v>
      </c>
      <c r="AQ134" s="10"/>
      <c r="AR134" s="10"/>
      <c r="AS134" s="10" t="s">
        <v>58</v>
      </c>
      <c r="AT134" s="10">
        <v>3.23</v>
      </c>
      <c r="AU134" s="10"/>
    </row>
    <row r="135" spans="1:47" x14ac:dyDescent="0.35">
      <c r="A135" s="23">
        <v>65</v>
      </c>
      <c r="B135" s="10" t="s">
        <v>705</v>
      </c>
      <c r="C135" s="10">
        <v>65.599999999999994</v>
      </c>
      <c r="D135" s="10" t="s">
        <v>778</v>
      </c>
      <c r="E135" s="10" t="s">
        <v>776</v>
      </c>
      <c r="F135" s="10" t="str">
        <f>IF(Table1[[#This Row],[Regional_accessibility]]=0,"exclude - no RA","")</f>
        <v/>
      </c>
      <c r="G135" s="10" t="str">
        <f>IF(Table1[[#This Row],[E_mag]]&gt;1,"exclude - &gt;1",IF(Table1[[#This Row],[E_mag]]&lt;-1,"exclude &lt;-1",""))</f>
        <v/>
      </c>
      <c r="H135" s="10" t="str">
        <f>IF(Table1[[#This Row],[E_mag]]&lt;'4 - Outliers'!$F$11,"low",IF(Table1[[#This Row],[E_mag]]&gt;'4 - Outliers'!$F$12,"high",""))</f>
        <v/>
      </c>
      <c r="I135" s="10">
        <f>IF(Table1[[#This Row],[SE_E_mag]]="",VLOOKUP(Table1[[#This Row],[IV_Standardised]],'5 -Impute_SE'!B:C,2,FALSE),Table1[[#This Row],[SE_E_mag]])</f>
        <v>9.1772020725388592E-3</v>
      </c>
      <c r="J135" s="10">
        <f>1/10</f>
        <v>0.1</v>
      </c>
      <c r="K135" s="10">
        <f>1/Table1[[#This Row],[5 - Impute_SE]]</f>
        <v>108.96567299006324</v>
      </c>
      <c r="L135" s="10">
        <f>Table1[[#This Row],[7 - 1_SE]]*Table1[[#This Row],[6 - Assign weight]]</f>
        <v>10.896567299006325</v>
      </c>
      <c r="M135" s="10">
        <f>Table1[[#This Row],[8 - Total weight]]*Table1[[#This Row],[E_mag]]</f>
        <v>0.193</v>
      </c>
      <c r="N135" s="10" t="s">
        <v>325</v>
      </c>
      <c r="O135" s="16">
        <v>1.7711999999999999E-2</v>
      </c>
      <c r="P135" s="10" t="s">
        <v>298</v>
      </c>
      <c r="Q135" s="10">
        <v>9.1772020725388592E-3</v>
      </c>
      <c r="R135" s="10" t="s">
        <v>128</v>
      </c>
      <c r="S135" s="10" t="s">
        <v>88</v>
      </c>
      <c r="T135" s="10" t="s">
        <v>66</v>
      </c>
      <c r="U135" s="10" t="s">
        <v>88</v>
      </c>
      <c r="V135" s="10" t="s">
        <v>47</v>
      </c>
      <c r="W135" s="10" t="s">
        <v>708</v>
      </c>
      <c r="X135" s="10" t="s">
        <v>49</v>
      </c>
      <c r="Y135" s="10" t="s">
        <v>90</v>
      </c>
      <c r="Z135" s="10" t="s">
        <v>13</v>
      </c>
      <c r="AA135" s="11" t="s">
        <v>508</v>
      </c>
      <c r="AB135" s="11" t="s">
        <v>709</v>
      </c>
      <c r="AC135" s="11">
        <v>2010</v>
      </c>
      <c r="AD135" s="10" t="s">
        <v>165</v>
      </c>
      <c r="AE135" s="10">
        <v>473</v>
      </c>
      <c r="AF135" s="10">
        <v>1</v>
      </c>
      <c r="AG135" s="10">
        <v>0</v>
      </c>
      <c r="AH135" s="10">
        <v>0</v>
      </c>
      <c r="AI135" s="10">
        <f>SUM(Table1[[#This Row],[Attitude_SS]:[Demography_SS]])</f>
        <v>0</v>
      </c>
      <c r="AJ135" s="11" t="s">
        <v>94</v>
      </c>
      <c r="AK135" s="11" t="s">
        <v>486</v>
      </c>
      <c r="AL135" s="11"/>
      <c r="AM135" s="11" t="s">
        <v>428</v>
      </c>
      <c r="AN135" s="11" t="s">
        <v>55</v>
      </c>
      <c r="AO135" s="11"/>
      <c r="AP135" s="10">
        <v>2.214</v>
      </c>
      <c r="AQ135" s="10"/>
      <c r="AR135" s="10"/>
      <c r="AS135" s="10" t="s">
        <v>58</v>
      </c>
      <c r="AT135" s="10">
        <v>1.93</v>
      </c>
      <c r="AU135" s="10"/>
    </row>
    <row r="136" spans="1:47" x14ac:dyDescent="0.35">
      <c r="A136" s="23">
        <v>72</v>
      </c>
      <c r="B136" s="10" t="s">
        <v>880</v>
      </c>
      <c r="C136" s="10">
        <v>72.099999999999994</v>
      </c>
      <c r="D136" s="10" t="s">
        <v>883</v>
      </c>
      <c r="E136" s="10" t="s">
        <v>882</v>
      </c>
      <c r="F136" s="10" t="str">
        <f>IF(Table1[[#This Row],[Regional_accessibility]]=0,"exclude - no RA","")</f>
        <v>exclude - no RA</v>
      </c>
      <c r="G136" s="10" t="str">
        <f>IF(Table1[[#This Row],[E_mag]]&gt;1,"exclude - &gt;1",IF(Table1[[#This Row],[E_mag]]&lt;-1,"exclude &lt;-1",""))</f>
        <v/>
      </c>
      <c r="H136" s="10" t="str">
        <f>IF(Table1[[#This Row],[E_mag]]&lt;'4 - Outliers'!$F$11,"low",IF(Table1[[#This Row],[E_mag]]&gt;'4 - Outliers'!$F$12,"high",""))</f>
        <v/>
      </c>
      <c r="I136" s="10">
        <f>IF(Table1[[#This Row],[SE_E_mag]]="",VLOOKUP(Table1[[#This Row],[IV_Standardised]],'5 -Impute_SE'!B:C,2,FALSE),Table1[[#This Row],[SE_E_mag]])</f>
        <v>1.4633995165389142E-2</v>
      </c>
      <c r="J136" s="10"/>
      <c r="K136" s="10">
        <f>1/Table1[[#This Row],[5 - Impute_SE]]</f>
        <v>68.334039248905839</v>
      </c>
      <c r="L136" s="10">
        <f>Table1[[#This Row],[7 - 1_SE]]*Table1[[#This Row],[6 - Assign weight]]</f>
        <v>0</v>
      </c>
      <c r="M136" s="10">
        <f>Table1[[#This Row],[8 - Total weight]]*Table1[[#This Row],[E_mag]]</f>
        <v>0</v>
      </c>
      <c r="N136" s="10" t="s">
        <v>184</v>
      </c>
      <c r="O136" s="10">
        <v>0.03</v>
      </c>
      <c r="P136" s="10" t="s">
        <v>126</v>
      </c>
      <c r="Q136" s="10">
        <v>1.4633995165389142E-2</v>
      </c>
      <c r="R136" s="10" t="s">
        <v>128</v>
      </c>
      <c r="S136" s="10" t="s">
        <v>88</v>
      </c>
      <c r="T136" s="10" t="s">
        <v>66</v>
      </c>
      <c r="U136" s="10" t="s">
        <v>88</v>
      </c>
      <c r="V136" s="10" t="s">
        <v>212</v>
      </c>
      <c r="W136" s="10" t="s">
        <v>213</v>
      </c>
      <c r="X136" s="10" t="s">
        <v>359</v>
      </c>
      <c r="Y136" s="10" t="s">
        <v>90</v>
      </c>
      <c r="Z136" s="10" t="s">
        <v>13</v>
      </c>
      <c r="AA136" s="11" t="s">
        <v>51</v>
      </c>
      <c r="AB136" s="11" t="s">
        <v>352</v>
      </c>
      <c r="AC136" s="11">
        <v>2009</v>
      </c>
      <c r="AD136" s="10" t="s">
        <v>93</v>
      </c>
      <c r="AE136" s="10">
        <v>12851</v>
      </c>
      <c r="AF136" s="10">
        <v>0</v>
      </c>
      <c r="AG136" s="10">
        <v>0</v>
      </c>
      <c r="AH136" s="10">
        <v>1</v>
      </c>
      <c r="AI136" s="10">
        <f>SUM(Table1[[#This Row],[Attitude_SS]:[Demography_SS]])</f>
        <v>1</v>
      </c>
      <c r="AJ136" s="11" t="s">
        <v>94</v>
      </c>
      <c r="AK136" s="11" t="s">
        <v>177</v>
      </c>
      <c r="AL136" s="11"/>
      <c r="AM136" s="11" t="s">
        <v>96</v>
      </c>
      <c r="AN136" s="11" t="s">
        <v>215</v>
      </c>
      <c r="AO136" s="11"/>
      <c r="AP136" s="10">
        <v>4.8401E-3</v>
      </c>
      <c r="AQ136" s="10"/>
      <c r="AR136" s="10">
        <v>1.004851832204716</v>
      </c>
      <c r="AS136" s="10" t="s">
        <v>185</v>
      </c>
      <c r="AT136" s="10">
        <v>2.0500211774671753</v>
      </c>
      <c r="AU136" s="10" t="s">
        <v>554</v>
      </c>
    </row>
    <row r="137" spans="1:47" x14ac:dyDescent="0.35">
      <c r="A137" s="23">
        <v>65</v>
      </c>
      <c r="B137" s="10" t="s">
        <v>705</v>
      </c>
      <c r="C137" s="10">
        <v>65.099999999999994</v>
      </c>
      <c r="D137" s="10" t="s">
        <v>722</v>
      </c>
      <c r="E137" s="10" t="s">
        <v>707</v>
      </c>
      <c r="F137" s="10" t="str">
        <f>IF(Table1[[#This Row],[Regional_accessibility]]=0,"exclude - no RA","")</f>
        <v/>
      </c>
      <c r="G137" s="10" t="str">
        <f>IF(Table1[[#This Row],[E_mag]]&gt;1,"exclude - &gt;1",IF(Table1[[#This Row],[E_mag]]&lt;-1,"exclude &lt;-1",""))</f>
        <v/>
      </c>
      <c r="H137" s="10" t="str">
        <f>IF(Table1[[#This Row],[E_mag]]&lt;'4 - Outliers'!$F$11,"low",IF(Table1[[#This Row],[E_mag]]&gt;'4 - Outliers'!$F$12,"high",""))</f>
        <v/>
      </c>
      <c r="I137" s="10">
        <f>IF(Table1[[#This Row],[SE_E_mag]]="",VLOOKUP(Table1[[#This Row],[IV_Standardised]],'5 -Impute_SE'!B:C,2,FALSE),Table1[[#This Row],[SE_E_mag]])</f>
        <v>7.0643478260869579E-3</v>
      </c>
      <c r="J137" s="10">
        <f t="shared" ref="J137:J142" si="1">1/10</f>
        <v>0.1</v>
      </c>
      <c r="K137" s="10">
        <f>1/Table1[[#This Row],[5 - Impute_SE]]</f>
        <v>141.55588380108318</v>
      </c>
      <c r="L137" s="10">
        <f>Table1[[#This Row],[7 - 1_SE]]*Table1[[#This Row],[6 - Assign weight]]</f>
        <v>14.15558838010832</v>
      </c>
      <c r="M137" s="10">
        <f>Table1[[#This Row],[8 - Total weight]]*Table1[[#This Row],[E_mag]]</f>
        <v>0.115</v>
      </c>
      <c r="N137" s="10" t="s">
        <v>297</v>
      </c>
      <c r="O137" s="16">
        <v>8.124000000000001E-3</v>
      </c>
      <c r="P137" s="10" t="s">
        <v>298</v>
      </c>
      <c r="Q137" s="10">
        <v>7.0643478260869579E-3</v>
      </c>
      <c r="R137" s="10" t="s">
        <v>128</v>
      </c>
      <c r="S137" s="10" t="s">
        <v>44</v>
      </c>
      <c r="T137" s="10" t="s">
        <v>66</v>
      </c>
      <c r="U137" s="10" t="s">
        <v>46</v>
      </c>
      <c r="V137" s="10" t="s">
        <v>47</v>
      </c>
      <c r="W137" s="10" t="s">
        <v>708</v>
      </c>
      <c r="X137" s="10" t="s">
        <v>49</v>
      </c>
      <c r="Y137" s="10" t="s">
        <v>90</v>
      </c>
      <c r="Z137" s="10" t="s">
        <v>13</v>
      </c>
      <c r="AA137" s="11" t="s">
        <v>508</v>
      </c>
      <c r="AB137" s="11" t="s">
        <v>709</v>
      </c>
      <c r="AC137" s="11">
        <v>2010</v>
      </c>
      <c r="AD137" s="10" t="s">
        <v>165</v>
      </c>
      <c r="AE137" s="10">
        <v>473</v>
      </c>
      <c r="AF137" s="10">
        <v>1</v>
      </c>
      <c r="AG137" s="10">
        <v>0</v>
      </c>
      <c r="AH137" s="10">
        <v>0</v>
      </c>
      <c r="AI137" s="10">
        <f>SUM(Table1[[#This Row],[Attitude_SS]:[Demography_SS]])</f>
        <v>0</v>
      </c>
      <c r="AJ137" s="11" t="s">
        <v>94</v>
      </c>
      <c r="AK137" s="11" t="s">
        <v>486</v>
      </c>
      <c r="AL137" s="11"/>
      <c r="AM137" s="11" t="s">
        <v>428</v>
      </c>
      <c r="AN137" s="11" t="s">
        <v>55</v>
      </c>
      <c r="AO137" s="11"/>
      <c r="AP137" s="10">
        <v>2.0310000000000001</v>
      </c>
      <c r="AQ137" s="10"/>
      <c r="AR137" s="10"/>
      <c r="AS137" s="10" t="s">
        <v>58</v>
      </c>
      <c r="AT137" s="10">
        <v>1.1499999999999999</v>
      </c>
      <c r="AU137" s="10"/>
    </row>
    <row r="138" spans="1:47" x14ac:dyDescent="0.35">
      <c r="A138" s="23">
        <v>65</v>
      </c>
      <c r="B138" s="10" t="s">
        <v>705</v>
      </c>
      <c r="C138" s="10">
        <v>65.900000000000006</v>
      </c>
      <c r="D138" s="10" t="s">
        <v>808</v>
      </c>
      <c r="E138" s="10" t="s">
        <v>806</v>
      </c>
      <c r="F138" s="10" t="str">
        <f>IF(Table1[[#This Row],[Regional_accessibility]]=0,"exclude - no RA","")</f>
        <v/>
      </c>
      <c r="G138" s="10" t="str">
        <f>IF(Table1[[#This Row],[E_mag]]&gt;1,"exclude - &gt;1",IF(Table1[[#This Row],[E_mag]]&lt;-1,"exclude &lt;-1",""))</f>
        <v/>
      </c>
      <c r="H138" s="10" t="str">
        <f>IF(Table1[[#This Row],[E_mag]]&lt;'4 - Outliers'!$F$11,"low",IF(Table1[[#This Row],[E_mag]]&gt;'4 - Outliers'!$F$12,"high",""))</f>
        <v/>
      </c>
      <c r="I138" s="10">
        <f>IF(Table1[[#This Row],[SE_E_mag]]="",VLOOKUP(Table1[[#This Row],[IV_Standardised]],'5 -Impute_SE'!B:C,2,FALSE),Table1[[#This Row],[SE_E_mag]])</f>
        <v>1.0218181818181817E-2</v>
      </c>
      <c r="J138" s="10">
        <f t="shared" si="1"/>
        <v>0.1</v>
      </c>
      <c r="K138" s="10">
        <f>1/Table1[[#This Row],[5 - Impute_SE]]</f>
        <v>97.864768683274036</v>
      </c>
      <c r="L138" s="10">
        <f>Table1[[#This Row],[7 - 1_SE]]*Table1[[#This Row],[6 - Assign weight]]</f>
        <v>9.786476868327405</v>
      </c>
      <c r="M138" s="10">
        <f>Table1[[#This Row],[8 - Total weight]]*Table1[[#This Row],[E_mag]]</f>
        <v>5.5000000000000014E-2</v>
      </c>
      <c r="N138" s="10" t="s">
        <v>297</v>
      </c>
      <c r="O138" s="16">
        <v>5.62E-3</v>
      </c>
      <c r="P138" s="10" t="s">
        <v>298</v>
      </c>
      <c r="Q138" s="10">
        <v>1.0218181818181817E-2</v>
      </c>
      <c r="R138" s="10" t="s">
        <v>128</v>
      </c>
      <c r="S138" s="10" t="s">
        <v>44</v>
      </c>
      <c r="T138" s="10" t="s">
        <v>66</v>
      </c>
      <c r="U138" s="10" t="s">
        <v>46</v>
      </c>
      <c r="V138" s="10" t="s">
        <v>47</v>
      </c>
      <c r="W138" s="10" t="s">
        <v>708</v>
      </c>
      <c r="X138" s="10" t="s">
        <v>49</v>
      </c>
      <c r="Y138" s="10" t="s">
        <v>90</v>
      </c>
      <c r="Z138" s="10" t="s">
        <v>13</v>
      </c>
      <c r="AA138" s="11" t="s">
        <v>508</v>
      </c>
      <c r="AB138" s="11" t="s">
        <v>709</v>
      </c>
      <c r="AC138" s="11">
        <v>2010</v>
      </c>
      <c r="AD138" s="10" t="s">
        <v>165</v>
      </c>
      <c r="AE138" s="10">
        <v>473</v>
      </c>
      <c r="AF138" s="10">
        <v>1</v>
      </c>
      <c r="AG138" s="10">
        <v>0</v>
      </c>
      <c r="AH138" s="10">
        <v>0</v>
      </c>
      <c r="AI138" s="10">
        <f>SUM(Table1[[#This Row],[Attitude_SS]:[Demography_SS]])</f>
        <v>0</v>
      </c>
      <c r="AJ138" s="11" t="s">
        <v>94</v>
      </c>
      <c r="AK138" s="11" t="s">
        <v>486</v>
      </c>
      <c r="AL138" s="11"/>
      <c r="AM138" s="11" t="s">
        <v>428</v>
      </c>
      <c r="AN138" s="11" t="s">
        <v>55</v>
      </c>
      <c r="AO138" s="11"/>
      <c r="AP138" s="10">
        <v>1.405</v>
      </c>
      <c r="AQ138" s="10"/>
      <c r="AR138" s="10"/>
      <c r="AS138" s="10" t="s">
        <v>58</v>
      </c>
      <c r="AT138" s="10">
        <v>0.55000000000000004</v>
      </c>
      <c r="AU138" s="10"/>
    </row>
    <row r="139" spans="1:47" x14ac:dyDescent="0.35">
      <c r="A139" s="23">
        <v>65</v>
      </c>
      <c r="B139" s="10" t="s">
        <v>705</v>
      </c>
      <c r="C139" s="10">
        <v>65.8</v>
      </c>
      <c r="D139" s="10" t="s">
        <v>799</v>
      </c>
      <c r="E139" s="10" t="s">
        <v>796</v>
      </c>
      <c r="F139" s="10" t="str">
        <f>IF(Table1[[#This Row],[Regional_accessibility]]=0,"exclude - no RA","")</f>
        <v/>
      </c>
      <c r="G139" s="10" t="str">
        <f>IF(Table1[[#This Row],[E_mag]]&gt;1,"exclude - &gt;1",IF(Table1[[#This Row],[E_mag]]&lt;-1,"exclude &lt;-1",""))</f>
        <v/>
      </c>
      <c r="H139" s="10" t="str">
        <f>IF(Table1[[#This Row],[E_mag]]&lt;'4 - Outliers'!$F$11,"low",IF(Table1[[#This Row],[E_mag]]&gt;'4 - Outliers'!$F$12,"high",""))</f>
        <v/>
      </c>
      <c r="I139" s="10">
        <f>IF(Table1[[#This Row],[SE_E_mag]]="",VLOOKUP(Table1[[#This Row],[IV_Standardised]],'5 -Impute_SE'!B:C,2,FALSE),Table1[[#This Row],[SE_E_mag]])</f>
        <v>9.7159999999999989E-3</v>
      </c>
      <c r="J139" s="10">
        <f t="shared" si="1"/>
        <v>0.1</v>
      </c>
      <c r="K139" s="10">
        <f>1/Table1[[#This Row],[5 - Impute_SE]]</f>
        <v>102.92301358583781</v>
      </c>
      <c r="L139" s="10">
        <f>Table1[[#This Row],[7 - 1_SE]]*Table1[[#This Row],[6 - Assign weight]]</f>
        <v>10.292301358583781</v>
      </c>
      <c r="M139" s="10">
        <f>Table1[[#This Row],[8 - Total weight]]*Table1[[#This Row],[E_mag]]</f>
        <v>0.05</v>
      </c>
      <c r="N139" s="10" t="s">
        <v>297</v>
      </c>
      <c r="O139" s="16">
        <v>4.8579999999999995E-3</v>
      </c>
      <c r="P139" s="10" t="s">
        <v>298</v>
      </c>
      <c r="Q139" s="10">
        <v>9.7159999999999989E-3</v>
      </c>
      <c r="R139" s="10" t="s">
        <v>128</v>
      </c>
      <c r="S139" s="10" t="s">
        <v>44</v>
      </c>
      <c r="T139" s="10" t="s">
        <v>66</v>
      </c>
      <c r="U139" s="10" t="s">
        <v>46</v>
      </c>
      <c r="V139" s="10" t="s">
        <v>47</v>
      </c>
      <c r="W139" s="10" t="s">
        <v>708</v>
      </c>
      <c r="X139" s="10" t="s">
        <v>49</v>
      </c>
      <c r="Y139" s="10" t="s">
        <v>90</v>
      </c>
      <c r="Z139" s="10" t="s">
        <v>13</v>
      </c>
      <c r="AA139" s="11" t="s">
        <v>508</v>
      </c>
      <c r="AB139" s="11" t="s">
        <v>709</v>
      </c>
      <c r="AC139" s="11">
        <v>2010</v>
      </c>
      <c r="AD139" s="10" t="s">
        <v>165</v>
      </c>
      <c r="AE139" s="10">
        <v>473</v>
      </c>
      <c r="AF139" s="10">
        <v>1</v>
      </c>
      <c r="AG139" s="10">
        <v>0</v>
      </c>
      <c r="AH139" s="10">
        <v>0</v>
      </c>
      <c r="AI139" s="10">
        <f>SUM(Table1[[#This Row],[Attitude_SS]:[Demography_SS]])</f>
        <v>0</v>
      </c>
      <c r="AJ139" s="11" t="s">
        <v>94</v>
      </c>
      <c r="AK139" s="11" t="s">
        <v>486</v>
      </c>
      <c r="AL139" s="11"/>
      <c r="AM139" s="11" t="s">
        <v>428</v>
      </c>
      <c r="AN139" s="11" t="s">
        <v>55</v>
      </c>
      <c r="AO139" s="11"/>
      <c r="AP139" s="10">
        <v>0.69399999999999995</v>
      </c>
      <c r="AQ139" s="10"/>
      <c r="AR139" s="10"/>
      <c r="AS139" s="10" t="s">
        <v>58</v>
      </c>
      <c r="AT139" s="10">
        <v>0.5</v>
      </c>
      <c r="AU139" s="10"/>
    </row>
    <row r="140" spans="1:47" x14ac:dyDescent="0.35">
      <c r="A140" s="23">
        <v>65</v>
      </c>
      <c r="B140" s="10" t="s">
        <v>705</v>
      </c>
      <c r="C140" s="10">
        <v>65.3</v>
      </c>
      <c r="D140" s="10" t="s">
        <v>750</v>
      </c>
      <c r="E140" s="10" t="s">
        <v>748</v>
      </c>
      <c r="F140" s="10" t="str">
        <f>IF(Table1[[#This Row],[Regional_accessibility]]=0,"exclude - no RA","")</f>
        <v/>
      </c>
      <c r="G140" s="10" t="str">
        <f>IF(Table1[[#This Row],[E_mag]]&gt;1,"exclude - &gt;1",IF(Table1[[#This Row],[E_mag]]&lt;-1,"exclude &lt;-1",""))</f>
        <v/>
      </c>
      <c r="H140" s="10" t="str">
        <f>IF(Table1[[#This Row],[E_mag]]&lt;'4 - Outliers'!$F$11,"low",IF(Table1[[#This Row],[E_mag]]&gt;'4 - Outliers'!$F$12,"high",""))</f>
        <v/>
      </c>
      <c r="I140" s="10">
        <f>IF(Table1[[#This Row],[SE_E_mag]]="",VLOOKUP(Table1[[#This Row],[IV_Standardised]],'5 -Impute_SE'!B:C,2,FALSE),Table1[[#This Row],[SE_E_mag]])</f>
        <v>9.4975609756097583E-3</v>
      </c>
      <c r="J140" s="10">
        <f t="shared" si="1"/>
        <v>0.1</v>
      </c>
      <c r="K140" s="10">
        <f>1/Table1[[#This Row],[5 - Impute_SE]]</f>
        <v>105.29019003595272</v>
      </c>
      <c r="L140" s="10">
        <f>Table1[[#This Row],[7 - 1_SE]]*Table1[[#This Row],[6 - Assign weight]]</f>
        <v>10.529019003595273</v>
      </c>
      <c r="M140" s="10">
        <f>Table1[[#This Row],[8 - Total weight]]*Table1[[#This Row],[E_mag]]</f>
        <v>4.0999999999999995E-2</v>
      </c>
      <c r="N140" s="10" t="s">
        <v>297</v>
      </c>
      <c r="O140" s="16">
        <v>3.8940000000000003E-3</v>
      </c>
      <c r="P140" s="10" t="s">
        <v>298</v>
      </c>
      <c r="Q140" s="10">
        <v>9.4975609756097583E-3</v>
      </c>
      <c r="R140" s="10" t="s">
        <v>128</v>
      </c>
      <c r="S140" s="10" t="s">
        <v>44</v>
      </c>
      <c r="T140" s="10" t="s">
        <v>66</v>
      </c>
      <c r="U140" s="10" t="s">
        <v>46</v>
      </c>
      <c r="V140" s="10" t="s">
        <v>47</v>
      </c>
      <c r="W140" s="10" t="s">
        <v>708</v>
      </c>
      <c r="X140" s="10" t="s">
        <v>49</v>
      </c>
      <c r="Y140" s="10" t="s">
        <v>90</v>
      </c>
      <c r="Z140" s="10" t="s">
        <v>13</v>
      </c>
      <c r="AA140" s="11" t="s">
        <v>508</v>
      </c>
      <c r="AB140" s="11" t="s">
        <v>720</v>
      </c>
      <c r="AC140" s="11">
        <v>2010</v>
      </c>
      <c r="AD140" s="10" t="s">
        <v>165</v>
      </c>
      <c r="AE140" s="10">
        <v>473</v>
      </c>
      <c r="AF140" s="10">
        <v>1</v>
      </c>
      <c r="AG140" s="10">
        <v>0</v>
      </c>
      <c r="AH140" s="10">
        <v>0</v>
      </c>
      <c r="AI140" s="10">
        <f>SUM(Table1[[#This Row],[Attitude_SS]:[Demography_SS]])</f>
        <v>0</v>
      </c>
      <c r="AJ140" s="11" t="s">
        <v>94</v>
      </c>
      <c r="AK140" s="11" t="s">
        <v>486</v>
      </c>
      <c r="AL140" s="11"/>
      <c r="AM140" s="11" t="s">
        <v>428</v>
      </c>
      <c r="AN140" s="11" t="s">
        <v>55</v>
      </c>
      <c r="AO140" s="11"/>
      <c r="AP140" s="10">
        <v>0.64900000000000002</v>
      </c>
      <c r="AQ140" s="10"/>
      <c r="AR140" s="10"/>
      <c r="AS140" s="10" t="s">
        <v>58</v>
      </c>
      <c r="AT140" s="10">
        <v>0.41</v>
      </c>
      <c r="AU140" s="10"/>
    </row>
    <row r="141" spans="1:47" x14ac:dyDescent="0.35">
      <c r="A141" s="23">
        <v>65</v>
      </c>
      <c r="B141" s="10" t="s">
        <v>705</v>
      </c>
      <c r="C141" s="10">
        <v>65.099999999999994</v>
      </c>
      <c r="D141" s="10" t="s">
        <v>730</v>
      </c>
      <c r="E141" s="10" t="s">
        <v>719</v>
      </c>
      <c r="F141" s="10" t="str">
        <f>IF(Table1[[#This Row],[Regional_accessibility]]=0,"exclude - no RA","")</f>
        <v/>
      </c>
      <c r="G141" s="10" t="str">
        <f>IF(Table1[[#This Row],[E_mag]]&gt;1,"exclude - &gt;1",IF(Table1[[#This Row],[E_mag]]&lt;-1,"exclude &lt;-1",""))</f>
        <v/>
      </c>
      <c r="H141" s="10" t="str">
        <f>IF(Table1[[#This Row],[E_mag]]&lt;'4 - Outliers'!$F$11,"low",IF(Table1[[#This Row],[E_mag]]&gt;'4 - Outliers'!$F$12,"high",""))</f>
        <v/>
      </c>
      <c r="I141" s="10">
        <f>IF(Table1[[#This Row],[SE_E_mag]]="",VLOOKUP(Table1[[#This Row],[IV_Standardised]],'5 -Impute_SE'!B:C,2,FALSE),Table1[[#This Row],[SE_E_mag]])</f>
        <v>1.0851428571428571E-2</v>
      </c>
      <c r="J141" s="10">
        <f t="shared" si="1"/>
        <v>0.1</v>
      </c>
      <c r="K141" s="10">
        <f>1/Table1[[#This Row],[5 - Impute_SE]]</f>
        <v>92.153765139547133</v>
      </c>
      <c r="L141" s="10">
        <f>Table1[[#This Row],[7 - 1_SE]]*Table1[[#This Row],[6 - Assign weight]]</f>
        <v>9.2153765139547144</v>
      </c>
      <c r="M141" s="10">
        <f>Table1[[#This Row],[8 - Total weight]]*Table1[[#This Row],[E_mag]]</f>
        <v>3.5000000000000003E-2</v>
      </c>
      <c r="N141" s="10" t="s">
        <v>297</v>
      </c>
      <c r="O141" s="16">
        <v>3.7979999999999997E-3</v>
      </c>
      <c r="P141" s="10" t="s">
        <v>298</v>
      </c>
      <c r="Q141" s="10">
        <v>1.0851428571428571E-2</v>
      </c>
      <c r="R141" s="10" t="s">
        <v>128</v>
      </c>
      <c r="S141" s="10" t="s">
        <v>44</v>
      </c>
      <c r="T141" s="10" t="s">
        <v>66</v>
      </c>
      <c r="U141" s="10" t="s">
        <v>46</v>
      </c>
      <c r="V141" s="10" t="s">
        <v>47</v>
      </c>
      <c r="W141" s="10" t="s">
        <v>708</v>
      </c>
      <c r="X141" s="10" t="s">
        <v>49</v>
      </c>
      <c r="Y141" s="10" t="s">
        <v>90</v>
      </c>
      <c r="Z141" s="10" t="s">
        <v>13</v>
      </c>
      <c r="AA141" s="11" t="s">
        <v>508</v>
      </c>
      <c r="AB141" s="11" t="s">
        <v>720</v>
      </c>
      <c r="AC141" s="11">
        <v>2010</v>
      </c>
      <c r="AD141" s="10" t="s">
        <v>165</v>
      </c>
      <c r="AE141" s="10">
        <v>473</v>
      </c>
      <c r="AF141" s="10">
        <v>1</v>
      </c>
      <c r="AG141" s="10">
        <v>0</v>
      </c>
      <c r="AH141" s="10">
        <v>0</v>
      </c>
      <c r="AI141" s="10">
        <f>SUM(Table1[[#This Row],[Attitude_SS]:[Demography_SS]])</f>
        <v>0</v>
      </c>
      <c r="AJ141" s="11" t="s">
        <v>94</v>
      </c>
      <c r="AK141" s="11" t="s">
        <v>486</v>
      </c>
      <c r="AL141" s="11"/>
      <c r="AM141" s="11" t="s">
        <v>428</v>
      </c>
      <c r="AN141" s="11" t="s">
        <v>55</v>
      </c>
      <c r="AO141" s="11"/>
      <c r="AP141" s="10">
        <v>0.42199999999999999</v>
      </c>
      <c r="AQ141" s="10"/>
      <c r="AR141" s="10"/>
      <c r="AS141" s="10" t="s">
        <v>58</v>
      </c>
      <c r="AT141" s="10">
        <v>0.35</v>
      </c>
      <c r="AU141" s="10"/>
    </row>
    <row r="142" spans="1:47" x14ac:dyDescent="0.35">
      <c r="A142" s="23">
        <v>65</v>
      </c>
      <c r="B142" s="10" t="s">
        <v>705</v>
      </c>
      <c r="C142" s="10">
        <v>65.400000000000006</v>
      </c>
      <c r="D142" s="10" t="s">
        <v>757</v>
      </c>
      <c r="E142" s="10" t="s">
        <v>758</v>
      </c>
      <c r="F142" s="10" t="str">
        <f>IF(Table1[[#This Row],[Regional_accessibility]]=0,"exclude - no RA","")</f>
        <v/>
      </c>
      <c r="G142" s="10" t="str">
        <f>IF(Table1[[#This Row],[E_mag]]&gt;1,"exclude - &gt;1",IF(Table1[[#This Row],[E_mag]]&lt;-1,"exclude &lt;-1",""))</f>
        <v/>
      </c>
      <c r="H142" s="10" t="str">
        <f>IF(Table1[[#This Row],[E_mag]]&lt;'4 - Outliers'!$F$11,"low",IF(Table1[[#This Row],[E_mag]]&gt;'4 - Outliers'!$F$12,"high",""))</f>
        <v/>
      </c>
      <c r="I142" s="10">
        <f>IF(Table1[[#This Row],[SE_E_mag]]="",VLOOKUP(Table1[[#This Row],[IV_Standardised]],'5 -Impute_SE'!B:C,2,FALSE),Table1[[#This Row],[SE_E_mag]])</f>
        <v>6.9800000000000001E-3</v>
      </c>
      <c r="J142" s="10">
        <f t="shared" si="1"/>
        <v>0.1</v>
      </c>
      <c r="K142" s="10">
        <f>1/Table1[[#This Row],[5 - Impute_SE]]</f>
        <v>143.26647564469914</v>
      </c>
      <c r="L142" s="10">
        <f>Table1[[#This Row],[7 - 1_SE]]*Table1[[#This Row],[6 - Assign weight]]</f>
        <v>14.326647564469916</v>
      </c>
      <c r="M142" s="10">
        <f>Table1[[#This Row],[8 - Total weight]]*Table1[[#This Row],[E_mag]]</f>
        <v>-0.12000000000000001</v>
      </c>
      <c r="N142" s="10" t="s">
        <v>297</v>
      </c>
      <c r="O142" s="16">
        <v>-8.3759999999999998E-3</v>
      </c>
      <c r="P142" s="10" t="s">
        <v>298</v>
      </c>
      <c r="Q142" s="10">
        <v>6.9800000000000001E-3</v>
      </c>
      <c r="R142" s="10" t="s">
        <v>128</v>
      </c>
      <c r="S142" s="10" t="s">
        <v>44</v>
      </c>
      <c r="T142" s="10" t="s">
        <v>45</v>
      </c>
      <c r="U142" s="10" t="s">
        <v>46</v>
      </c>
      <c r="V142" s="10" t="s">
        <v>47</v>
      </c>
      <c r="W142" s="10" t="s">
        <v>708</v>
      </c>
      <c r="X142" s="10" t="s">
        <v>49</v>
      </c>
      <c r="Y142" s="10" t="s">
        <v>90</v>
      </c>
      <c r="Z142" s="10" t="s">
        <v>13</v>
      </c>
      <c r="AA142" s="11" t="s">
        <v>508</v>
      </c>
      <c r="AB142" s="11" t="s">
        <v>720</v>
      </c>
      <c r="AC142" s="11">
        <v>2010</v>
      </c>
      <c r="AD142" s="10" t="s">
        <v>165</v>
      </c>
      <c r="AE142" s="10">
        <v>473</v>
      </c>
      <c r="AF142" s="10">
        <v>1</v>
      </c>
      <c r="AG142" s="10">
        <v>0</v>
      </c>
      <c r="AH142" s="10">
        <v>0</v>
      </c>
      <c r="AI142" s="10">
        <f>SUM(Table1[[#This Row],[Attitude_SS]:[Demography_SS]])</f>
        <v>0</v>
      </c>
      <c r="AJ142" s="11" t="s">
        <v>94</v>
      </c>
      <c r="AK142" s="11" t="s">
        <v>486</v>
      </c>
      <c r="AL142" s="11"/>
      <c r="AM142" s="11" t="s">
        <v>428</v>
      </c>
      <c r="AN142" s="11" t="s">
        <v>55</v>
      </c>
      <c r="AO142" s="11"/>
      <c r="AP142" s="10">
        <v>-4.1879999999999997</v>
      </c>
      <c r="AQ142" s="10"/>
      <c r="AR142" s="10"/>
      <c r="AS142" s="10" t="s">
        <v>58</v>
      </c>
      <c r="AT142" s="10">
        <v>-1.2</v>
      </c>
      <c r="AU142" s="10"/>
    </row>
    <row r="143" spans="1:47" x14ac:dyDescent="0.35">
      <c r="A143" s="23">
        <v>131</v>
      </c>
      <c r="B143" s="10" t="s">
        <v>1192</v>
      </c>
      <c r="C143" s="10">
        <v>131.19999999999999</v>
      </c>
      <c r="D143" s="10" t="s">
        <v>1216</v>
      </c>
      <c r="E143" s="10" t="s">
        <v>1211</v>
      </c>
      <c r="F143" s="10" t="str">
        <f>IF(Table1[[#This Row],[Regional_accessibility]]=0,"exclude - no RA","")</f>
        <v>exclude - no RA</v>
      </c>
      <c r="G143" s="10" t="str">
        <f>IF(Table1[[#This Row],[E_mag]]&gt;1,"exclude - &gt;1",IF(Table1[[#This Row],[E_mag]]&lt;-1,"exclude &lt;-1",""))</f>
        <v/>
      </c>
      <c r="H143" s="10" t="str">
        <f>IF(Table1[[#This Row],[E_mag]]&lt;'4 - Outliers'!$F$11,"low",IF(Table1[[#This Row],[E_mag]]&gt;'4 - Outliers'!$F$12,"high",""))</f>
        <v/>
      </c>
      <c r="I143" s="10">
        <f>IF(Table1[[#This Row],[SE_E_mag]]="",VLOOKUP(Table1[[#This Row],[IV_Standardised]],'5 -Impute_SE'!B:C,2,FALSE),Table1[[#This Row],[SE_E_mag]])</f>
        <v>7.9411764705882348E-2</v>
      </c>
      <c r="J143" s="10"/>
      <c r="K143" s="10">
        <f>1/Table1[[#This Row],[5 - Impute_SE]]</f>
        <v>12.592592592592593</v>
      </c>
      <c r="L143" s="10">
        <f>Table1[[#This Row],[7 - 1_SE]]*Table1[[#This Row],[6 - Assign weight]]</f>
        <v>0</v>
      </c>
      <c r="M143" s="10">
        <f>Table1[[#This Row],[8 - Total weight]]*Table1[[#This Row],[E_mag]]</f>
        <v>0</v>
      </c>
      <c r="N143" s="10" t="s">
        <v>918</v>
      </c>
      <c r="O143" s="10">
        <v>2.7E-2</v>
      </c>
      <c r="P143" s="10" t="s">
        <v>491</v>
      </c>
      <c r="Q143" s="10">
        <v>7.9411764705882348E-2</v>
      </c>
      <c r="R143" s="10" t="s">
        <v>128</v>
      </c>
      <c r="S143" s="10" t="s">
        <v>44</v>
      </c>
      <c r="T143" s="10" t="s">
        <v>66</v>
      </c>
      <c r="U143" s="10" t="s">
        <v>46</v>
      </c>
      <c r="V143" s="10" t="s">
        <v>119</v>
      </c>
      <c r="W143" s="10" t="s">
        <v>120</v>
      </c>
      <c r="X143" s="10" t="s">
        <v>1195</v>
      </c>
      <c r="Y143" s="10" t="s">
        <v>50</v>
      </c>
      <c r="Z143" s="10" t="s">
        <v>436</v>
      </c>
      <c r="AA143" s="10" t="s">
        <v>51</v>
      </c>
      <c r="AB143" s="10" t="s">
        <v>923</v>
      </c>
      <c r="AC143" s="10">
        <v>1991</v>
      </c>
      <c r="AD143" s="10" t="s">
        <v>93</v>
      </c>
      <c r="AE143" s="10">
        <v>1036</v>
      </c>
      <c r="AF143" s="10">
        <v>0</v>
      </c>
      <c r="AG143" s="10">
        <v>0</v>
      </c>
      <c r="AH143" s="10">
        <v>1</v>
      </c>
      <c r="AI143" s="10">
        <f>SUM(Table1[[#This Row],[Attitude_SS]:[Demography_SS]])</f>
        <v>1</v>
      </c>
      <c r="AJ143" s="10" t="s">
        <v>94</v>
      </c>
      <c r="AK143" s="10" t="s">
        <v>1207</v>
      </c>
      <c r="AL143" s="10"/>
      <c r="AM143" s="10" t="s">
        <v>146</v>
      </c>
      <c r="AN143" s="10" t="s">
        <v>1198</v>
      </c>
      <c r="AO143" s="10" t="s">
        <v>1199</v>
      </c>
      <c r="AP143" s="10">
        <v>2.0000000000000001E-4</v>
      </c>
      <c r="AQ143" s="10"/>
      <c r="AR143" s="10"/>
      <c r="AS143" s="10"/>
      <c r="AT143" s="10">
        <v>0.34</v>
      </c>
      <c r="AU143" s="10"/>
    </row>
    <row r="144" spans="1:47" x14ac:dyDescent="0.35">
      <c r="A144" s="23">
        <v>50</v>
      </c>
      <c r="B144" s="10" t="s">
        <v>579</v>
      </c>
      <c r="C144" s="10">
        <v>50.1</v>
      </c>
      <c r="D144" s="10" t="s">
        <v>585</v>
      </c>
      <c r="E144" s="10" t="s">
        <v>581</v>
      </c>
      <c r="F144" s="10" t="str">
        <f>IF(Table1[[#This Row],[Regional_accessibility]]=0,"exclude - no RA","")</f>
        <v>exclude - no RA</v>
      </c>
      <c r="G144" s="10" t="str">
        <f>IF(Table1[[#This Row],[E_mag]]&gt;1,"exclude - &gt;1",IF(Table1[[#This Row],[E_mag]]&lt;-1,"exclude &lt;-1",""))</f>
        <v/>
      </c>
      <c r="H144" s="10" t="str">
        <f>IF(Table1[[#This Row],[E_mag]]&lt;'4 - Outliers'!$F$11,"low",IF(Table1[[#This Row],[E_mag]]&gt;'4 - Outliers'!$F$12,"high",""))</f>
        <v/>
      </c>
      <c r="I144" s="10">
        <f>IF(Table1[[#This Row],[SE_E_mag]]="",VLOOKUP(Table1[[#This Row],[IV_Standardised]],'5 -Impute_SE'!B:C,2,FALSE),Table1[[#This Row],[SE_E_mag]])</f>
        <v>4.067176213173259E-2</v>
      </c>
      <c r="J144" s="10"/>
      <c r="K144" s="10">
        <f>1/Table1[[#This Row],[5 - Impute_SE]]</f>
        <v>24.587083214173997</v>
      </c>
      <c r="L144" s="10">
        <f>Table1[[#This Row],[7 - 1_SE]]*Table1[[#This Row],[6 - Assign weight]]</f>
        <v>0</v>
      </c>
      <c r="M144" s="10">
        <f>Table1[[#This Row],[8 - Total weight]]*Table1[[#This Row],[E_mag]]</f>
        <v>0</v>
      </c>
      <c r="N144" s="10" t="s">
        <v>584</v>
      </c>
      <c r="O144" s="10">
        <v>2.6312246100000002E-2</v>
      </c>
      <c r="P144" s="10" t="s">
        <v>77</v>
      </c>
      <c r="Q144" s="10"/>
      <c r="R144" s="10"/>
      <c r="S144" s="10" t="s">
        <v>88</v>
      </c>
      <c r="T144" s="10" t="s">
        <v>66</v>
      </c>
      <c r="U144" s="10" t="s">
        <v>88</v>
      </c>
      <c r="V144" s="10" t="s">
        <v>119</v>
      </c>
      <c r="W144" s="10" t="s">
        <v>120</v>
      </c>
      <c r="X144" s="10" t="s">
        <v>141</v>
      </c>
      <c r="Y144" s="10" t="s">
        <v>90</v>
      </c>
      <c r="Z144" s="10" t="s">
        <v>142</v>
      </c>
      <c r="AA144" s="11" t="s">
        <v>51</v>
      </c>
      <c r="AB144" s="11" t="s">
        <v>92</v>
      </c>
      <c r="AC144" s="11" t="s">
        <v>582</v>
      </c>
      <c r="AD144" s="10" t="s">
        <v>165</v>
      </c>
      <c r="AE144" s="10">
        <v>5000</v>
      </c>
      <c r="AF144" s="10">
        <v>0</v>
      </c>
      <c r="AG144" s="10">
        <v>0</v>
      </c>
      <c r="AH144" s="10">
        <v>1</v>
      </c>
      <c r="AI144" s="10">
        <f>SUM(Table1[[#This Row],[Attitude_SS]:[Demography_SS]])</f>
        <v>1</v>
      </c>
      <c r="AJ144" s="11" t="s">
        <v>94</v>
      </c>
      <c r="AK144" s="11" t="s">
        <v>145</v>
      </c>
      <c r="AL144" s="11"/>
      <c r="AM144" s="11" t="s">
        <v>146</v>
      </c>
      <c r="AN144" s="11" t="s">
        <v>583</v>
      </c>
      <c r="AO144" s="11" t="s">
        <v>124</v>
      </c>
      <c r="AP144" s="10">
        <v>3.2200000000000002E-3</v>
      </c>
      <c r="AQ144" s="10">
        <v>1.0032251897688569</v>
      </c>
      <c r="AR144" s="10"/>
      <c r="AS144" s="10" t="s">
        <v>78</v>
      </c>
      <c r="AT144" s="10" t="s">
        <v>58</v>
      </c>
      <c r="AU144" s="10"/>
    </row>
    <row r="145" spans="1:47" x14ac:dyDescent="0.35">
      <c r="A145" s="23">
        <v>65</v>
      </c>
      <c r="B145" s="10" t="s">
        <v>705</v>
      </c>
      <c r="C145" s="10">
        <v>65.5</v>
      </c>
      <c r="D145" s="10" t="s">
        <v>771</v>
      </c>
      <c r="E145" s="10" t="s">
        <v>767</v>
      </c>
      <c r="F145" s="10" t="str">
        <f>IF(Table1[[#This Row],[Regional_accessibility]]=0,"exclude - no RA","")</f>
        <v/>
      </c>
      <c r="G145" s="10" t="str">
        <f>IF(Table1[[#This Row],[E_mag]]&gt;1,"exclude - &gt;1",IF(Table1[[#This Row],[E_mag]]&lt;-1,"exclude &lt;-1",""))</f>
        <v/>
      </c>
      <c r="H145" s="10" t="str">
        <f>IF(Table1[[#This Row],[E_mag]]&lt;'4 - Outliers'!$F$11,"low",IF(Table1[[#This Row],[E_mag]]&gt;'4 - Outliers'!$F$12,"high",""))</f>
        <v/>
      </c>
      <c r="I145" s="10">
        <f>IF(Table1[[#This Row],[SE_E_mag]]="",VLOOKUP(Table1[[#This Row],[IV_Standardised]],'5 -Impute_SE'!B:C,2,FALSE),Table1[[#This Row],[SE_E_mag]])</f>
        <v>8.3799999999999986E-3</v>
      </c>
      <c r="J145" s="10">
        <f>1/10</f>
        <v>0.1</v>
      </c>
      <c r="K145" s="10">
        <f>1/Table1[[#This Row],[5 - Impute_SE]]</f>
        <v>119.33174224343678</v>
      </c>
      <c r="L145" s="10">
        <f>Table1[[#This Row],[7 - 1_SE]]*Table1[[#This Row],[6 - Assign weight]]</f>
        <v>11.933174224343679</v>
      </c>
      <c r="M145" s="10">
        <f>Table1[[#This Row],[8 - Total weight]]*Table1[[#This Row],[E_mag]]</f>
        <v>5.000000000000001E-3</v>
      </c>
      <c r="N145" s="10" t="s">
        <v>297</v>
      </c>
      <c r="O145" s="16">
        <v>4.1899999999999999E-4</v>
      </c>
      <c r="P145" s="10" t="s">
        <v>298</v>
      </c>
      <c r="Q145" s="10">
        <v>8.3799999999999986E-3</v>
      </c>
      <c r="R145" s="10" t="s">
        <v>128</v>
      </c>
      <c r="S145" s="10" t="s">
        <v>44</v>
      </c>
      <c r="T145" s="10" t="s">
        <v>66</v>
      </c>
      <c r="U145" s="10" t="s">
        <v>46</v>
      </c>
      <c r="V145" s="10" t="s">
        <v>47</v>
      </c>
      <c r="W145" s="10" t="s">
        <v>708</v>
      </c>
      <c r="X145" s="10" t="s">
        <v>49</v>
      </c>
      <c r="Y145" s="10" t="s">
        <v>90</v>
      </c>
      <c r="Z145" s="10" t="s">
        <v>13</v>
      </c>
      <c r="AA145" s="11" t="s">
        <v>508</v>
      </c>
      <c r="AB145" s="11" t="s">
        <v>720</v>
      </c>
      <c r="AC145" s="11">
        <v>2010</v>
      </c>
      <c r="AD145" s="10" t="s">
        <v>165</v>
      </c>
      <c r="AE145" s="10">
        <v>473</v>
      </c>
      <c r="AF145" s="10">
        <v>1</v>
      </c>
      <c r="AG145" s="10">
        <v>0</v>
      </c>
      <c r="AH145" s="10">
        <v>0</v>
      </c>
      <c r="AI145" s="10">
        <f>SUM(Table1[[#This Row],[Attitude_SS]:[Demography_SS]])</f>
        <v>0</v>
      </c>
      <c r="AJ145" s="11" t="s">
        <v>94</v>
      </c>
      <c r="AK145" s="11" t="s">
        <v>486</v>
      </c>
      <c r="AL145" s="11"/>
      <c r="AM145" s="11" t="s">
        <v>428</v>
      </c>
      <c r="AN145" s="11" t="s">
        <v>55</v>
      </c>
      <c r="AO145" s="11"/>
      <c r="AP145" s="10">
        <v>0.41899999999999998</v>
      </c>
      <c r="AQ145" s="10"/>
      <c r="AR145" s="10"/>
      <c r="AS145" s="10" t="s">
        <v>58</v>
      </c>
      <c r="AT145" s="10">
        <v>0.05</v>
      </c>
      <c r="AU145" s="10"/>
    </row>
    <row r="146" spans="1:47" x14ac:dyDescent="0.35">
      <c r="A146" s="23">
        <v>2</v>
      </c>
      <c r="B146" s="10" t="s">
        <v>85</v>
      </c>
      <c r="C146" s="10">
        <v>2.2999999999999998</v>
      </c>
      <c r="D146" s="10" t="s">
        <v>100</v>
      </c>
      <c r="E146" s="10" t="s">
        <v>101</v>
      </c>
      <c r="F146" s="10" t="str">
        <f>IF(Table1[[#This Row],[Regional_accessibility]]=0,"exclude - no RA","")</f>
        <v>exclude - no RA</v>
      </c>
      <c r="G146" s="10" t="str">
        <f>IF(Table1[[#This Row],[E_mag]]&gt;1,"exclude - &gt;1",IF(Table1[[#This Row],[E_mag]]&lt;-1,"exclude &lt;-1",""))</f>
        <v/>
      </c>
      <c r="H146" s="10" t="str">
        <f>IF(Table1[[#This Row],[E_mag]]&lt;'4 - Outliers'!$F$11,"low",IF(Table1[[#This Row],[E_mag]]&gt;'4 - Outliers'!$F$12,"high",""))</f>
        <v/>
      </c>
      <c r="I146" s="10">
        <f>IF(Table1[[#This Row],[SE_E_mag]]="",VLOOKUP(Table1[[#This Row],[IV_Standardised]],'5 -Impute_SE'!B:C,2,FALSE),Table1[[#This Row],[SE_E_mag]])</f>
        <v>6.5206307597043892E-2</v>
      </c>
      <c r="J146" s="10"/>
      <c r="K146" s="10">
        <f>1/Table1[[#This Row],[5 - Impute_SE]]</f>
        <v>15.335939679021708</v>
      </c>
      <c r="L146" s="10">
        <f>Table1[[#This Row],[7 - 1_SE]]*Table1[[#This Row],[6 - Assign weight]]</f>
        <v>0</v>
      </c>
      <c r="M146" s="10">
        <f>Table1[[#This Row],[8 - Total weight]]*Table1[[#This Row],[E_mag]]</f>
        <v>0</v>
      </c>
      <c r="N146" s="10" t="s">
        <v>97</v>
      </c>
      <c r="O146" s="10">
        <v>2.1000000000000001E-2</v>
      </c>
      <c r="P146" s="10" t="s">
        <v>98</v>
      </c>
      <c r="Q146" s="10"/>
      <c r="R146" s="10"/>
      <c r="S146" s="10" t="s">
        <v>44</v>
      </c>
      <c r="T146" s="10" t="s">
        <v>66</v>
      </c>
      <c r="U146" s="10" t="s">
        <v>46</v>
      </c>
      <c r="V146" s="10" t="s">
        <v>47</v>
      </c>
      <c r="W146" s="10" t="s">
        <v>89</v>
      </c>
      <c r="X146" s="10" t="s">
        <v>49</v>
      </c>
      <c r="Y146" s="10" t="s">
        <v>90</v>
      </c>
      <c r="Z146" s="10" t="s">
        <v>102</v>
      </c>
      <c r="AA146" s="11" t="s">
        <v>51</v>
      </c>
      <c r="AB146" s="11" t="s">
        <v>103</v>
      </c>
      <c r="AC146" s="11">
        <v>2003</v>
      </c>
      <c r="AD146" s="10" t="s">
        <v>93</v>
      </c>
      <c r="AE146" s="10">
        <v>68</v>
      </c>
      <c r="AF146" s="10">
        <v>0</v>
      </c>
      <c r="AG146" s="10">
        <v>0</v>
      </c>
      <c r="AH146" s="10">
        <v>0</v>
      </c>
      <c r="AI146" s="10">
        <f>SUM(Table1[[#This Row],[Attitude_SS]:[Demography_SS]])</f>
        <v>0</v>
      </c>
      <c r="AJ146" s="11" t="s">
        <v>94</v>
      </c>
      <c r="AK146" s="11" t="s">
        <v>104</v>
      </c>
      <c r="AL146" s="11"/>
      <c r="AM146" s="11" t="s">
        <v>96</v>
      </c>
      <c r="AN146" s="11" t="s">
        <v>55</v>
      </c>
      <c r="AO146" s="11"/>
      <c r="AP146" s="10" t="s">
        <v>58</v>
      </c>
      <c r="AQ146" s="10"/>
      <c r="AR146" s="10"/>
      <c r="AS146" s="10" t="s">
        <v>58</v>
      </c>
      <c r="AT146" s="10" t="s">
        <v>58</v>
      </c>
      <c r="AU146" s="10"/>
    </row>
    <row r="147" spans="1:47" x14ac:dyDescent="0.35">
      <c r="A147" s="23">
        <v>38</v>
      </c>
      <c r="B147" s="10" t="s">
        <v>505</v>
      </c>
      <c r="C147" s="10">
        <v>38.299999999999997</v>
      </c>
      <c r="D147" s="10" t="s">
        <v>524</v>
      </c>
      <c r="E147" s="10" t="s">
        <v>525</v>
      </c>
      <c r="F147" s="10" t="str">
        <f>IF(Table1[[#This Row],[Regional_accessibility]]=0,"exclude - no RA","")</f>
        <v/>
      </c>
      <c r="G147" s="10" t="str">
        <f>IF(Table1[[#This Row],[E_mag]]&gt;1,"exclude - &gt;1",IF(Table1[[#This Row],[E_mag]]&lt;-1,"exclude &lt;-1",""))</f>
        <v/>
      </c>
      <c r="H147" s="10" t="str">
        <f>IF(Table1[[#This Row],[E_mag]]&lt;'4 - Outliers'!$F$11,"low",IF(Table1[[#This Row],[E_mag]]&gt;'4 - Outliers'!$F$12,"high",""))</f>
        <v/>
      </c>
      <c r="I147" s="10">
        <f>IF(Table1[[#This Row],[SE_E_mag]]="",VLOOKUP(Table1[[#This Row],[IV_Standardised]],'5 -Impute_SE'!B:C,2,FALSE),Table1[[#This Row],[SE_E_mag]])</f>
        <v>5.2155174262047875E-2</v>
      </c>
      <c r="J147" s="10">
        <f>1/3</f>
        <v>0.33333333333333331</v>
      </c>
      <c r="K147" s="10">
        <f>1/Table1[[#This Row],[5 - Impute_SE]]</f>
        <v>19.173553039543329</v>
      </c>
      <c r="L147" s="10">
        <f>Table1[[#This Row],[7 - 1_SE]]*Table1[[#This Row],[6 - Assign weight]]</f>
        <v>6.3911843465144429</v>
      </c>
      <c r="M147" s="10">
        <f>Table1[[#This Row],[8 - Total weight]]*Table1[[#This Row],[E_mag]]</f>
        <v>0.6007713285723576</v>
      </c>
      <c r="N147" s="10" t="s">
        <v>526</v>
      </c>
      <c r="O147" s="16">
        <v>9.4E-2</v>
      </c>
      <c r="P147" s="10" t="s">
        <v>98</v>
      </c>
      <c r="Q147" s="10"/>
      <c r="R147" s="10"/>
      <c r="S147" s="10" t="s">
        <v>88</v>
      </c>
      <c r="T147" s="10" t="s">
        <v>66</v>
      </c>
      <c r="U147" s="10" t="s">
        <v>88</v>
      </c>
      <c r="V147" s="10" t="s">
        <v>47</v>
      </c>
      <c r="W147" s="10" t="s">
        <v>120</v>
      </c>
      <c r="X147" s="10" t="s">
        <v>49</v>
      </c>
      <c r="Y147" s="10" t="s">
        <v>90</v>
      </c>
      <c r="Z147" s="10" t="s">
        <v>102</v>
      </c>
      <c r="AA147" s="11" t="s">
        <v>508</v>
      </c>
      <c r="AB147" s="11" t="s">
        <v>509</v>
      </c>
      <c r="AC147" s="11">
        <v>2010</v>
      </c>
      <c r="AD147" s="10" t="s">
        <v>165</v>
      </c>
      <c r="AE147" s="10">
        <v>1000</v>
      </c>
      <c r="AF147" s="10">
        <v>1</v>
      </c>
      <c r="AG147" s="10">
        <v>0</v>
      </c>
      <c r="AH147" s="10">
        <v>0</v>
      </c>
      <c r="AI147" s="10">
        <f>SUM(Table1[[#This Row],[Attitude_SS]:[Demography_SS]])</f>
        <v>0</v>
      </c>
      <c r="AJ147" s="11" t="s">
        <v>60</v>
      </c>
      <c r="AK147" s="11" t="s">
        <v>510</v>
      </c>
      <c r="AL147" s="11"/>
      <c r="AM147" s="11" t="s">
        <v>132</v>
      </c>
      <c r="AN147" s="11" t="s">
        <v>511</v>
      </c>
      <c r="AO147" s="11"/>
      <c r="AP147" s="10">
        <v>9.4E-2</v>
      </c>
      <c r="AQ147" s="10"/>
      <c r="AR147" s="10"/>
      <c r="AS147" s="10" t="s">
        <v>58</v>
      </c>
      <c r="AT147" s="10" t="s">
        <v>58</v>
      </c>
      <c r="AU147" s="10"/>
    </row>
    <row r="148" spans="1:47" x14ac:dyDescent="0.35">
      <c r="A148" s="23">
        <v>38</v>
      </c>
      <c r="B148" s="10" t="s">
        <v>505</v>
      </c>
      <c r="C148" s="10">
        <v>38.1</v>
      </c>
      <c r="D148" s="10" t="s">
        <v>506</v>
      </c>
      <c r="E148" s="10" t="s">
        <v>507</v>
      </c>
      <c r="F148" s="10" t="str">
        <f>IF(Table1[[#This Row],[Regional_accessibility]]=0,"exclude - no RA","")</f>
        <v/>
      </c>
      <c r="G148" s="10" t="str">
        <f>IF(Table1[[#This Row],[E_mag]]&gt;1,"exclude - &gt;1",IF(Table1[[#This Row],[E_mag]]&lt;-1,"exclude &lt;-1",""))</f>
        <v/>
      </c>
      <c r="H148" s="10" t="str">
        <f>IF(Table1[[#This Row],[E_mag]]&lt;'4 - Outliers'!$F$11,"low",IF(Table1[[#This Row],[E_mag]]&gt;'4 - Outliers'!$F$12,"high",""))</f>
        <v/>
      </c>
      <c r="I148" s="10">
        <f>IF(Table1[[#This Row],[SE_E_mag]]="",VLOOKUP(Table1[[#This Row],[IV_Standardised]],'5 -Impute_SE'!B:C,2,FALSE),Table1[[#This Row],[SE_E_mag]])</f>
        <v>5.2155174262047875E-2</v>
      </c>
      <c r="J148" s="10">
        <f>1/3</f>
        <v>0.33333333333333331</v>
      </c>
      <c r="K148" s="10">
        <f>1/Table1[[#This Row],[5 - Impute_SE]]</f>
        <v>19.173553039543329</v>
      </c>
      <c r="L148" s="10">
        <f>Table1[[#This Row],[7 - 1_SE]]*Table1[[#This Row],[6 - Assign weight]]</f>
        <v>6.3911843465144429</v>
      </c>
      <c r="M148" s="10">
        <f>Table1[[#This Row],[8 - Total weight]]*Table1[[#This Row],[E_mag]]</f>
        <v>0.54325066945372769</v>
      </c>
      <c r="N148" s="10" t="s">
        <v>512</v>
      </c>
      <c r="O148" s="16">
        <v>8.5000000000000006E-2</v>
      </c>
      <c r="P148" s="10" t="s">
        <v>98</v>
      </c>
      <c r="Q148" s="10"/>
      <c r="R148" s="10"/>
      <c r="S148" s="10" t="s">
        <v>88</v>
      </c>
      <c r="T148" s="10" t="s">
        <v>66</v>
      </c>
      <c r="U148" s="10" t="s">
        <v>88</v>
      </c>
      <c r="V148" s="10" t="s">
        <v>47</v>
      </c>
      <c r="W148" s="10" t="s">
        <v>120</v>
      </c>
      <c r="X148" s="10" t="s">
        <v>49</v>
      </c>
      <c r="Y148" s="10" t="s">
        <v>90</v>
      </c>
      <c r="Z148" s="10" t="s">
        <v>102</v>
      </c>
      <c r="AA148" s="11" t="s">
        <v>508</v>
      </c>
      <c r="AB148" s="11" t="s">
        <v>509</v>
      </c>
      <c r="AC148" s="11">
        <v>2010</v>
      </c>
      <c r="AD148" s="10" t="s">
        <v>165</v>
      </c>
      <c r="AE148" s="10">
        <v>2000</v>
      </c>
      <c r="AF148" s="10">
        <v>1</v>
      </c>
      <c r="AG148" s="10">
        <v>0</v>
      </c>
      <c r="AH148" s="10">
        <v>0</v>
      </c>
      <c r="AI148" s="10">
        <f>SUM(Table1[[#This Row],[Attitude_SS]:[Demography_SS]])</f>
        <v>0</v>
      </c>
      <c r="AJ148" s="11" t="s">
        <v>60</v>
      </c>
      <c r="AK148" s="11" t="s">
        <v>510</v>
      </c>
      <c r="AL148" s="11"/>
      <c r="AM148" s="11" t="s">
        <v>132</v>
      </c>
      <c r="AN148" s="11" t="s">
        <v>511</v>
      </c>
      <c r="AO148" s="11"/>
      <c r="AP148" s="10">
        <v>8.5000000000000006E-2</v>
      </c>
      <c r="AQ148" s="10"/>
      <c r="AR148" s="10"/>
      <c r="AS148" s="10" t="s">
        <v>58</v>
      </c>
      <c r="AT148" s="10" t="s">
        <v>58</v>
      </c>
      <c r="AU148" s="10"/>
    </row>
    <row r="149" spans="1:47" x14ac:dyDescent="0.35">
      <c r="A149" s="23">
        <v>131</v>
      </c>
      <c r="B149" s="10" t="s">
        <v>1192</v>
      </c>
      <c r="C149" s="10">
        <v>131.1</v>
      </c>
      <c r="D149" s="10" t="s">
        <v>1202</v>
      </c>
      <c r="E149" s="10" t="s">
        <v>1194</v>
      </c>
      <c r="F149" s="10" t="str">
        <f>IF(Table1[[#This Row],[Regional_accessibility]]=0,"exclude - no RA","")</f>
        <v>exclude - no RA</v>
      </c>
      <c r="G149" s="10" t="str">
        <f>IF(Table1[[#This Row],[E_mag]]&gt;1,"exclude - &gt;1",IF(Table1[[#This Row],[E_mag]]&lt;-1,"exclude &lt;-1",""))</f>
        <v/>
      </c>
      <c r="H149" s="10" t="str">
        <f>IF(Table1[[#This Row],[E_mag]]&lt;'4 - Outliers'!$F$11,"low",IF(Table1[[#This Row],[E_mag]]&gt;'4 - Outliers'!$F$12,"high",""))</f>
        <v/>
      </c>
      <c r="I149" s="10">
        <f>IF(Table1[[#This Row],[SE_E_mag]]="",VLOOKUP(Table1[[#This Row],[IV_Standardised]],'5 -Impute_SE'!B:C,2,FALSE),Table1[[#This Row],[SE_E_mag]])</f>
        <v>0.02</v>
      </c>
      <c r="J149" s="10"/>
      <c r="K149" s="10">
        <f>1/Table1[[#This Row],[5 - Impute_SE]]</f>
        <v>50</v>
      </c>
      <c r="L149" s="10">
        <f>Table1[[#This Row],[7 - 1_SE]]*Table1[[#This Row],[6 - Assign weight]]</f>
        <v>0</v>
      </c>
      <c r="M149" s="10">
        <f>Table1[[#This Row],[8 - Total weight]]*Table1[[#This Row],[E_mag]]</f>
        <v>0</v>
      </c>
      <c r="N149" s="10" t="s">
        <v>918</v>
      </c>
      <c r="O149" s="10">
        <v>1.3600000000000001E-2</v>
      </c>
      <c r="P149" s="10" t="s">
        <v>491</v>
      </c>
      <c r="Q149" s="10">
        <v>0.02</v>
      </c>
      <c r="R149" s="10" t="s">
        <v>128</v>
      </c>
      <c r="S149" s="10" t="s">
        <v>44</v>
      </c>
      <c r="T149" s="10" t="s">
        <v>66</v>
      </c>
      <c r="U149" s="10" t="s">
        <v>46</v>
      </c>
      <c r="V149" s="10" t="s">
        <v>119</v>
      </c>
      <c r="W149" s="10" t="s">
        <v>120</v>
      </c>
      <c r="X149" s="10" t="s">
        <v>1195</v>
      </c>
      <c r="Y149" s="10" t="s">
        <v>50</v>
      </c>
      <c r="Z149" s="10" t="s">
        <v>1196</v>
      </c>
      <c r="AA149" s="10" t="s">
        <v>51</v>
      </c>
      <c r="AB149" s="10" t="s">
        <v>923</v>
      </c>
      <c r="AC149" s="10">
        <v>1991</v>
      </c>
      <c r="AD149" s="10" t="s">
        <v>93</v>
      </c>
      <c r="AE149" s="10">
        <v>1619</v>
      </c>
      <c r="AF149" s="10">
        <v>0</v>
      </c>
      <c r="AG149" s="10">
        <v>0</v>
      </c>
      <c r="AH149" s="10">
        <v>1</v>
      </c>
      <c r="AI149" s="10">
        <f>SUM(Table1[[#This Row],[Attitude_SS]:[Demography_SS]])</f>
        <v>1</v>
      </c>
      <c r="AJ149" s="10" t="s">
        <v>94</v>
      </c>
      <c r="AK149" s="10" t="s">
        <v>1203</v>
      </c>
      <c r="AL149" s="10"/>
      <c r="AM149" s="10" t="s">
        <v>146</v>
      </c>
      <c r="AN149" s="10" t="s">
        <v>1198</v>
      </c>
      <c r="AO149" s="10" t="s">
        <v>1199</v>
      </c>
      <c r="AP149" s="10">
        <v>8.0000000000000004E-4</v>
      </c>
      <c r="AQ149" s="10"/>
      <c r="AR149" s="10"/>
      <c r="AS149" s="10"/>
      <c r="AT149" s="10">
        <v>0.68</v>
      </c>
      <c r="AU149" s="10"/>
    </row>
    <row r="150" spans="1:47" x14ac:dyDescent="0.35">
      <c r="A150" s="23">
        <v>106</v>
      </c>
      <c r="B150" s="10" t="s">
        <v>1049</v>
      </c>
      <c r="C150" s="10">
        <v>106.1</v>
      </c>
      <c r="D150" s="10" t="s">
        <v>1057</v>
      </c>
      <c r="E150" s="10" t="s">
        <v>1051</v>
      </c>
      <c r="F150" s="10" t="str">
        <f>IF(Table1[[#This Row],[Regional_accessibility]]=0,"exclude - no RA","")</f>
        <v>exclude - no RA</v>
      </c>
      <c r="G150" s="10" t="str">
        <f>IF(Table1[[#This Row],[E_mag]]&gt;1,"exclude - &gt;1",IF(Table1[[#This Row],[E_mag]]&lt;-1,"exclude &lt;-1",""))</f>
        <v/>
      </c>
      <c r="H150" s="10" t="str">
        <f>IF(Table1[[#This Row],[E_mag]]&lt;'4 - Outliers'!$F$11,"low",IF(Table1[[#This Row],[E_mag]]&gt;'4 - Outliers'!$F$12,"high",""))</f>
        <v/>
      </c>
      <c r="I150" s="10">
        <f>IF(Table1[[#This Row],[SE_E_mag]]="",VLOOKUP(Table1[[#This Row],[IV_Standardised]],'5 -Impute_SE'!B:C,2,FALSE),Table1[[#This Row],[SE_E_mag]])</f>
        <v>6.5206307597043892E-2</v>
      </c>
      <c r="J150" s="10"/>
      <c r="K150" s="10">
        <f>1/Table1[[#This Row],[5 - Impute_SE]]</f>
        <v>15.335939679021708</v>
      </c>
      <c r="L150" s="10">
        <f>Table1[[#This Row],[7 - 1_SE]]*Table1[[#This Row],[6 - Assign weight]]</f>
        <v>0</v>
      </c>
      <c r="M150" s="10">
        <f>Table1[[#This Row],[8 - Total weight]]*Table1[[#This Row],[E_mag]]</f>
        <v>0</v>
      </c>
      <c r="N150" s="10" t="s">
        <v>1053</v>
      </c>
      <c r="O150" s="10">
        <v>1.331444759206799E-2</v>
      </c>
      <c r="P150" s="10" t="s">
        <v>387</v>
      </c>
      <c r="Q150" s="10"/>
      <c r="R150" s="10"/>
      <c r="S150" s="10" t="s">
        <v>44</v>
      </c>
      <c r="T150" s="10" t="s">
        <v>66</v>
      </c>
      <c r="U150" s="10" t="s">
        <v>46</v>
      </c>
      <c r="V150" s="10" t="s">
        <v>47</v>
      </c>
      <c r="W150" s="10" t="s">
        <v>48</v>
      </c>
      <c r="X150" s="10" t="s">
        <v>49</v>
      </c>
      <c r="Y150" s="10" t="s">
        <v>50</v>
      </c>
      <c r="Z150" s="10" t="s">
        <v>13</v>
      </c>
      <c r="AA150" s="11" t="s">
        <v>564</v>
      </c>
      <c r="AB150" s="11" t="s">
        <v>92</v>
      </c>
      <c r="AC150" s="11">
        <v>2012</v>
      </c>
      <c r="AD150" s="10" t="s">
        <v>165</v>
      </c>
      <c r="AE150" s="10">
        <v>779</v>
      </c>
      <c r="AF150" s="10">
        <v>0</v>
      </c>
      <c r="AG150" s="10">
        <v>1</v>
      </c>
      <c r="AH150" s="10">
        <v>1</v>
      </c>
      <c r="AI150" s="10">
        <f>SUM(Table1[[#This Row],[Attitude_SS]:[Demography_SS]])</f>
        <v>2</v>
      </c>
      <c r="AJ150" s="11" t="s">
        <v>94</v>
      </c>
      <c r="AK150" s="11" t="s">
        <v>177</v>
      </c>
      <c r="AL150" s="11"/>
      <c r="AM150" s="11" t="s">
        <v>96</v>
      </c>
      <c r="AN150" s="11" t="s">
        <v>1052</v>
      </c>
      <c r="AO150" s="11"/>
      <c r="AP150" s="10">
        <v>4.7E-2</v>
      </c>
      <c r="AQ150" s="10"/>
      <c r="AR150" s="10"/>
      <c r="AS150" s="10" t="s">
        <v>58</v>
      </c>
      <c r="AT150" s="10" t="s">
        <v>58</v>
      </c>
      <c r="AU150" s="10"/>
    </row>
    <row r="151" spans="1:47" x14ac:dyDescent="0.35">
      <c r="A151" s="23">
        <v>115</v>
      </c>
      <c r="B151" s="10" t="s">
        <v>1136</v>
      </c>
      <c r="C151" s="10">
        <v>115.4</v>
      </c>
      <c r="D151" s="10" t="s">
        <v>1143</v>
      </c>
      <c r="E151" s="10" t="s">
        <v>1138</v>
      </c>
      <c r="F151" s="10" t="str">
        <f>IF(Table1[[#This Row],[Regional_accessibility]]=0,"exclude - no RA","")</f>
        <v/>
      </c>
      <c r="G151" s="10" t="str">
        <f>IF(Table1[[#This Row],[E_mag]]&gt;1,"exclude - &gt;1",IF(Table1[[#This Row],[E_mag]]&lt;-1,"exclude &lt;-1",""))</f>
        <v/>
      </c>
      <c r="H151" s="10" t="str">
        <f>IF(Table1[[#This Row],[E_mag]]&lt;'4 - Outliers'!$F$11,"low",IF(Table1[[#This Row],[E_mag]]&gt;'4 - Outliers'!$F$12,"high",""))</f>
        <v/>
      </c>
      <c r="I151" s="10">
        <f>IF(Table1[[#This Row],[SE_E_mag]]="",VLOOKUP(Table1[[#This Row],[IV_Standardised]],'5 -Impute_SE'!B:C,2,FALSE),Table1[[#This Row],[SE_E_mag]])</f>
        <v>0.19229397074562971</v>
      </c>
      <c r="J151" s="10" t="s">
        <v>1280</v>
      </c>
      <c r="K151" s="10">
        <f>1/Table1[[#This Row],[5 - Impute_SE]]</f>
        <v>5.2003710575139142</v>
      </c>
      <c r="L151" s="10" t="e">
        <f>Table1[[#This Row],[7 - 1_SE]]*Table1[[#This Row],[6 - Assign weight]]</f>
        <v>#VALUE!</v>
      </c>
      <c r="M151" s="10" t="e">
        <f>Table1[[#This Row],[8 - Total weight]]*Table1[[#This Row],[E_mag]]</f>
        <v>#VALUE!</v>
      </c>
      <c r="N151" s="10" t="s">
        <v>197</v>
      </c>
      <c r="O151" s="16">
        <v>0.53900000000000003</v>
      </c>
      <c r="P151" s="10" t="s">
        <v>126</v>
      </c>
      <c r="Q151" s="10">
        <v>0.19229397074562971</v>
      </c>
      <c r="R151" s="10" t="s">
        <v>128</v>
      </c>
      <c r="S151" s="10" t="s">
        <v>88</v>
      </c>
      <c r="T151" s="10" t="s">
        <v>66</v>
      </c>
      <c r="U151" s="10" t="s">
        <v>88</v>
      </c>
      <c r="V151" s="10" t="s">
        <v>163</v>
      </c>
      <c r="W151" s="10" t="s">
        <v>120</v>
      </c>
      <c r="X151" s="10" t="s">
        <v>1139</v>
      </c>
      <c r="Y151" s="10" t="s">
        <v>90</v>
      </c>
      <c r="Z151" s="10" t="s">
        <v>13</v>
      </c>
      <c r="AA151" s="11" t="s">
        <v>51</v>
      </c>
      <c r="AB151" s="11" t="s">
        <v>270</v>
      </c>
      <c r="AC151" s="11">
        <v>2003</v>
      </c>
      <c r="AD151" s="10" t="s">
        <v>93</v>
      </c>
      <c r="AE151" s="10">
        <v>22</v>
      </c>
      <c r="AF151" s="10">
        <v>1</v>
      </c>
      <c r="AG151" s="10">
        <v>1</v>
      </c>
      <c r="AH151" s="10">
        <v>0</v>
      </c>
      <c r="AI151" s="10">
        <f>SUM(Table1[[#This Row],[Attitude_SS]:[Demography_SS]])</f>
        <v>1</v>
      </c>
      <c r="AJ151" s="11" t="s">
        <v>60</v>
      </c>
      <c r="AK151" s="11" t="s">
        <v>1144</v>
      </c>
      <c r="AL151" s="11"/>
      <c r="AM151" s="11" t="s">
        <v>167</v>
      </c>
      <c r="AN151" s="11" t="s">
        <v>55</v>
      </c>
      <c r="AO151" s="11"/>
      <c r="AP151" s="10">
        <v>1.2E-2</v>
      </c>
      <c r="AQ151" s="10"/>
      <c r="AR151" s="10">
        <v>1.0120722888660778</v>
      </c>
      <c r="AS151" s="10" t="s">
        <v>185</v>
      </c>
      <c r="AT151" s="10">
        <v>2.8029999999999999</v>
      </c>
      <c r="AU151" s="10"/>
    </row>
    <row r="152" spans="1:47" x14ac:dyDescent="0.35">
      <c r="A152" s="23">
        <v>115</v>
      </c>
      <c r="B152" s="10" t="s">
        <v>1136</v>
      </c>
      <c r="C152" s="10">
        <v>115.4</v>
      </c>
      <c r="D152" s="10" t="s">
        <v>1137</v>
      </c>
      <c r="E152" s="10" t="s">
        <v>1138</v>
      </c>
      <c r="F152" s="10" t="str">
        <f>IF(Table1[[#This Row],[Regional_accessibility]]=0,"exclude - no RA","")</f>
        <v/>
      </c>
      <c r="G152" s="10" t="str">
        <f>IF(Table1[[#This Row],[E_mag]]&gt;1,"exclude - &gt;1",IF(Table1[[#This Row],[E_mag]]&lt;-1,"exclude &lt;-1",""))</f>
        <v/>
      </c>
      <c r="H152" s="10" t="str">
        <f>IF(Table1[[#This Row],[E_mag]]&lt;'4 - Outliers'!$F$11,"low",IF(Table1[[#This Row],[E_mag]]&gt;'4 - Outliers'!$F$12,"high",""))</f>
        <v/>
      </c>
      <c r="I152" s="10">
        <f>IF(Table1[[#This Row],[SE_E_mag]]="",VLOOKUP(Table1[[#This Row],[IV_Standardised]],'5 -Impute_SE'!B:C,2,FALSE),Table1[[#This Row],[SE_E_mag]])</f>
        <v>4.3741588156123827E-2</v>
      </c>
      <c r="J152" s="10" t="s">
        <v>1280</v>
      </c>
      <c r="K152" s="10">
        <f>1/Table1[[#This Row],[5 - Impute_SE]]</f>
        <v>22.861538461538458</v>
      </c>
      <c r="L152" s="10" t="e">
        <f>Table1[[#This Row],[7 - 1_SE]]*Table1[[#This Row],[6 - Assign weight]]</f>
        <v>#VALUE!</v>
      </c>
      <c r="M152" s="10" t="e">
        <f>Table1[[#This Row],[8 - Total weight]]*Table1[[#This Row],[E_mag]]</f>
        <v>#VALUE!</v>
      </c>
      <c r="N152" s="10" t="s">
        <v>197</v>
      </c>
      <c r="O152" s="16">
        <v>0.13</v>
      </c>
      <c r="P152" s="10" t="s">
        <v>126</v>
      </c>
      <c r="Q152" s="10">
        <v>4.3741588156123827E-2</v>
      </c>
      <c r="R152" s="10" t="s">
        <v>128</v>
      </c>
      <c r="S152" s="10" t="s">
        <v>88</v>
      </c>
      <c r="T152" s="10" t="s">
        <v>66</v>
      </c>
      <c r="U152" s="10" t="s">
        <v>88</v>
      </c>
      <c r="V152" s="10" t="s">
        <v>163</v>
      </c>
      <c r="W152" s="10" t="s">
        <v>120</v>
      </c>
      <c r="X152" s="10" t="s">
        <v>1139</v>
      </c>
      <c r="Y152" s="10" t="s">
        <v>90</v>
      </c>
      <c r="Z152" s="10" t="s">
        <v>13</v>
      </c>
      <c r="AA152" s="11" t="s">
        <v>51</v>
      </c>
      <c r="AB152" s="11" t="s">
        <v>270</v>
      </c>
      <c r="AC152" s="11">
        <v>2003</v>
      </c>
      <c r="AD152" s="10" t="s">
        <v>93</v>
      </c>
      <c r="AE152" s="10">
        <v>22</v>
      </c>
      <c r="AF152" s="10">
        <v>1</v>
      </c>
      <c r="AG152" s="10">
        <v>1</v>
      </c>
      <c r="AH152" s="10">
        <v>0</v>
      </c>
      <c r="AI152" s="10">
        <f>SUM(Table1[[#This Row],[Attitude_SS]:[Demography_SS]])</f>
        <v>1</v>
      </c>
      <c r="AJ152" s="11" t="s">
        <v>60</v>
      </c>
      <c r="AK152" s="11" t="s">
        <v>1140</v>
      </c>
      <c r="AL152" s="11"/>
      <c r="AM152" s="11" t="s">
        <v>167</v>
      </c>
      <c r="AN152" s="11" t="s">
        <v>55</v>
      </c>
      <c r="AO152" s="11"/>
      <c r="AP152" s="10">
        <v>1.6E-2</v>
      </c>
      <c r="AQ152" s="10"/>
      <c r="AR152" s="10">
        <v>1.0161286854060949</v>
      </c>
      <c r="AS152" s="10" t="s">
        <v>185</v>
      </c>
      <c r="AT152" s="10">
        <v>2.972</v>
      </c>
      <c r="AU152" s="10"/>
    </row>
    <row r="153" spans="1:47" x14ac:dyDescent="0.35">
      <c r="A153" s="23">
        <v>25</v>
      </c>
      <c r="B153" s="10" t="s">
        <v>355</v>
      </c>
      <c r="C153" s="10">
        <v>25.5</v>
      </c>
      <c r="D153" s="10" t="s">
        <v>372</v>
      </c>
      <c r="E153" s="10" t="s">
        <v>373</v>
      </c>
      <c r="F153" s="10" t="str">
        <f>IF(Table1[[#This Row],[Regional_accessibility]]=0,"exclude - no RA","")</f>
        <v/>
      </c>
      <c r="G153" s="10" t="str">
        <f>IF(Table1[[#This Row],[E_mag]]&gt;1,"exclude - &gt;1",IF(Table1[[#This Row],[E_mag]]&lt;-1,"exclude &lt;-1",""))</f>
        <v/>
      </c>
      <c r="H153" s="10" t="str">
        <f>IF(Table1[[#This Row],[E_mag]]&lt;'4 - Outliers'!$F$11,"low",IF(Table1[[#This Row],[E_mag]]&gt;'4 - Outliers'!$F$12,"high",""))</f>
        <v/>
      </c>
      <c r="I153" s="10">
        <f>IF(Table1[[#This Row],[SE_E_mag]]="",VLOOKUP(Table1[[#This Row],[IV_Standardised]],'5 -Impute_SE'!B:C,2,FALSE),Table1[[#This Row],[SE_E_mag]])</f>
        <v>4.8120000000000003E-2</v>
      </c>
      <c r="J153" s="10">
        <v>1</v>
      </c>
      <c r="K153" s="10">
        <f>1/Table1[[#This Row],[5 - Impute_SE]]</f>
        <v>20.781379883624272</v>
      </c>
      <c r="L153" s="10">
        <f>Table1[[#This Row],[7 - 1_SE]]*Table1[[#This Row],[6 - Assign weight]]</f>
        <v>20.781379883624272</v>
      </c>
      <c r="M153" s="10">
        <f>Table1[[#This Row],[8 - Total weight]]*Table1[[#This Row],[E_mag]]</f>
        <v>0.8</v>
      </c>
      <c r="N153" s="10" t="s">
        <v>365</v>
      </c>
      <c r="O153" s="16">
        <v>3.8496000000000002E-2</v>
      </c>
      <c r="P153" s="10" t="s">
        <v>362</v>
      </c>
      <c r="Q153" s="10">
        <v>4.8120000000000003E-2</v>
      </c>
      <c r="R153" s="10" t="s">
        <v>128</v>
      </c>
      <c r="S153" s="10" t="s">
        <v>44</v>
      </c>
      <c r="T153" s="10" t="s">
        <v>66</v>
      </c>
      <c r="U153" s="10" t="s">
        <v>46</v>
      </c>
      <c r="V153" s="10" t="s">
        <v>358</v>
      </c>
      <c r="W153" s="10" t="s">
        <v>120</v>
      </c>
      <c r="X153" s="10" t="s">
        <v>359</v>
      </c>
      <c r="Y153" s="10" t="s">
        <v>90</v>
      </c>
      <c r="Z153" s="10" t="s">
        <v>142</v>
      </c>
      <c r="AA153" s="11" t="s">
        <v>51</v>
      </c>
      <c r="AB153" s="11" t="s">
        <v>103</v>
      </c>
      <c r="AC153" s="11">
        <v>2000</v>
      </c>
      <c r="AD153" s="10" t="s">
        <v>93</v>
      </c>
      <c r="AE153" s="10">
        <v>1887</v>
      </c>
      <c r="AF153" s="10">
        <v>1</v>
      </c>
      <c r="AG153" s="10">
        <v>1</v>
      </c>
      <c r="AH153" s="10">
        <v>1</v>
      </c>
      <c r="AI153" s="10">
        <f>SUM(Table1[[#This Row],[Attitude_SS]:[Demography_SS]])</f>
        <v>2</v>
      </c>
      <c r="AJ153" s="11" t="s">
        <v>111</v>
      </c>
      <c r="AK153" s="11" t="s">
        <v>360</v>
      </c>
      <c r="AL153" s="11"/>
      <c r="AM153" s="10" t="s">
        <v>135</v>
      </c>
      <c r="AN153" s="11" t="s">
        <v>215</v>
      </c>
      <c r="AO153" s="11"/>
      <c r="AP153" s="10">
        <v>9.6000000000000002E-2</v>
      </c>
      <c r="AQ153" s="10"/>
      <c r="AR153" s="10">
        <v>1.1007590639939788</v>
      </c>
      <c r="AS153" s="10" t="s">
        <v>185</v>
      </c>
      <c r="AT153" s="10">
        <v>0.8</v>
      </c>
      <c r="AU153" s="10" t="s">
        <v>127</v>
      </c>
    </row>
    <row r="154" spans="1:47" x14ac:dyDescent="0.35">
      <c r="A154" s="23">
        <v>29</v>
      </c>
      <c r="B154" s="10" t="s">
        <v>374</v>
      </c>
      <c r="C154" s="10">
        <v>29.1</v>
      </c>
      <c r="D154" s="10" t="s">
        <v>384</v>
      </c>
      <c r="E154" s="10" t="s">
        <v>376</v>
      </c>
      <c r="F154" s="10" t="str">
        <f>IF(Table1[[#This Row],[Regional_accessibility]]=0,"exclude - no RA","")</f>
        <v/>
      </c>
      <c r="G154" s="10" t="str">
        <f>IF(Table1[[#This Row],[E_mag]]&gt;1,"exclude - &gt;1",IF(Table1[[#This Row],[E_mag]]&lt;-1,"exclude &lt;-1",""))</f>
        <v/>
      </c>
      <c r="H154" s="10" t="str">
        <f>IF(Table1[[#This Row],[E_mag]]&lt;'4 - Outliers'!$F$11,"low",IF(Table1[[#This Row],[E_mag]]&gt;'4 - Outliers'!$F$12,"high",""))</f>
        <v/>
      </c>
      <c r="I154" s="10">
        <f>IF(Table1[[#This Row],[SE_E_mag]]="",VLOOKUP(Table1[[#This Row],[IV_Standardised]],'5 -Impute_SE'!B:C,2,FALSE),Table1[[#This Row],[SE_E_mag]])</f>
        <v>0.22972178581468936</v>
      </c>
      <c r="J154" s="10">
        <v>1</v>
      </c>
      <c r="K154" s="10">
        <f>1/Table1[[#This Row],[5 - Impute_SE]]</f>
        <v>4.3530917037475678</v>
      </c>
      <c r="L154" s="10">
        <f>Table1[[#This Row],[7 - 1_SE]]*Table1[[#This Row],[6 - Assign weight]]</f>
        <v>4.3530917037475678</v>
      </c>
      <c r="M154" s="10">
        <f>Table1[[#This Row],[8 - Total weight]]*Table1[[#This Row],[E_mag]]</f>
        <v>0.96999999999999986</v>
      </c>
      <c r="N154" s="10" t="s">
        <v>386</v>
      </c>
      <c r="O154" s="16">
        <v>0.22283013224024867</v>
      </c>
      <c r="P154" s="10" t="s">
        <v>387</v>
      </c>
      <c r="Q154" s="10">
        <v>0.22972178581468936</v>
      </c>
      <c r="R154" s="10" t="s">
        <v>128</v>
      </c>
      <c r="S154" s="10" t="s">
        <v>44</v>
      </c>
      <c r="T154" s="10" t="s">
        <v>66</v>
      </c>
      <c r="U154" s="10" t="s">
        <v>46</v>
      </c>
      <c r="V154" s="10" t="s">
        <v>163</v>
      </c>
      <c r="W154" s="10" t="s">
        <v>120</v>
      </c>
      <c r="X154" s="10" t="s">
        <v>377</v>
      </c>
      <c r="Y154" s="10" t="s">
        <v>90</v>
      </c>
      <c r="Z154" s="10" t="s">
        <v>142</v>
      </c>
      <c r="AA154" s="11" t="s">
        <v>51</v>
      </c>
      <c r="AB154" s="11" t="s">
        <v>220</v>
      </c>
      <c r="AC154" s="11">
        <v>2000</v>
      </c>
      <c r="AD154" s="10" t="s">
        <v>93</v>
      </c>
      <c r="AE154" s="10">
        <v>3394</v>
      </c>
      <c r="AF154" s="10">
        <v>1</v>
      </c>
      <c r="AG154" s="10">
        <v>0</v>
      </c>
      <c r="AH154" s="10">
        <v>1</v>
      </c>
      <c r="AI154" s="10">
        <f>SUM(Table1[[#This Row],[Attitude_SS]:[Demography_SS]])</f>
        <v>1</v>
      </c>
      <c r="AJ154" s="11" t="s">
        <v>111</v>
      </c>
      <c r="AK154" s="11" t="s">
        <v>385</v>
      </c>
      <c r="AL154" s="11"/>
      <c r="AM154" s="11" t="s">
        <v>135</v>
      </c>
      <c r="AN154" s="11" t="s">
        <v>55</v>
      </c>
      <c r="AO154" s="11"/>
      <c r="AP154" s="10">
        <v>1.0999999999999999E-2</v>
      </c>
      <c r="AQ154" s="10"/>
      <c r="AR154" s="10"/>
      <c r="AS154" s="10" t="s">
        <v>58</v>
      </c>
      <c r="AT154" s="10">
        <v>0.97</v>
      </c>
      <c r="AU154" s="10"/>
    </row>
    <row r="155" spans="1:47" x14ac:dyDescent="0.35">
      <c r="A155" s="23">
        <v>93</v>
      </c>
      <c r="B155" s="10" t="s">
        <v>960</v>
      </c>
      <c r="C155" s="10">
        <v>93.1</v>
      </c>
      <c r="D155" s="10" t="s">
        <v>961</v>
      </c>
      <c r="E155" s="10" t="s">
        <v>962</v>
      </c>
      <c r="F155" s="10" t="str">
        <f>IF(Table1[[#This Row],[Regional_accessibility]]=0,"exclude - no RA","")</f>
        <v/>
      </c>
      <c r="G155" s="10" t="str">
        <f>IF(Table1[[#This Row],[E_mag]]&gt;1,"exclude - &gt;1",IF(Table1[[#This Row],[E_mag]]&lt;-1,"exclude &lt;-1",""))</f>
        <v/>
      </c>
      <c r="H155" s="10" t="str">
        <f>IF(Table1[[#This Row],[E_mag]]&lt;'4 - Outliers'!$F$11,"low",IF(Table1[[#This Row],[E_mag]]&gt;'4 - Outliers'!$F$12,"high",""))</f>
        <v/>
      </c>
      <c r="I155" s="10">
        <f>IF(Table1[[#This Row],[SE_E_mag]]="",VLOOKUP(Table1[[#This Row],[IV_Standardised]],'5 -Impute_SE'!B:C,2,FALSE),Table1[[#This Row],[SE_E_mag]])</f>
        <v>1.3006765463539002E-2</v>
      </c>
      <c r="J155" s="10">
        <v>1</v>
      </c>
      <c r="K155" s="10">
        <f>1/Table1[[#This Row],[5 - Impute_SE]]</f>
        <v>76.883065417242534</v>
      </c>
      <c r="L155" s="10">
        <f>Table1[[#This Row],[7 - 1_SE]]*Table1[[#This Row],[6 - Assign weight]]</f>
        <v>76.883065417242534</v>
      </c>
      <c r="M155" s="10">
        <f>Table1[[#This Row],[8 - Total weight]]*Table1[[#This Row],[E_mag]]</f>
        <v>2.8000000000000003</v>
      </c>
      <c r="N155" s="10" t="s">
        <v>446</v>
      </c>
      <c r="O155" s="47">
        <v>3.6418943297909206E-2</v>
      </c>
      <c r="P155" s="10" t="s">
        <v>57</v>
      </c>
      <c r="Q155" s="10">
        <v>1.3006765463539002E-2</v>
      </c>
      <c r="R155" s="10" t="s">
        <v>128</v>
      </c>
      <c r="S155" s="10" t="s">
        <v>88</v>
      </c>
      <c r="T155" s="10" t="s">
        <v>45</v>
      </c>
      <c r="U155" s="10" t="s">
        <v>44</v>
      </c>
      <c r="V155" s="10" t="s">
        <v>47</v>
      </c>
      <c r="W155" s="10" t="s">
        <v>120</v>
      </c>
      <c r="X155" s="10" t="s">
        <v>49</v>
      </c>
      <c r="Y155" s="10" t="s">
        <v>90</v>
      </c>
      <c r="Z155" s="10" t="s">
        <v>13</v>
      </c>
      <c r="AA155" s="11" t="s">
        <v>51</v>
      </c>
      <c r="AB155" s="11" t="s">
        <v>220</v>
      </c>
      <c r="AC155" s="11" t="s">
        <v>963</v>
      </c>
      <c r="AD155" s="10" t="s">
        <v>165</v>
      </c>
      <c r="AE155" s="10">
        <v>50</v>
      </c>
      <c r="AF155" s="10">
        <v>1</v>
      </c>
      <c r="AG155" s="10">
        <v>0</v>
      </c>
      <c r="AH155" s="10">
        <v>1</v>
      </c>
      <c r="AI155" s="10">
        <f>SUM(Table1[[#This Row],[Attitude_SS]:[Demography_SS]])</f>
        <v>1</v>
      </c>
      <c r="AJ155" s="11" t="s">
        <v>111</v>
      </c>
      <c r="AK155" s="11" t="s">
        <v>964</v>
      </c>
      <c r="AL155" s="11"/>
      <c r="AM155" s="11" t="s">
        <v>135</v>
      </c>
      <c r="AN155" s="11" t="s">
        <v>55</v>
      </c>
      <c r="AO155" s="11"/>
      <c r="AP155" s="10">
        <v>-1786.76</v>
      </c>
      <c r="AQ155" s="10"/>
      <c r="AR155" s="10"/>
      <c r="AS155" s="10" t="s">
        <v>58</v>
      </c>
      <c r="AT155" s="10">
        <v>-2.8</v>
      </c>
      <c r="AU155" s="10"/>
    </row>
    <row r="156" spans="1:47" x14ac:dyDescent="0.35">
      <c r="A156" s="23">
        <v>103</v>
      </c>
      <c r="B156" s="10" t="s">
        <v>1026</v>
      </c>
      <c r="C156" s="10">
        <v>103.1</v>
      </c>
      <c r="D156" s="10" t="s">
        <v>1027</v>
      </c>
      <c r="E156" s="10" t="s">
        <v>1028</v>
      </c>
      <c r="F156" s="10" t="str">
        <f>IF(Table1[[#This Row],[Regional_accessibility]]=0,"exclude - no RA","")</f>
        <v/>
      </c>
      <c r="G156" s="10" t="str">
        <f>IF(Table1[[#This Row],[E_mag]]&gt;1,"exclude - &gt;1",IF(Table1[[#This Row],[E_mag]]&lt;-1,"exclude &lt;-1",""))</f>
        <v/>
      </c>
      <c r="H156" s="10" t="str">
        <f>IF(Table1[[#This Row],[E_mag]]&lt;'4 - Outliers'!$F$11,"low",IF(Table1[[#This Row],[E_mag]]&gt;'4 - Outliers'!$F$12,"high",""))</f>
        <v/>
      </c>
      <c r="I156" s="10">
        <f>IF(Table1[[#This Row],[SE_E_mag]]="",VLOOKUP(Table1[[#This Row],[IV_Standardised]],'5 -Impute_SE'!B:C,2,FALSE),Table1[[#This Row],[SE_E_mag]])</f>
        <v>8.4857351865398695E-2</v>
      </c>
      <c r="J156" s="10">
        <v>1</v>
      </c>
      <c r="K156" s="10">
        <f>1/Table1[[#This Row],[5 - Impute_SE]]</f>
        <v>11.784482758620689</v>
      </c>
      <c r="L156" s="10">
        <f>Table1[[#This Row],[7 - 1_SE]]*Table1[[#This Row],[6 - Assign weight]]</f>
        <v>11.784482758620689</v>
      </c>
      <c r="M156" s="10">
        <f>Table1[[#This Row],[8 - Total weight]]*Table1[[#This Row],[E_mag]]</f>
        <v>2.734</v>
      </c>
      <c r="N156" s="10" t="s">
        <v>354</v>
      </c>
      <c r="O156" s="16">
        <v>0.23200000000000001</v>
      </c>
      <c r="P156" s="10" t="s">
        <v>209</v>
      </c>
      <c r="Q156" s="10">
        <v>8.4857351865398695E-2</v>
      </c>
      <c r="R156" s="10" t="s">
        <v>128</v>
      </c>
      <c r="S156" s="10" t="s">
        <v>88</v>
      </c>
      <c r="T156" s="10" t="s">
        <v>66</v>
      </c>
      <c r="U156" s="10" t="s">
        <v>88</v>
      </c>
      <c r="V156" s="10" t="s">
        <v>1029</v>
      </c>
      <c r="W156" s="10" t="s">
        <v>1030</v>
      </c>
      <c r="X156" s="10" t="s">
        <v>377</v>
      </c>
      <c r="Y156" s="10" t="s">
        <v>90</v>
      </c>
      <c r="Z156" s="10" t="s">
        <v>142</v>
      </c>
      <c r="AA156" s="11" t="s">
        <v>51</v>
      </c>
      <c r="AB156" s="11" t="s">
        <v>92</v>
      </c>
      <c r="AC156" s="11">
        <v>2010</v>
      </c>
      <c r="AD156" s="10" t="s">
        <v>165</v>
      </c>
      <c r="AE156" s="10">
        <v>4399</v>
      </c>
      <c r="AF156" s="10">
        <v>1</v>
      </c>
      <c r="AG156" s="10">
        <v>0</v>
      </c>
      <c r="AH156" s="10">
        <v>1</v>
      </c>
      <c r="AI156" s="10">
        <f>SUM(Table1[[#This Row],[Attitude_SS]:[Demography_SS]])</f>
        <v>1</v>
      </c>
      <c r="AJ156" s="11" t="s">
        <v>111</v>
      </c>
      <c r="AK156" s="11" t="s">
        <v>1031</v>
      </c>
      <c r="AL156" s="11"/>
      <c r="AM156" s="11" t="s">
        <v>135</v>
      </c>
      <c r="AN156" s="11" t="s">
        <v>1032</v>
      </c>
      <c r="AO156" s="11"/>
      <c r="AP156" s="10">
        <v>0.23200000000000001</v>
      </c>
      <c r="AQ156" s="10"/>
      <c r="AR156" s="10"/>
      <c r="AS156" s="10" t="s">
        <v>58</v>
      </c>
      <c r="AT156" s="10">
        <v>2.734</v>
      </c>
      <c r="AU156" s="10"/>
    </row>
    <row r="157" spans="1:47" x14ac:dyDescent="0.35">
      <c r="A157" s="23">
        <v>113</v>
      </c>
      <c r="B157" s="10" t="s">
        <v>1122</v>
      </c>
      <c r="C157" s="10">
        <v>113.1</v>
      </c>
      <c r="D157" s="10" t="s">
        <v>1131</v>
      </c>
      <c r="E157" s="10" t="s">
        <v>1124</v>
      </c>
      <c r="F157" s="10" t="str">
        <f>IF(Table1[[#This Row],[Regional_accessibility]]=0,"exclude - no RA","")</f>
        <v/>
      </c>
      <c r="G157" s="10" t="str">
        <f>IF(Table1[[#This Row],[E_mag]]&gt;1,"exclude - &gt;1",IF(Table1[[#This Row],[E_mag]]&lt;-1,"exclude &lt;-1",""))</f>
        <v/>
      </c>
      <c r="H157" s="10" t="str">
        <f>IF(Table1[[#This Row],[E_mag]]&lt;'4 - Outliers'!$F$11,"low",IF(Table1[[#This Row],[E_mag]]&gt;'4 - Outliers'!$F$12,"high",""))</f>
        <v/>
      </c>
      <c r="I157" s="10">
        <f>IF(Table1[[#This Row],[SE_E_mag]]="",VLOOKUP(Table1[[#This Row],[IV_Standardised]],'5 -Impute_SE'!B:C,2,FALSE),Table1[[#This Row],[SE_E_mag]])</f>
        <v>6.2889289191820838E-2</v>
      </c>
      <c r="J157" s="10">
        <f>1/2</f>
        <v>0.5</v>
      </c>
      <c r="K157" s="10">
        <f>1/Table1[[#This Row],[5 - Impute_SE]]</f>
        <v>15.90095885723664</v>
      </c>
      <c r="L157" s="10">
        <f>Table1[[#This Row],[7 - 1_SE]]*Table1[[#This Row],[6 - Assign weight]]</f>
        <v>7.95047942861832</v>
      </c>
      <c r="M157" s="10">
        <f>Table1[[#This Row],[8 - Total weight]]*Table1[[#This Row],[E_mag]]</f>
        <v>1.0270000000000001</v>
      </c>
      <c r="N157" s="10" t="s">
        <v>1128</v>
      </c>
      <c r="O157" s="16">
        <v>0.1291746</v>
      </c>
      <c r="P157" s="10" t="s">
        <v>491</v>
      </c>
      <c r="Q157" s="10">
        <v>6.2889289191820838E-2</v>
      </c>
      <c r="R157" s="10" t="s">
        <v>128</v>
      </c>
      <c r="S157" s="10" t="s">
        <v>88</v>
      </c>
      <c r="T157" s="10" t="s">
        <v>66</v>
      </c>
      <c r="U157" s="10" t="s">
        <v>88</v>
      </c>
      <c r="V157" s="10" t="s">
        <v>71</v>
      </c>
      <c r="W157" s="10" t="s">
        <v>1125</v>
      </c>
      <c r="X157" s="10" t="s">
        <v>73</v>
      </c>
      <c r="Y157" s="10" t="s">
        <v>50</v>
      </c>
      <c r="Z157" s="10" t="s">
        <v>13</v>
      </c>
      <c r="AA157" s="11" t="s">
        <v>51</v>
      </c>
      <c r="AB157" s="11" t="s">
        <v>1126</v>
      </c>
      <c r="AC157" s="11" t="s">
        <v>92</v>
      </c>
      <c r="AD157" s="10" t="s">
        <v>165</v>
      </c>
      <c r="AE157" s="10">
        <v>62011</v>
      </c>
      <c r="AF157" s="10">
        <v>1</v>
      </c>
      <c r="AG157" s="10">
        <v>0</v>
      </c>
      <c r="AH157" s="10">
        <v>1</v>
      </c>
      <c r="AI157" s="10">
        <f>SUM(Table1[[#This Row],[Attitude_SS]:[Demography_SS]])</f>
        <v>1</v>
      </c>
      <c r="AJ157" s="11" t="s">
        <v>111</v>
      </c>
      <c r="AK157" s="11" t="s">
        <v>1031</v>
      </c>
      <c r="AL157" s="11"/>
      <c r="AM157" s="10" t="s">
        <v>135</v>
      </c>
      <c r="AN157" s="11" t="s">
        <v>288</v>
      </c>
      <c r="AO157" s="11" t="s">
        <v>75</v>
      </c>
      <c r="AP157" s="10">
        <v>0.246</v>
      </c>
      <c r="AQ157" s="10">
        <v>1.2788995735417383</v>
      </c>
      <c r="AR157" s="10"/>
      <c r="AS157" s="10" t="s">
        <v>78</v>
      </c>
      <c r="AT157" s="10">
        <v>2.0539999999999998</v>
      </c>
      <c r="AU157" s="10"/>
    </row>
    <row r="158" spans="1:47" x14ac:dyDescent="0.35">
      <c r="A158" s="23">
        <v>113</v>
      </c>
      <c r="B158" s="10" t="s">
        <v>1122</v>
      </c>
      <c r="C158" s="10">
        <v>113.2</v>
      </c>
      <c r="D158" s="10" t="s">
        <v>1135</v>
      </c>
      <c r="E158" s="10" t="s">
        <v>1133</v>
      </c>
      <c r="F158" s="10" t="str">
        <f>IF(Table1[[#This Row],[Regional_accessibility]]=0,"exclude - no RA","")</f>
        <v/>
      </c>
      <c r="G158" s="10" t="str">
        <f>IF(Table1[[#This Row],[E_mag]]&gt;1,"exclude - &gt;1",IF(Table1[[#This Row],[E_mag]]&lt;-1,"exclude &lt;-1",""))</f>
        <v/>
      </c>
      <c r="H158" s="10" t="str">
        <f>IF(Table1[[#This Row],[E_mag]]&lt;'4 - Outliers'!$F$11,"low",IF(Table1[[#This Row],[E_mag]]&gt;'4 - Outliers'!$F$12,"high",""))</f>
        <v/>
      </c>
      <c r="I158" s="10">
        <f>IF(Table1[[#This Row],[SE_E_mag]]="",VLOOKUP(Table1[[#This Row],[IV_Standardised]],'5 -Impute_SE'!B:C,2,FALSE),Table1[[#This Row],[SE_E_mag]])</f>
        <v>5.3991750687442712E-2</v>
      </c>
      <c r="J158" s="10">
        <f>1/2</f>
        <v>0.5</v>
      </c>
      <c r="K158" s="10">
        <f>1/Table1[[#This Row],[5 - Impute_SE]]</f>
        <v>18.52134793311264</v>
      </c>
      <c r="L158" s="10">
        <f>Table1[[#This Row],[7 - 1_SE]]*Table1[[#This Row],[6 - Assign weight]]</f>
        <v>9.26067396655632</v>
      </c>
      <c r="M158" s="10">
        <f>Table1[[#This Row],[8 - Total weight]]*Table1[[#This Row],[E_mag]]</f>
        <v>1.091</v>
      </c>
      <c r="N158" s="10" t="s">
        <v>1134</v>
      </c>
      <c r="O158" s="16">
        <v>0.11781</v>
      </c>
      <c r="P158" s="10" t="s">
        <v>362</v>
      </c>
      <c r="Q158" s="10">
        <v>5.3991750687442712E-2</v>
      </c>
      <c r="R158" s="10" t="s">
        <v>128</v>
      </c>
      <c r="S158" s="10" t="s">
        <v>88</v>
      </c>
      <c r="T158" s="10" t="s">
        <v>66</v>
      </c>
      <c r="U158" s="10" t="s">
        <v>88</v>
      </c>
      <c r="V158" s="10" t="s">
        <v>47</v>
      </c>
      <c r="W158" s="10" t="s">
        <v>120</v>
      </c>
      <c r="X158" s="10" t="s">
        <v>214</v>
      </c>
      <c r="Y158" s="10" t="s">
        <v>50</v>
      </c>
      <c r="Z158" s="10" t="s">
        <v>13</v>
      </c>
      <c r="AA158" s="11" t="s">
        <v>51</v>
      </c>
      <c r="AB158" s="11" t="s">
        <v>1126</v>
      </c>
      <c r="AC158" s="11" t="s">
        <v>92</v>
      </c>
      <c r="AD158" s="10" t="s">
        <v>165</v>
      </c>
      <c r="AE158" s="10">
        <v>6719</v>
      </c>
      <c r="AF158" s="10">
        <v>1</v>
      </c>
      <c r="AG158" s="10">
        <v>0</v>
      </c>
      <c r="AH158" s="10">
        <v>1</v>
      </c>
      <c r="AI158" s="10">
        <f>SUM(Table1[[#This Row],[Attitude_SS]:[Demography_SS]])</f>
        <v>1</v>
      </c>
      <c r="AJ158" s="11" t="s">
        <v>111</v>
      </c>
      <c r="AK158" s="11" t="s">
        <v>1031</v>
      </c>
      <c r="AL158" s="11"/>
      <c r="AM158" s="10" t="s">
        <v>135</v>
      </c>
      <c r="AN158" s="11" t="s">
        <v>215</v>
      </c>
      <c r="AO158" s="11"/>
      <c r="AP158" s="10">
        <v>0.187</v>
      </c>
      <c r="AQ158" s="10"/>
      <c r="AR158" s="10">
        <v>1.2056272850499248</v>
      </c>
      <c r="AS158" s="10" t="s">
        <v>185</v>
      </c>
      <c r="AT158" s="10">
        <v>2.1819999999999999</v>
      </c>
      <c r="AU158" s="10"/>
    </row>
    <row r="159" spans="1:47" x14ac:dyDescent="0.35">
      <c r="A159" s="23">
        <v>103</v>
      </c>
      <c r="B159" s="10" t="s">
        <v>1026</v>
      </c>
      <c r="C159" s="10">
        <v>103.1</v>
      </c>
      <c r="D159" s="10" t="s">
        <v>1038</v>
      </c>
      <c r="E159" s="10" t="s">
        <v>1028</v>
      </c>
      <c r="F159" s="10" t="str">
        <f>IF(Table1[[#This Row],[Regional_accessibility]]=0,"exclude - no RA","")</f>
        <v/>
      </c>
      <c r="G159" s="10" t="str">
        <f>IF(Table1[[#This Row],[E_mag]]&gt;1,"exclude - &gt;1",IF(Table1[[#This Row],[E_mag]]&lt;-1,"exclude &lt;-1",""))</f>
        <v/>
      </c>
      <c r="H159" s="10" t="str">
        <f>IF(Table1[[#This Row],[E_mag]]&lt;'4 - Outliers'!$F$11,"low",IF(Table1[[#This Row],[E_mag]]&gt;'4 - Outliers'!$F$12,"high",""))</f>
        <v/>
      </c>
      <c r="I159" s="10">
        <f>IF(Table1[[#This Row],[SE_E_mag]]="",VLOOKUP(Table1[[#This Row],[IV_Standardised]],'5 -Impute_SE'!B:C,2,FALSE),Table1[[#This Row],[SE_E_mag]])</f>
        <v>0.21624649859943978</v>
      </c>
      <c r="J159" s="10" t="s">
        <v>1280</v>
      </c>
      <c r="K159" s="10">
        <f>1/Table1[[#This Row],[5 - Impute_SE]]</f>
        <v>4.6243523316062172</v>
      </c>
      <c r="L159" s="10" t="e">
        <f>Table1[[#This Row],[7 - 1_SE]]*Table1[[#This Row],[6 - Assign weight]]</f>
        <v>#VALUE!</v>
      </c>
      <c r="M159" s="10" t="e">
        <f>Table1[[#This Row],[8 - Total weight]]*Table1[[#This Row],[E_mag]]</f>
        <v>#VALUE!</v>
      </c>
      <c r="N159" s="10" t="s">
        <v>354</v>
      </c>
      <c r="O159" s="16">
        <v>0.38600000000000001</v>
      </c>
      <c r="P159" s="10" t="s">
        <v>209</v>
      </c>
      <c r="Q159" s="10">
        <v>0.21624649859943978</v>
      </c>
      <c r="R159" s="10" t="s">
        <v>128</v>
      </c>
      <c r="S159" s="10" t="s">
        <v>88</v>
      </c>
      <c r="T159" s="10" t="s">
        <v>66</v>
      </c>
      <c r="U159" s="10" t="s">
        <v>88</v>
      </c>
      <c r="V159" s="10" t="s">
        <v>1029</v>
      </c>
      <c r="W159" s="10" t="s">
        <v>1030</v>
      </c>
      <c r="X159" s="10" t="s">
        <v>377</v>
      </c>
      <c r="Y159" s="10" t="s">
        <v>90</v>
      </c>
      <c r="Z159" s="10" t="s">
        <v>142</v>
      </c>
      <c r="AA159" s="11" t="s">
        <v>51</v>
      </c>
      <c r="AB159" s="11" t="s">
        <v>92</v>
      </c>
      <c r="AC159" s="11">
        <v>2010</v>
      </c>
      <c r="AD159" s="10" t="s">
        <v>165</v>
      </c>
      <c r="AE159" s="10">
        <v>4399</v>
      </c>
      <c r="AF159" s="10">
        <v>1</v>
      </c>
      <c r="AG159" s="10">
        <v>0</v>
      </c>
      <c r="AH159" s="10">
        <v>1</v>
      </c>
      <c r="AI159" s="10">
        <f>SUM(Table1[[#This Row],[Attitude_SS]:[Demography_SS]])</f>
        <v>1</v>
      </c>
      <c r="AJ159" s="11" t="s">
        <v>181</v>
      </c>
      <c r="AK159" s="11" t="s">
        <v>1039</v>
      </c>
      <c r="AL159" s="11"/>
      <c r="AM159" s="11" t="s">
        <v>324</v>
      </c>
      <c r="AN159" s="11" t="s">
        <v>1032</v>
      </c>
      <c r="AO159" s="11"/>
      <c r="AP159" s="10">
        <v>0.38600000000000001</v>
      </c>
      <c r="AQ159" s="10"/>
      <c r="AR159" s="10"/>
      <c r="AS159" s="10" t="s">
        <v>58</v>
      </c>
      <c r="AT159" s="10">
        <v>1.7849999999999999</v>
      </c>
      <c r="AU159" s="10"/>
    </row>
    <row r="160" spans="1:47" x14ac:dyDescent="0.35">
      <c r="A160" s="23">
        <v>36</v>
      </c>
      <c r="B160" s="10" t="s">
        <v>480</v>
      </c>
      <c r="C160" s="10">
        <v>36.200000000000003</v>
      </c>
      <c r="D160" s="10" t="s">
        <v>485</v>
      </c>
      <c r="E160" s="10" t="s">
        <v>482</v>
      </c>
      <c r="F160" s="10" t="str">
        <f>IF(Table1[[#This Row],[Regional_accessibility]]=0,"exclude - no RA","")</f>
        <v/>
      </c>
      <c r="G160" s="10" t="str">
        <f>IF(Table1[[#This Row],[E_mag]]&gt;1,"exclude - &gt;1",IF(Table1[[#This Row],[E_mag]]&lt;-1,"exclude &lt;-1",""))</f>
        <v/>
      </c>
      <c r="H160" s="10" t="str">
        <f>IF(Table1[[#This Row],[E_mag]]&lt;'4 - Outliers'!$F$11,"low",IF(Table1[[#This Row],[E_mag]]&gt;'4 - Outliers'!$F$12,"high",""))</f>
        <v/>
      </c>
      <c r="I160" s="10">
        <f>IF(Table1[[#This Row],[SE_E_mag]]="",VLOOKUP(Table1[[#This Row],[IV_Standardised]],'5 -Impute_SE'!B:C,2,FALSE),Table1[[#This Row],[SE_E_mag]])</f>
        <v>1.5030311000793316E-2</v>
      </c>
      <c r="J160" s="10">
        <v>1</v>
      </c>
      <c r="K160" s="10">
        <f>1/Table1[[#This Row],[5 - Impute_SE]]</f>
        <v>66.532222782829905</v>
      </c>
      <c r="L160" s="10">
        <f>Table1[[#This Row],[7 - 1_SE]]*Table1[[#This Row],[6 - Assign weight]]</f>
        <v>66.532222782829905</v>
      </c>
      <c r="M160" s="10">
        <f>Table1[[#This Row],[8 - Total weight]]*Table1[[#This Row],[E_mag]]</f>
        <v>34.596755847071549</v>
      </c>
      <c r="N160" s="10"/>
      <c r="O160" s="16">
        <v>0.52</v>
      </c>
      <c r="P160" s="10" t="s">
        <v>126</v>
      </c>
      <c r="Q160" s="10"/>
      <c r="R160" s="10"/>
      <c r="S160" s="10" t="s">
        <v>88</v>
      </c>
      <c r="T160" s="10" t="s">
        <v>66</v>
      </c>
      <c r="U160" s="10" t="s">
        <v>88</v>
      </c>
      <c r="V160" s="10" t="s">
        <v>47</v>
      </c>
      <c r="W160" s="10" t="s">
        <v>295</v>
      </c>
      <c r="X160" s="10" t="s">
        <v>49</v>
      </c>
      <c r="Y160" s="10" t="s">
        <v>90</v>
      </c>
      <c r="Z160" s="10" t="s">
        <v>102</v>
      </c>
      <c r="AA160" s="11" t="s">
        <v>285</v>
      </c>
      <c r="AB160" s="11" t="s">
        <v>483</v>
      </c>
      <c r="AC160" s="11" t="s">
        <v>484</v>
      </c>
      <c r="AD160" s="10" t="s">
        <v>54</v>
      </c>
      <c r="AE160" s="10">
        <v>130</v>
      </c>
      <c r="AF160" s="10">
        <v>1</v>
      </c>
      <c r="AG160" s="10">
        <v>0</v>
      </c>
      <c r="AH160" s="10">
        <v>1</v>
      </c>
      <c r="AI160" s="10">
        <f>SUM(Table1[[#This Row],[Attitude_SS]:[Demography_SS]])</f>
        <v>1</v>
      </c>
      <c r="AJ160" s="11" t="s">
        <v>94</v>
      </c>
      <c r="AK160" s="11" t="s">
        <v>486</v>
      </c>
      <c r="AL160" s="11"/>
      <c r="AM160" s="11" t="s">
        <v>428</v>
      </c>
      <c r="AN160" s="11" t="s">
        <v>55</v>
      </c>
      <c r="AO160" s="11"/>
      <c r="AP160" s="10">
        <v>3.29</v>
      </c>
      <c r="AQ160" s="10"/>
      <c r="AR160" s="10">
        <v>26.842863655898565</v>
      </c>
      <c r="AS160" s="10" t="s">
        <v>185</v>
      </c>
      <c r="AT160" s="10" t="s">
        <v>58</v>
      </c>
      <c r="AU160" s="10"/>
    </row>
    <row r="161" spans="1:47" x14ac:dyDescent="0.35">
      <c r="A161" s="23">
        <v>11</v>
      </c>
      <c r="B161" s="10" t="s">
        <v>178</v>
      </c>
      <c r="C161" s="10">
        <v>11.1</v>
      </c>
      <c r="D161" s="10" t="s">
        <v>186</v>
      </c>
      <c r="E161" s="10" t="s">
        <v>180</v>
      </c>
      <c r="F161" s="10" t="str">
        <f>IF(Table1[[#This Row],[Regional_accessibility]]=0,"exclude - no RA","")</f>
        <v>exclude - no RA</v>
      </c>
      <c r="G161" s="10" t="str">
        <f>IF(Table1[[#This Row],[E_mag]]&gt;1,"exclude - &gt;1",IF(Table1[[#This Row],[E_mag]]&lt;-1,"exclude &lt;-1",""))</f>
        <v/>
      </c>
      <c r="H161" s="10" t="str">
        <f>IF(Table1[[#This Row],[E_mag]]&lt;'4 - Outliers'!$F$11,"low",IF(Table1[[#This Row],[E_mag]]&gt;'4 - Outliers'!$F$12,"high",""))</f>
        <v/>
      </c>
      <c r="I161" s="10">
        <f>IF(Table1[[#This Row],[SE_E_mag]]="",VLOOKUP(Table1[[#This Row],[IV_Standardised]],'5 -Impute_SE'!B:C,2,FALSE),Table1[[#This Row],[SE_E_mag]])</f>
        <v>4.0709033181144709E-2</v>
      </c>
      <c r="J161" s="10"/>
      <c r="K161" s="10">
        <f>1/Table1[[#This Row],[5 - Impute_SE]]</f>
        <v>24.564572574108002</v>
      </c>
      <c r="L161" s="10">
        <f>Table1[[#This Row],[7 - 1_SE]]*Table1[[#This Row],[6 - Assign weight]]</f>
        <v>0</v>
      </c>
      <c r="M161" s="10">
        <f>Table1[[#This Row],[8 - Total weight]]*Table1[[#This Row],[E_mag]]</f>
        <v>0</v>
      </c>
      <c r="N161" s="10"/>
      <c r="O161" s="10">
        <v>1E-3</v>
      </c>
      <c r="P161" s="10" t="s">
        <v>126</v>
      </c>
      <c r="Q161" s="10"/>
      <c r="R161" s="10"/>
      <c r="S161" s="10" t="s">
        <v>187</v>
      </c>
      <c r="T161" s="10" t="s">
        <v>66</v>
      </c>
      <c r="U161" s="10" t="s">
        <v>88</v>
      </c>
      <c r="V161" s="10" t="s">
        <v>47</v>
      </c>
      <c r="W161" s="10" t="s">
        <v>120</v>
      </c>
      <c r="X161" s="10" t="s">
        <v>49</v>
      </c>
      <c r="Y161" s="10" t="s">
        <v>50</v>
      </c>
      <c r="Z161" s="10" t="s">
        <v>13</v>
      </c>
      <c r="AA161" s="11" t="s">
        <v>51</v>
      </c>
      <c r="AB161" s="11" t="s">
        <v>103</v>
      </c>
      <c r="AC161" s="11">
        <v>2000</v>
      </c>
      <c r="AD161" s="10" t="s">
        <v>93</v>
      </c>
      <c r="AE161" s="10">
        <v>8299</v>
      </c>
      <c r="AF161" s="10">
        <v>0</v>
      </c>
      <c r="AG161" s="10">
        <v>1</v>
      </c>
      <c r="AH161" s="10">
        <v>1</v>
      </c>
      <c r="AI161" s="10">
        <f>SUM(Table1[[#This Row],[Attitude_SS]:[Demography_SS]])</f>
        <v>2</v>
      </c>
      <c r="AJ161" s="11" t="s">
        <v>94</v>
      </c>
      <c r="AK161" s="11" t="s">
        <v>188</v>
      </c>
      <c r="AL161" s="11"/>
      <c r="AM161" s="11" t="s">
        <v>107</v>
      </c>
      <c r="AN161" s="11" t="s">
        <v>183</v>
      </c>
      <c r="AO161" s="11"/>
      <c r="AP161" s="10">
        <v>1E-3</v>
      </c>
      <c r="AQ161" s="10"/>
      <c r="AR161" s="10"/>
      <c r="AS161" s="10" t="s">
        <v>58</v>
      </c>
      <c r="AT161" s="10" t="s">
        <v>58</v>
      </c>
      <c r="AU161" s="10"/>
    </row>
    <row r="162" spans="1:47" x14ac:dyDescent="0.35">
      <c r="A162" s="23">
        <v>93</v>
      </c>
      <c r="B162" s="10" t="s">
        <v>960</v>
      </c>
      <c r="C162" s="10">
        <v>93.1</v>
      </c>
      <c r="D162" s="10" t="s">
        <v>965</v>
      </c>
      <c r="E162" s="10" t="s">
        <v>962</v>
      </c>
      <c r="F162" s="10" t="str">
        <f>IF(Table1[[#This Row],[Regional_accessibility]]=0,"exclude - no RA","")</f>
        <v/>
      </c>
      <c r="G162" s="10" t="str">
        <f>IF(Table1[[#This Row],[E_mag]]&gt;1,"exclude - &gt;1",IF(Table1[[#This Row],[E_mag]]&lt;-1,"exclude &lt;-1",""))</f>
        <v/>
      </c>
      <c r="H162" s="10" t="str">
        <f>IF(Table1[[#This Row],[E_mag]]&lt;'4 - Outliers'!$F$11,"low",IF(Table1[[#This Row],[E_mag]]&gt;'4 - Outliers'!$F$12,"high",""))</f>
        <v/>
      </c>
      <c r="I162" s="10">
        <f>IF(Table1[[#This Row],[SE_E_mag]]="",VLOOKUP(Table1[[#This Row],[IV_Standardised]],'5 -Impute_SE'!B:C,2,FALSE),Table1[[#This Row],[SE_E_mag]])</f>
        <v>6.3076860911148364E-2</v>
      </c>
      <c r="J162" s="10">
        <v>1</v>
      </c>
      <c r="K162" s="10">
        <f>1/Table1[[#This Row],[5 - Impute_SE]]</f>
        <v>15.853674161252648</v>
      </c>
      <c r="L162" s="10">
        <f>Table1[[#This Row],[7 - 1_SE]]*Table1[[#This Row],[6 - Assign weight]]</f>
        <v>15.853674161252648</v>
      </c>
      <c r="M162" s="10">
        <f>Table1[[#This Row],[8 - Total weight]]*Table1[[#This Row],[E_mag]]</f>
        <v>2.2999999999999998</v>
      </c>
      <c r="N162" s="10" t="s">
        <v>446</v>
      </c>
      <c r="O162" s="47">
        <v>0.14507678009564123</v>
      </c>
      <c r="P162" s="10" t="s">
        <v>57</v>
      </c>
      <c r="Q162" s="10">
        <v>6.3076860911148364E-2</v>
      </c>
      <c r="R162" s="10" t="s">
        <v>128</v>
      </c>
      <c r="S162" s="10" t="s">
        <v>88</v>
      </c>
      <c r="T162" s="10" t="s">
        <v>66</v>
      </c>
      <c r="U162" s="10" t="s">
        <v>88</v>
      </c>
      <c r="V162" s="10" t="s">
        <v>47</v>
      </c>
      <c r="W162" s="10" t="s">
        <v>120</v>
      </c>
      <c r="X162" s="10" t="s">
        <v>49</v>
      </c>
      <c r="Y162" s="10" t="s">
        <v>90</v>
      </c>
      <c r="Z162" s="10" t="s">
        <v>13</v>
      </c>
      <c r="AA162" s="11" t="s">
        <v>51</v>
      </c>
      <c r="AB162" s="11" t="s">
        <v>220</v>
      </c>
      <c r="AC162" s="11" t="s">
        <v>963</v>
      </c>
      <c r="AD162" s="10" t="s">
        <v>165</v>
      </c>
      <c r="AE162" s="10">
        <v>50</v>
      </c>
      <c r="AF162" s="10">
        <v>1</v>
      </c>
      <c r="AG162" s="10">
        <v>0</v>
      </c>
      <c r="AH162" s="10">
        <v>1</v>
      </c>
      <c r="AI162" s="10">
        <f>SUM(Table1[[#This Row],[Attitude_SS]:[Demography_SS]])</f>
        <v>1</v>
      </c>
      <c r="AJ162" s="11" t="s">
        <v>94</v>
      </c>
      <c r="AK162" s="11" t="s">
        <v>966</v>
      </c>
      <c r="AL162" s="11"/>
      <c r="AM162" s="11" t="s">
        <v>428</v>
      </c>
      <c r="AN162" s="11" t="s">
        <v>55</v>
      </c>
      <c r="AO162" s="11"/>
      <c r="AP162" s="10">
        <v>5879.8</v>
      </c>
      <c r="AQ162" s="10"/>
      <c r="AR162" s="10"/>
      <c r="AS162" s="10" t="s">
        <v>58</v>
      </c>
      <c r="AT162" s="10">
        <v>2.2999999999999998</v>
      </c>
      <c r="AU162" s="10"/>
    </row>
    <row r="163" spans="1:47" x14ac:dyDescent="0.35">
      <c r="A163" s="23">
        <v>97</v>
      </c>
      <c r="B163" s="10" t="s">
        <v>989</v>
      </c>
      <c r="C163" s="10">
        <v>97.3</v>
      </c>
      <c r="D163" s="10" t="s">
        <v>1000</v>
      </c>
      <c r="E163" s="10" t="s">
        <v>1001</v>
      </c>
      <c r="F163" s="10" t="str">
        <f>IF(Table1[[#This Row],[Regional_accessibility]]=0,"exclude - no RA","")</f>
        <v/>
      </c>
      <c r="G163" s="10" t="str">
        <f>IF(Table1[[#This Row],[E_mag]]&gt;1,"exclude - &gt;1",IF(Table1[[#This Row],[E_mag]]&lt;-1,"exclude &lt;-1",""))</f>
        <v/>
      </c>
      <c r="H163" s="10" t="str">
        <f>IF(Table1[[#This Row],[E_mag]]&lt;'4 - Outliers'!$F$11,"low",IF(Table1[[#This Row],[E_mag]]&gt;'4 - Outliers'!$F$12,"high",""))</f>
        <v/>
      </c>
      <c r="I163" s="10">
        <f>IF(Table1[[#This Row],[SE_E_mag]]="",VLOOKUP(Table1[[#This Row],[IV_Standardised]],'5 -Impute_SE'!B:C,2,FALSE),Table1[[#This Row],[SE_E_mag]])</f>
        <v>1.5030311000793316E-2</v>
      </c>
      <c r="J163" s="10">
        <f t="shared" ref="J163:J168" si="2">1/3</f>
        <v>0.33333333333333331</v>
      </c>
      <c r="K163" s="10">
        <f>1/Table1[[#This Row],[5 - Impute_SE]]</f>
        <v>66.532222782829905</v>
      </c>
      <c r="L163" s="10">
        <f>Table1[[#This Row],[7 - 1_SE]]*Table1[[#This Row],[6 - Assign weight]]</f>
        <v>22.177407594276634</v>
      </c>
      <c r="M163" s="10">
        <f>Table1[[#This Row],[8 - Total weight]]*Table1[[#This Row],[E_mag]]</f>
        <v>1.7076603847593008</v>
      </c>
      <c r="N163" s="10"/>
      <c r="O163" s="16">
        <v>7.6999999999999999E-2</v>
      </c>
      <c r="P163" s="10" t="s">
        <v>126</v>
      </c>
      <c r="Q163" s="10"/>
      <c r="R163" s="10"/>
      <c r="S163" s="10" t="s">
        <v>187</v>
      </c>
      <c r="T163" s="10" t="s">
        <v>66</v>
      </c>
      <c r="U163" s="10" t="s">
        <v>88</v>
      </c>
      <c r="V163" s="10" t="s">
        <v>47</v>
      </c>
      <c r="W163" s="10" t="s">
        <v>120</v>
      </c>
      <c r="X163" s="10" t="s">
        <v>49</v>
      </c>
      <c r="Y163" s="10" t="s">
        <v>50</v>
      </c>
      <c r="Z163" s="10" t="s">
        <v>13</v>
      </c>
      <c r="AA163" s="11" t="s">
        <v>51</v>
      </c>
      <c r="AB163" s="11" t="s">
        <v>103</v>
      </c>
      <c r="AC163" s="11">
        <v>2000</v>
      </c>
      <c r="AD163" s="10" t="s">
        <v>93</v>
      </c>
      <c r="AE163" s="10">
        <v>8212</v>
      </c>
      <c r="AF163" s="10">
        <v>1</v>
      </c>
      <c r="AG163" s="10">
        <v>0</v>
      </c>
      <c r="AH163" s="10">
        <v>1</v>
      </c>
      <c r="AI163" s="10">
        <f>SUM(Table1[[#This Row],[Attitude_SS]:[Demography_SS]])</f>
        <v>1</v>
      </c>
      <c r="AJ163" s="11" t="s">
        <v>94</v>
      </c>
      <c r="AK163" s="11" t="s">
        <v>996</v>
      </c>
      <c r="AL163" s="11"/>
      <c r="AM163" s="11" t="s">
        <v>428</v>
      </c>
      <c r="AN163" s="11" t="s">
        <v>992</v>
      </c>
      <c r="AO163" s="11"/>
      <c r="AP163" s="10" t="s">
        <v>58</v>
      </c>
      <c r="AQ163" s="10"/>
      <c r="AR163" s="10"/>
      <c r="AS163" s="10" t="s">
        <v>58</v>
      </c>
      <c r="AT163" s="10" t="s">
        <v>58</v>
      </c>
      <c r="AU163" s="10"/>
    </row>
    <row r="164" spans="1:47" x14ac:dyDescent="0.35">
      <c r="A164" s="23">
        <v>97</v>
      </c>
      <c r="B164" s="10" t="s">
        <v>989</v>
      </c>
      <c r="C164" s="10">
        <v>97.1</v>
      </c>
      <c r="D164" s="10" t="s">
        <v>995</v>
      </c>
      <c r="E164" s="10" t="s">
        <v>991</v>
      </c>
      <c r="F164" s="10" t="str">
        <f>IF(Table1[[#This Row],[Regional_accessibility]]=0,"exclude - no RA","")</f>
        <v/>
      </c>
      <c r="G164" s="10" t="str">
        <f>IF(Table1[[#This Row],[E_mag]]&gt;1,"exclude - &gt;1",IF(Table1[[#This Row],[E_mag]]&lt;-1,"exclude &lt;-1",""))</f>
        <v/>
      </c>
      <c r="H164" s="10" t="str">
        <f>IF(Table1[[#This Row],[E_mag]]&lt;'4 - Outliers'!$F$11,"low",IF(Table1[[#This Row],[E_mag]]&gt;'4 - Outliers'!$F$12,"high",""))</f>
        <v/>
      </c>
      <c r="I164" s="10">
        <f>IF(Table1[[#This Row],[SE_E_mag]]="",VLOOKUP(Table1[[#This Row],[IV_Standardised]],'5 -Impute_SE'!B:C,2,FALSE),Table1[[#This Row],[SE_E_mag]])</f>
        <v>1.5030311000793316E-2</v>
      </c>
      <c r="J164" s="10">
        <f t="shared" si="2"/>
        <v>0.33333333333333331</v>
      </c>
      <c r="K164" s="10">
        <f>1/Table1[[#This Row],[5 - Impute_SE]]</f>
        <v>66.532222782829905</v>
      </c>
      <c r="L164" s="10">
        <f>Table1[[#This Row],[7 - 1_SE]]*Table1[[#This Row],[6 - Assign weight]]</f>
        <v>22.177407594276634</v>
      </c>
      <c r="M164" s="10">
        <f>Table1[[#This Row],[8 - Total weight]]*Table1[[#This Row],[E_mag]]</f>
        <v>0.99798334174244852</v>
      </c>
      <c r="N164" s="10"/>
      <c r="O164" s="16">
        <v>4.4999999999999998E-2</v>
      </c>
      <c r="P164" s="10" t="s">
        <v>126</v>
      </c>
      <c r="Q164" s="10"/>
      <c r="R164" s="10"/>
      <c r="S164" s="10" t="s">
        <v>187</v>
      </c>
      <c r="T164" s="10" t="s">
        <v>66</v>
      </c>
      <c r="U164" s="10" t="s">
        <v>88</v>
      </c>
      <c r="V164" s="10" t="s">
        <v>47</v>
      </c>
      <c r="W164" s="10" t="s">
        <v>120</v>
      </c>
      <c r="X164" s="10" t="s">
        <v>49</v>
      </c>
      <c r="Y164" s="10" t="s">
        <v>50</v>
      </c>
      <c r="Z164" s="10" t="s">
        <v>13</v>
      </c>
      <c r="AA164" s="11" t="s">
        <v>51</v>
      </c>
      <c r="AB164" s="11" t="s">
        <v>103</v>
      </c>
      <c r="AC164" s="11">
        <v>2000</v>
      </c>
      <c r="AD164" s="10" t="s">
        <v>93</v>
      </c>
      <c r="AE164" s="10">
        <v>8229</v>
      </c>
      <c r="AF164" s="10">
        <v>1</v>
      </c>
      <c r="AG164" s="10">
        <v>1</v>
      </c>
      <c r="AH164" s="10">
        <v>1</v>
      </c>
      <c r="AI164" s="10">
        <f>SUM(Table1[[#This Row],[Attitude_SS]:[Demography_SS]])</f>
        <v>2</v>
      </c>
      <c r="AJ164" s="11" t="s">
        <v>94</v>
      </c>
      <c r="AK164" s="11" t="s">
        <v>996</v>
      </c>
      <c r="AL164" s="11"/>
      <c r="AM164" s="11" t="s">
        <v>428</v>
      </c>
      <c r="AN164" s="11" t="s">
        <v>992</v>
      </c>
      <c r="AO164" s="11"/>
      <c r="AP164" s="10" t="s">
        <v>58</v>
      </c>
      <c r="AQ164" s="10"/>
      <c r="AR164" s="10"/>
      <c r="AS164" s="10" t="s">
        <v>58</v>
      </c>
      <c r="AT164" s="10" t="s">
        <v>58</v>
      </c>
      <c r="AU164" s="10"/>
    </row>
    <row r="165" spans="1:47" x14ac:dyDescent="0.35">
      <c r="A165" s="23">
        <v>97</v>
      </c>
      <c r="B165" s="10" t="s">
        <v>989</v>
      </c>
      <c r="C165" s="10">
        <v>97.2</v>
      </c>
      <c r="D165" s="10" t="s">
        <v>999</v>
      </c>
      <c r="E165" s="10" t="s">
        <v>998</v>
      </c>
      <c r="F165" s="10" t="str">
        <f>IF(Table1[[#This Row],[Regional_accessibility]]=0,"exclude - no RA","")</f>
        <v/>
      </c>
      <c r="G165" s="10" t="str">
        <f>IF(Table1[[#This Row],[E_mag]]&gt;1,"exclude - &gt;1",IF(Table1[[#This Row],[E_mag]]&lt;-1,"exclude &lt;-1",""))</f>
        <v/>
      </c>
      <c r="H165" s="10" t="str">
        <f>IF(Table1[[#This Row],[E_mag]]&lt;'4 - Outliers'!$F$11,"low",IF(Table1[[#This Row],[E_mag]]&gt;'4 - Outliers'!$F$12,"high",""))</f>
        <v/>
      </c>
      <c r="I165" s="10">
        <f>IF(Table1[[#This Row],[SE_E_mag]]="",VLOOKUP(Table1[[#This Row],[IV_Standardised]],'5 -Impute_SE'!B:C,2,FALSE),Table1[[#This Row],[SE_E_mag]])</f>
        <v>1.5030311000793316E-2</v>
      </c>
      <c r="J165" s="10">
        <f t="shared" si="2"/>
        <v>0.33333333333333331</v>
      </c>
      <c r="K165" s="10">
        <f>1/Table1[[#This Row],[5 - Impute_SE]]</f>
        <v>66.532222782829905</v>
      </c>
      <c r="L165" s="10">
        <f>Table1[[#This Row],[7 - 1_SE]]*Table1[[#This Row],[6 - Assign weight]]</f>
        <v>22.177407594276634</v>
      </c>
      <c r="M165" s="10">
        <f>Table1[[#This Row],[8 - Total weight]]*Table1[[#This Row],[E_mag]]</f>
        <v>0.62096741263974575</v>
      </c>
      <c r="N165" s="10"/>
      <c r="O165" s="16">
        <v>2.8000000000000001E-2</v>
      </c>
      <c r="P165" s="10" t="s">
        <v>126</v>
      </c>
      <c r="Q165" s="10"/>
      <c r="R165" s="10"/>
      <c r="S165" s="10" t="s">
        <v>187</v>
      </c>
      <c r="T165" s="10" t="s">
        <v>66</v>
      </c>
      <c r="U165" s="10" t="s">
        <v>88</v>
      </c>
      <c r="V165" s="10" t="s">
        <v>47</v>
      </c>
      <c r="W165" s="10" t="s">
        <v>120</v>
      </c>
      <c r="X165" s="10" t="s">
        <v>49</v>
      </c>
      <c r="Y165" s="10" t="s">
        <v>50</v>
      </c>
      <c r="Z165" s="10" t="s">
        <v>13</v>
      </c>
      <c r="AA165" s="11" t="s">
        <v>51</v>
      </c>
      <c r="AB165" s="11" t="s">
        <v>103</v>
      </c>
      <c r="AC165" s="11">
        <v>2000</v>
      </c>
      <c r="AD165" s="10" t="s">
        <v>93</v>
      </c>
      <c r="AE165" s="10">
        <v>8212</v>
      </c>
      <c r="AF165" s="10">
        <v>1</v>
      </c>
      <c r="AG165" s="10">
        <v>0</v>
      </c>
      <c r="AH165" s="10">
        <v>1</v>
      </c>
      <c r="AI165" s="10">
        <f>SUM(Table1[[#This Row],[Attitude_SS]:[Demography_SS]])</f>
        <v>1</v>
      </c>
      <c r="AJ165" s="11" t="s">
        <v>94</v>
      </c>
      <c r="AK165" s="11" t="s">
        <v>996</v>
      </c>
      <c r="AL165" s="11"/>
      <c r="AM165" s="11" t="s">
        <v>428</v>
      </c>
      <c r="AN165" s="11" t="s">
        <v>992</v>
      </c>
      <c r="AO165" s="11"/>
      <c r="AP165" s="10" t="s">
        <v>58</v>
      </c>
      <c r="AQ165" s="10"/>
      <c r="AR165" s="10"/>
      <c r="AS165" s="10" t="s">
        <v>58</v>
      </c>
      <c r="AT165" s="10" t="s">
        <v>58</v>
      </c>
      <c r="AU165" s="10"/>
    </row>
    <row r="166" spans="1:47" x14ac:dyDescent="0.35">
      <c r="A166" s="23">
        <v>111</v>
      </c>
      <c r="B166" s="10" t="s">
        <v>1109</v>
      </c>
      <c r="C166" s="10">
        <v>111.1</v>
      </c>
      <c r="D166" s="10" t="s">
        <v>1114</v>
      </c>
      <c r="E166" s="10" t="s">
        <v>1111</v>
      </c>
      <c r="F166" s="10" t="str">
        <f>IF(Table1[[#This Row],[Regional_accessibility]]=0,"exclude - no RA","")</f>
        <v/>
      </c>
      <c r="G166" s="10" t="str">
        <f>IF(Table1[[#This Row],[E_mag]]&gt;1,"exclude - &gt;1",IF(Table1[[#This Row],[E_mag]]&lt;-1,"exclude &lt;-1",""))</f>
        <v/>
      </c>
      <c r="H166" s="10" t="str">
        <f>IF(Table1[[#This Row],[E_mag]]&lt;'4 - Outliers'!$F$11,"low",IF(Table1[[#This Row],[E_mag]]&gt;'4 - Outliers'!$F$12,"high",""))</f>
        <v/>
      </c>
      <c r="I166" s="10">
        <f>IF(Table1[[#This Row],[SE_E_mag]]="",VLOOKUP(Table1[[#This Row],[IV_Standardised]],'5 -Impute_SE'!B:C,2,FALSE),Table1[[#This Row],[SE_E_mag]])</f>
        <v>1.5030311000793316E-2</v>
      </c>
      <c r="J166" s="10">
        <f t="shared" si="2"/>
        <v>0.33333333333333331</v>
      </c>
      <c r="K166" s="10">
        <f>1/Table1[[#This Row],[5 - Impute_SE]]</f>
        <v>66.532222782829905</v>
      </c>
      <c r="L166" s="10">
        <f>Table1[[#This Row],[7 - 1_SE]]*Table1[[#This Row],[6 - Assign weight]]</f>
        <v>22.177407594276634</v>
      </c>
      <c r="M166" s="10">
        <f>Table1[[#This Row],[8 - Total weight]]*Table1[[#This Row],[E_mag]]</f>
        <v>0.30108048549989963</v>
      </c>
      <c r="N166" s="10" t="s">
        <v>454</v>
      </c>
      <c r="O166" s="16">
        <v>1.3576000000000001E-2</v>
      </c>
      <c r="P166" s="10" t="s">
        <v>362</v>
      </c>
      <c r="Q166" s="10"/>
      <c r="R166" s="10"/>
      <c r="S166" s="10" t="s">
        <v>44</v>
      </c>
      <c r="T166" s="10" t="s">
        <v>66</v>
      </c>
      <c r="U166" s="10" t="s">
        <v>46</v>
      </c>
      <c r="V166" s="10" t="s">
        <v>47</v>
      </c>
      <c r="W166" s="10" t="s">
        <v>120</v>
      </c>
      <c r="X166" s="10" t="s">
        <v>359</v>
      </c>
      <c r="Y166" s="10" t="s">
        <v>50</v>
      </c>
      <c r="Z166" s="10" t="s">
        <v>436</v>
      </c>
      <c r="AA166" s="11" t="s">
        <v>51</v>
      </c>
      <c r="AB166" s="11" t="s">
        <v>103</v>
      </c>
      <c r="AC166" s="11" t="s">
        <v>1112</v>
      </c>
      <c r="AD166" s="10" t="s">
        <v>54</v>
      </c>
      <c r="AE166" s="10">
        <v>1000</v>
      </c>
      <c r="AF166" s="10">
        <v>1</v>
      </c>
      <c r="AG166" s="10">
        <v>0</v>
      </c>
      <c r="AH166" s="10">
        <v>1</v>
      </c>
      <c r="AI166" s="10">
        <f>SUM(Table1[[#This Row],[Attitude_SS]:[Demography_SS]])</f>
        <v>1</v>
      </c>
      <c r="AJ166" s="11" t="s">
        <v>94</v>
      </c>
      <c r="AK166" s="11" t="s">
        <v>1113</v>
      </c>
      <c r="AL166" s="11"/>
      <c r="AM166" s="11" t="s">
        <v>428</v>
      </c>
      <c r="AN166" s="11" t="s">
        <v>215</v>
      </c>
      <c r="AO166" s="11"/>
      <c r="AP166" s="10">
        <v>8.0000000000000002E-3</v>
      </c>
      <c r="AQ166" s="10"/>
      <c r="AR166" s="10">
        <v>1.0080320855042735</v>
      </c>
      <c r="AS166" s="10" t="s">
        <v>185</v>
      </c>
      <c r="AT166" s="10" t="s">
        <v>58</v>
      </c>
      <c r="AU166" s="10"/>
    </row>
    <row r="167" spans="1:47" x14ac:dyDescent="0.35">
      <c r="A167" s="23">
        <v>111</v>
      </c>
      <c r="B167" s="10" t="s">
        <v>1109</v>
      </c>
      <c r="C167" s="10">
        <v>111.1</v>
      </c>
      <c r="D167" s="10" t="s">
        <v>1115</v>
      </c>
      <c r="E167" s="10" t="s">
        <v>1111</v>
      </c>
      <c r="F167" s="10" t="str">
        <f>IF(Table1[[#This Row],[Regional_accessibility]]=0,"exclude - no RA","")</f>
        <v/>
      </c>
      <c r="G167" s="10" t="str">
        <f>IF(Table1[[#This Row],[E_mag]]&gt;1,"exclude - &gt;1",IF(Table1[[#This Row],[E_mag]]&lt;-1,"exclude &lt;-1",""))</f>
        <v/>
      </c>
      <c r="H167" s="10" t="str">
        <f>IF(Table1[[#This Row],[E_mag]]&lt;'4 - Outliers'!$F$11,"low",IF(Table1[[#This Row],[E_mag]]&gt;'4 - Outliers'!$F$12,"high",""))</f>
        <v/>
      </c>
      <c r="I167" s="10">
        <f>IF(Table1[[#This Row],[SE_E_mag]]="",VLOOKUP(Table1[[#This Row],[IV_Standardised]],'5 -Impute_SE'!B:C,2,FALSE),Table1[[#This Row],[SE_E_mag]])</f>
        <v>1.5030311000793316E-2</v>
      </c>
      <c r="J167" s="10">
        <f t="shared" si="2"/>
        <v>0.33333333333333331</v>
      </c>
      <c r="K167" s="10">
        <f>1/Table1[[#This Row],[5 - Impute_SE]]</f>
        <v>66.532222782829905</v>
      </c>
      <c r="L167" s="10">
        <f>Table1[[#This Row],[7 - 1_SE]]*Table1[[#This Row],[6 - Assign weight]]</f>
        <v>22.177407594276634</v>
      </c>
      <c r="M167" s="10">
        <f>Table1[[#This Row],[8 - Total weight]]*Table1[[#This Row],[E_mag]]</f>
        <v>3.5912984987791865E-3</v>
      </c>
      <c r="N167" s="10" t="s">
        <v>454</v>
      </c>
      <c r="O167" s="16">
        <v>1.6193499999999999E-4</v>
      </c>
      <c r="P167" s="10" t="s">
        <v>362</v>
      </c>
      <c r="Q167" s="10"/>
      <c r="R167" s="10"/>
      <c r="S167" s="10" t="s">
        <v>44</v>
      </c>
      <c r="T167" s="10" t="s">
        <v>66</v>
      </c>
      <c r="U167" s="10" t="s">
        <v>46</v>
      </c>
      <c r="V167" s="10" t="s">
        <v>47</v>
      </c>
      <c r="W167" s="10" t="s">
        <v>120</v>
      </c>
      <c r="X167" s="10" t="s">
        <v>359</v>
      </c>
      <c r="Y167" s="10" t="s">
        <v>50</v>
      </c>
      <c r="Z167" s="10" t="s">
        <v>436</v>
      </c>
      <c r="AA167" s="11" t="s">
        <v>51</v>
      </c>
      <c r="AB167" s="11" t="s">
        <v>103</v>
      </c>
      <c r="AC167" s="11" t="s">
        <v>1112</v>
      </c>
      <c r="AD167" s="10" t="s">
        <v>54</v>
      </c>
      <c r="AE167" s="10">
        <v>1000</v>
      </c>
      <c r="AF167" s="10">
        <v>1</v>
      </c>
      <c r="AG167" s="10">
        <v>0</v>
      </c>
      <c r="AH167" s="10">
        <v>1</v>
      </c>
      <c r="AI167" s="10">
        <f>SUM(Table1[[#This Row],[Attitude_SS]:[Demography_SS]])</f>
        <v>1</v>
      </c>
      <c r="AJ167" s="11" t="s">
        <v>94</v>
      </c>
      <c r="AK167" s="11" t="s">
        <v>1113</v>
      </c>
      <c r="AL167" s="11"/>
      <c r="AM167" s="10" t="s">
        <v>428</v>
      </c>
      <c r="AN167" s="11" t="s">
        <v>215</v>
      </c>
      <c r="AO167" s="11"/>
      <c r="AP167" s="10">
        <v>0.23300000000000001</v>
      </c>
      <c r="AQ167" s="10"/>
      <c r="AR167" s="10">
        <v>1.2623814793272614</v>
      </c>
      <c r="AS167" s="10" t="s">
        <v>185</v>
      </c>
      <c r="AT167" s="10" t="s">
        <v>58</v>
      </c>
      <c r="AU167" s="10"/>
    </row>
    <row r="168" spans="1:47" x14ac:dyDescent="0.35">
      <c r="A168" s="23">
        <v>111</v>
      </c>
      <c r="B168" s="10" t="s">
        <v>1109</v>
      </c>
      <c r="C168" s="10">
        <v>111.3</v>
      </c>
      <c r="D168" s="10" t="s">
        <v>1119</v>
      </c>
      <c r="E168" s="10" t="s">
        <v>1120</v>
      </c>
      <c r="F168" s="10" t="str">
        <f>IF(Table1[[#This Row],[Regional_accessibility]]=0,"exclude - no RA","")</f>
        <v/>
      </c>
      <c r="G168" s="10" t="str">
        <f>IF(Table1[[#This Row],[E_mag]]&gt;1,"exclude - &gt;1",IF(Table1[[#This Row],[E_mag]]&lt;-1,"exclude &lt;-1",""))</f>
        <v/>
      </c>
      <c r="H168" s="10" t="str">
        <f>IF(Table1[[#This Row],[E_mag]]&lt;'4 - Outliers'!$F$11,"low",IF(Table1[[#This Row],[E_mag]]&gt;'4 - Outliers'!$F$12,"high",""))</f>
        <v/>
      </c>
      <c r="I168" s="10">
        <f>IF(Table1[[#This Row],[SE_E_mag]]="",VLOOKUP(Table1[[#This Row],[IV_Standardised]],'5 -Impute_SE'!B:C,2,FALSE),Table1[[#This Row],[SE_E_mag]])</f>
        <v>1.5030311000793316E-2</v>
      </c>
      <c r="J168" s="10">
        <f t="shared" si="2"/>
        <v>0.33333333333333331</v>
      </c>
      <c r="K168" s="10">
        <f>1/Table1[[#This Row],[5 - Impute_SE]]</f>
        <v>66.532222782829905</v>
      </c>
      <c r="L168" s="10">
        <f>Table1[[#This Row],[7 - 1_SE]]*Table1[[#This Row],[6 - Assign weight]]</f>
        <v>22.177407594276634</v>
      </c>
      <c r="M168" s="10">
        <f>Table1[[#This Row],[8 - Total weight]]*Table1[[#This Row],[E_mag]]</f>
        <v>-5.5179607835319686</v>
      </c>
      <c r="N168" s="10" t="s">
        <v>454</v>
      </c>
      <c r="O168" s="16">
        <v>-0.24880999999999998</v>
      </c>
      <c r="P168" s="10" t="s">
        <v>362</v>
      </c>
      <c r="Q168" s="10"/>
      <c r="R168" s="10"/>
      <c r="S168" s="10" t="s">
        <v>88</v>
      </c>
      <c r="T168" s="10" t="s">
        <v>45</v>
      </c>
      <c r="U168" s="10" t="s">
        <v>44</v>
      </c>
      <c r="V168" s="10" t="s">
        <v>47</v>
      </c>
      <c r="W168" s="10" t="s">
        <v>120</v>
      </c>
      <c r="X168" s="10" t="s">
        <v>359</v>
      </c>
      <c r="Y168" s="10" t="s">
        <v>50</v>
      </c>
      <c r="Z168" s="10" t="s">
        <v>436</v>
      </c>
      <c r="AA168" s="11" t="s">
        <v>51</v>
      </c>
      <c r="AB168" s="11" t="s">
        <v>103</v>
      </c>
      <c r="AC168" s="11" t="s">
        <v>1112</v>
      </c>
      <c r="AD168" s="10" t="s">
        <v>54</v>
      </c>
      <c r="AE168" s="10">
        <v>1000</v>
      </c>
      <c r="AF168" s="10">
        <v>1</v>
      </c>
      <c r="AG168" s="10">
        <v>0</v>
      </c>
      <c r="AH168" s="10">
        <v>1</v>
      </c>
      <c r="AI168" s="10">
        <f>SUM(Table1[[#This Row],[Attitude_SS]:[Demography_SS]])</f>
        <v>1</v>
      </c>
      <c r="AJ168" s="11" t="s">
        <v>94</v>
      </c>
      <c r="AK168" s="11" t="s">
        <v>1113</v>
      </c>
      <c r="AL168" s="11"/>
      <c r="AM168" s="11" t="s">
        <v>428</v>
      </c>
      <c r="AN168" s="11" t="s">
        <v>215</v>
      </c>
      <c r="AO168" s="11"/>
      <c r="AP168" s="10">
        <v>-0.35799999999999998</v>
      </c>
      <c r="AQ168" s="10"/>
      <c r="AR168" s="10">
        <v>0.69907307500652571</v>
      </c>
      <c r="AS168" s="10" t="s">
        <v>185</v>
      </c>
      <c r="AT168" s="10" t="s">
        <v>58</v>
      </c>
      <c r="AU168" s="10"/>
    </row>
    <row r="169" spans="1:47" x14ac:dyDescent="0.35">
      <c r="A169" s="23">
        <v>72</v>
      </c>
      <c r="B169" s="10" t="s">
        <v>880</v>
      </c>
      <c r="C169" s="10">
        <v>72.099999999999994</v>
      </c>
      <c r="D169" s="10" t="s">
        <v>881</v>
      </c>
      <c r="E169" s="10" t="s">
        <v>882</v>
      </c>
      <c r="F169" s="10" t="str">
        <f>IF(Table1[[#This Row],[Regional_accessibility]]=0,"exclude - no RA","")</f>
        <v>exclude - no RA</v>
      </c>
      <c r="G169" s="10" t="str">
        <f>IF(Table1[[#This Row],[E_mag]]&gt;1,"exclude - &gt;1",IF(Table1[[#This Row],[E_mag]]&lt;-1,"exclude &lt;-1",""))</f>
        <v/>
      </c>
      <c r="H169" s="10" t="str">
        <f>IF(Table1[[#This Row],[E_mag]]&lt;'4 - Outliers'!$F$11,"low",IF(Table1[[#This Row],[E_mag]]&gt;'4 - Outliers'!$F$12,"high",""))</f>
        <v/>
      </c>
      <c r="I169" s="10">
        <f>IF(Table1[[#This Row],[SE_E_mag]]="",VLOOKUP(Table1[[#This Row],[IV_Standardised]],'5 -Impute_SE'!B:C,2,FALSE),Table1[[#This Row],[SE_E_mag]])</f>
        <v>0</v>
      </c>
      <c r="J169" s="10"/>
      <c r="K169" s="10" t="e">
        <f>1/Table1[[#This Row],[5 - Impute_SE]]</f>
        <v>#DIV/0!</v>
      </c>
      <c r="L169" s="10" t="e">
        <f>Table1[[#This Row],[7 - 1_SE]]*Table1[[#This Row],[6 - Assign weight]]</f>
        <v>#DIV/0!</v>
      </c>
      <c r="M169" s="10" t="e">
        <f>Table1[[#This Row],[8 - Total weight]]*Table1[[#This Row],[E_mag]]</f>
        <v>#DIV/0!</v>
      </c>
      <c r="N169" s="10" t="s">
        <v>184</v>
      </c>
      <c r="O169" s="10">
        <v>0</v>
      </c>
      <c r="P169" s="10" t="s">
        <v>126</v>
      </c>
      <c r="Q169" s="10">
        <v>0</v>
      </c>
      <c r="R169" s="10" t="s">
        <v>128</v>
      </c>
      <c r="S169" s="10" t="s">
        <v>44</v>
      </c>
      <c r="T169" s="10" t="s">
        <v>66</v>
      </c>
      <c r="U169" s="10" t="s">
        <v>46</v>
      </c>
      <c r="V169" s="10" t="s">
        <v>212</v>
      </c>
      <c r="W169" s="10" t="s">
        <v>213</v>
      </c>
      <c r="X169" s="10" t="s">
        <v>359</v>
      </c>
      <c r="Y169" s="10" t="s">
        <v>90</v>
      </c>
      <c r="Z169" s="10" t="s">
        <v>13</v>
      </c>
      <c r="AA169" s="11" t="s">
        <v>51</v>
      </c>
      <c r="AB169" s="11" t="s">
        <v>352</v>
      </c>
      <c r="AC169" s="11">
        <v>2009</v>
      </c>
      <c r="AD169" s="10" t="s">
        <v>93</v>
      </c>
      <c r="AE169" s="10">
        <v>12851</v>
      </c>
      <c r="AF169" s="10">
        <v>0</v>
      </c>
      <c r="AG169" s="10">
        <v>0</v>
      </c>
      <c r="AH169" s="10">
        <v>1</v>
      </c>
      <c r="AI169" s="10">
        <f>SUM(Table1[[#This Row],[Attitude_SS]:[Demography_SS]])</f>
        <v>1</v>
      </c>
      <c r="AJ169" s="11" t="s">
        <v>94</v>
      </c>
      <c r="AK169" s="11" t="s">
        <v>145</v>
      </c>
      <c r="AL169" s="11"/>
      <c r="AM169" s="11" t="s">
        <v>146</v>
      </c>
      <c r="AN169" s="11" t="s">
        <v>215</v>
      </c>
      <c r="AO169" s="11"/>
      <c r="AP169" s="10">
        <v>6.0900000000000003E-5</v>
      </c>
      <c r="AQ169" s="10"/>
      <c r="AR169" s="10">
        <v>1.0000609018544426</v>
      </c>
      <c r="AS169" s="10" t="s">
        <v>185</v>
      </c>
      <c r="AT169" s="10">
        <v>0.42058011049723759</v>
      </c>
      <c r="AU169" s="10" t="s">
        <v>554</v>
      </c>
    </row>
    <row r="170" spans="1:47" x14ac:dyDescent="0.35">
      <c r="A170" s="23">
        <v>37</v>
      </c>
      <c r="B170" s="10" t="s">
        <v>487</v>
      </c>
      <c r="C170" s="10">
        <v>37.1</v>
      </c>
      <c r="D170" s="10" t="s">
        <v>495</v>
      </c>
      <c r="E170" s="10" t="s">
        <v>489</v>
      </c>
      <c r="F170" s="10" t="str">
        <f>IF(Table1[[#This Row],[Regional_accessibility]]=0,"exclude - no RA","")</f>
        <v/>
      </c>
      <c r="G170" s="10" t="str">
        <f>IF(Table1[[#This Row],[E_mag]]&gt;1,"exclude - &gt;1",IF(Table1[[#This Row],[E_mag]]&lt;-1,"exclude &lt;-1",""))</f>
        <v/>
      </c>
      <c r="H170" s="10" t="str">
        <f>IF(Table1[[#This Row],[E_mag]]&lt;'4 - Outliers'!$F$11,"low",IF(Table1[[#This Row],[E_mag]]&gt;'4 - Outliers'!$F$12,"high",""))</f>
        <v/>
      </c>
      <c r="I170" s="10">
        <f>IF(Table1[[#This Row],[SE_E_mag]]="",VLOOKUP(Table1[[#This Row],[IV_Standardised]],'5 -Impute_SE'!B:C,2,FALSE),Table1[[#This Row],[SE_E_mag]])</f>
        <v>5.2155174262047875E-2</v>
      </c>
      <c r="J170" s="10">
        <f>1/4</f>
        <v>0.25</v>
      </c>
      <c r="K170" s="10">
        <f>1/Table1[[#This Row],[5 - Impute_SE]]</f>
        <v>19.173553039543329</v>
      </c>
      <c r="L170" s="10">
        <f>Table1[[#This Row],[7 - 1_SE]]*Table1[[#This Row],[6 - Assign weight]]</f>
        <v>4.7933882598858322</v>
      </c>
      <c r="M170" s="10">
        <f>Table1[[#This Row],[8 - Total weight]]*Table1[[#This Row],[E_mag]]</f>
        <v>0.78642870971762124</v>
      </c>
      <c r="N170" s="10" t="s">
        <v>76</v>
      </c>
      <c r="O170" s="16">
        <v>0.16406530559999999</v>
      </c>
      <c r="P170" s="10" t="s">
        <v>491</v>
      </c>
      <c r="Q170" s="10"/>
      <c r="R170" s="10"/>
      <c r="S170" s="10" t="s">
        <v>88</v>
      </c>
      <c r="T170" s="10" t="s">
        <v>66</v>
      </c>
      <c r="U170" s="10" t="s">
        <v>88</v>
      </c>
      <c r="V170" s="10" t="s">
        <v>71</v>
      </c>
      <c r="W170" s="10" t="s">
        <v>213</v>
      </c>
      <c r="X170" s="10" t="s">
        <v>73</v>
      </c>
      <c r="Y170" s="10" t="s">
        <v>90</v>
      </c>
      <c r="Z170" s="10" t="s">
        <v>142</v>
      </c>
      <c r="AA170" s="11" t="s">
        <v>285</v>
      </c>
      <c r="AB170" s="11" t="s">
        <v>490</v>
      </c>
      <c r="AC170" s="11">
        <v>2006</v>
      </c>
      <c r="AD170" s="10" t="s">
        <v>93</v>
      </c>
      <c r="AE170" s="10">
        <v>761</v>
      </c>
      <c r="AF170" s="10">
        <v>1</v>
      </c>
      <c r="AG170" s="10">
        <v>0</v>
      </c>
      <c r="AH170" s="10">
        <v>1</v>
      </c>
      <c r="AI170" s="10">
        <f>SUM(Table1[[#This Row],[Attitude_SS]:[Demography_SS]])</f>
        <v>1</v>
      </c>
      <c r="AJ170" s="10" t="s">
        <v>60</v>
      </c>
      <c r="AK170" s="11" t="s">
        <v>496</v>
      </c>
      <c r="AL170" s="11"/>
      <c r="AM170" s="11" t="s">
        <v>132</v>
      </c>
      <c r="AN170" s="11" t="s">
        <v>74</v>
      </c>
      <c r="AO170" s="11" t="s">
        <v>196</v>
      </c>
      <c r="AP170" s="10">
        <v>1.4239999999999999E-2</v>
      </c>
      <c r="AQ170" s="10">
        <v>1.0143418717770099</v>
      </c>
      <c r="AR170" s="10"/>
      <c r="AS170" s="10" t="s">
        <v>78</v>
      </c>
      <c r="AT170" s="10" t="s">
        <v>58</v>
      </c>
      <c r="AU170" s="10"/>
    </row>
    <row r="171" spans="1:47" x14ac:dyDescent="0.35">
      <c r="A171" s="23">
        <v>37</v>
      </c>
      <c r="B171" s="10" t="s">
        <v>487</v>
      </c>
      <c r="C171" s="10">
        <v>37.200000000000003</v>
      </c>
      <c r="D171" s="10" t="s">
        <v>502</v>
      </c>
      <c r="E171" s="10" t="s">
        <v>501</v>
      </c>
      <c r="F171" s="10" t="str">
        <f>IF(Table1[[#This Row],[Regional_accessibility]]=0,"exclude - no RA","")</f>
        <v/>
      </c>
      <c r="G171" s="10" t="str">
        <f>IF(Table1[[#This Row],[E_mag]]&gt;1,"exclude - &gt;1",IF(Table1[[#This Row],[E_mag]]&lt;-1,"exclude &lt;-1",""))</f>
        <v/>
      </c>
      <c r="H171" s="10" t="str">
        <f>IF(Table1[[#This Row],[E_mag]]&lt;'4 - Outliers'!$F$11,"low",IF(Table1[[#This Row],[E_mag]]&gt;'4 - Outliers'!$F$12,"high",""))</f>
        <v/>
      </c>
      <c r="I171" s="10">
        <f>IF(Table1[[#This Row],[SE_E_mag]]="",VLOOKUP(Table1[[#This Row],[IV_Standardised]],'5 -Impute_SE'!B:C,2,FALSE),Table1[[#This Row],[SE_E_mag]])</f>
        <v>5.2155174262047875E-2</v>
      </c>
      <c r="J171" s="10">
        <f>1/4</f>
        <v>0.25</v>
      </c>
      <c r="K171" s="10">
        <f>1/Table1[[#This Row],[5 - Impute_SE]]</f>
        <v>19.173553039543329</v>
      </c>
      <c r="L171" s="10">
        <f>Table1[[#This Row],[7 - 1_SE]]*Table1[[#This Row],[6 - Assign weight]]</f>
        <v>4.7933882598858322</v>
      </c>
      <c r="M171" s="10">
        <f>Table1[[#This Row],[8 - Total weight]]*Table1[[#This Row],[E_mag]]</f>
        <v>0.76157667886278058</v>
      </c>
      <c r="N171" s="10" t="s">
        <v>76</v>
      </c>
      <c r="O171" s="16">
        <v>0.15888065759999997</v>
      </c>
      <c r="P171" s="10" t="s">
        <v>491</v>
      </c>
      <c r="Q171" s="10"/>
      <c r="R171" s="10"/>
      <c r="S171" s="10" t="s">
        <v>88</v>
      </c>
      <c r="T171" s="10" t="s">
        <v>66</v>
      </c>
      <c r="U171" s="10" t="s">
        <v>88</v>
      </c>
      <c r="V171" s="10" t="s">
        <v>71</v>
      </c>
      <c r="W171" s="10" t="s">
        <v>213</v>
      </c>
      <c r="X171" s="10" t="s">
        <v>73</v>
      </c>
      <c r="Y171" s="10" t="s">
        <v>90</v>
      </c>
      <c r="Z171" s="10" t="s">
        <v>142</v>
      </c>
      <c r="AA171" s="11" t="s">
        <v>285</v>
      </c>
      <c r="AB171" s="11" t="s">
        <v>490</v>
      </c>
      <c r="AC171" s="11">
        <v>2006</v>
      </c>
      <c r="AD171" s="10" t="s">
        <v>93</v>
      </c>
      <c r="AE171" s="10">
        <v>761</v>
      </c>
      <c r="AF171" s="10">
        <v>1</v>
      </c>
      <c r="AG171" s="10">
        <v>0</v>
      </c>
      <c r="AH171" s="10">
        <v>1</v>
      </c>
      <c r="AI171" s="10">
        <f>SUM(Table1[[#This Row],[Attitude_SS]:[Demography_SS]])</f>
        <v>1</v>
      </c>
      <c r="AJ171" s="10" t="s">
        <v>60</v>
      </c>
      <c r="AK171" s="11" t="s">
        <v>496</v>
      </c>
      <c r="AL171" s="11"/>
      <c r="AM171" s="11" t="s">
        <v>132</v>
      </c>
      <c r="AN171" s="11" t="s">
        <v>74</v>
      </c>
      <c r="AO171" s="11" t="s">
        <v>196</v>
      </c>
      <c r="AP171" s="10">
        <v>1.379E-2</v>
      </c>
      <c r="AQ171" s="10">
        <v>1.013885520621421</v>
      </c>
      <c r="AR171" s="10"/>
      <c r="AS171" s="10" t="s">
        <v>78</v>
      </c>
      <c r="AT171" s="10" t="s">
        <v>58</v>
      </c>
      <c r="AU171" s="10"/>
    </row>
    <row r="172" spans="1:47" x14ac:dyDescent="0.35">
      <c r="A172" s="23">
        <v>37</v>
      </c>
      <c r="B172" s="10" t="s">
        <v>487</v>
      </c>
      <c r="C172" s="10">
        <v>37.1</v>
      </c>
      <c r="D172" s="10" t="s">
        <v>499</v>
      </c>
      <c r="E172" s="10" t="s">
        <v>489</v>
      </c>
      <c r="F172" s="10" t="str">
        <f>IF(Table1[[#This Row],[Regional_accessibility]]=0,"exclude - no RA","")</f>
        <v/>
      </c>
      <c r="G172" s="10" t="str">
        <f>IF(Table1[[#This Row],[E_mag]]&gt;1,"exclude - &gt;1",IF(Table1[[#This Row],[E_mag]]&lt;-1,"exclude &lt;-1",""))</f>
        <v/>
      </c>
      <c r="H172" s="10" t="str">
        <f>IF(Table1[[#This Row],[E_mag]]&lt;'4 - Outliers'!$F$11,"low",IF(Table1[[#This Row],[E_mag]]&gt;'4 - Outliers'!$F$12,"high",""))</f>
        <v/>
      </c>
      <c r="I172" s="10">
        <f>IF(Table1[[#This Row],[SE_E_mag]]="",VLOOKUP(Table1[[#This Row],[IV_Standardised]],'5 -Impute_SE'!B:C,2,FALSE),Table1[[#This Row],[SE_E_mag]])</f>
        <v>5.2155174262047875E-2</v>
      </c>
      <c r="J172" s="10">
        <f>1/4</f>
        <v>0.25</v>
      </c>
      <c r="K172" s="10">
        <f>1/Table1[[#This Row],[5 - Impute_SE]]</f>
        <v>19.173553039543329</v>
      </c>
      <c r="L172" s="10">
        <f>Table1[[#This Row],[7 - 1_SE]]*Table1[[#This Row],[6 - Assign weight]]</f>
        <v>4.7933882598858322</v>
      </c>
      <c r="M172" s="10">
        <f>Table1[[#This Row],[8 - Total weight]]*Table1[[#This Row],[E_mag]]</f>
        <v>9.1224130056490868E-2</v>
      </c>
      <c r="N172" s="10" t="s">
        <v>76</v>
      </c>
      <c r="O172" s="16">
        <v>1.9031241600000002E-2</v>
      </c>
      <c r="P172" s="10" t="s">
        <v>491</v>
      </c>
      <c r="Q172" s="10"/>
      <c r="R172" s="10"/>
      <c r="S172" s="10" t="s">
        <v>88</v>
      </c>
      <c r="T172" s="10" t="s">
        <v>66</v>
      </c>
      <c r="U172" s="10" t="s">
        <v>88</v>
      </c>
      <c r="V172" s="10" t="s">
        <v>71</v>
      </c>
      <c r="W172" s="10" t="s">
        <v>213</v>
      </c>
      <c r="X172" s="10" t="s">
        <v>73</v>
      </c>
      <c r="Y172" s="10" t="s">
        <v>90</v>
      </c>
      <c r="Z172" s="10" t="s">
        <v>142</v>
      </c>
      <c r="AA172" s="11" t="s">
        <v>285</v>
      </c>
      <c r="AB172" s="11" t="s">
        <v>490</v>
      </c>
      <c r="AC172" s="11">
        <v>2006</v>
      </c>
      <c r="AD172" s="10" t="s">
        <v>93</v>
      </c>
      <c r="AE172" s="10">
        <v>761</v>
      </c>
      <c r="AF172" s="10">
        <v>1</v>
      </c>
      <c r="AG172" s="10">
        <v>0</v>
      </c>
      <c r="AH172" s="10">
        <v>1</v>
      </c>
      <c r="AI172" s="10">
        <f>SUM(Table1[[#This Row],[Attitude_SS]:[Demography_SS]])</f>
        <v>1</v>
      </c>
      <c r="AJ172" s="11" t="s">
        <v>60</v>
      </c>
      <c r="AK172" s="11" t="s">
        <v>393</v>
      </c>
      <c r="AL172" s="11"/>
      <c r="AM172" s="11" t="s">
        <v>132</v>
      </c>
      <c r="AN172" s="11" t="s">
        <v>74</v>
      </c>
      <c r="AO172" s="11" t="s">
        <v>196</v>
      </c>
      <c r="AP172" s="10">
        <v>3.4000000000000002E-4</v>
      </c>
      <c r="AQ172" s="10">
        <v>1.0003400578065513</v>
      </c>
      <c r="AR172" s="10"/>
      <c r="AS172" s="10" t="s">
        <v>78</v>
      </c>
      <c r="AT172" s="10" t="s">
        <v>58</v>
      </c>
      <c r="AU172" s="10"/>
    </row>
    <row r="173" spans="1:47" x14ac:dyDescent="0.35">
      <c r="A173" s="23">
        <v>37</v>
      </c>
      <c r="B173" s="10" t="s">
        <v>487</v>
      </c>
      <c r="C173" s="10">
        <v>37.1</v>
      </c>
      <c r="D173" s="10" t="s">
        <v>497</v>
      </c>
      <c r="E173" s="10" t="s">
        <v>489</v>
      </c>
      <c r="F173" s="10" t="str">
        <f>IF(Table1[[#This Row],[Regional_accessibility]]=0,"exclude - no RA","")</f>
        <v/>
      </c>
      <c r="G173" s="10" t="str">
        <f>IF(Table1[[#This Row],[E_mag]]&gt;1,"exclude - &gt;1",IF(Table1[[#This Row],[E_mag]]&lt;-1,"exclude &lt;-1",""))</f>
        <v/>
      </c>
      <c r="H173" s="10" t="str">
        <f>IF(Table1[[#This Row],[E_mag]]&lt;'4 - Outliers'!$F$11,"low",IF(Table1[[#This Row],[E_mag]]&gt;'4 - Outliers'!$F$12,"high",""))</f>
        <v/>
      </c>
      <c r="I173" s="10">
        <f>IF(Table1[[#This Row],[SE_E_mag]]="",VLOOKUP(Table1[[#This Row],[IV_Standardised]],'5 -Impute_SE'!B:C,2,FALSE),Table1[[#This Row],[SE_E_mag]])</f>
        <v>5.2155174262047875E-2</v>
      </c>
      <c r="J173" s="10">
        <f>1/4</f>
        <v>0.25</v>
      </c>
      <c r="K173" s="10">
        <f>1/Table1[[#This Row],[5 - Impute_SE]]</f>
        <v>19.173553039543329</v>
      </c>
      <c r="L173" s="10">
        <f>Table1[[#This Row],[7 - 1_SE]]*Table1[[#This Row],[6 - Assign weight]]</f>
        <v>4.7933882598858322</v>
      </c>
      <c r="M173" s="10">
        <f>Table1[[#This Row],[8 - Total weight]]*Table1[[#This Row],[E_mag]]</f>
        <v>0</v>
      </c>
      <c r="N173" s="10" t="s">
        <v>76</v>
      </c>
      <c r="O173" s="16">
        <v>0</v>
      </c>
      <c r="P173" s="10" t="s">
        <v>491</v>
      </c>
      <c r="Q173" s="10"/>
      <c r="R173" s="10"/>
      <c r="S173" s="10" t="s">
        <v>88</v>
      </c>
      <c r="T173" s="10" t="s">
        <v>66</v>
      </c>
      <c r="U173" s="10" t="s">
        <v>88</v>
      </c>
      <c r="V173" s="10" t="s">
        <v>71</v>
      </c>
      <c r="W173" s="10" t="s">
        <v>213</v>
      </c>
      <c r="X173" s="10" t="s">
        <v>73</v>
      </c>
      <c r="Y173" s="10" t="s">
        <v>90</v>
      </c>
      <c r="Z173" s="10" t="s">
        <v>142</v>
      </c>
      <c r="AA173" s="11" t="s">
        <v>285</v>
      </c>
      <c r="AB173" s="11" t="s">
        <v>490</v>
      </c>
      <c r="AC173" s="11">
        <v>2006</v>
      </c>
      <c r="AD173" s="10" t="s">
        <v>93</v>
      </c>
      <c r="AE173" s="10">
        <v>761</v>
      </c>
      <c r="AF173" s="10">
        <v>1</v>
      </c>
      <c r="AG173" s="10">
        <v>0</v>
      </c>
      <c r="AH173" s="10">
        <v>1</v>
      </c>
      <c r="AI173" s="10">
        <f>SUM(Table1[[#This Row],[Attitude_SS]:[Demography_SS]])</f>
        <v>1</v>
      </c>
      <c r="AJ173" s="11" t="s">
        <v>60</v>
      </c>
      <c r="AK173" s="11" t="s">
        <v>498</v>
      </c>
      <c r="AL173" s="11"/>
      <c r="AM173" s="11" t="s">
        <v>132</v>
      </c>
      <c r="AN173" s="11" t="s">
        <v>74</v>
      </c>
      <c r="AO173" s="11" t="s">
        <v>196</v>
      </c>
      <c r="AP173" s="10">
        <v>2.1299999999999999E-3</v>
      </c>
      <c r="AQ173" s="10">
        <v>1.0021322700614574</v>
      </c>
      <c r="AR173" s="10"/>
      <c r="AS173" s="10" t="s">
        <v>78</v>
      </c>
      <c r="AT173" s="10" t="s">
        <v>58</v>
      </c>
      <c r="AU173" s="10"/>
    </row>
    <row r="174" spans="1:47" x14ac:dyDescent="0.35">
      <c r="A174" s="23">
        <v>2</v>
      </c>
      <c r="B174" s="10" t="s">
        <v>85</v>
      </c>
      <c r="C174" s="10">
        <v>2.1</v>
      </c>
      <c r="D174" s="10" t="s">
        <v>86</v>
      </c>
      <c r="E174" s="10" t="s">
        <v>87</v>
      </c>
      <c r="F174" s="10" t="str">
        <f>IF(Table1[[#This Row],[Regional_accessibility]]=0,"exclude - no RA","")</f>
        <v/>
      </c>
      <c r="G174" s="10" t="str">
        <f>IF(Table1[[#This Row],[E_mag]]&gt;1,"exclude - &gt;1",IF(Table1[[#This Row],[E_mag]]&lt;-1,"exclude &lt;-1",""))</f>
        <v/>
      </c>
      <c r="H174" s="10" t="str">
        <f>IF(Table1[[#This Row],[E_mag]]&lt;'4 - Outliers'!$F$11,"low",IF(Table1[[#This Row],[E_mag]]&gt;'4 - Outliers'!$F$12,"high",""))</f>
        <v>high</v>
      </c>
      <c r="I174" s="10">
        <f>IF(Table1[[#This Row],[SE_E_mag]]="",VLOOKUP(Table1[[#This Row],[IV_Standardised]],'5 -Impute_SE'!B:C,2,FALSE),Table1[[#This Row],[SE_E_mag]])</f>
        <v>6.5206307597043892E-2</v>
      </c>
      <c r="J174" s="10">
        <f>1/2</f>
        <v>0.5</v>
      </c>
      <c r="K174" s="10">
        <f>1/Table1[[#This Row],[5 - Impute_SE]]</f>
        <v>15.335939679021708</v>
      </c>
      <c r="L174" s="10">
        <f>Table1[[#This Row],[7 - 1_SE]]*Table1[[#This Row],[6 - Assign weight]]</f>
        <v>7.667969839510854</v>
      </c>
      <c r="M174" s="10">
        <f>Table1[[#This Row],[8 - Total weight]]*Table1[[#This Row],[E_mag]]</f>
        <v>4.5394381449904255</v>
      </c>
      <c r="N174" s="10" t="s">
        <v>97</v>
      </c>
      <c r="O174" s="16">
        <v>0.59199999999999997</v>
      </c>
      <c r="P174" s="10" t="s">
        <v>98</v>
      </c>
      <c r="Q174" s="10"/>
      <c r="R174" s="10"/>
      <c r="S174" s="10" t="s">
        <v>88</v>
      </c>
      <c r="T174" s="10" t="s">
        <v>66</v>
      </c>
      <c r="U174" s="10" t="s">
        <v>88</v>
      </c>
      <c r="V174" s="10" t="s">
        <v>47</v>
      </c>
      <c r="W174" s="10" t="s">
        <v>89</v>
      </c>
      <c r="X174" s="10" t="s">
        <v>49</v>
      </c>
      <c r="Y174" s="10" t="s">
        <v>90</v>
      </c>
      <c r="Z174" s="10" t="s">
        <v>13</v>
      </c>
      <c r="AA174" s="11" t="s">
        <v>91</v>
      </c>
      <c r="AB174" s="11" t="s">
        <v>92</v>
      </c>
      <c r="AC174" s="11">
        <v>1996</v>
      </c>
      <c r="AD174" s="10" t="s">
        <v>93</v>
      </c>
      <c r="AE174" s="10">
        <v>261</v>
      </c>
      <c r="AF174" s="10">
        <v>1</v>
      </c>
      <c r="AG174" s="10">
        <v>0</v>
      </c>
      <c r="AH174" s="10">
        <v>0</v>
      </c>
      <c r="AI174" s="10">
        <f>SUM(Table1[[#This Row],[Attitude_SS]:[Demography_SS]])</f>
        <v>0</v>
      </c>
      <c r="AJ174" s="11" t="s">
        <v>94</v>
      </c>
      <c r="AK174" s="11" t="s">
        <v>95</v>
      </c>
      <c r="AL174" s="11"/>
      <c r="AM174" s="11" t="s">
        <v>96</v>
      </c>
      <c r="AN174" s="11" t="s">
        <v>55</v>
      </c>
      <c r="AO174" s="11"/>
      <c r="AP174" s="10">
        <v>0.59199999999999997</v>
      </c>
      <c r="AQ174" s="10"/>
      <c r="AR174" s="10"/>
      <c r="AS174" s="10" t="s">
        <v>58</v>
      </c>
      <c r="AT174" s="10" t="s">
        <v>58</v>
      </c>
      <c r="AU174" s="10"/>
    </row>
    <row r="175" spans="1:47" x14ac:dyDescent="0.35">
      <c r="A175" s="23">
        <v>54</v>
      </c>
      <c r="B175" s="10" t="s">
        <v>606</v>
      </c>
      <c r="C175" s="10">
        <v>54.3</v>
      </c>
      <c r="D175" s="10" t="s">
        <v>628</v>
      </c>
      <c r="E175" s="10" t="s">
        <v>625</v>
      </c>
      <c r="F175" s="10" t="str">
        <f>IF(Table1[[#This Row],[Regional_accessibility]]=0,"exclude - no RA","")</f>
        <v/>
      </c>
      <c r="G175" s="10" t="str">
        <f>IF(Table1[[#This Row],[E_mag]]&gt;1,"exclude - &gt;1",IF(Table1[[#This Row],[E_mag]]&lt;-1,"exclude &lt;-1",""))</f>
        <v/>
      </c>
      <c r="H175" s="10" t="str">
        <f>IF(Table1[[#This Row],[E_mag]]&lt;'4 - Outliers'!$F$11,"low",IF(Table1[[#This Row],[E_mag]]&gt;'4 - Outliers'!$F$12,"high",""))</f>
        <v/>
      </c>
      <c r="I175" s="10">
        <f>IF(Table1[[#This Row],[SE_E_mag]]="",VLOOKUP(Table1[[#This Row],[IV_Standardised]],'5 -Impute_SE'!B:C,2,FALSE),Table1[[#This Row],[SE_E_mag]])</f>
        <v>5.2155174262047875E-2</v>
      </c>
      <c r="J175" s="10">
        <f>1/3</f>
        <v>0.33333333333333331</v>
      </c>
      <c r="K175" s="10">
        <f>1/Table1[[#This Row],[5 - Impute_SE]]</f>
        <v>19.173553039543329</v>
      </c>
      <c r="L175" s="10">
        <f>Table1[[#This Row],[7 - 1_SE]]*Table1[[#This Row],[6 - Assign weight]]</f>
        <v>6.3911843465144429</v>
      </c>
      <c r="M175" s="10">
        <f>Table1[[#This Row],[8 - Total weight]]*Table1[[#This Row],[E_mag]]</f>
        <v>-0.68718014093723279</v>
      </c>
      <c r="N175" s="10" t="s">
        <v>623</v>
      </c>
      <c r="O175" s="16">
        <v>-0.10751999999999999</v>
      </c>
      <c r="P175" s="10" t="s">
        <v>491</v>
      </c>
      <c r="Q175" s="10"/>
      <c r="R175" s="10"/>
      <c r="S175" s="10" t="s">
        <v>88</v>
      </c>
      <c r="T175" s="10" t="s">
        <v>66</v>
      </c>
      <c r="U175" s="10" t="s">
        <v>88</v>
      </c>
      <c r="V175" s="10" t="s">
        <v>71</v>
      </c>
      <c r="W175" s="10" t="s">
        <v>213</v>
      </c>
      <c r="X175" s="10" t="s">
        <v>73</v>
      </c>
      <c r="Y175" s="10" t="s">
        <v>50</v>
      </c>
      <c r="Z175" s="10" t="s">
        <v>436</v>
      </c>
      <c r="AA175" s="11" t="s">
        <v>51</v>
      </c>
      <c r="AB175" s="11" t="s">
        <v>220</v>
      </c>
      <c r="AC175" s="11">
        <v>2009</v>
      </c>
      <c r="AD175" s="10" t="s">
        <v>93</v>
      </c>
      <c r="AE175" s="10">
        <v>8181</v>
      </c>
      <c r="AF175" s="10">
        <v>1</v>
      </c>
      <c r="AG175" s="10">
        <v>0</v>
      </c>
      <c r="AH175" s="10">
        <v>1</v>
      </c>
      <c r="AI175" s="10">
        <f>SUM(Table1[[#This Row],[Attitude_SS]:[Demography_SS]])</f>
        <v>1</v>
      </c>
      <c r="AJ175" s="11" t="s">
        <v>60</v>
      </c>
      <c r="AK175" s="11" t="s">
        <v>616</v>
      </c>
      <c r="AL175" s="11"/>
      <c r="AM175" s="10" t="s">
        <v>132</v>
      </c>
      <c r="AN175" s="11" t="s">
        <v>74</v>
      </c>
      <c r="AO175" s="11" t="s">
        <v>75</v>
      </c>
      <c r="AP175" s="10">
        <v>0.32</v>
      </c>
      <c r="AQ175" s="10">
        <v>1.3771277643359572</v>
      </c>
      <c r="AR175" s="10"/>
      <c r="AS175" s="10" t="s">
        <v>78</v>
      </c>
      <c r="AT175" s="10" t="s">
        <v>58</v>
      </c>
      <c r="AU175" s="10"/>
    </row>
    <row r="176" spans="1:47" x14ac:dyDescent="0.35">
      <c r="A176" s="23">
        <v>31</v>
      </c>
      <c r="B176" s="10" t="s">
        <v>423</v>
      </c>
      <c r="C176" s="10">
        <v>31.1</v>
      </c>
      <c r="D176" s="10" t="s">
        <v>424</v>
      </c>
      <c r="E176" s="10" t="s">
        <v>425</v>
      </c>
      <c r="F176" s="10" t="str">
        <f>IF(Table1[[#This Row],[Regional_accessibility]]=0,"exclude - no RA","")</f>
        <v>exclude - no RA</v>
      </c>
      <c r="G176" s="10" t="str">
        <f>IF(Table1[[#This Row],[E_mag]]&gt;1,"exclude - &gt;1",IF(Table1[[#This Row],[E_mag]]&lt;-1,"exclude &lt;-1",""))</f>
        <v/>
      </c>
      <c r="H176" s="10" t="str">
        <f>IF(Table1[[#This Row],[E_mag]]&lt;'4 - Outliers'!$F$11,"low",IF(Table1[[#This Row],[E_mag]]&gt;'4 - Outliers'!$F$12,"high",""))</f>
        <v/>
      </c>
      <c r="I176" s="10">
        <f>IF(Table1[[#This Row],[SE_E_mag]]="",VLOOKUP(Table1[[#This Row],[IV_Standardised]],'5 -Impute_SE'!B:C,2,FALSE),Table1[[#This Row],[SE_E_mag]])</f>
        <v>1.2987012987012987E-3</v>
      </c>
      <c r="J176" s="10"/>
      <c r="K176" s="10">
        <f>1/Table1[[#This Row],[5 - Impute_SE]]</f>
        <v>770</v>
      </c>
      <c r="L176" s="10">
        <f>Table1[[#This Row],[7 - 1_SE]]*Table1[[#This Row],[6 - Assign weight]]</f>
        <v>0</v>
      </c>
      <c r="M176" s="10">
        <f>Table1[[#This Row],[8 - Total weight]]*Table1[[#This Row],[E_mag]]</f>
        <v>0</v>
      </c>
      <c r="N176" s="10" t="s">
        <v>289</v>
      </c>
      <c r="O176" s="10">
        <v>-0.01</v>
      </c>
      <c r="P176" s="10" t="s">
        <v>126</v>
      </c>
      <c r="Q176" s="10">
        <v>1.2987012987012987E-3</v>
      </c>
      <c r="R176" s="10" t="s">
        <v>128</v>
      </c>
      <c r="S176" s="10" t="s">
        <v>88</v>
      </c>
      <c r="T176" s="10" t="s">
        <v>66</v>
      </c>
      <c r="U176" s="10" t="s">
        <v>88</v>
      </c>
      <c r="V176" s="10" t="s">
        <v>119</v>
      </c>
      <c r="W176" s="10" t="s">
        <v>303</v>
      </c>
      <c r="X176" s="10" t="s">
        <v>73</v>
      </c>
      <c r="Y176" s="10" t="s">
        <v>50</v>
      </c>
      <c r="Z176" s="10" t="s">
        <v>142</v>
      </c>
      <c r="AA176" s="11" t="s">
        <v>51</v>
      </c>
      <c r="AB176" s="11" t="s">
        <v>426</v>
      </c>
      <c r="AC176" s="11">
        <v>1999</v>
      </c>
      <c r="AD176" s="10" t="s">
        <v>93</v>
      </c>
      <c r="AE176" s="10">
        <v>8707</v>
      </c>
      <c r="AF176" s="10">
        <v>0</v>
      </c>
      <c r="AG176" s="10">
        <v>0</v>
      </c>
      <c r="AH176" s="10">
        <v>0</v>
      </c>
      <c r="AI176" s="10">
        <f>SUM(Table1[[#This Row],[Attitude_SS]:[Demography_SS]])</f>
        <v>0</v>
      </c>
      <c r="AJ176" s="11" t="s">
        <v>94</v>
      </c>
      <c r="AK176" s="11" t="s">
        <v>427</v>
      </c>
      <c r="AL176" s="11"/>
      <c r="AM176" s="10" t="s">
        <v>428</v>
      </c>
      <c r="AN176" s="11" t="s">
        <v>429</v>
      </c>
      <c r="AO176" s="11" t="s">
        <v>196</v>
      </c>
      <c r="AP176" s="10">
        <v>0.309</v>
      </c>
      <c r="AQ176" s="10">
        <v>1.362062370503422</v>
      </c>
      <c r="AR176" s="10"/>
      <c r="AS176" s="10" t="s">
        <v>78</v>
      </c>
      <c r="AT176" s="10">
        <v>7.7</v>
      </c>
      <c r="AU176" s="10"/>
    </row>
    <row r="177" spans="1:47" x14ac:dyDescent="0.35">
      <c r="A177" s="23">
        <v>31</v>
      </c>
      <c r="B177" s="10" t="s">
        <v>423</v>
      </c>
      <c r="C177" s="10">
        <v>31.2</v>
      </c>
      <c r="D177" s="10" t="s">
        <v>435</v>
      </c>
      <c r="E177" s="10" t="s">
        <v>425</v>
      </c>
      <c r="F177" s="10" t="str">
        <f>IF(Table1[[#This Row],[Regional_accessibility]]=0,"exclude - no RA","")</f>
        <v>exclude - no RA</v>
      </c>
      <c r="G177" s="10" t="str">
        <f>IF(Table1[[#This Row],[E_mag]]&gt;1,"exclude - &gt;1",IF(Table1[[#This Row],[E_mag]]&lt;-1,"exclude &lt;-1",""))</f>
        <v/>
      </c>
      <c r="H177" s="10" t="str">
        <f>IF(Table1[[#This Row],[E_mag]]&lt;'4 - Outliers'!$F$11,"low",IF(Table1[[#This Row],[E_mag]]&gt;'4 - Outliers'!$F$12,"high",""))</f>
        <v/>
      </c>
      <c r="I177" s="10">
        <f>IF(Table1[[#This Row],[SE_E_mag]]="",VLOOKUP(Table1[[#This Row],[IV_Standardised]],'5 -Impute_SE'!B:C,2,FALSE),Table1[[#This Row],[SE_E_mag]])</f>
        <v>2.3809523809523807E-3</v>
      </c>
      <c r="J177" s="10"/>
      <c r="K177" s="10">
        <f>1/Table1[[#This Row],[5 - Impute_SE]]</f>
        <v>420.00000000000006</v>
      </c>
      <c r="L177" s="10">
        <f>Table1[[#This Row],[7 - 1_SE]]*Table1[[#This Row],[6 - Assign weight]]</f>
        <v>0</v>
      </c>
      <c r="M177" s="10">
        <f>Table1[[#This Row],[8 - Total weight]]*Table1[[#This Row],[E_mag]]</f>
        <v>0</v>
      </c>
      <c r="N177" s="10" t="s">
        <v>289</v>
      </c>
      <c r="O177" s="10">
        <v>-0.01</v>
      </c>
      <c r="P177" s="10" t="s">
        <v>126</v>
      </c>
      <c r="Q177" s="10">
        <v>2.3809523809523807E-3</v>
      </c>
      <c r="R177" s="10" t="s">
        <v>128</v>
      </c>
      <c r="S177" s="10" t="s">
        <v>88</v>
      </c>
      <c r="T177" s="10" t="s">
        <v>66</v>
      </c>
      <c r="U177" s="10" t="s">
        <v>88</v>
      </c>
      <c r="V177" s="10" t="s">
        <v>119</v>
      </c>
      <c r="W177" s="10" t="s">
        <v>303</v>
      </c>
      <c r="X177" s="10" t="s">
        <v>73</v>
      </c>
      <c r="Y177" s="10" t="s">
        <v>50</v>
      </c>
      <c r="Z177" s="10" t="s">
        <v>436</v>
      </c>
      <c r="AA177" s="11" t="s">
        <v>51</v>
      </c>
      <c r="AB177" s="11" t="s">
        <v>426</v>
      </c>
      <c r="AC177" s="11">
        <v>1999</v>
      </c>
      <c r="AD177" s="10" t="s">
        <v>93</v>
      </c>
      <c r="AE177" s="10">
        <v>10475</v>
      </c>
      <c r="AF177" s="10">
        <v>0</v>
      </c>
      <c r="AG177" s="10">
        <v>0</v>
      </c>
      <c r="AH177" s="10">
        <v>0</v>
      </c>
      <c r="AI177" s="10">
        <f>SUM(Table1[[#This Row],[Attitude_SS]:[Demography_SS]])</f>
        <v>0</v>
      </c>
      <c r="AJ177" s="11" t="s">
        <v>94</v>
      </c>
      <c r="AK177" s="11" t="s">
        <v>427</v>
      </c>
      <c r="AL177" s="11"/>
      <c r="AM177" s="10" t="s">
        <v>428</v>
      </c>
      <c r="AN177" s="11" t="s">
        <v>429</v>
      </c>
      <c r="AO177" s="11" t="s">
        <v>196</v>
      </c>
      <c r="AP177" s="10">
        <v>0.28349999999999997</v>
      </c>
      <c r="AQ177" s="10">
        <v>1.3277688803138623</v>
      </c>
      <c r="AR177" s="10"/>
      <c r="AS177" s="10" t="s">
        <v>78</v>
      </c>
      <c r="AT177" s="10">
        <v>4.2</v>
      </c>
      <c r="AU177" s="10"/>
    </row>
    <row r="178" spans="1:47" x14ac:dyDescent="0.35">
      <c r="A178" s="23">
        <v>106</v>
      </c>
      <c r="B178" s="10" t="s">
        <v>1049</v>
      </c>
      <c r="C178" s="10">
        <v>106.1</v>
      </c>
      <c r="D178" s="10" t="s">
        <v>1054</v>
      </c>
      <c r="E178" s="10" t="s">
        <v>1051</v>
      </c>
      <c r="F178" s="10" t="str">
        <f>IF(Table1[[#This Row],[Regional_accessibility]]=0,"exclude - no RA","")</f>
        <v>exclude - no RA</v>
      </c>
      <c r="G178" s="10" t="str">
        <f>IF(Table1[[#This Row],[E_mag]]&gt;1,"exclude - &gt;1",IF(Table1[[#This Row],[E_mag]]&lt;-1,"exclude &lt;-1",""))</f>
        <v/>
      </c>
      <c r="H178" s="10" t="str">
        <f>IF(Table1[[#This Row],[E_mag]]&lt;'4 - Outliers'!$F$11,"low",IF(Table1[[#This Row],[E_mag]]&gt;'4 - Outliers'!$F$12,"high",""))</f>
        <v/>
      </c>
      <c r="I178" s="10">
        <f>IF(Table1[[#This Row],[SE_E_mag]]="",VLOOKUP(Table1[[#This Row],[IV_Standardised]],'5 -Impute_SE'!B:C,2,FALSE),Table1[[#This Row],[SE_E_mag]])</f>
        <v>4.067176213173259E-2</v>
      </c>
      <c r="J178" s="10"/>
      <c r="K178" s="10">
        <f>1/Table1[[#This Row],[5 - Impute_SE]]</f>
        <v>24.587083214173997</v>
      </c>
      <c r="L178" s="10">
        <f>Table1[[#This Row],[7 - 1_SE]]*Table1[[#This Row],[6 - Assign weight]]</f>
        <v>0</v>
      </c>
      <c r="M178" s="10">
        <f>Table1[[#This Row],[8 - Total weight]]*Table1[[#This Row],[E_mag]]</f>
        <v>0</v>
      </c>
      <c r="N178" s="10" t="s">
        <v>1053</v>
      </c>
      <c r="O178" s="10">
        <v>-1.4447592067988669E-2</v>
      </c>
      <c r="P178" s="10" t="s">
        <v>387</v>
      </c>
      <c r="Q178" s="10"/>
      <c r="R178" s="10"/>
      <c r="S178" s="10" t="s">
        <v>88</v>
      </c>
      <c r="T178" s="10" t="s">
        <v>45</v>
      </c>
      <c r="U178" s="10" t="s">
        <v>44</v>
      </c>
      <c r="V178" s="10" t="s">
        <v>47</v>
      </c>
      <c r="W178" s="10" t="s">
        <v>48</v>
      </c>
      <c r="X178" s="10" t="s">
        <v>49</v>
      </c>
      <c r="Y178" s="10" t="s">
        <v>50</v>
      </c>
      <c r="Z178" s="10" t="s">
        <v>13</v>
      </c>
      <c r="AA178" s="11" t="s">
        <v>564</v>
      </c>
      <c r="AB178" s="11" t="s">
        <v>92</v>
      </c>
      <c r="AC178" s="11">
        <v>2012</v>
      </c>
      <c r="AD178" s="10" t="s">
        <v>165</v>
      </c>
      <c r="AE178" s="10">
        <v>779</v>
      </c>
      <c r="AF178" s="10">
        <v>0</v>
      </c>
      <c r="AG178" s="10">
        <v>1</v>
      </c>
      <c r="AH178" s="10">
        <v>1</v>
      </c>
      <c r="AI178" s="10">
        <f>SUM(Table1[[#This Row],[Attitude_SS]:[Demography_SS]])</f>
        <v>2</v>
      </c>
      <c r="AJ178" s="11" t="s">
        <v>94</v>
      </c>
      <c r="AK178" s="11" t="s">
        <v>145</v>
      </c>
      <c r="AL178" s="11"/>
      <c r="AM178" s="11" t="s">
        <v>146</v>
      </c>
      <c r="AN178" s="11" t="s">
        <v>1052</v>
      </c>
      <c r="AO178" s="11"/>
      <c r="AP178" s="10">
        <v>-5.0999999999999997E-2</v>
      </c>
      <c r="AQ178" s="10"/>
      <c r="AR178" s="10"/>
      <c r="AS178" s="10" t="s">
        <v>58</v>
      </c>
      <c r="AT178" s="10" t="s">
        <v>58</v>
      </c>
      <c r="AU178" s="10"/>
    </row>
    <row r="179" spans="1:47" x14ac:dyDescent="0.35">
      <c r="A179" s="23">
        <v>19</v>
      </c>
      <c r="B179" s="10" t="s">
        <v>299</v>
      </c>
      <c r="C179" s="10">
        <v>19.100000000000001</v>
      </c>
      <c r="D179" s="10" t="s">
        <v>312</v>
      </c>
      <c r="E179" s="10" t="s">
        <v>301</v>
      </c>
      <c r="F179" s="10" t="str">
        <f>IF(Table1[[#This Row],[Regional_accessibility]]=0,"exclude - no RA","")</f>
        <v/>
      </c>
      <c r="G179" s="10" t="str">
        <f>IF(Table1[[#This Row],[E_mag]]&gt;1,"exclude - &gt;1",IF(Table1[[#This Row],[E_mag]]&lt;-1,"exclude &lt;-1",""))</f>
        <v/>
      </c>
      <c r="H179" s="10" t="str">
        <f>IF(Table1[[#This Row],[E_mag]]&lt;'4 - Outliers'!$F$11,"low",IF(Table1[[#This Row],[E_mag]]&gt;'4 - Outliers'!$F$12,"high",""))</f>
        <v>low</v>
      </c>
      <c r="I179" s="10">
        <f>IF(Table1[[#This Row],[SE_E_mag]]="",VLOOKUP(Table1[[#This Row],[IV_Standardised]],'5 -Impute_SE'!B:C,2,FALSE),Table1[[#This Row],[SE_E_mag]])</f>
        <v>6.5206307597043892E-2</v>
      </c>
      <c r="J179" s="10"/>
      <c r="K179" s="10">
        <f>1/Table1[[#This Row],[5 - Impute_SE]]</f>
        <v>15.335939679021708</v>
      </c>
      <c r="L179" s="10">
        <f>Table1[[#This Row],[7 - 1_SE]]*Table1[[#This Row],[6 - Assign weight]]</f>
        <v>0</v>
      </c>
      <c r="M179" s="10">
        <f>Table1[[#This Row],[8 - Total weight]]*Table1[[#This Row],[E_mag]]</f>
        <v>0</v>
      </c>
      <c r="N179" s="10" t="s">
        <v>311</v>
      </c>
      <c r="O179" s="16">
        <v>-0.33489999999999998</v>
      </c>
      <c r="P179" s="10" t="s">
        <v>77</v>
      </c>
      <c r="Q179" s="10"/>
      <c r="R179" s="10"/>
      <c r="S179" s="10" t="s">
        <v>88</v>
      </c>
      <c r="T179" s="10" t="s">
        <v>45</v>
      </c>
      <c r="U179" s="10" t="s">
        <v>44</v>
      </c>
      <c r="V179" s="10" t="s">
        <v>302</v>
      </c>
      <c r="W179" s="10" t="s">
        <v>303</v>
      </c>
      <c r="X179" s="10" t="s">
        <v>141</v>
      </c>
      <c r="Y179" s="10" t="s">
        <v>50</v>
      </c>
      <c r="Z179" s="10" t="s">
        <v>142</v>
      </c>
      <c r="AA179" s="11" t="s">
        <v>51</v>
      </c>
      <c r="AB179" s="11" t="s">
        <v>304</v>
      </c>
      <c r="AC179" s="11" t="s">
        <v>305</v>
      </c>
      <c r="AD179" s="10" t="s">
        <v>54</v>
      </c>
      <c r="AE179" s="10">
        <v>4762</v>
      </c>
      <c r="AF179" s="10">
        <v>1</v>
      </c>
      <c r="AG179" s="10">
        <v>0</v>
      </c>
      <c r="AH179" s="10">
        <v>1</v>
      </c>
      <c r="AI179" s="10">
        <f>SUM(Table1[[#This Row],[Attitude_SS]:[Demography_SS]])</f>
        <v>1</v>
      </c>
      <c r="AJ179" s="11" t="s">
        <v>94</v>
      </c>
      <c r="AK179" s="11" t="s">
        <v>313</v>
      </c>
      <c r="AL179" s="11"/>
      <c r="AM179" s="11" t="s">
        <v>96</v>
      </c>
      <c r="AN179" s="11" t="s">
        <v>147</v>
      </c>
      <c r="AO179" s="11" t="s">
        <v>307</v>
      </c>
      <c r="AP179" s="10">
        <v>-0.33489999999999998</v>
      </c>
      <c r="AQ179" s="10">
        <v>0.99667318036586428</v>
      </c>
      <c r="AR179" s="10"/>
      <c r="AS179" s="10" t="s">
        <v>217</v>
      </c>
      <c r="AT179" s="10" t="s">
        <v>58</v>
      </c>
      <c r="AU179" s="10"/>
    </row>
    <row r="180" spans="1:47" x14ac:dyDescent="0.35">
      <c r="A180" s="23">
        <v>131</v>
      </c>
      <c r="B180" s="10" t="s">
        <v>1192</v>
      </c>
      <c r="C180" s="10">
        <v>131.19999999999999</v>
      </c>
      <c r="D180" s="10" t="s">
        <v>1212</v>
      </c>
      <c r="E180" s="10" t="s">
        <v>1211</v>
      </c>
      <c r="F180" s="10" t="str">
        <f>IF(Table1[[#This Row],[Regional_accessibility]]=0,"exclude - no RA","")</f>
        <v>exclude - no RA</v>
      </c>
      <c r="G180" s="10" t="str">
        <f>IF(Table1[[#This Row],[E_mag]]&gt;1,"exclude - &gt;1",IF(Table1[[#This Row],[E_mag]]&lt;-1,"exclude &lt;-1",""))</f>
        <v/>
      </c>
      <c r="H180" s="10" t="str">
        <f>IF(Table1[[#This Row],[E_mag]]&lt;'4 - Outliers'!$F$11,"low",IF(Table1[[#This Row],[E_mag]]&gt;'4 - Outliers'!$F$12,"high",""))</f>
        <v/>
      </c>
      <c r="I180" s="10">
        <f>IF(Table1[[#This Row],[SE_E_mag]]="",VLOOKUP(Table1[[#This Row],[IV_Standardised]],'5 -Impute_SE'!B:C,2,FALSE),Table1[[#This Row],[SE_E_mag]])</f>
        <v>6.9259259259259257E-2</v>
      </c>
      <c r="J180" s="10"/>
      <c r="K180" s="10">
        <f>1/Table1[[#This Row],[5 - Impute_SE]]</f>
        <v>14.438502673796792</v>
      </c>
      <c r="L180" s="10">
        <f>Table1[[#This Row],[7 - 1_SE]]*Table1[[#This Row],[6 - Assign weight]]</f>
        <v>0</v>
      </c>
      <c r="M180" s="10">
        <f>Table1[[#This Row],[8 - Total weight]]*Table1[[#This Row],[E_mag]]</f>
        <v>0</v>
      </c>
      <c r="N180" s="10" t="s">
        <v>918</v>
      </c>
      <c r="O180" s="10">
        <v>-1.8700000000000001E-2</v>
      </c>
      <c r="P180" s="10" t="s">
        <v>491</v>
      </c>
      <c r="Q180" s="10">
        <v>6.9259259259259257E-2</v>
      </c>
      <c r="R180" s="10" t="s">
        <v>128</v>
      </c>
      <c r="S180" s="10" t="s">
        <v>44</v>
      </c>
      <c r="T180" s="10" t="s">
        <v>45</v>
      </c>
      <c r="U180" s="10" t="s">
        <v>46</v>
      </c>
      <c r="V180" s="10" t="s">
        <v>119</v>
      </c>
      <c r="W180" s="10" t="s">
        <v>120</v>
      </c>
      <c r="X180" s="10" t="s">
        <v>1195</v>
      </c>
      <c r="Y180" s="10" t="s">
        <v>50</v>
      </c>
      <c r="Z180" s="10" t="s">
        <v>436</v>
      </c>
      <c r="AA180" s="10" t="s">
        <v>51</v>
      </c>
      <c r="AB180" s="10" t="s">
        <v>923</v>
      </c>
      <c r="AC180" s="10">
        <v>1991</v>
      </c>
      <c r="AD180" s="10" t="s">
        <v>93</v>
      </c>
      <c r="AE180" s="10">
        <v>1036</v>
      </c>
      <c r="AF180" s="10">
        <v>0</v>
      </c>
      <c r="AG180" s="10">
        <v>0</v>
      </c>
      <c r="AH180" s="10">
        <v>1</v>
      </c>
      <c r="AI180" s="10">
        <f>SUM(Table1[[#This Row],[Attitude_SS]:[Demography_SS]])</f>
        <v>1</v>
      </c>
      <c r="AJ180" s="10" t="s">
        <v>94</v>
      </c>
      <c r="AK180" s="10" t="s">
        <v>1203</v>
      </c>
      <c r="AL180" s="10"/>
      <c r="AM180" s="10" t="s">
        <v>146</v>
      </c>
      <c r="AN180" s="10" t="s">
        <v>1198</v>
      </c>
      <c r="AO180" s="10" t="s">
        <v>1199</v>
      </c>
      <c r="AP180" s="10">
        <v>-1.1000000000000001E-3</v>
      </c>
      <c r="AQ180" s="10"/>
      <c r="AR180" s="10"/>
      <c r="AS180" s="10"/>
      <c r="AT180" s="10">
        <v>-0.27</v>
      </c>
      <c r="AU180" s="10"/>
    </row>
    <row r="181" spans="1:47" x14ac:dyDescent="0.35">
      <c r="A181" s="23">
        <v>29</v>
      </c>
      <c r="B181" s="10" t="s">
        <v>374</v>
      </c>
      <c r="C181" s="10">
        <v>29.1</v>
      </c>
      <c r="D181" s="10" t="s">
        <v>375</v>
      </c>
      <c r="E181" s="10" t="s">
        <v>376</v>
      </c>
      <c r="F181" s="10" t="str">
        <f>IF(Table1[[#This Row],[Regional_accessibility]]=0,"exclude - no RA","")</f>
        <v/>
      </c>
      <c r="G181" s="10" t="str">
        <f>IF(Table1[[#This Row],[E_mag]]&gt;1,"exclude - &gt;1",IF(Table1[[#This Row],[E_mag]]&lt;-1,"exclude &lt;-1",""))</f>
        <v/>
      </c>
      <c r="H181" s="10" t="str">
        <f>IF(Table1[[#This Row],[E_mag]]&lt;'4 - Outliers'!$F$11,"low",IF(Table1[[#This Row],[E_mag]]&gt;'4 - Outliers'!$F$12,"high",""))</f>
        <v>high</v>
      </c>
      <c r="I181" s="10">
        <f>IF(Table1[[#This Row],[SE_E_mag]]="",VLOOKUP(Table1[[#This Row],[IV_Standardised]],'5 -Impute_SE'!B:C,2,FALSE),Table1[[#This Row],[SE_E_mag]])</f>
        <v>7.1857402652973898E-2</v>
      </c>
      <c r="J181" s="10">
        <v>1</v>
      </c>
      <c r="K181" s="10">
        <f>1/Table1[[#This Row],[5 - Impute_SE]]</f>
        <v>13.916450679818913</v>
      </c>
      <c r="L181" s="10">
        <f>Table1[[#This Row],[7 - 1_SE]]*Table1[[#This Row],[6 - Assign weight]]</f>
        <v>13.916450679818913</v>
      </c>
      <c r="M181" s="10">
        <f>Table1[[#This Row],[8 - Total weight]]*Table1[[#This Row],[E_mag]]</f>
        <v>8.1999999999999993</v>
      </c>
      <c r="N181" s="10" t="s">
        <v>379</v>
      </c>
      <c r="O181" s="47">
        <v>0.58923070175438597</v>
      </c>
      <c r="P181" s="10" t="s">
        <v>380</v>
      </c>
      <c r="Q181" s="10">
        <v>7.1857402652973898E-2</v>
      </c>
      <c r="R181" s="10" t="s">
        <v>128</v>
      </c>
      <c r="S181" s="10" t="s">
        <v>88</v>
      </c>
      <c r="T181" s="10" t="s">
        <v>66</v>
      </c>
      <c r="U181" s="10" t="s">
        <v>88</v>
      </c>
      <c r="V181" s="10" t="s">
        <v>163</v>
      </c>
      <c r="W181" s="10" t="s">
        <v>120</v>
      </c>
      <c r="X181" s="10" t="s">
        <v>377</v>
      </c>
      <c r="Y181" s="10" t="s">
        <v>90</v>
      </c>
      <c r="Z181" s="10" t="s">
        <v>142</v>
      </c>
      <c r="AA181" s="11" t="s">
        <v>51</v>
      </c>
      <c r="AB181" s="11" t="s">
        <v>220</v>
      </c>
      <c r="AC181" s="11">
        <v>2000</v>
      </c>
      <c r="AD181" s="10" t="s">
        <v>93</v>
      </c>
      <c r="AE181" s="10">
        <v>3394</v>
      </c>
      <c r="AF181" s="10">
        <v>1</v>
      </c>
      <c r="AG181" s="10">
        <v>0</v>
      </c>
      <c r="AH181" s="10">
        <v>1</v>
      </c>
      <c r="AI181" s="10">
        <f>SUM(Table1[[#This Row],[Attitude_SS]:[Demography_SS]])</f>
        <v>1</v>
      </c>
      <c r="AJ181" s="11" t="s">
        <v>94</v>
      </c>
      <c r="AK181" s="11" t="s">
        <v>378</v>
      </c>
      <c r="AL181" s="11"/>
      <c r="AM181" s="11" t="s">
        <v>96</v>
      </c>
      <c r="AN181" s="11" t="s">
        <v>55</v>
      </c>
      <c r="AO181" s="11"/>
      <c r="AP181" s="10">
        <v>0.317</v>
      </c>
      <c r="AQ181" s="10"/>
      <c r="AR181" s="10"/>
      <c r="AS181" s="10" t="s">
        <v>58</v>
      </c>
      <c r="AT181" s="10">
        <v>8.1999999999999993</v>
      </c>
      <c r="AU181" s="10"/>
    </row>
    <row r="182" spans="1:47" x14ac:dyDescent="0.35">
      <c r="A182" s="23">
        <v>36</v>
      </c>
      <c r="B182" s="10" t="s">
        <v>480</v>
      </c>
      <c r="C182" s="10">
        <v>36.1</v>
      </c>
      <c r="D182" s="10" t="s">
        <v>481</v>
      </c>
      <c r="E182" s="10" t="s">
        <v>482</v>
      </c>
      <c r="F182" s="10" t="str">
        <f>IF(Table1[[#This Row],[Regional_accessibility]]=0,"exclude - no RA","")</f>
        <v/>
      </c>
      <c r="G182" s="10" t="str">
        <f>IF(Table1[[#This Row],[E_mag]]&gt;1,"exclude - &gt;1",IF(Table1[[#This Row],[E_mag]]&lt;-1,"exclude &lt;-1",""))</f>
        <v/>
      </c>
      <c r="H182" s="10" t="str">
        <f>IF(Table1[[#This Row],[E_mag]]&lt;'4 - Outliers'!$F$11,"low",IF(Table1[[#This Row],[E_mag]]&gt;'4 - Outliers'!$F$12,"high",""))</f>
        <v>high</v>
      </c>
      <c r="I182" s="10">
        <f>IF(Table1[[#This Row],[SE_E_mag]]="",VLOOKUP(Table1[[#This Row],[IV_Standardised]],'5 -Impute_SE'!B:C,2,FALSE),Table1[[#This Row],[SE_E_mag]])</f>
        <v>6.5206307597043892E-2</v>
      </c>
      <c r="J182" s="10">
        <v>1</v>
      </c>
      <c r="K182" s="10">
        <f>1/Table1[[#This Row],[5 - Impute_SE]]</f>
        <v>15.335939679021708</v>
      </c>
      <c r="L182" s="10">
        <f>Table1[[#This Row],[7 - 1_SE]]*Table1[[#This Row],[6 - Assign weight]]</f>
        <v>15.335939679021708</v>
      </c>
      <c r="M182" s="10">
        <f>Table1[[#This Row],[8 - Total weight]]*Table1[[#This Row],[E_mag]]</f>
        <v>11.379267241834107</v>
      </c>
      <c r="N182" s="10"/>
      <c r="O182" s="16">
        <v>0.74199999999999999</v>
      </c>
      <c r="P182" s="10" t="s">
        <v>126</v>
      </c>
      <c r="Q182" s="10"/>
      <c r="R182" s="10"/>
      <c r="S182" s="10" t="s">
        <v>88</v>
      </c>
      <c r="T182" s="10" t="s">
        <v>66</v>
      </c>
      <c r="U182" s="10" t="s">
        <v>88</v>
      </c>
      <c r="V182" s="10" t="s">
        <v>47</v>
      </c>
      <c r="W182" s="10" t="s">
        <v>295</v>
      </c>
      <c r="X182" s="10" t="s">
        <v>49</v>
      </c>
      <c r="Y182" s="10" t="s">
        <v>90</v>
      </c>
      <c r="Z182" s="10" t="s">
        <v>102</v>
      </c>
      <c r="AA182" s="11" t="s">
        <v>285</v>
      </c>
      <c r="AB182" s="11" t="s">
        <v>483</v>
      </c>
      <c r="AC182" s="11" t="s">
        <v>484</v>
      </c>
      <c r="AD182" s="10" t="s">
        <v>54</v>
      </c>
      <c r="AE182" s="10">
        <v>130</v>
      </c>
      <c r="AF182" s="10">
        <v>1</v>
      </c>
      <c r="AG182" s="10">
        <v>0</v>
      </c>
      <c r="AH182" s="10">
        <v>1</v>
      </c>
      <c r="AI182" s="10">
        <f>SUM(Table1[[#This Row],[Attitude_SS]:[Demography_SS]])</f>
        <v>1</v>
      </c>
      <c r="AJ182" s="11" t="s">
        <v>94</v>
      </c>
      <c r="AK182" s="11" t="s">
        <v>177</v>
      </c>
      <c r="AL182" s="11"/>
      <c r="AM182" s="10" t="s">
        <v>96</v>
      </c>
      <c r="AN182" s="11" t="s">
        <v>55</v>
      </c>
      <c r="AO182" s="11"/>
      <c r="AP182" s="10">
        <v>0.122</v>
      </c>
      <c r="AQ182" s="10"/>
      <c r="AR182" s="10">
        <v>1.1297541017803188</v>
      </c>
      <c r="AS182" s="10" t="s">
        <v>185</v>
      </c>
      <c r="AT182" s="10" t="s">
        <v>58</v>
      </c>
      <c r="AU182" s="10"/>
    </row>
    <row r="183" spans="1:47" x14ac:dyDescent="0.35">
      <c r="A183" s="23">
        <v>37</v>
      </c>
      <c r="B183" s="10" t="s">
        <v>487</v>
      </c>
      <c r="C183" s="10">
        <v>37.1</v>
      </c>
      <c r="D183" s="10" t="s">
        <v>492</v>
      </c>
      <c r="E183" s="10" t="s">
        <v>489</v>
      </c>
      <c r="F183" s="10" t="str">
        <f>IF(Table1[[#This Row],[Regional_accessibility]]=0,"exclude - no RA","")</f>
        <v/>
      </c>
      <c r="G183" s="10" t="str">
        <f>IF(Table1[[#This Row],[E_mag]]&gt;1,"exclude - &gt;1",IF(Table1[[#This Row],[E_mag]]&lt;-1,"exclude &lt;-1",""))</f>
        <v/>
      </c>
      <c r="H183" s="10" t="str">
        <f>IF(Table1[[#This Row],[E_mag]]&lt;'4 - Outliers'!$F$11,"low",IF(Table1[[#This Row],[E_mag]]&gt;'4 - Outliers'!$F$12,"high",""))</f>
        <v>high</v>
      </c>
      <c r="I183" s="10">
        <f>IF(Table1[[#This Row],[SE_E_mag]]="",VLOOKUP(Table1[[#This Row],[IV_Standardised]],'5 -Impute_SE'!B:C,2,FALSE),Table1[[#This Row],[SE_E_mag]])</f>
        <v>6.5206307597043892E-2</v>
      </c>
      <c r="J183" s="10">
        <f>1/4</f>
        <v>0.25</v>
      </c>
      <c r="K183" s="10">
        <f>1/Table1[[#This Row],[5 - Impute_SE]]</f>
        <v>15.335939679021708</v>
      </c>
      <c r="L183" s="10">
        <f>Table1[[#This Row],[7 - 1_SE]]*Table1[[#This Row],[6 - Assign weight]]</f>
        <v>3.833984919755427</v>
      </c>
      <c r="M183" s="10">
        <f>Table1[[#This Row],[8 - Total weight]]*Table1[[#This Row],[E_mag]]</f>
        <v>3.7691516078659548</v>
      </c>
      <c r="N183" s="10" t="s">
        <v>76</v>
      </c>
      <c r="O183" s="16">
        <v>0.98308983648960002</v>
      </c>
      <c r="P183" s="10" t="s">
        <v>491</v>
      </c>
      <c r="Q183" s="10"/>
      <c r="R183" s="10"/>
      <c r="S183" s="10" t="s">
        <v>88</v>
      </c>
      <c r="T183" s="10" t="s">
        <v>66</v>
      </c>
      <c r="U183" s="10" t="s">
        <v>88</v>
      </c>
      <c r="V183" s="10" t="s">
        <v>71</v>
      </c>
      <c r="W183" s="10" t="s">
        <v>213</v>
      </c>
      <c r="X183" s="10" t="s">
        <v>73</v>
      </c>
      <c r="Y183" s="10" t="s">
        <v>90</v>
      </c>
      <c r="Z183" s="10" t="s">
        <v>142</v>
      </c>
      <c r="AA183" s="11" t="s">
        <v>285</v>
      </c>
      <c r="AB183" s="11" t="s">
        <v>490</v>
      </c>
      <c r="AC183" s="11">
        <v>2006</v>
      </c>
      <c r="AD183" s="10" t="s">
        <v>93</v>
      </c>
      <c r="AE183" s="10">
        <v>761</v>
      </c>
      <c r="AF183" s="10">
        <v>1</v>
      </c>
      <c r="AG183" s="10">
        <v>0</v>
      </c>
      <c r="AH183" s="10">
        <v>1</v>
      </c>
      <c r="AI183" s="10">
        <f>SUM(Table1[[#This Row],[Attitude_SS]:[Demography_SS]])</f>
        <v>1</v>
      </c>
      <c r="AJ183" s="11" t="s">
        <v>94</v>
      </c>
      <c r="AK183" s="11" t="s">
        <v>177</v>
      </c>
      <c r="AL183" s="11"/>
      <c r="AM183" s="10" t="s">
        <v>96</v>
      </c>
      <c r="AN183" s="11" t="s">
        <v>74</v>
      </c>
      <c r="AO183" s="11" t="s">
        <v>196</v>
      </c>
      <c r="AP183" s="10">
        <v>0.22681000000000001</v>
      </c>
      <c r="AQ183" s="10">
        <v>1.2545914729136154</v>
      </c>
      <c r="AR183" s="10"/>
      <c r="AS183" s="10" t="s">
        <v>78</v>
      </c>
      <c r="AT183" s="10" t="s">
        <v>58</v>
      </c>
      <c r="AU183" s="10"/>
    </row>
    <row r="184" spans="1:47" x14ac:dyDescent="0.35">
      <c r="A184" s="23">
        <v>145</v>
      </c>
      <c r="B184" s="10" t="s">
        <v>1242</v>
      </c>
      <c r="C184" s="10">
        <v>145.1</v>
      </c>
      <c r="D184" s="10" t="s">
        <v>1243</v>
      </c>
      <c r="E184" s="10" t="s">
        <v>873</v>
      </c>
      <c r="F184" s="10" t="str">
        <f>IF(Table1[[#This Row],[Regional_accessibility]]=0,"exclude - no RA","")</f>
        <v>exclude - no RA</v>
      </c>
      <c r="G184" s="10" t="str">
        <f>IF(Table1[[#This Row],[E_mag]]&gt;1,"exclude - &gt;1",IF(Table1[[#This Row],[E_mag]]&lt;-1,"exclude &lt;-1",""))</f>
        <v/>
      </c>
      <c r="H184" s="10" t="str">
        <f>IF(Table1[[#This Row],[E_mag]]&lt;'4 - Outliers'!$F$11,"low",IF(Table1[[#This Row],[E_mag]]&gt;'4 - Outliers'!$F$12,"high",""))</f>
        <v/>
      </c>
      <c r="I184" s="10">
        <f>IF(Table1[[#This Row],[SE_E_mag]]="",VLOOKUP(Table1[[#This Row],[IV_Standardised]],'5 -Impute_SE'!B:C,2,FALSE),Table1[[#This Row],[SE_E_mag]])</f>
        <v>6.5206307597043892E-2</v>
      </c>
      <c r="J184" s="10"/>
      <c r="K184" s="10">
        <f>1/Table1[[#This Row],[5 - Impute_SE]]</f>
        <v>15.335939679021708</v>
      </c>
      <c r="L184" s="10">
        <f>Table1[[#This Row],[7 - 1_SE]]*Table1[[#This Row],[6 - Assign weight]]</f>
        <v>0</v>
      </c>
      <c r="M184" s="10">
        <f>Table1[[#This Row],[8 - Total weight]]*Table1[[#This Row],[E_mag]]</f>
        <v>0</v>
      </c>
      <c r="N184" s="10" t="s">
        <v>76</v>
      </c>
      <c r="O184" s="10">
        <v>-4.9881759999999997E-2</v>
      </c>
      <c r="P184" s="10" t="s">
        <v>491</v>
      </c>
      <c r="Q184" s="10"/>
      <c r="R184" s="10"/>
      <c r="S184" s="10" t="s">
        <v>44</v>
      </c>
      <c r="T184" s="10" t="s">
        <v>45</v>
      </c>
      <c r="U184" s="10" t="s">
        <v>46</v>
      </c>
      <c r="V184" s="10" t="s">
        <v>119</v>
      </c>
      <c r="W184" s="10"/>
      <c r="X184" s="10" t="s">
        <v>1195</v>
      </c>
      <c r="Y184" s="10" t="s">
        <v>90</v>
      </c>
      <c r="Z184" s="10" t="s">
        <v>142</v>
      </c>
      <c r="AA184" s="10" t="s">
        <v>1169</v>
      </c>
      <c r="AB184" s="10" t="s">
        <v>1244</v>
      </c>
      <c r="AC184" s="10">
        <v>2009</v>
      </c>
      <c r="AD184" s="10" t="s">
        <v>93</v>
      </c>
      <c r="AE184" s="10">
        <v>9462</v>
      </c>
      <c r="AF184" s="10">
        <v>0</v>
      </c>
      <c r="AG184" s="10">
        <v>0</v>
      </c>
      <c r="AH184" s="10">
        <v>1</v>
      </c>
      <c r="AI184" s="10">
        <f>SUM(Table1[[#This Row],[Attitude_SS]:[Demography_SS]])</f>
        <v>1</v>
      </c>
      <c r="AJ184" s="10" t="s">
        <v>94</v>
      </c>
      <c r="AK184" s="10" t="s">
        <v>1231</v>
      </c>
      <c r="AL184" s="10"/>
      <c r="AM184" s="10" t="s">
        <v>96</v>
      </c>
      <c r="AN184" s="10" t="s">
        <v>1198</v>
      </c>
      <c r="AO184" s="11" t="s">
        <v>196</v>
      </c>
      <c r="AP184" s="10">
        <v>-0.02</v>
      </c>
      <c r="AQ184" s="10">
        <v>0.98019867330675525</v>
      </c>
      <c r="AR184" s="10"/>
      <c r="AS184" s="10" t="s">
        <v>78</v>
      </c>
      <c r="AT184" s="10"/>
      <c r="AU184" s="10"/>
    </row>
    <row r="185" spans="1:47" x14ac:dyDescent="0.35">
      <c r="A185" s="23">
        <v>72</v>
      </c>
      <c r="B185" s="10" t="s">
        <v>880</v>
      </c>
      <c r="C185" s="10">
        <v>72.3</v>
      </c>
      <c r="D185" s="10" t="s">
        <v>887</v>
      </c>
      <c r="E185" s="10" t="s">
        <v>888</v>
      </c>
      <c r="F185" s="10" t="str">
        <f>IF(Table1[[#This Row],[Regional_accessibility]]=0,"exclude - no RA","")</f>
        <v>exclude - no RA</v>
      </c>
      <c r="G185" s="10" t="str">
        <f>IF(Table1[[#This Row],[E_mag]]&gt;1,"exclude - &gt;1",IF(Table1[[#This Row],[E_mag]]&lt;-1,"exclude &lt;-1",""))</f>
        <v/>
      </c>
      <c r="H185" s="10" t="str">
        <f>IF(Table1[[#This Row],[E_mag]]&lt;'4 - Outliers'!$F$11,"low",IF(Table1[[#This Row],[E_mag]]&gt;'4 - Outliers'!$F$12,"high",""))</f>
        <v/>
      </c>
      <c r="I185" s="10">
        <f>IF(Table1[[#This Row],[SE_E_mag]]="",VLOOKUP(Table1[[#This Row],[IV_Standardised]],'5 -Impute_SE'!B:C,2,FALSE),Table1[[#This Row],[SE_E_mag]])</f>
        <v>3.8144732508351757E-2</v>
      </c>
      <c r="J185" s="10"/>
      <c r="K185" s="10">
        <f>1/Table1[[#This Row],[5 - Impute_SE]]</f>
        <v>26.215939508320076</v>
      </c>
      <c r="L185" s="10">
        <f>Table1[[#This Row],[7 - 1_SE]]*Table1[[#This Row],[6 - Assign weight]]</f>
        <v>0</v>
      </c>
      <c r="M185" s="10">
        <f>Table1[[#This Row],[8 - Total weight]]*Table1[[#This Row],[E_mag]]</f>
        <v>0</v>
      </c>
      <c r="N185" s="10" t="s">
        <v>184</v>
      </c>
      <c r="O185" s="10">
        <v>-0.06</v>
      </c>
      <c r="P185" s="10" t="s">
        <v>126</v>
      </c>
      <c r="Q185" s="10">
        <v>3.8144732508351757E-2</v>
      </c>
      <c r="R185" s="10" t="s">
        <v>128</v>
      </c>
      <c r="S185" s="10" t="s">
        <v>44</v>
      </c>
      <c r="T185" s="10" t="s">
        <v>45</v>
      </c>
      <c r="U185" s="10" t="s">
        <v>46</v>
      </c>
      <c r="V185" s="10" t="s">
        <v>212</v>
      </c>
      <c r="W185" s="10" t="s">
        <v>213</v>
      </c>
      <c r="X185" s="10" t="s">
        <v>359</v>
      </c>
      <c r="Y185" s="10" t="s">
        <v>90</v>
      </c>
      <c r="Z185" s="10" t="s">
        <v>13</v>
      </c>
      <c r="AA185" s="11" t="s">
        <v>51</v>
      </c>
      <c r="AB185" s="11" t="s">
        <v>352</v>
      </c>
      <c r="AC185" s="11">
        <v>2009</v>
      </c>
      <c r="AD185" s="10" t="s">
        <v>93</v>
      </c>
      <c r="AE185" s="10">
        <v>1298</v>
      </c>
      <c r="AF185" s="10">
        <v>0</v>
      </c>
      <c r="AG185" s="10">
        <v>0</v>
      </c>
      <c r="AH185" s="10">
        <v>1</v>
      </c>
      <c r="AI185" s="10">
        <f>SUM(Table1[[#This Row],[Attitude_SS]:[Demography_SS]])</f>
        <v>1</v>
      </c>
      <c r="AJ185" s="11" t="s">
        <v>94</v>
      </c>
      <c r="AK185" s="11" t="s">
        <v>145</v>
      </c>
      <c r="AL185" s="11"/>
      <c r="AM185" s="11" t="s">
        <v>146</v>
      </c>
      <c r="AN185" s="11" t="s">
        <v>215</v>
      </c>
      <c r="AO185" s="11"/>
      <c r="AP185" s="10">
        <v>-4.2506000000000002E-3</v>
      </c>
      <c r="AQ185" s="10"/>
      <c r="AR185" s="10">
        <v>0.99575842101407974</v>
      </c>
      <c r="AS185" s="10" t="s">
        <v>185</v>
      </c>
      <c r="AT185" s="10">
        <v>-1.5729563704992044</v>
      </c>
      <c r="AU185" s="10" t="s">
        <v>554</v>
      </c>
    </row>
    <row r="186" spans="1:47" x14ac:dyDescent="0.35">
      <c r="A186" s="23">
        <v>54</v>
      </c>
      <c r="B186" s="10" t="s">
        <v>606</v>
      </c>
      <c r="C186" s="10">
        <v>54.1</v>
      </c>
      <c r="D186" s="10" t="s">
        <v>615</v>
      </c>
      <c r="E186" s="10" t="s">
        <v>608</v>
      </c>
      <c r="F186" s="10" t="str">
        <f>IF(Table1[[#This Row],[Regional_accessibility]]=0,"exclude - no RA","")</f>
        <v/>
      </c>
      <c r="G186" s="10" t="str">
        <f>IF(Table1[[#This Row],[E_mag]]&gt;1,"exclude - &gt;1",IF(Table1[[#This Row],[E_mag]]&lt;-1,"exclude &lt;-1",""))</f>
        <v/>
      </c>
      <c r="H186" s="10" t="str">
        <f>IF(Table1[[#This Row],[E_mag]]&lt;'4 - Outliers'!$F$11,"low",IF(Table1[[#This Row],[E_mag]]&gt;'4 - Outliers'!$F$12,"high",""))</f>
        <v/>
      </c>
      <c r="I186" s="10">
        <f>IF(Table1[[#This Row],[SE_E_mag]]="",VLOOKUP(Table1[[#This Row],[IV_Standardised]],'5 -Impute_SE'!B:C,2,FALSE),Table1[[#This Row],[SE_E_mag]])</f>
        <v>5.2155174262047875E-2</v>
      </c>
      <c r="J186" s="10">
        <f>1/3</f>
        <v>0.33333333333333331</v>
      </c>
      <c r="K186" s="10">
        <f>1/Table1[[#This Row],[5 - Impute_SE]]</f>
        <v>19.173553039543329</v>
      </c>
      <c r="L186" s="10">
        <f>Table1[[#This Row],[7 - 1_SE]]*Table1[[#This Row],[6 - Assign weight]]</f>
        <v>6.3911843465144429</v>
      </c>
      <c r="M186" s="10">
        <f>Table1[[#This Row],[8 - Total weight]]*Table1[[#This Row],[E_mag]]</f>
        <v>-0.816026417362964</v>
      </c>
      <c r="N186" s="10" t="s">
        <v>617</v>
      </c>
      <c r="O186" s="16">
        <v>-0.12767999999999999</v>
      </c>
      <c r="P186" s="10" t="s">
        <v>491</v>
      </c>
      <c r="Q186" s="10"/>
      <c r="R186" s="10"/>
      <c r="S186" s="10" t="s">
        <v>88</v>
      </c>
      <c r="T186" s="10" t="s">
        <v>66</v>
      </c>
      <c r="U186" s="10" t="s">
        <v>88</v>
      </c>
      <c r="V186" s="10" t="s">
        <v>119</v>
      </c>
      <c r="W186" s="10" t="s">
        <v>120</v>
      </c>
      <c r="X186" s="10" t="s">
        <v>141</v>
      </c>
      <c r="Y186" s="10" t="s">
        <v>50</v>
      </c>
      <c r="Z186" s="10" t="s">
        <v>142</v>
      </c>
      <c r="AA186" s="11" t="s">
        <v>51</v>
      </c>
      <c r="AB186" s="11" t="s">
        <v>220</v>
      </c>
      <c r="AC186" s="11">
        <v>2009</v>
      </c>
      <c r="AD186" s="10" t="s">
        <v>93</v>
      </c>
      <c r="AE186" s="10">
        <v>4934</v>
      </c>
      <c r="AF186" s="10">
        <v>1</v>
      </c>
      <c r="AG186" s="10">
        <v>0</v>
      </c>
      <c r="AH186" s="10">
        <v>1</v>
      </c>
      <c r="AI186" s="10">
        <f>SUM(Table1[[#This Row],[Attitude_SS]:[Demography_SS]])</f>
        <v>1</v>
      </c>
      <c r="AJ186" s="11" t="s">
        <v>60</v>
      </c>
      <c r="AK186" s="11" t="s">
        <v>616</v>
      </c>
      <c r="AL186" s="11"/>
      <c r="AM186" s="10" t="s">
        <v>132</v>
      </c>
      <c r="AN186" s="11" t="s">
        <v>147</v>
      </c>
      <c r="AO186" s="11" t="s">
        <v>124</v>
      </c>
      <c r="AP186" s="10">
        <v>0.38</v>
      </c>
      <c r="AQ186" s="10"/>
      <c r="AR186" s="10">
        <v>1.4622845894342245</v>
      </c>
      <c r="AS186" s="10" t="s">
        <v>185</v>
      </c>
      <c r="AT186" s="10" t="s">
        <v>58</v>
      </c>
      <c r="AU186" s="10"/>
    </row>
    <row r="187" spans="1:47" x14ac:dyDescent="0.35">
      <c r="A187" s="23">
        <v>72</v>
      </c>
      <c r="B187" s="10" t="s">
        <v>880</v>
      </c>
      <c r="C187" s="10">
        <v>72.400000000000006</v>
      </c>
      <c r="D187" s="10" t="s">
        <v>890</v>
      </c>
      <c r="E187" s="10" t="s">
        <v>891</v>
      </c>
      <c r="F187" s="10" t="str">
        <f>IF(Table1[[#This Row],[Regional_accessibility]]=0,"exclude - no RA","")</f>
        <v>exclude - no RA</v>
      </c>
      <c r="G187" s="10" t="str">
        <f>IF(Table1[[#This Row],[E_mag]]&gt;1,"exclude - &gt;1",IF(Table1[[#This Row],[E_mag]]&lt;-1,"exclude &lt;-1",""))</f>
        <v/>
      </c>
      <c r="H187" s="10" t="str">
        <f>IF(Table1[[#This Row],[E_mag]]&lt;'4 - Outliers'!$F$11,"low",IF(Table1[[#This Row],[E_mag]]&gt;'4 - Outliers'!$F$12,"high",""))</f>
        <v/>
      </c>
      <c r="I187" s="10">
        <f>IF(Table1[[#This Row],[SE_E_mag]]="",VLOOKUP(Table1[[#This Row],[IV_Standardised]],'5 -Impute_SE'!B:C,2,FALSE),Table1[[#This Row],[SE_E_mag]])</f>
        <v>6.9014893026915811E-2</v>
      </c>
      <c r="J187" s="10"/>
      <c r="K187" s="10">
        <f>1/Table1[[#This Row],[5 - Impute_SE]]</f>
        <v>14.489626168224298</v>
      </c>
      <c r="L187" s="10">
        <f>Table1[[#This Row],[7 - 1_SE]]*Table1[[#This Row],[6 - Assign weight]]</f>
        <v>0</v>
      </c>
      <c r="M187" s="10">
        <f>Table1[[#This Row],[8 - Total weight]]*Table1[[#This Row],[E_mag]]</f>
        <v>0</v>
      </c>
      <c r="N187" s="10" t="s">
        <v>184</v>
      </c>
      <c r="O187" s="10">
        <v>-0.08</v>
      </c>
      <c r="P187" s="10" t="s">
        <v>126</v>
      </c>
      <c r="Q187" s="10">
        <v>6.9014893026915811E-2</v>
      </c>
      <c r="R187" s="10" t="s">
        <v>128</v>
      </c>
      <c r="S187" s="10" t="s">
        <v>44</v>
      </c>
      <c r="T187" s="10" t="s">
        <v>45</v>
      </c>
      <c r="U187" s="10" t="s">
        <v>46</v>
      </c>
      <c r="V187" s="10" t="s">
        <v>212</v>
      </c>
      <c r="W187" s="10" t="s">
        <v>213</v>
      </c>
      <c r="X187" s="10" t="s">
        <v>359</v>
      </c>
      <c r="Y187" s="10" t="s">
        <v>90</v>
      </c>
      <c r="Z187" s="10" t="s">
        <v>13</v>
      </c>
      <c r="AA187" s="11" t="s">
        <v>51</v>
      </c>
      <c r="AB187" s="11" t="s">
        <v>352</v>
      </c>
      <c r="AC187" s="11">
        <v>2009</v>
      </c>
      <c r="AD187" s="10" t="s">
        <v>93</v>
      </c>
      <c r="AE187" s="10">
        <v>1605</v>
      </c>
      <c r="AF187" s="10">
        <v>0</v>
      </c>
      <c r="AG187" s="10">
        <v>0</v>
      </c>
      <c r="AH187" s="10">
        <v>1</v>
      </c>
      <c r="AI187" s="10">
        <f>SUM(Table1[[#This Row],[Attitude_SS]:[Demography_SS]])</f>
        <v>1</v>
      </c>
      <c r="AJ187" s="11" t="s">
        <v>94</v>
      </c>
      <c r="AK187" s="11" t="s">
        <v>177</v>
      </c>
      <c r="AL187" s="11"/>
      <c r="AM187" s="11" t="s">
        <v>96</v>
      </c>
      <c r="AN187" s="11" t="s">
        <v>215</v>
      </c>
      <c r="AO187" s="11"/>
      <c r="AP187" s="10">
        <v>-1.5503899999999999E-2</v>
      </c>
      <c r="AQ187" s="10"/>
      <c r="AR187" s="10">
        <v>0.98461566674314471</v>
      </c>
      <c r="AS187" s="10" t="s">
        <v>185</v>
      </c>
      <c r="AT187" s="10">
        <v>-1.1591700934579439</v>
      </c>
      <c r="AU187" s="10" t="s">
        <v>554</v>
      </c>
    </row>
    <row r="188" spans="1:47" x14ac:dyDescent="0.35">
      <c r="A188" s="23">
        <v>54</v>
      </c>
      <c r="B188" s="10" t="s">
        <v>606</v>
      </c>
      <c r="C188" s="10">
        <v>54.2</v>
      </c>
      <c r="D188" s="10" t="s">
        <v>622</v>
      </c>
      <c r="E188" s="10" t="s">
        <v>619</v>
      </c>
      <c r="F188" s="10" t="str">
        <f>IF(Table1[[#This Row],[Regional_accessibility]]=0,"exclude - no RA","")</f>
        <v/>
      </c>
      <c r="G188" s="10" t="str">
        <f>IF(Table1[[#This Row],[E_mag]]&gt;1,"exclude - &gt;1",IF(Table1[[#This Row],[E_mag]]&lt;-1,"exclude &lt;-1",""))</f>
        <v/>
      </c>
      <c r="H188" s="10" t="str">
        <f>IF(Table1[[#This Row],[E_mag]]&lt;'4 - Outliers'!$F$11,"low",IF(Table1[[#This Row],[E_mag]]&gt;'4 - Outliers'!$F$12,"high",""))</f>
        <v/>
      </c>
      <c r="I188" s="10">
        <f>IF(Table1[[#This Row],[SE_E_mag]]="",VLOOKUP(Table1[[#This Row],[IV_Standardised]],'5 -Impute_SE'!B:C,2,FALSE),Table1[[#This Row],[SE_E_mag]])</f>
        <v>5.2155174262047875E-2</v>
      </c>
      <c r="J188" s="10">
        <f>1/3</f>
        <v>0.33333333333333331</v>
      </c>
      <c r="K188" s="10">
        <f>1/Table1[[#This Row],[5 - Impute_SE]]</f>
        <v>19.173553039543329</v>
      </c>
      <c r="L188" s="10">
        <f>Table1[[#This Row],[7 - 1_SE]]*Table1[[#This Row],[6 - Assign weight]]</f>
        <v>6.3911843465144429</v>
      </c>
      <c r="M188" s="10">
        <f>Table1[[#This Row],[8 - Total weight]]*Table1[[#This Row],[E_mag]]</f>
        <v>-0.85897517617154107</v>
      </c>
      <c r="N188" s="10" t="s">
        <v>623</v>
      </c>
      <c r="O188" s="16">
        <v>-0.13439999999999999</v>
      </c>
      <c r="P188" s="10" t="s">
        <v>491</v>
      </c>
      <c r="Q188" s="10"/>
      <c r="R188" s="10"/>
      <c r="S188" s="10" t="s">
        <v>88</v>
      </c>
      <c r="T188" s="10" t="s">
        <v>66</v>
      </c>
      <c r="U188" s="10" t="s">
        <v>88</v>
      </c>
      <c r="V188" s="10" t="s">
        <v>71</v>
      </c>
      <c r="W188" s="10" t="s">
        <v>213</v>
      </c>
      <c r="X188" s="10" t="s">
        <v>73</v>
      </c>
      <c r="Y188" s="10" t="s">
        <v>50</v>
      </c>
      <c r="Z188" s="10" t="s">
        <v>142</v>
      </c>
      <c r="AA188" s="11" t="s">
        <v>51</v>
      </c>
      <c r="AB188" s="11" t="s">
        <v>220</v>
      </c>
      <c r="AC188" s="11">
        <v>2009</v>
      </c>
      <c r="AD188" s="10" t="s">
        <v>93</v>
      </c>
      <c r="AE188" s="10">
        <v>3334</v>
      </c>
      <c r="AF188" s="10">
        <v>1</v>
      </c>
      <c r="AG188" s="10">
        <v>0</v>
      </c>
      <c r="AH188" s="10">
        <v>1</v>
      </c>
      <c r="AI188" s="10">
        <f>SUM(Table1[[#This Row],[Attitude_SS]:[Demography_SS]])</f>
        <v>1</v>
      </c>
      <c r="AJ188" s="11" t="s">
        <v>60</v>
      </c>
      <c r="AK188" s="11" t="s">
        <v>616</v>
      </c>
      <c r="AL188" s="11"/>
      <c r="AM188" s="10" t="s">
        <v>132</v>
      </c>
      <c r="AN188" s="11" t="s">
        <v>74</v>
      </c>
      <c r="AO188" s="11" t="s">
        <v>75</v>
      </c>
      <c r="AP188" s="10">
        <v>0.4</v>
      </c>
      <c r="AQ188" s="10">
        <v>1.4918246976412703</v>
      </c>
      <c r="AR188" s="10"/>
      <c r="AS188" s="10" t="s">
        <v>78</v>
      </c>
      <c r="AT188" s="10" t="s">
        <v>58</v>
      </c>
      <c r="AU188" s="10"/>
    </row>
    <row r="189" spans="1:47" x14ac:dyDescent="0.35">
      <c r="A189" s="23">
        <v>55</v>
      </c>
      <c r="B189" s="10" t="s">
        <v>629</v>
      </c>
      <c r="C189" s="10">
        <v>55.1</v>
      </c>
      <c r="D189" s="10" t="s">
        <v>637</v>
      </c>
      <c r="E189" s="10" t="s">
        <v>630</v>
      </c>
      <c r="F189" s="10" t="str">
        <f>IF(Table1[[#This Row],[Regional_accessibility]]=0,"exclude - no RA","")</f>
        <v/>
      </c>
      <c r="G189" s="10" t="str">
        <f>IF(Table1[[#This Row],[E_mag]]&gt;1,"exclude - &gt;1",IF(Table1[[#This Row],[E_mag]]&lt;-1,"exclude &lt;-1",""))</f>
        <v/>
      </c>
      <c r="H189" s="10" t="str">
        <f>IF(Table1[[#This Row],[E_mag]]&lt;'4 - Outliers'!$F$11,"low",IF(Table1[[#This Row],[E_mag]]&gt;'4 - Outliers'!$F$12,"high",""))</f>
        <v/>
      </c>
      <c r="I189" s="10">
        <f>IF(Table1[[#This Row],[SE_E_mag]]="",VLOOKUP(Table1[[#This Row],[IV_Standardised]],'5 -Impute_SE'!B:C,2,FALSE),Table1[[#This Row],[SE_E_mag]])</f>
        <v>1.0325443093044812E-2</v>
      </c>
      <c r="J189" s="10">
        <f>1/3</f>
        <v>0.33333333333333331</v>
      </c>
      <c r="K189" s="10">
        <f>1/Table1[[#This Row],[5 - Impute_SE]]</f>
        <v>96.848144044646091</v>
      </c>
      <c r="L189" s="10">
        <f>Table1[[#This Row],[7 - 1_SE]]*Table1[[#This Row],[6 - Assign weight]]</f>
        <v>32.282714681548697</v>
      </c>
      <c r="M189" s="10">
        <f>Table1[[#This Row],[8 - Total weight]]*Table1[[#This Row],[E_mag]]</f>
        <v>5.2866999999999997</v>
      </c>
      <c r="N189" s="10" t="s">
        <v>631</v>
      </c>
      <c r="O189" s="16">
        <v>0.16376256</v>
      </c>
      <c r="P189" s="10" t="s">
        <v>491</v>
      </c>
      <c r="Q189" s="10">
        <v>1.0325443093044812E-2</v>
      </c>
      <c r="R189" s="10" t="s">
        <v>128</v>
      </c>
      <c r="S189" s="10" t="s">
        <v>88</v>
      </c>
      <c r="T189" s="10" t="s">
        <v>66</v>
      </c>
      <c r="U189" s="10" t="s">
        <v>88</v>
      </c>
      <c r="V189" s="10" t="s">
        <v>302</v>
      </c>
      <c r="W189" s="10" t="s">
        <v>120</v>
      </c>
      <c r="X189" s="10" t="s">
        <v>141</v>
      </c>
      <c r="Y189" s="10" t="s">
        <v>90</v>
      </c>
      <c r="Z189" s="10" t="s">
        <v>13</v>
      </c>
      <c r="AA189" s="11" t="s">
        <v>51</v>
      </c>
      <c r="AB189" s="11" t="s">
        <v>92</v>
      </c>
      <c r="AC189" s="11" t="s">
        <v>54</v>
      </c>
      <c r="AD189" s="10" t="s">
        <v>165</v>
      </c>
      <c r="AE189" s="10">
        <v>1000</v>
      </c>
      <c r="AF189" s="10">
        <v>1</v>
      </c>
      <c r="AG189" s="10">
        <v>0</v>
      </c>
      <c r="AH189" s="10">
        <v>1</v>
      </c>
      <c r="AI189" s="10">
        <f>SUM(Table1[[#This Row],[Attitude_SS]:[Demography_SS]])</f>
        <v>1</v>
      </c>
      <c r="AJ189" s="11" t="s">
        <v>60</v>
      </c>
      <c r="AK189" s="11" t="s">
        <v>638</v>
      </c>
      <c r="AL189" s="11"/>
      <c r="AM189" s="11" t="s">
        <v>132</v>
      </c>
      <c r="AN189" s="11" t="s">
        <v>147</v>
      </c>
      <c r="AO189" s="11" t="s">
        <v>124</v>
      </c>
      <c r="AP189" s="10">
        <v>5.4000000000000003E-3</v>
      </c>
      <c r="AQ189" s="10">
        <v>1.0054146062794678</v>
      </c>
      <c r="AR189" s="10"/>
      <c r="AS189" s="10" t="s">
        <v>78</v>
      </c>
      <c r="AT189" s="10">
        <v>15.860099999999999</v>
      </c>
      <c r="AU189" s="10"/>
    </row>
    <row r="190" spans="1:47" x14ac:dyDescent="0.35">
      <c r="A190" s="23">
        <v>55</v>
      </c>
      <c r="B190" s="10" t="s">
        <v>629</v>
      </c>
      <c r="C190" s="10">
        <v>55.1</v>
      </c>
      <c r="D190" s="10" t="s">
        <v>635</v>
      </c>
      <c r="E190" s="10" t="s">
        <v>630</v>
      </c>
      <c r="F190" s="10" t="str">
        <f>IF(Table1[[#This Row],[Regional_accessibility]]=0,"exclude - no RA","")</f>
        <v/>
      </c>
      <c r="G190" s="10" t="str">
        <f>IF(Table1[[#This Row],[E_mag]]&gt;1,"exclude - &gt;1",IF(Table1[[#This Row],[E_mag]]&lt;-1,"exclude &lt;-1",""))</f>
        <v/>
      </c>
      <c r="H190" s="10" t="str">
        <f>IF(Table1[[#This Row],[E_mag]]&lt;'4 - Outliers'!$F$11,"low",IF(Table1[[#This Row],[E_mag]]&gt;'4 - Outliers'!$F$12,"high",""))</f>
        <v/>
      </c>
      <c r="I190" s="10">
        <f>IF(Table1[[#This Row],[SE_E_mag]]="",VLOOKUP(Table1[[#This Row],[IV_Standardised]],'5 -Impute_SE'!B:C,2,FALSE),Table1[[#This Row],[SE_E_mag]])</f>
        <v>7.8909351620947629E-3</v>
      </c>
      <c r="J190" s="10">
        <f>1/3</f>
        <v>0.33333333333333331</v>
      </c>
      <c r="K190" s="10">
        <f>1/Table1[[#This Row],[5 - Impute_SE]]</f>
        <v>126.72769189685441</v>
      </c>
      <c r="L190" s="10">
        <f>Table1[[#This Row],[7 - 1_SE]]*Table1[[#This Row],[6 - Assign weight]]</f>
        <v>42.242563965618132</v>
      </c>
      <c r="M190" s="10">
        <f>Table1[[#This Row],[8 - Total weight]]*Table1[[#This Row],[E_mag]]</f>
        <v>1.2029999999999998</v>
      </c>
      <c r="N190" s="10" t="s">
        <v>631</v>
      </c>
      <c r="O190" s="16">
        <v>2.8478384999999998E-2</v>
      </c>
      <c r="P190" s="10" t="s">
        <v>491</v>
      </c>
      <c r="Q190" s="10">
        <v>7.8909351620947629E-3</v>
      </c>
      <c r="R190" s="10" t="s">
        <v>128</v>
      </c>
      <c r="S190" s="10" t="s">
        <v>88</v>
      </c>
      <c r="T190" s="10" t="s">
        <v>66</v>
      </c>
      <c r="U190" s="10" t="s">
        <v>88</v>
      </c>
      <c r="V190" s="10" t="s">
        <v>302</v>
      </c>
      <c r="W190" s="10" t="s">
        <v>120</v>
      </c>
      <c r="X190" s="10" t="s">
        <v>141</v>
      </c>
      <c r="Y190" s="10" t="s">
        <v>90</v>
      </c>
      <c r="Z190" s="10" t="s">
        <v>13</v>
      </c>
      <c r="AA190" s="11" t="s">
        <v>51</v>
      </c>
      <c r="AB190" s="11" t="s">
        <v>92</v>
      </c>
      <c r="AC190" s="11" t="s">
        <v>54</v>
      </c>
      <c r="AD190" s="10" t="s">
        <v>165</v>
      </c>
      <c r="AE190" s="10">
        <v>1000</v>
      </c>
      <c r="AF190" s="10">
        <v>1</v>
      </c>
      <c r="AG190" s="10">
        <v>0</v>
      </c>
      <c r="AH190" s="10">
        <v>1</v>
      </c>
      <c r="AI190" s="10">
        <f>SUM(Table1[[#This Row],[Attitude_SS]:[Demography_SS]])</f>
        <v>1</v>
      </c>
      <c r="AJ190" s="11" t="s">
        <v>60</v>
      </c>
      <c r="AK190" s="11" t="s">
        <v>636</v>
      </c>
      <c r="AL190" s="11"/>
      <c r="AM190" s="11" t="s">
        <v>132</v>
      </c>
      <c r="AN190" s="11" t="s">
        <v>147</v>
      </c>
      <c r="AO190" s="11" t="s">
        <v>124</v>
      </c>
      <c r="AP190" s="10">
        <v>5.0000000000000001E-4</v>
      </c>
      <c r="AQ190" s="10">
        <v>1.0005001250208359</v>
      </c>
      <c r="AR190" s="10"/>
      <c r="AS190" s="10" t="s">
        <v>78</v>
      </c>
      <c r="AT190" s="10">
        <v>3.609</v>
      </c>
      <c r="AU190" s="10"/>
    </row>
    <row r="191" spans="1:47" x14ac:dyDescent="0.35">
      <c r="A191" s="23">
        <v>131</v>
      </c>
      <c r="B191" s="10" t="s">
        <v>1192</v>
      </c>
      <c r="C191" s="10">
        <v>131.19999999999999</v>
      </c>
      <c r="D191" s="10" t="s">
        <v>1213</v>
      </c>
      <c r="E191" s="10" t="s">
        <v>1211</v>
      </c>
      <c r="F191" s="10" t="str">
        <f>IF(Table1[[#This Row],[Regional_accessibility]]=0,"exclude - no RA","")</f>
        <v>exclude - no RA</v>
      </c>
      <c r="G191" s="10" t="str">
        <f>IF(Table1[[#This Row],[E_mag]]&gt;1,"exclude - &gt;1",IF(Table1[[#This Row],[E_mag]]&lt;-1,"exclude &lt;-1",""))</f>
        <v/>
      </c>
      <c r="H191" s="10" t="str">
        <f>IF(Table1[[#This Row],[E_mag]]&lt;'4 - Outliers'!$F$11,"low",IF(Table1[[#This Row],[E_mag]]&gt;'4 - Outliers'!$F$12,"high",""))</f>
        <v/>
      </c>
      <c r="I191" s="10">
        <f>IF(Table1[[#This Row],[SE_E_mag]]="",VLOOKUP(Table1[[#This Row],[IV_Standardised]],'5 -Impute_SE'!B:C,2,FALSE),Table1[[#This Row],[SE_E_mag]])</f>
        <v>0.10999999999999999</v>
      </c>
      <c r="J191" s="10"/>
      <c r="K191" s="10">
        <f>1/Table1[[#This Row],[5 - Impute_SE]]</f>
        <v>9.0909090909090917</v>
      </c>
      <c r="L191" s="10">
        <f>Table1[[#This Row],[7 - 1_SE]]*Table1[[#This Row],[6 - Assign weight]]</f>
        <v>0</v>
      </c>
      <c r="M191" s="10">
        <f>Table1[[#This Row],[8 - Total weight]]*Table1[[#This Row],[E_mag]]</f>
        <v>0</v>
      </c>
      <c r="N191" s="10" t="s">
        <v>918</v>
      </c>
      <c r="O191" s="10">
        <v>-0.1012</v>
      </c>
      <c r="P191" s="10" t="s">
        <v>491</v>
      </c>
      <c r="Q191" s="10">
        <v>0.10999999999999999</v>
      </c>
      <c r="R191" s="10" t="s">
        <v>128</v>
      </c>
      <c r="S191" s="10" t="s">
        <v>44</v>
      </c>
      <c r="T191" s="10" t="s">
        <v>45</v>
      </c>
      <c r="U191" s="10" t="s">
        <v>46</v>
      </c>
      <c r="V191" s="10" t="s">
        <v>119</v>
      </c>
      <c r="W191" s="10" t="s">
        <v>120</v>
      </c>
      <c r="X191" s="10" t="s">
        <v>1195</v>
      </c>
      <c r="Y191" s="10" t="s">
        <v>50</v>
      </c>
      <c r="Z191" s="10" t="s">
        <v>436</v>
      </c>
      <c r="AA191" s="10" t="s">
        <v>51</v>
      </c>
      <c r="AB191" s="10" t="s">
        <v>923</v>
      </c>
      <c r="AC191" s="10">
        <v>1991</v>
      </c>
      <c r="AD191" s="10" t="s">
        <v>93</v>
      </c>
      <c r="AE191" s="10">
        <v>1036</v>
      </c>
      <c r="AF191" s="10">
        <v>0</v>
      </c>
      <c r="AG191" s="10">
        <v>0</v>
      </c>
      <c r="AH191" s="10">
        <v>1</v>
      </c>
      <c r="AI191" s="10">
        <f>SUM(Table1[[#This Row],[Attitude_SS]:[Demography_SS]])</f>
        <v>1</v>
      </c>
      <c r="AJ191" s="10" t="s">
        <v>94</v>
      </c>
      <c r="AK191" s="10" t="s">
        <v>1209</v>
      </c>
      <c r="AL191" s="10"/>
      <c r="AM191" s="10" t="s">
        <v>96</v>
      </c>
      <c r="AN191" s="10" t="s">
        <v>1198</v>
      </c>
      <c r="AO191" s="10" t="s">
        <v>1199</v>
      </c>
      <c r="AP191" s="10">
        <v>-4.5999999999999999E-3</v>
      </c>
      <c r="AQ191" s="10"/>
      <c r="AR191" s="10"/>
      <c r="AS191" s="10"/>
      <c r="AT191" s="10">
        <v>-0.92</v>
      </c>
      <c r="AU191" s="10"/>
    </row>
    <row r="192" spans="1:47" x14ac:dyDescent="0.35">
      <c r="A192" s="23">
        <v>55</v>
      </c>
      <c r="B192" s="10" t="s">
        <v>629</v>
      </c>
      <c r="C192" s="10">
        <v>55.1</v>
      </c>
      <c r="D192" s="10" t="s">
        <v>644</v>
      </c>
      <c r="E192" s="10" t="s">
        <v>630</v>
      </c>
      <c r="F192" s="10" t="str">
        <f>IF(Table1[[#This Row],[Regional_accessibility]]=0,"exclude - no RA","")</f>
        <v/>
      </c>
      <c r="G192" s="10" t="str">
        <f>IF(Table1[[#This Row],[E_mag]]&gt;1,"exclude - &gt;1",IF(Table1[[#This Row],[E_mag]]&lt;-1,"exclude &lt;-1",""))</f>
        <v/>
      </c>
      <c r="H192" s="10" t="str">
        <f>IF(Table1[[#This Row],[E_mag]]&lt;'4 - Outliers'!$F$11,"low",IF(Table1[[#This Row],[E_mag]]&gt;'4 - Outliers'!$F$12,"high",""))</f>
        <v/>
      </c>
      <c r="I192" s="10">
        <f>IF(Table1[[#This Row],[SE_E_mag]]="",VLOOKUP(Table1[[#This Row],[IV_Standardised]],'5 -Impute_SE'!B:C,2,FALSE),Table1[[#This Row],[SE_E_mag]])</f>
        <v>5.771587875417131E-3</v>
      </c>
      <c r="J192" s="10">
        <f>1/3</f>
        <v>0.33333333333333331</v>
      </c>
      <c r="K192" s="10">
        <f>1/Table1[[#This Row],[5 - Impute_SE]]</f>
        <v>173.26254430939022</v>
      </c>
      <c r="L192" s="10">
        <f>Table1[[#This Row],[7 - 1_SE]]*Table1[[#This Row],[6 - Assign weight]]</f>
        <v>57.754181436463405</v>
      </c>
      <c r="M192" s="10">
        <f>Table1[[#This Row],[8 - Total weight]]*Table1[[#This Row],[E_mag]]</f>
        <v>0.95893333333333319</v>
      </c>
      <c r="N192" s="10" t="s">
        <v>631</v>
      </c>
      <c r="O192" s="16">
        <v>1.6603704E-2</v>
      </c>
      <c r="P192" s="10" t="s">
        <v>491</v>
      </c>
      <c r="Q192" s="10">
        <v>5.771587875417131E-3</v>
      </c>
      <c r="R192" s="10" t="s">
        <v>128</v>
      </c>
      <c r="S192" s="10" t="s">
        <v>88</v>
      </c>
      <c r="T192" s="10" t="s">
        <v>66</v>
      </c>
      <c r="U192" s="10" t="s">
        <v>88</v>
      </c>
      <c r="V192" s="10" t="s">
        <v>302</v>
      </c>
      <c r="W192" s="10" t="s">
        <v>120</v>
      </c>
      <c r="X192" s="10" t="s">
        <v>141</v>
      </c>
      <c r="Y192" s="10" t="s">
        <v>90</v>
      </c>
      <c r="Z192" s="10" t="s">
        <v>13</v>
      </c>
      <c r="AA192" s="11" t="s">
        <v>51</v>
      </c>
      <c r="AB192" s="11" t="s">
        <v>92</v>
      </c>
      <c r="AC192" s="11" t="s">
        <v>54</v>
      </c>
      <c r="AD192" s="10" t="s">
        <v>165</v>
      </c>
      <c r="AE192" s="10">
        <v>1000</v>
      </c>
      <c r="AF192" s="10">
        <v>1</v>
      </c>
      <c r="AG192" s="10">
        <v>0</v>
      </c>
      <c r="AH192" s="10">
        <v>1</v>
      </c>
      <c r="AI192" s="10">
        <f>SUM(Table1[[#This Row],[Attitude_SS]:[Demography_SS]])</f>
        <v>1</v>
      </c>
      <c r="AJ192" s="11" t="s">
        <v>60</v>
      </c>
      <c r="AK192" s="11" t="s">
        <v>645</v>
      </c>
      <c r="AL192" s="11"/>
      <c r="AM192" s="10" t="s">
        <v>132</v>
      </c>
      <c r="AN192" s="11" t="s">
        <v>147</v>
      </c>
      <c r="AO192" s="11" t="s">
        <v>124</v>
      </c>
      <c r="AP192" s="10">
        <v>5.8400000000000001E-2</v>
      </c>
      <c r="AQ192" s="10">
        <v>1.0601389664970762</v>
      </c>
      <c r="AR192" s="10"/>
      <c r="AS192" s="10" t="s">
        <v>78</v>
      </c>
      <c r="AT192" s="10">
        <v>2.8767999999999998</v>
      </c>
      <c r="AU192" s="10"/>
    </row>
    <row r="193" spans="1:47" x14ac:dyDescent="0.35">
      <c r="A193" s="23">
        <v>80</v>
      </c>
      <c r="B193" s="10" t="s">
        <v>914</v>
      </c>
      <c r="C193" s="10">
        <v>80.099999999999994</v>
      </c>
      <c r="D193" s="10" t="s">
        <v>915</v>
      </c>
      <c r="E193" s="10" t="s">
        <v>916</v>
      </c>
      <c r="F193" s="10" t="str">
        <f>IF(Table1[[#This Row],[Regional_accessibility]]=0,"exclude - no RA","")</f>
        <v/>
      </c>
      <c r="G193" s="10" t="str">
        <f>IF(Table1[[#This Row],[E_mag]]&gt;1,"exclude - &gt;1",IF(Table1[[#This Row],[E_mag]]&lt;-1,"exclude &lt;-1",""))</f>
        <v/>
      </c>
      <c r="H193" s="10" t="str">
        <f>IF(Table1[[#This Row],[E_mag]]&lt;'4 - Outliers'!$F$11,"low",IF(Table1[[#This Row],[E_mag]]&gt;'4 - Outliers'!$F$12,"high",""))</f>
        <v/>
      </c>
      <c r="I193" s="10">
        <f>IF(Table1[[#This Row],[SE_E_mag]]="",VLOOKUP(Table1[[#This Row],[IV_Standardised]],'5 -Impute_SE'!B:C,2,FALSE),Table1[[#This Row],[SE_E_mag]])</f>
        <v>5.3532500000000004E-2</v>
      </c>
      <c r="J193" s="10">
        <v>1</v>
      </c>
      <c r="K193" s="10">
        <f>1/Table1[[#This Row],[5 - Impute_SE]]</f>
        <v>18.680240975108578</v>
      </c>
      <c r="L193" s="10">
        <f>Table1[[#This Row],[7 - 1_SE]]*Table1[[#This Row],[6 - Assign weight]]</f>
        <v>18.680240975108578</v>
      </c>
      <c r="M193" s="10">
        <f>Table1[[#This Row],[8 - Total weight]]*Table1[[#This Row],[E_mag]]</f>
        <v>-0.02</v>
      </c>
      <c r="N193" s="10" t="s">
        <v>918</v>
      </c>
      <c r="O193" s="16">
        <v>-1.07065E-3</v>
      </c>
      <c r="P193" s="10" t="s">
        <v>77</v>
      </c>
      <c r="Q193" s="10">
        <v>5.3532500000000004E-2</v>
      </c>
      <c r="R193" s="10" t="s">
        <v>128</v>
      </c>
      <c r="S193" s="10" t="s">
        <v>44</v>
      </c>
      <c r="T193" s="10" t="s">
        <v>45</v>
      </c>
      <c r="U193" s="10" t="s">
        <v>46</v>
      </c>
      <c r="V193" s="10" t="s">
        <v>119</v>
      </c>
      <c r="W193" s="10" t="s">
        <v>120</v>
      </c>
      <c r="X193" s="10" t="s">
        <v>141</v>
      </c>
      <c r="Y193" s="10" t="s">
        <v>50</v>
      </c>
      <c r="Z193" s="10" t="s">
        <v>13</v>
      </c>
      <c r="AA193" s="11" t="s">
        <v>664</v>
      </c>
      <c r="AB193" s="11" t="s">
        <v>917</v>
      </c>
      <c r="AC193" s="11">
        <v>2009</v>
      </c>
      <c r="AD193" s="10" t="s">
        <v>93</v>
      </c>
      <c r="AE193" s="10">
        <v>22201</v>
      </c>
      <c r="AF193" s="10">
        <v>1</v>
      </c>
      <c r="AG193" s="10">
        <v>0</v>
      </c>
      <c r="AH193" s="10">
        <v>1</v>
      </c>
      <c r="AI193" s="10">
        <f>SUM(Table1[[#This Row],[Attitude_SS]:[Demography_SS]])</f>
        <v>1</v>
      </c>
      <c r="AJ193" s="11" t="s">
        <v>60</v>
      </c>
      <c r="AK193" s="11" t="s">
        <v>337</v>
      </c>
      <c r="AL193" s="11"/>
      <c r="AM193" s="11" t="s">
        <v>132</v>
      </c>
      <c r="AN193" s="11" t="s">
        <v>147</v>
      </c>
      <c r="AO193" s="11" t="s">
        <v>124</v>
      </c>
      <c r="AP193" s="10">
        <v>-1E-3</v>
      </c>
      <c r="AQ193" s="10">
        <v>0.99</v>
      </c>
      <c r="AR193" s="10"/>
      <c r="AS193" s="10" t="s">
        <v>126</v>
      </c>
      <c r="AT193" s="10">
        <v>0.02</v>
      </c>
      <c r="AU193" s="10"/>
    </row>
    <row r="194" spans="1:47" x14ac:dyDescent="0.35">
      <c r="A194" s="23">
        <v>86</v>
      </c>
      <c r="B194" s="10" t="s">
        <v>920</v>
      </c>
      <c r="C194" s="10">
        <v>86.1</v>
      </c>
      <c r="D194" s="10" t="s">
        <v>921</v>
      </c>
      <c r="E194" s="10" t="s">
        <v>922</v>
      </c>
      <c r="F194" s="10" t="str">
        <f>IF(Table1[[#This Row],[Regional_accessibility]]=0,"exclude - no RA","")</f>
        <v/>
      </c>
      <c r="G194" s="10" t="str">
        <f>IF(Table1[[#This Row],[E_mag]]&gt;1,"exclude - &gt;1",IF(Table1[[#This Row],[E_mag]]&lt;-1,"exclude &lt;-1",""))</f>
        <v/>
      </c>
      <c r="H194" s="10" t="str">
        <f>IF(Table1[[#This Row],[E_mag]]&lt;'4 - Outliers'!$F$11,"low",IF(Table1[[#This Row],[E_mag]]&gt;'4 - Outliers'!$F$12,"high",""))</f>
        <v/>
      </c>
      <c r="I194" s="10">
        <f>IF(Table1[[#This Row],[SE_E_mag]]="",VLOOKUP(Table1[[#This Row],[IV_Standardised]],'5 -Impute_SE'!B:C,2,FALSE),Table1[[#This Row],[SE_E_mag]])</f>
        <v>5.2155174262047875E-2</v>
      </c>
      <c r="J194" s="10">
        <f>1/3</f>
        <v>0.33333333333333331</v>
      </c>
      <c r="K194" s="10">
        <f>1/Table1[[#This Row],[5 - Impute_SE]]</f>
        <v>19.173553039543329</v>
      </c>
      <c r="L194" s="10">
        <f>Table1[[#This Row],[7 - 1_SE]]*Table1[[#This Row],[6 - Assign weight]]</f>
        <v>6.3911843465144429</v>
      </c>
      <c r="M194" s="10">
        <f>Table1[[#This Row],[8 - Total weight]]*Table1[[#This Row],[E_mag]]</f>
        <v>2.4542147890615462</v>
      </c>
      <c r="N194" s="10"/>
      <c r="O194" s="16">
        <v>0.38400000000000001</v>
      </c>
      <c r="P194" s="10" t="s">
        <v>126</v>
      </c>
      <c r="Q194" s="10"/>
      <c r="R194" s="10"/>
      <c r="S194" s="10" t="s">
        <v>88</v>
      </c>
      <c r="T194" s="10" t="s">
        <v>66</v>
      </c>
      <c r="U194" s="10" t="s">
        <v>88</v>
      </c>
      <c r="V194" s="10" t="s">
        <v>47</v>
      </c>
      <c r="W194" s="10" t="s">
        <v>89</v>
      </c>
      <c r="X194" s="10" t="s">
        <v>49</v>
      </c>
      <c r="Y194" s="10" t="s">
        <v>90</v>
      </c>
      <c r="Z194" s="10" t="s">
        <v>174</v>
      </c>
      <c r="AA194" s="11" t="s">
        <v>51</v>
      </c>
      <c r="AB194" s="11" t="s">
        <v>923</v>
      </c>
      <c r="AC194" s="11" t="s">
        <v>924</v>
      </c>
      <c r="AD194" s="10" t="s">
        <v>165</v>
      </c>
      <c r="AE194" s="10">
        <v>120</v>
      </c>
      <c r="AF194" s="10">
        <v>1</v>
      </c>
      <c r="AG194" s="10">
        <v>0</v>
      </c>
      <c r="AH194" s="10">
        <v>1</v>
      </c>
      <c r="AI194" s="10">
        <f>SUM(Table1[[#This Row],[Attitude_SS]:[Demography_SS]])</f>
        <v>1</v>
      </c>
      <c r="AJ194" s="11" t="s">
        <v>60</v>
      </c>
      <c r="AK194" s="11" t="s">
        <v>925</v>
      </c>
      <c r="AL194" s="11"/>
      <c r="AM194" s="11" t="s">
        <v>132</v>
      </c>
      <c r="AN194" s="11" t="s">
        <v>55</v>
      </c>
      <c r="AO194" s="11"/>
      <c r="AP194" s="10">
        <v>2.74</v>
      </c>
      <c r="AQ194" s="10"/>
      <c r="AR194" s="10"/>
      <c r="AS194" s="10" t="s">
        <v>58</v>
      </c>
      <c r="AT194" s="10" t="s">
        <v>58</v>
      </c>
      <c r="AU194" s="10"/>
    </row>
    <row r="195" spans="1:47" x14ac:dyDescent="0.35">
      <c r="A195" s="23">
        <v>86</v>
      </c>
      <c r="B195" s="10" t="s">
        <v>920</v>
      </c>
      <c r="C195" s="10">
        <v>86.3</v>
      </c>
      <c r="D195" s="10" t="s">
        <v>931</v>
      </c>
      <c r="E195" s="10" t="s">
        <v>932</v>
      </c>
      <c r="F195" s="10" t="str">
        <f>IF(Table1[[#This Row],[Regional_accessibility]]=0,"exclude - no RA","")</f>
        <v/>
      </c>
      <c r="G195" s="10" t="str">
        <f>IF(Table1[[#This Row],[E_mag]]&gt;1,"exclude - &gt;1",IF(Table1[[#This Row],[E_mag]]&lt;-1,"exclude &lt;-1",""))</f>
        <v/>
      </c>
      <c r="H195" s="10" t="str">
        <f>IF(Table1[[#This Row],[E_mag]]&lt;'4 - Outliers'!$F$11,"low",IF(Table1[[#This Row],[E_mag]]&gt;'4 - Outliers'!$F$12,"high",""))</f>
        <v/>
      </c>
      <c r="I195" s="10">
        <f>IF(Table1[[#This Row],[SE_E_mag]]="",VLOOKUP(Table1[[#This Row],[IV_Standardised]],'5 -Impute_SE'!B:C,2,FALSE),Table1[[#This Row],[SE_E_mag]])</f>
        <v>5.2155174262047875E-2</v>
      </c>
      <c r="J195" s="10">
        <f>1/3</f>
        <v>0.33333333333333331</v>
      </c>
      <c r="K195" s="10">
        <f>1/Table1[[#This Row],[5 - Impute_SE]]</f>
        <v>19.173553039543329</v>
      </c>
      <c r="L195" s="10">
        <f>Table1[[#This Row],[7 - 1_SE]]*Table1[[#This Row],[6 - Assign weight]]</f>
        <v>6.3911843465144429</v>
      </c>
      <c r="M195" s="10">
        <f>Table1[[#This Row],[8 - Total weight]]*Table1[[#This Row],[E_mag]]</f>
        <v>1.3996693718866631</v>
      </c>
      <c r="N195" s="10"/>
      <c r="O195" s="16">
        <v>0.219</v>
      </c>
      <c r="P195" s="10" t="s">
        <v>126</v>
      </c>
      <c r="Q195" s="10"/>
      <c r="R195" s="10"/>
      <c r="S195" s="10" t="s">
        <v>44</v>
      </c>
      <c r="T195" s="10" t="s">
        <v>66</v>
      </c>
      <c r="U195" s="10" t="s">
        <v>46</v>
      </c>
      <c r="V195" s="10" t="s">
        <v>47</v>
      </c>
      <c r="W195" s="10" t="s">
        <v>89</v>
      </c>
      <c r="X195" s="10" t="s">
        <v>49</v>
      </c>
      <c r="Y195" s="10" t="s">
        <v>90</v>
      </c>
      <c r="Z195" s="10" t="s">
        <v>537</v>
      </c>
      <c r="AA195" s="11" t="s">
        <v>51</v>
      </c>
      <c r="AB195" s="11" t="s">
        <v>923</v>
      </c>
      <c r="AC195" s="11" t="s">
        <v>924</v>
      </c>
      <c r="AD195" s="10" t="s">
        <v>165</v>
      </c>
      <c r="AE195" s="10">
        <v>120</v>
      </c>
      <c r="AF195" s="10">
        <v>1</v>
      </c>
      <c r="AG195" s="10">
        <v>0</v>
      </c>
      <c r="AH195" s="10">
        <v>1</v>
      </c>
      <c r="AI195" s="10">
        <f>SUM(Table1[[#This Row],[Attitude_SS]:[Demography_SS]])</f>
        <v>1</v>
      </c>
      <c r="AJ195" s="11" t="s">
        <v>60</v>
      </c>
      <c r="AK195" s="11" t="s">
        <v>925</v>
      </c>
      <c r="AL195" s="11"/>
      <c r="AM195" s="11" t="s">
        <v>132</v>
      </c>
      <c r="AN195" s="11" t="s">
        <v>55</v>
      </c>
      <c r="AO195" s="11"/>
      <c r="AP195" s="10">
        <v>1.23</v>
      </c>
      <c r="AQ195" s="10"/>
      <c r="AR195" s="10"/>
      <c r="AS195" s="10" t="s">
        <v>58</v>
      </c>
      <c r="AT195" s="10" t="s">
        <v>58</v>
      </c>
      <c r="AU195" s="10"/>
    </row>
    <row r="196" spans="1:47" x14ac:dyDescent="0.35">
      <c r="A196" s="23">
        <v>86</v>
      </c>
      <c r="B196" s="10" t="s">
        <v>920</v>
      </c>
      <c r="C196" s="10">
        <v>86.2</v>
      </c>
      <c r="D196" s="10" t="s">
        <v>928</v>
      </c>
      <c r="E196" s="10" t="s">
        <v>927</v>
      </c>
      <c r="F196" s="10" t="str">
        <f>IF(Table1[[#This Row],[Regional_accessibility]]=0,"exclude - no RA","")</f>
        <v/>
      </c>
      <c r="G196" s="10" t="str">
        <f>IF(Table1[[#This Row],[E_mag]]&gt;1,"exclude - &gt;1",IF(Table1[[#This Row],[E_mag]]&lt;-1,"exclude &lt;-1",""))</f>
        <v/>
      </c>
      <c r="H196" s="10" t="str">
        <f>IF(Table1[[#This Row],[E_mag]]&lt;'4 - Outliers'!$F$11,"low",IF(Table1[[#This Row],[E_mag]]&gt;'4 - Outliers'!$F$12,"high",""))</f>
        <v/>
      </c>
      <c r="I196" s="10">
        <f>IF(Table1[[#This Row],[SE_E_mag]]="",VLOOKUP(Table1[[#This Row],[IV_Standardised]],'5 -Impute_SE'!B:C,2,FALSE),Table1[[#This Row],[SE_E_mag]])</f>
        <v>5.2155174262047875E-2</v>
      </c>
      <c r="J196" s="10">
        <f>1/3</f>
        <v>0.33333333333333331</v>
      </c>
      <c r="K196" s="10">
        <f>1/Table1[[#This Row],[5 - Impute_SE]]</f>
        <v>19.173553039543329</v>
      </c>
      <c r="L196" s="10">
        <f>Table1[[#This Row],[7 - 1_SE]]*Table1[[#This Row],[6 - Assign weight]]</f>
        <v>6.3911843465144429</v>
      </c>
      <c r="M196" s="10">
        <f>Table1[[#This Row],[8 - Total weight]]*Table1[[#This Row],[E_mag]]</f>
        <v>1.0034159424027675</v>
      </c>
      <c r="N196" s="10"/>
      <c r="O196" s="16">
        <v>0.157</v>
      </c>
      <c r="P196" s="10" t="s">
        <v>126</v>
      </c>
      <c r="Q196" s="10"/>
      <c r="R196" s="10"/>
      <c r="S196" s="10" t="s">
        <v>44</v>
      </c>
      <c r="T196" s="10" t="s">
        <v>66</v>
      </c>
      <c r="U196" s="10" t="s">
        <v>46</v>
      </c>
      <c r="V196" s="10" t="s">
        <v>47</v>
      </c>
      <c r="W196" s="10" t="s">
        <v>89</v>
      </c>
      <c r="X196" s="10" t="s">
        <v>49</v>
      </c>
      <c r="Y196" s="10" t="s">
        <v>90</v>
      </c>
      <c r="Z196" s="10" t="s">
        <v>102</v>
      </c>
      <c r="AA196" s="11" t="s">
        <v>51</v>
      </c>
      <c r="AB196" s="11" t="s">
        <v>923</v>
      </c>
      <c r="AC196" s="11" t="s">
        <v>924</v>
      </c>
      <c r="AD196" s="10" t="s">
        <v>165</v>
      </c>
      <c r="AE196" s="10">
        <v>120</v>
      </c>
      <c r="AF196" s="10">
        <v>1</v>
      </c>
      <c r="AG196" s="10">
        <v>0</v>
      </c>
      <c r="AH196" s="10">
        <v>1</v>
      </c>
      <c r="AI196" s="10">
        <f>SUM(Table1[[#This Row],[Attitude_SS]:[Demography_SS]])</f>
        <v>1</v>
      </c>
      <c r="AJ196" s="11" t="s">
        <v>60</v>
      </c>
      <c r="AK196" s="11" t="s">
        <v>925</v>
      </c>
      <c r="AL196" s="11"/>
      <c r="AM196" s="11" t="s">
        <v>132</v>
      </c>
      <c r="AN196" s="11" t="s">
        <v>55</v>
      </c>
      <c r="AO196" s="11"/>
      <c r="AP196" s="10">
        <v>1.01</v>
      </c>
      <c r="AQ196" s="10"/>
      <c r="AR196" s="10"/>
      <c r="AS196" s="10" t="s">
        <v>58</v>
      </c>
      <c r="AT196" s="10" t="s">
        <v>58</v>
      </c>
      <c r="AU196" s="10"/>
    </row>
    <row r="197" spans="1:47" x14ac:dyDescent="0.35">
      <c r="A197" s="23">
        <v>102</v>
      </c>
      <c r="B197" s="10" t="s">
        <v>1017</v>
      </c>
      <c r="C197" s="10">
        <v>102.1</v>
      </c>
      <c r="D197" s="10" t="s">
        <v>1024</v>
      </c>
      <c r="E197" s="10" t="s">
        <v>200</v>
      </c>
      <c r="F197" s="10" t="str">
        <f>IF(Table1[[#This Row],[Regional_accessibility]]=0,"exclude - no RA","")</f>
        <v/>
      </c>
      <c r="G197" s="10" t="str">
        <f>IF(Table1[[#This Row],[E_mag]]&gt;1,"exclude - &gt;1",IF(Table1[[#This Row],[E_mag]]&lt;-1,"exclude &lt;-1",""))</f>
        <v/>
      </c>
      <c r="H197" s="10" t="str">
        <f>IF(Table1[[#This Row],[E_mag]]&lt;'4 - Outliers'!$F$11,"low",IF(Table1[[#This Row],[E_mag]]&gt;'4 - Outliers'!$F$12,"high",""))</f>
        <v/>
      </c>
      <c r="I197" s="10">
        <f>IF(Table1[[#This Row],[SE_E_mag]]="",VLOOKUP(Table1[[#This Row],[IV_Standardised]],'5 -Impute_SE'!B:C,2,FALSE),Table1[[#This Row],[SE_E_mag]])</f>
        <v>4.6808510638297871E-2</v>
      </c>
      <c r="J197" s="10">
        <f>1/2</f>
        <v>0.5</v>
      </c>
      <c r="K197" s="10">
        <f>1/Table1[[#This Row],[5 - Impute_SE]]</f>
        <v>21.363636363636363</v>
      </c>
      <c r="L197" s="10">
        <f>Table1[[#This Row],[7 - 1_SE]]*Table1[[#This Row],[6 - Assign weight]]</f>
        <v>10.681818181818182</v>
      </c>
      <c r="M197" s="10">
        <f>Table1[[#This Row],[8 - Total weight]]*Table1[[#This Row],[E_mag]]</f>
        <v>2.35</v>
      </c>
      <c r="N197" s="10" t="s">
        <v>682</v>
      </c>
      <c r="O197" s="16">
        <v>0.22</v>
      </c>
      <c r="P197" s="10" t="s">
        <v>126</v>
      </c>
      <c r="Q197" s="10">
        <v>4.6808510638297871E-2</v>
      </c>
      <c r="R197" s="10" t="s">
        <v>128</v>
      </c>
      <c r="S197" s="10" t="s">
        <v>88</v>
      </c>
      <c r="T197" s="10" t="s">
        <v>66</v>
      </c>
      <c r="U197" s="10" t="s">
        <v>88</v>
      </c>
      <c r="V197" s="10" t="s">
        <v>47</v>
      </c>
      <c r="W197" s="10" t="s">
        <v>838</v>
      </c>
      <c r="X197" s="10" t="s">
        <v>49</v>
      </c>
      <c r="Y197" s="10" t="s">
        <v>90</v>
      </c>
      <c r="Z197" s="10" t="s">
        <v>13</v>
      </c>
      <c r="AA197" s="11" t="s">
        <v>664</v>
      </c>
      <c r="AB197" s="11" t="s">
        <v>839</v>
      </c>
      <c r="AC197" s="11" t="s">
        <v>1019</v>
      </c>
      <c r="AD197" s="10" t="s">
        <v>165</v>
      </c>
      <c r="AE197" s="10">
        <v>1824</v>
      </c>
      <c r="AF197" s="10">
        <v>1</v>
      </c>
      <c r="AG197" s="10">
        <v>0</v>
      </c>
      <c r="AH197" s="10">
        <v>1</v>
      </c>
      <c r="AI197" s="10">
        <f>SUM(Table1[[#This Row],[Attitude_SS]:[Demography_SS]])</f>
        <v>1</v>
      </c>
      <c r="AJ197" s="11" t="s">
        <v>60</v>
      </c>
      <c r="AK197" s="11" t="s">
        <v>1025</v>
      </c>
      <c r="AL197" s="11"/>
      <c r="AM197" s="11" t="s">
        <v>132</v>
      </c>
      <c r="AN197" s="11" t="s">
        <v>1021</v>
      </c>
      <c r="AO197" s="11"/>
      <c r="AP197" s="10">
        <v>0.16</v>
      </c>
      <c r="AQ197" s="10"/>
      <c r="AR197" s="10"/>
      <c r="AS197" s="10" t="s">
        <v>58</v>
      </c>
      <c r="AT197" s="10">
        <v>4.7</v>
      </c>
      <c r="AU197" s="10"/>
    </row>
    <row r="198" spans="1:47" x14ac:dyDescent="0.35">
      <c r="A198" s="23">
        <v>102</v>
      </c>
      <c r="B198" s="10" t="s">
        <v>1017</v>
      </c>
      <c r="C198" s="10">
        <v>102.1</v>
      </c>
      <c r="D198" s="10" t="s">
        <v>1018</v>
      </c>
      <c r="E198" s="10" t="s">
        <v>200</v>
      </c>
      <c r="F198" s="10" t="str">
        <f>IF(Table1[[#This Row],[Regional_accessibility]]=0,"exclude - no RA","")</f>
        <v/>
      </c>
      <c r="G198" s="10" t="str">
        <f>IF(Table1[[#This Row],[E_mag]]&gt;1,"exclude - &gt;1",IF(Table1[[#This Row],[E_mag]]&lt;-1,"exclude &lt;-1",""))</f>
        <v/>
      </c>
      <c r="H198" s="10" t="str">
        <f>IF(Table1[[#This Row],[E_mag]]&lt;'4 - Outliers'!$F$11,"low",IF(Table1[[#This Row],[E_mag]]&gt;'4 - Outliers'!$F$12,"high",""))</f>
        <v/>
      </c>
      <c r="I198" s="10">
        <f>IF(Table1[[#This Row],[SE_E_mag]]="",VLOOKUP(Table1[[#This Row],[IV_Standardised]],'5 -Impute_SE'!B:C,2,FALSE),Table1[[#This Row],[SE_E_mag]])</f>
        <v>1.5748031496062995E-2</v>
      </c>
      <c r="J198" s="10">
        <f>1/2</f>
        <v>0.5</v>
      </c>
      <c r="K198" s="10">
        <f>1/Table1[[#This Row],[5 - Impute_SE]]</f>
        <v>63.499999999999986</v>
      </c>
      <c r="L198" s="10">
        <f>Table1[[#This Row],[7 - 1_SE]]*Table1[[#This Row],[6 - Assign weight]]</f>
        <v>31.749999999999993</v>
      </c>
      <c r="M198" s="10">
        <f>Table1[[#This Row],[8 - Total weight]]*Table1[[#This Row],[E_mag]]</f>
        <v>-3.1749999999999994</v>
      </c>
      <c r="N198" s="10" t="s">
        <v>682</v>
      </c>
      <c r="O198" s="16">
        <v>-0.1</v>
      </c>
      <c r="P198" s="10" t="s">
        <v>126</v>
      </c>
      <c r="Q198" s="10">
        <v>1.5748031496062995E-2</v>
      </c>
      <c r="R198" s="10" t="s">
        <v>128</v>
      </c>
      <c r="S198" s="10" t="s">
        <v>88</v>
      </c>
      <c r="T198" s="10" t="s">
        <v>45</v>
      </c>
      <c r="U198" s="10" t="s">
        <v>44</v>
      </c>
      <c r="V198" s="10" t="s">
        <v>47</v>
      </c>
      <c r="W198" s="10" t="s">
        <v>838</v>
      </c>
      <c r="X198" s="10" t="s">
        <v>49</v>
      </c>
      <c r="Y198" s="10" t="s">
        <v>90</v>
      </c>
      <c r="Z198" s="10" t="s">
        <v>13</v>
      </c>
      <c r="AA198" s="11" t="s">
        <v>664</v>
      </c>
      <c r="AB198" s="11" t="s">
        <v>839</v>
      </c>
      <c r="AC198" s="11" t="s">
        <v>1019</v>
      </c>
      <c r="AD198" s="10" t="s">
        <v>165</v>
      </c>
      <c r="AE198" s="10">
        <v>1824</v>
      </c>
      <c r="AF198" s="10">
        <v>1</v>
      </c>
      <c r="AG198" s="10">
        <v>0</v>
      </c>
      <c r="AH198" s="10">
        <v>1</v>
      </c>
      <c r="AI198" s="10">
        <f>SUM(Table1[[#This Row],[Attitude_SS]:[Demography_SS]])</f>
        <v>1</v>
      </c>
      <c r="AJ198" s="11" t="s">
        <v>60</v>
      </c>
      <c r="AK198" s="11" t="s">
        <v>1020</v>
      </c>
      <c r="AL198" s="11"/>
      <c r="AM198" s="11" t="s">
        <v>132</v>
      </c>
      <c r="AN198" s="11" t="s">
        <v>1021</v>
      </c>
      <c r="AO198" s="11"/>
      <c r="AP198" s="10">
        <v>-2.5999999999999999E-2</v>
      </c>
      <c r="AQ198" s="10"/>
      <c r="AR198" s="10"/>
      <c r="AS198" s="10" t="s">
        <v>58</v>
      </c>
      <c r="AT198" s="10">
        <v>-6.35</v>
      </c>
      <c r="AU198" s="10"/>
    </row>
    <row r="199" spans="1:47" x14ac:dyDescent="0.35">
      <c r="A199" s="23">
        <v>103</v>
      </c>
      <c r="B199" s="10" t="s">
        <v>1026</v>
      </c>
      <c r="C199" s="10">
        <v>103.1</v>
      </c>
      <c r="D199" s="10" t="s">
        <v>1033</v>
      </c>
      <c r="E199" s="10" t="s">
        <v>1028</v>
      </c>
      <c r="F199" s="10" t="str">
        <f>IF(Table1[[#This Row],[Regional_accessibility]]=0,"exclude - no RA","")</f>
        <v/>
      </c>
      <c r="G199" s="10" t="str">
        <f>IF(Table1[[#This Row],[E_mag]]&gt;1,"exclude - &gt;1",IF(Table1[[#This Row],[E_mag]]&lt;-1,"exclude &lt;-1",""))</f>
        <v/>
      </c>
      <c r="H199" s="10" t="str">
        <f>IF(Table1[[#This Row],[E_mag]]&lt;'4 - Outliers'!$F$11,"low",IF(Table1[[#This Row],[E_mag]]&gt;'4 - Outliers'!$F$12,"high",""))</f>
        <v/>
      </c>
      <c r="I199" s="10">
        <f>IF(Table1[[#This Row],[SE_E_mag]]="",VLOOKUP(Table1[[#This Row],[IV_Standardised]],'5 -Impute_SE'!B:C,2,FALSE),Table1[[#This Row],[SE_E_mag]])</f>
        <v>4.4400592007893432E-2</v>
      </c>
      <c r="J199" s="10">
        <v>1</v>
      </c>
      <c r="K199" s="10">
        <f>1/Table1[[#This Row],[5 - Impute_SE]]</f>
        <v>22.522222222222226</v>
      </c>
      <c r="L199" s="10">
        <f>Table1[[#This Row],[7 - 1_SE]]*Table1[[#This Row],[6 - Assign weight]]</f>
        <v>22.522222222222226</v>
      </c>
      <c r="M199" s="10">
        <f>Table1[[#This Row],[8 - Total weight]]*Table1[[#This Row],[E_mag]]</f>
        <v>2.0270000000000001</v>
      </c>
      <c r="N199" s="10" t="s">
        <v>354</v>
      </c>
      <c r="O199" s="16">
        <v>0.09</v>
      </c>
      <c r="P199" s="10" t="s">
        <v>209</v>
      </c>
      <c r="Q199" s="10">
        <v>4.4400592007893432E-2</v>
      </c>
      <c r="R199" s="10" t="s">
        <v>128</v>
      </c>
      <c r="S199" s="10" t="s">
        <v>88</v>
      </c>
      <c r="T199" s="10" t="s">
        <v>66</v>
      </c>
      <c r="U199" s="10" t="s">
        <v>88</v>
      </c>
      <c r="V199" s="10" t="s">
        <v>1029</v>
      </c>
      <c r="W199" s="10" t="s">
        <v>1030</v>
      </c>
      <c r="X199" s="10" t="s">
        <v>377</v>
      </c>
      <c r="Y199" s="10" t="s">
        <v>90</v>
      </c>
      <c r="Z199" s="10" t="s">
        <v>142</v>
      </c>
      <c r="AA199" s="11" t="s">
        <v>51</v>
      </c>
      <c r="AB199" s="11" t="s">
        <v>92</v>
      </c>
      <c r="AC199" s="11">
        <v>2010</v>
      </c>
      <c r="AD199" s="10" t="s">
        <v>165</v>
      </c>
      <c r="AE199" s="10">
        <v>4399</v>
      </c>
      <c r="AF199" s="10">
        <v>1</v>
      </c>
      <c r="AG199" s="10">
        <v>0</v>
      </c>
      <c r="AH199" s="10">
        <v>1</v>
      </c>
      <c r="AI199" s="10">
        <f>SUM(Table1[[#This Row],[Attitude_SS]:[Demography_SS]])</f>
        <v>1</v>
      </c>
      <c r="AJ199" s="11" t="s">
        <v>60</v>
      </c>
      <c r="AK199" s="11" t="s">
        <v>1034</v>
      </c>
      <c r="AL199" s="11"/>
      <c r="AM199" s="11" t="s">
        <v>132</v>
      </c>
      <c r="AN199" s="11" t="s">
        <v>1032</v>
      </c>
      <c r="AO199" s="11"/>
      <c r="AP199" s="10">
        <v>0.09</v>
      </c>
      <c r="AQ199" s="10"/>
      <c r="AR199" s="10"/>
      <c r="AS199" s="10" t="s">
        <v>58</v>
      </c>
      <c r="AT199" s="10">
        <v>2.0270000000000001</v>
      </c>
      <c r="AU199" s="10"/>
    </row>
    <row r="200" spans="1:47" x14ac:dyDescent="0.35">
      <c r="A200" s="23">
        <v>113</v>
      </c>
      <c r="B200" s="10" t="s">
        <v>1122</v>
      </c>
      <c r="C200" s="10">
        <v>113.1</v>
      </c>
      <c r="D200" s="10" t="s">
        <v>1123</v>
      </c>
      <c r="E200" s="10" t="s">
        <v>1124</v>
      </c>
      <c r="F200" s="10" t="str">
        <f>IF(Table1[[#This Row],[Regional_accessibility]]=0,"exclude - no RA","")</f>
        <v/>
      </c>
      <c r="G200" s="10" t="str">
        <f>IF(Table1[[#This Row],[E_mag]]&gt;1,"exclude - &gt;1",IF(Table1[[#This Row],[E_mag]]&lt;-1,"exclude &lt;-1",""))</f>
        <v/>
      </c>
      <c r="H200" s="10" t="str">
        <f>IF(Table1[[#This Row],[E_mag]]&lt;'4 - Outliers'!$F$11,"low",IF(Table1[[#This Row],[E_mag]]&gt;'4 - Outliers'!$F$12,"high",""))</f>
        <v/>
      </c>
      <c r="I200" s="10">
        <f>IF(Table1[[#This Row],[SE_E_mag]]="",VLOOKUP(Table1[[#This Row],[IV_Standardised]],'5 -Impute_SE'!B:C,2,FALSE),Table1[[#This Row],[SE_E_mag]])</f>
        <v>6.7926762940735186E-2</v>
      </c>
      <c r="J200" s="10">
        <v>1</v>
      </c>
      <c r="K200" s="10">
        <f>1/Table1[[#This Row],[5 - Impute_SE]]</f>
        <v>14.721737893979743</v>
      </c>
      <c r="L200" s="10">
        <f>Table1[[#This Row],[7 - 1_SE]]*Table1[[#This Row],[6 - Assign weight]]</f>
        <v>14.721737893979743</v>
      </c>
      <c r="M200" s="10">
        <f>Table1[[#This Row],[8 - Total weight]]*Table1[[#This Row],[E_mag]]</f>
        <v>2.6659999999999999</v>
      </c>
      <c r="N200" s="10" t="s">
        <v>1128</v>
      </c>
      <c r="O200" s="16">
        <v>0.18109275</v>
      </c>
      <c r="P200" s="10" t="s">
        <v>491</v>
      </c>
      <c r="Q200" s="10">
        <v>6.7926762940735186E-2</v>
      </c>
      <c r="R200" s="10" t="s">
        <v>128</v>
      </c>
      <c r="S200" s="10" t="s">
        <v>88</v>
      </c>
      <c r="T200" s="10" t="s">
        <v>66</v>
      </c>
      <c r="U200" s="10" t="s">
        <v>88</v>
      </c>
      <c r="V200" s="10" t="s">
        <v>71</v>
      </c>
      <c r="W200" s="10" t="s">
        <v>1125</v>
      </c>
      <c r="X200" s="10" t="s">
        <v>73</v>
      </c>
      <c r="Y200" s="10" t="s">
        <v>50</v>
      </c>
      <c r="Z200" s="10" t="s">
        <v>13</v>
      </c>
      <c r="AA200" s="11" t="s">
        <v>51</v>
      </c>
      <c r="AB200" s="11" t="s">
        <v>1126</v>
      </c>
      <c r="AC200" s="11" t="s">
        <v>92</v>
      </c>
      <c r="AD200" s="10" t="s">
        <v>165</v>
      </c>
      <c r="AE200" s="10">
        <v>62011</v>
      </c>
      <c r="AF200" s="10">
        <v>1</v>
      </c>
      <c r="AG200" s="10">
        <v>0</v>
      </c>
      <c r="AH200" s="10">
        <v>1</v>
      </c>
      <c r="AI200" s="10">
        <f>SUM(Table1[[#This Row],[Attitude_SS]:[Demography_SS]])</f>
        <v>1</v>
      </c>
      <c r="AJ200" s="11" t="s">
        <v>60</v>
      </c>
      <c r="AK200" s="11" t="s">
        <v>1127</v>
      </c>
      <c r="AL200" s="11"/>
      <c r="AM200" s="11" t="s">
        <v>132</v>
      </c>
      <c r="AN200" s="11" t="s">
        <v>288</v>
      </c>
      <c r="AO200" s="11" t="s">
        <v>75</v>
      </c>
      <c r="AP200" s="10">
        <v>7.4999999999999997E-3</v>
      </c>
      <c r="AQ200" s="10">
        <v>1.0075281954445339</v>
      </c>
      <c r="AR200" s="10"/>
      <c r="AS200" s="10" t="s">
        <v>78</v>
      </c>
      <c r="AT200" s="10">
        <v>2.6659999999999999</v>
      </c>
      <c r="AU200" s="10"/>
    </row>
    <row r="201" spans="1:47" x14ac:dyDescent="0.35">
      <c r="A201" s="23">
        <v>115</v>
      </c>
      <c r="B201" s="10" t="s">
        <v>1136</v>
      </c>
      <c r="C201" s="10">
        <v>115.4</v>
      </c>
      <c r="D201" s="10" t="s">
        <v>1141</v>
      </c>
      <c r="E201" s="10" t="s">
        <v>1138</v>
      </c>
      <c r="F201" s="10" t="str">
        <f>IF(Table1[[#This Row],[Regional_accessibility]]=0,"exclude - no RA","")</f>
        <v/>
      </c>
      <c r="G201" s="10" t="str">
        <f>IF(Table1[[#This Row],[E_mag]]&gt;1,"exclude - &gt;1",IF(Table1[[#This Row],[E_mag]]&lt;-1,"exclude &lt;-1",""))</f>
        <v/>
      </c>
      <c r="H201" s="10" t="str">
        <f>IF(Table1[[#This Row],[E_mag]]&lt;'4 - Outliers'!$F$11,"low",IF(Table1[[#This Row],[E_mag]]&gt;'4 - Outliers'!$F$12,"high",""))</f>
        <v/>
      </c>
      <c r="I201" s="10">
        <f>IF(Table1[[#This Row],[SE_E_mag]]="",VLOOKUP(Table1[[#This Row],[IV_Standardised]],'5 -Impute_SE'!B:C,2,FALSE),Table1[[#This Row],[SE_E_mag]])</f>
        <v>0.17435158501440923</v>
      </c>
      <c r="J201" s="10">
        <v>1</v>
      </c>
      <c r="K201" s="10">
        <f>1/Table1[[#This Row],[5 - Impute_SE]]</f>
        <v>5.7355371900826446</v>
      </c>
      <c r="L201" s="10">
        <f>Table1[[#This Row],[7 - 1_SE]]*Table1[[#This Row],[6 - Assign weight]]</f>
        <v>5.7355371900826446</v>
      </c>
      <c r="M201" s="10">
        <f>Table1[[#This Row],[8 - Total weight]]*Table1[[#This Row],[E_mag]]</f>
        <v>2.7759999999999998</v>
      </c>
      <c r="N201" s="10" t="s">
        <v>197</v>
      </c>
      <c r="O201" s="16">
        <v>0.48399999999999999</v>
      </c>
      <c r="P201" s="10" t="s">
        <v>126</v>
      </c>
      <c r="Q201" s="10">
        <v>0.17435158501440923</v>
      </c>
      <c r="R201" s="10" t="s">
        <v>128</v>
      </c>
      <c r="S201" s="10" t="s">
        <v>88</v>
      </c>
      <c r="T201" s="10" t="s">
        <v>66</v>
      </c>
      <c r="U201" s="10" t="s">
        <v>88</v>
      </c>
      <c r="V201" s="10" t="s">
        <v>163</v>
      </c>
      <c r="W201" s="10" t="s">
        <v>120</v>
      </c>
      <c r="X201" s="10" t="s">
        <v>1139</v>
      </c>
      <c r="Y201" s="10" t="s">
        <v>90</v>
      </c>
      <c r="Z201" s="10" t="s">
        <v>13</v>
      </c>
      <c r="AA201" s="11" t="s">
        <v>51</v>
      </c>
      <c r="AB201" s="11" t="s">
        <v>270</v>
      </c>
      <c r="AC201" s="11">
        <v>2003</v>
      </c>
      <c r="AD201" s="10" t="s">
        <v>93</v>
      </c>
      <c r="AE201" s="10">
        <v>22</v>
      </c>
      <c r="AF201" s="10">
        <v>1</v>
      </c>
      <c r="AG201" s="10">
        <v>1</v>
      </c>
      <c r="AH201" s="10">
        <v>0</v>
      </c>
      <c r="AI201" s="10">
        <f>SUM(Table1[[#This Row],[Attitude_SS]:[Demography_SS]])</f>
        <v>1</v>
      </c>
      <c r="AJ201" s="11" t="s">
        <v>60</v>
      </c>
      <c r="AK201" s="11" t="s">
        <v>1142</v>
      </c>
      <c r="AL201" s="11"/>
      <c r="AM201" s="11" t="s">
        <v>132</v>
      </c>
      <c r="AN201" s="11" t="s">
        <v>55</v>
      </c>
      <c r="AO201" s="11"/>
      <c r="AP201" s="10">
        <v>2.3E-2</v>
      </c>
      <c r="AQ201" s="10"/>
      <c r="AR201" s="10">
        <v>1.0232665395472176</v>
      </c>
      <c r="AS201" s="10" t="s">
        <v>185</v>
      </c>
      <c r="AT201" s="10">
        <v>2.7759999999999998</v>
      </c>
      <c r="AU201" s="10"/>
    </row>
    <row r="202" spans="1:47" x14ac:dyDescent="0.35">
      <c r="A202" s="23">
        <v>67</v>
      </c>
      <c r="B202" s="10" t="s">
        <v>821</v>
      </c>
      <c r="C202" s="10">
        <v>67.099999999999994</v>
      </c>
      <c r="D202" s="10" t="s">
        <v>829</v>
      </c>
      <c r="E202" s="10" t="s">
        <v>823</v>
      </c>
      <c r="F202" s="10" t="str">
        <f>IF(Table1[[#This Row],[Regional_accessibility]]=0,"exclude - no RA","")</f>
        <v/>
      </c>
      <c r="G202" s="10" t="str">
        <f>IF(Table1[[#This Row],[E_mag]]&gt;1,"exclude - &gt;1",IF(Table1[[#This Row],[E_mag]]&lt;-1,"exclude &lt;-1",""))</f>
        <v/>
      </c>
      <c r="H202" s="10" t="str">
        <f>IF(Table1[[#This Row],[E_mag]]&lt;'4 - Outliers'!$F$11,"low",IF(Table1[[#This Row],[E_mag]]&gt;'4 - Outliers'!$F$12,"high",""))</f>
        <v/>
      </c>
      <c r="I202" s="10">
        <f>IF(Table1[[#This Row],[SE_E_mag]]="",VLOOKUP(Table1[[#This Row],[IV_Standardised]],'5 -Impute_SE'!B:C,2,FALSE),Table1[[#This Row],[SE_E_mag]])</f>
        <v>2.6104477611940301E-2</v>
      </c>
      <c r="J202" s="10">
        <f>1/2</f>
        <v>0.5</v>
      </c>
      <c r="K202" s="10">
        <f>1/Table1[[#This Row],[5 - Impute_SE]]</f>
        <v>38.307604345340188</v>
      </c>
      <c r="L202" s="10">
        <f>Table1[[#This Row],[7 - 1_SE]]*Table1[[#This Row],[6 - Assign weight]]</f>
        <v>19.153802172670094</v>
      </c>
      <c r="M202" s="10">
        <f>Table1[[#This Row],[8 - Total weight]]*Table1[[#This Row],[E_mag]]</f>
        <v>3.35</v>
      </c>
      <c r="N202" s="10" t="s">
        <v>831</v>
      </c>
      <c r="O202" s="16">
        <v>0.17490000000000003</v>
      </c>
      <c r="P202" s="10" t="s">
        <v>298</v>
      </c>
      <c r="Q202" s="10">
        <v>2.6104477611940301E-2</v>
      </c>
      <c r="R202" s="10" t="s">
        <v>128</v>
      </c>
      <c r="S202" s="10" t="s">
        <v>88</v>
      </c>
      <c r="T202" s="10" t="s">
        <v>66</v>
      </c>
      <c r="U202" s="10" t="s">
        <v>88</v>
      </c>
      <c r="V202" s="10" t="s">
        <v>47</v>
      </c>
      <c r="W202" s="10" t="s">
        <v>824</v>
      </c>
      <c r="X202" s="10" t="s">
        <v>49</v>
      </c>
      <c r="Y202" s="10" t="s">
        <v>90</v>
      </c>
      <c r="Z202" s="10" t="s">
        <v>13</v>
      </c>
      <c r="AA202" s="11" t="s">
        <v>825</v>
      </c>
      <c r="AB202" s="11" t="s">
        <v>826</v>
      </c>
      <c r="AC202" s="11">
        <v>2012</v>
      </c>
      <c r="AD202" s="10" t="s">
        <v>165</v>
      </c>
      <c r="AE202" s="10">
        <v>1232</v>
      </c>
      <c r="AF202" s="10">
        <v>1</v>
      </c>
      <c r="AG202" s="10">
        <v>0</v>
      </c>
      <c r="AH202" s="10">
        <v>1</v>
      </c>
      <c r="AI202" s="10">
        <f>SUM(Table1[[#This Row],[Attitude_SS]:[Demography_SS]])</f>
        <v>1</v>
      </c>
      <c r="AJ202" s="11" t="s">
        <v>60</v>
      </c>
      <c r="AK202" s="11" t="s">
        <v>830</v>
      </c>
      <c r="AL202" s="11">
        <v>1</v>
      </c>
      <c r="AM202" s="11" t="s">
        <v>62</v>
      </c>
      <c r="AN202" s="11" t="s">
        <v>55</v>
      </c>
      <c r="AO202" s="11"/>
      <c r="AP202" s="10">
        <v>0.33</v>
      </c>
      <c r="AQ202" s="10"/>
      <c r="AR202" s="10"/>
      <c r="AS202" s="10" t="s">
        <v>58</v>
      </c>
      <c r="AT202" s="10">
        <v>6.7</v>
      </c>
      <c r="AU202" s="10"/>
    </row>
    <row r="203" spans="1:47" x14ac:dyDescent="0.35">
      <c r="A203" s="23">
        <v>67</v>
      </c>
      <c r="B203" s="10" t="s">
        <v>821</v>
      </c>
      <c r="C203" s="10">
        <v>67.2</v>
      </c>
      <c r="D203" s="10" t="s">
        <v>834</v>
      </c>
      <c r="E203" s="10" t="s">
        <v>833</v>
      </c>
      <c r="F203" s="10" t="str">
        <f>IF(Table1[[#This Row],[Regional_accessibility]]=0,"exclude - no RA","")</f>
        <v/>
      </c>
      <c r="G203" s="10" t="str">
        <f>IF(Table1[[#This Row],[E_mag]]&gt;1,"exclude - &gt;1",IF(Table1[[#This Row],[E_mag]]&lt;-1,"exclude &lt;-1",""))</f>
        <v/>
      </c>
      <c r="H203" s="10" t="str">
        <f>IF(Table1[[#This Row],[E_mag]]&lt;'4 - Outliers'!$F$11,"low",IF(Table1[[#This Row],[E_mag]]&gt;'4 - Outliers'!$F$12,"high",""))</f>
        <v/>
      </c>
      <c r="I203" s="10">
        <f>IF(Table1[[#This Row],[SE_E_mag]]="",VLOOKUP(Table1[[#This Row],[IV_Standardised]],'5 -Impute_SE'!B:C,2,FALSE),Table1[[#This Row],[SE_E_mag]])</f>
        <v>2.4698027314112293E-2</v>
      </c>
      <c r="J203" s="10">
        <f>1/2</f>
        <v>0.5</v>
      </c>
      <c r="K203" s="10">
        <f>1/Table1[[#This Row],[5 - Impute_SE]]</f>
        <v>40.489063652002947</v>
      </c>
      <c r="L203" s="10">
        <f>Table1[[#This Row],[7 - 1_SE]]*Table1[[#This Row],[6 - Assign weight]]</f>
        <v>20.244531826001474</v>
      </c>
      <c r="M203" s="10">
        <f>Table1[[#This Row],[8 - Total weight]]*Table1[[#This Row],[E_mag]]</f>
        <v>3.2950000000000004</v>
      </c>
      <c r="N203" s="10" t="s">
        <v>831</v>
      </c>
      <c r="O203" s="16">
        <v>0.16276000000000002</v>
      </c>
      <c r="P203" s="10" t="s">
        <v>298</v>
      </c>
      <c r="Q203" s="10">
        <v>2.4698027314112293E-2</v>
      </c>
      <c r="R203" s="10" t="s">
        <v>128</v>
      </c>
      <c r="S203" s="10" t="s">
        <v>88</v>
      </c>
      <c r="T203" s="10" t="s">
        <v>66</v>
      </c>
      <c r="U203" s="10" t="s">
        <v>88</v>
      </c>
      <c r="V203" s="10" t="s">
        <v>47</v>
      </c>
      <c r="W203" s="10" t="s">
        <v>824</v>
      </c>
      <c r="X203" s="10" t="s">
        <v>49</v>
      </c>
      <c r="Y203" s="10" t="s">
        <v>90</v>
      </c>
      <c r="Z203" s="10" t="s">
        <v>13</v>
      </c>
      <c r="AA203" s="11" t="s">
        <v>825</v>
      </c>
      <c r="AB203" s="11" t="s">
        <v>826</v>
      </c>
      <c r="AC203" s="11">
        <v>2013</v>
      </c>
      <c r="AD203" s="10" t="s">
        <v>165</v>
      </c>
      <c r="AE203" s="10">
        <v>1284</v>
      </c>
      <c r="AF203" s="10">
        <v>1</v>
      </c>
      <c r="AG203" s="10">
        <v>0</v>
      </c>
      <c r="AH203" s="10">
        <v>1</v>
      </c>
      <c r="AI203" s="10">
        <f>SUM(Table1[[#This Row],[Attitude_SS]:[Demography_SS]])</f>
        <v>1</v>
      </c>
      <c r="AJ203" s="11" t="s">
        <v>60</v>
      </c>
      <c r="AK203" s="11" t="s">
        <v>830</v>
      </c>
      <c r="AL203" s="11">
        <v>1</v>
      </c>
      <c r="AM203" s="11" t="s">
        <v>62</v>
      </c>
      <c r="AN203" s="11" t="s">
        <v>55</v>
      </c>
      <c r="AO203" s="11"/>
      <c r="AP203" s="10">
        <v>0.313</v>
      </c>
      <c r="AQ203" s="10"/>
      <c r="AR203" s="10"/>
      <c r="AS203" s="10" t="s">
        <v>58</v>
      </c>
      <c r="AT203" s="10">
        <v>6.59</v>
      </c>
      <c r="AU203" s="10"/>
    </row>
    <row r="204" spans="1:47" x14ac:dyDescent="0.35">
      <c r="A204" s="23">
        <v>94</v>
      </c>
      <c r="B204" s="10" t="s">
        <v>969</v>
      </c>
      <c r="C204" s="10">
        <v>94.2</v>
      </c>
      <c r="D204" s="10" t="s">
        <v>984</v>
      </c>
      <c r="E204" s="10" t="s">
        <v>983</v>
      </c>
      <c r="F204" s="10" t="str">
        <f>IF(Table1[[#This Row],[Regional_accessibility]]=0,"exclude - no RA","")</f>
        <v/>
      </c>
      <c r="G204" s="10" t="str">
        <f>IF(Table1[[#This Row],[E_mag]]&gt;1,"exclude - &gt;1",IF(Table1[[#This Row],[E_mag]]&lt;-1,"exclude &lt;-1",""))</f>
        <v/>
      </c>
      <c r="H204" s="10" t="str">
        <f>IF(Table1[[#This Row],[E_mag]]&lt;'4 - Outliers'!$F$11,"low",IF(Table1[[#This Row],[E_mag]]&gt;'4 - Outliers'!$F$12,"high",""))</f>
        <v/>
      </c>
      <c r="I204" s="10">
        <f>IF(Table1[[#This Row],[SE_E_mag]]="",VLOOKUP(Table1[[#This Row],[IV_Standardised]],'5 -Impute_SE'!B:C,2,FALSE),Table1[[#This Row],[SE_E_mag]])</f>
        <v>2.5401252463026297E-2</v>
      </c>
      <c r="J204" s="10">
        <f>1/2</f>
        <v>0.5</v>
      </c>
      <c r="K204" s="10">
        <f>1/Table1[[#This Row],[5 - Impute_SE]]</f>
        <v>39.368137514305083</v>
      </c>
      <c r="L204" s="10">
        <f>Table1[[#This Row],[7 - 1_SE]]*Table1[[#This Row],[6 - Assign weight]]</f>
        <v>19.684068757152541</v>
      </c>
      <c r="M204" s="10">
        <f>Table1[[#This Row],[8 - Total weight]]*Table1[[#This Row],[E_mag]]</f>
        <v>-1.0196347616205017</v>
      </c>
      <c r="N204" s="10" t="s">
        <v>974</v>
      </c>
      <c r="O204" s="16">
        <v>-5.1800000000000006E-2</v>
      </c>
      <c r="P204" s="10" t="s">
        <v>362</v>
      </c>
      <c r="Q204" s="10"/>
      <c r="R204" s="10"/>
      <c r="S204" s="10" t="s">
        <v>88</v>
      </c>
      <c r="T204" s="10" t="s">
        <v>45</v>
      </c>
      <c r="U204" s="10" t="s">
        <v>44</v>
      </c>
      <c r="V204" s="10" t="s">
        <v>358</v>
      </c>
      <c r="W204" s="10" t="s">
        <v>120</v>
      </c>
      <c r="X204" s="10" t="s">
        <v>359</v>
      </c>
      <c r="Y204" s="10" t="s">
        <v>90</v>
      </c>
      <c r="Z204" s="10" t="s">
        <v>13</v>
      </c>
      <c r="AA204" s="11" t="s">
        <v>51</v>
      </c>
      <c r="AB204" s="11" t="s">
        <v>972</v>
      </c>
      <c r="AC204" s="11">
        <v>2009</v>
      </c>
      <c r="AD204" s="10" t="s">
        <v>93</v>
      </c>
      <c r="AE204" s="10">
        <v>72183</v>
      </c>
      <c r="AF204" s="10">
        <v>1</v>
      </c>
      <c r="AG204" s="10">
        <v>0</v>
      </c>
      <c r="AH204" s="10">
        <v>1</v>
      </c>
      <c r="AI204" s="10">
        <f>SUM(Table1[[#This Row],[Attitude_SS]:[Demography_SS]])</f>
        <v>1</v>
      </c>
      <c r="AJ204" s="11" t="s">
        <v>60</v>
      </c>
      <c r="AK204" s="11" t="s">
        <v>976</v>
      </c>
      <c r="AL204" s="11">
        <v>1</v>
      </c>
      <c r="AM204" s="11" t="s">
        <v>62</v>
      </c>
      <c r="AN204" s="11" t="s">
        <v>215</v>
      </c>
      <c r="AO204" s="11"/>
      <c r="AP204" s="10">
        <v>-0.37</v>
      </c>
      <c r="AQ204" s="10"/>
      <c r="AR204" s="10">
        <v>0.69073433063735468</v>
      </c>
      <c r="AS204" s="10" t="s">
        <v>185</v>
      </c>
      <c r="AT204" s="10" t="s">
        <v>58</v>
      </c>
      <c r="AU204" s="10"/>
    </row>
    <row r="205" spans="1:47" x14ac:dyDescent="0.35">
      <c r="A205" s="23">
        <v>94</v>
      </c>
      <c r="B205" s="10" t="s">
        <v>969</v>
      </c>
      <c r="C205" s="10">
        <v>94.1</v>
      </c>
      <c r="D205" s="10" t="s">
        <v>975</v>
      </c>
      <c r="E205" s="10" t="s">
        <v>971</v>
      </c>
      <c r="F205" s="10" t="str">
        <f>IF(Table1[[#This Row],[Regional_accessibility]]=0,"exclude - no RA","")</f>
        <v/>
      </c>
      <c r="G205" s="10" t="str">
        <f>IF(Table1[[#This Row],[E_mag]]&gt;1,"exclude - &gt;1",IF(Table1[[#This Row],[E_mag]]&lt;-1,"exclude &lt;-1",""))</f>
        <v/>
      </c>
      <c r="H205" s="10" t="str">
        <f>IF(Table1[[#This Row],[E_mag]]&lt;'4 - Outliers'!$F$11,"low",IF(Table1[[#This Row],[E_mag]]&gt;'4 - Outliers'!$F$12,"high",""))</f>
        <v/>
      </c>
      <c r="I205" s="10">
        <f>IF(Table1[[#This Row],[SE_E_mag]]="",VLOOKUP(Table1[[#This Row],[IV_Standardised]],'5 -Impute_SE'!B:C,2,FALSE),Table1[[#This Row],[SE_E_mag]])</f>
        <v>2.5401252463026297E-2</v>
      </c>
      <c r="J205" s="10">
        <f>1/2</f>
        <v>0.5</v>
      </c>
      <c r="K205" s="10">
        <f>1/Table1[[#This Row],[5 - Impute_SE]]</f>
        <v>39.368137514305083</v>
      </c>
      <c r="L205" s="10">
        <f>Table1[[#This Row],[7 - 1_SE]]*Table1[[#This Row],[6 - Assign weight]]</f>
        <v>19.684068757152541</v>
      </c>
      <c r="M205" s="10">
        <f>Table1[[#This Row],[8 - Total weight]]*Table1[[#This Row],[E_mag]]</f>
        <v>3.1140196773815321</v>
      </c>
      <c r="N205" s="10" t="s">
        <v>974</v>
      </c>
      <c r="O205" s="16">
        <v>0.15820000000000001</v>
      </c>
      <c r="P205" s="10" t="s">
        <v>362</v>
      </c>
      <c r="Q205" s="10"/>
      <c r="R205" s="10"/>
      <c r="S205" s="10" t="s">
        <v>88</v>
      </c>
      <c r="T205" s="10" t="s">
        <v>66</v>
      </c>
      <c r="U205" s="10" t="s">
        <v>88</v>
      </c>
      <c r="V205" s="10" t="s">
        <v>358</v>
      </c>
      <c r="W205" s="10" t="s">
        <v>120</v>
      </c>
      <c r="X205" s="10" t="s">
        <v>359</v>
      </c>
      <c r="Y205" s="10" t="s">
        <v>90</v>
      </c>
      <c r="Z205" s="10" t="s">
        <v>13</v>
      </c>
      <c r="AA205" s="11" t="s">
        <v>51</v>
      </c>
      <c r="AB205" s="11" t="s">
        <v>972</v>
      </c>
      <c r="AC205" s="11">
        <v>2009</v>
      </c>
      <c r="AD205" s="10" t="s">
        <v>93</v>
      </c>
      <c r="AE205" s="10">
        <v>72183</v>
      </c>
      <c r="AF205" s="10">
        <v>1</v>
      </c>
      <c r="AG205" s="10">
        <v>0</v>
      </c>
      <c r="AH205" s="10">
        <v>1</v>
      </c>
      <c r="AI205" s="10">
        <f>SUM(Table1[[#This Row],[Attitude_SS]:[Demography_SS]])</f>
        <v>1</v>
      </c>
      <c r="AJ205" s="11" t="s">
        <v>60</v>
      </c>
      <c r="AK205" s="11" t="s">
        <v>976</v>
      </c>
      <c r="AL205" s="11">
        <v>1</v>
      </c>
      <c r="AM205" s="11" t="s">
        <v>62</v>
      </c>
      <c r="AN205" s="11" t="s">
        <v>215</v>
      </c>
      <c r="AO205" s="11"/>
      <c r="AP205" s="10">
        <v>1.1299999999999999</v>
      </c>
      <c r="AQ205" s="10"/>
      <c r="AR205" s="10">
        <v>3.0956565001247109</v>
      </c>
      <c r="AS205" s="10" t="s">
        <v>185</v>
      </c>
      <c r="AT205" s="10" t="s">
        <v>58</v>
      </c>
      <c r="AU205" s="10"/>
    </row>
    <row r="206" spans="1:47" x14ac:dyDescent="0.35">
      <c r="A206" s="23">
        <v>7</v>
      </c>
      <c r="B206" s="10" t="s">
        <v>137</v>
      </c>
      <c r="C206" s="10">
        <v>7.3</v>
      </c>
      <c r="D206" s="10" t="s">
        <v>156</v>
      </c>
      <c r="E206" s="10" t="s">
        <v>154</v>
      </c>
      <c r="F206" s="10" t="str">
        <f>IF(Table1[[#This Row],[Regional_accessibility]]=0,"exclude - no RA","")</f>
        <v/>
      </c>
      <c r="G206" s="10" t="str">
        <f>IF(Table1[[#This Row],[E_mag]]&gt;1,"exclude - &gt;1",IF(Table1[[#This Row],[E_mag]]&lt;-1,"exclude &lt;-1",""))</f>
        <v/>
      </c>
      <c r="H206" s="10" t="str">
        <f>IF(Table1[[#This Row],[E_mag]]&lt;'4 - Outliers'!$F$11,"low",IF(Table1[[#This Row],[E_mag]]&gt;'4 - Outliers'!$F$12,"high",""))</f>
        <v/>
      </c>
      <c r="I206" s="10">
        <f>IF(Table1[[#This Row],[SE_E_mag]]="",VLOOKUP(Table1[[#This Row],[IV_Standardised]],'5 -Impute_SE'!B:C,2,FALSE),Table1[[#This Row],[SE_E_mag]])</f>
        <v>6.6174137092853677E-2</v>
      </c>
      <c r="J206" s="10">
        <f>1/5</f>
        <v>0.2</v>
      </c>
      <c r="K206" s="10">
        <f>1/Table1[[#This Row],[5 - Impute_SE]]</f>
        <v>15.111643973488135</v>
      </c>
      <c r="L206" s="10">
        <f>Table1[[#This Row],[7 - 1_SE]]*Table1[[#This Row],[6 - Assign weight]]</f>
        <v>3.0223287946976272</v>
      </c>
      <c r="M206" s="10">
        <f>Table1[[#This Row],[8 - Total weight]]*Table1[[#This Row],[E_mag]]</f>
        <v>1.2342</v>
      </c>
      <c r="N206" s="10" t="s">
        <v>148</v>
      </c>
      <c r="O206" s="16">
        <v>0.40836060000000002</v>
      </c>
      <c r="P206" s="10" t="s">
        <v>77</v>
      </c>
      <c r="Q206" s="10">
        <v>6.6174137092853677E-2</v>
      </c>
      <c r="R206" s="10" t="s">
        <v>128</v>
      </c>
      <c r="S206" s="10" t="s">
        <v>88</v>
      </c>
      <c r="T206" s="10" t="s">
        <v>66</v>
      </c>
      <c r="U206" s="10" t="s">
        <v>88</v>
      </c>
      <c r="V206" s="10" t="s">
        <v>119</v>
      </c>
      <c r="W206" s="10" t="s">
        <v>140</v>
      </c>
      <c r="X206" s="10" t="s">
        <v>141</v>
      </c>
      <c r="Y206" s="10" t="s">
        <v>50</v>
      </c>
      <c r="Z206" s="10" t="s">
        <v>142</v>
      </c>
      <c r="AA206" s="11" t="s">
        <v>51</v>
      </c>
      <c r="AB206" s="11" t="s">
        <v>143</v>
      </c>
      <c r="AC206" s="11" t="s">
        <v>144</v>
      </c>
      <c r="AD206" s="10" t="s">
        <v>54</v>
      </c>
      <c r="AE206" s="10">
        <v>2127</v>
      </c>
      <c r="AF206" s="10">
        <v>1</v>
      </c>
      <c r="AG206" s="10">
        <v>0</v>
      </c>
      <c r="AH206" s="10">
        <v>1</v>
      </c>
      <c r="AI206" s="10">
        <f>SUM(Table1[[#This Row],[Attitude_SS]:[Demography_SS]])</f>
        <v>1</v>
      </c>
      <c r="AJ206" s="11" t="s">
        <v>94</v>
      </c>
      <c r="AK206" s="11" t="s">
        <v>145</v>
      </c>
      <c r="AL206" s="11"/>
      <c r="AM206" s="11" t="s">
        <v>146</v>
      </c>
      <c r="AN206" s="11" t="s">
        <v>147</v>
      </c>
      <c r="AO206" s="11" t="s">
        <v>124</v>
      </c>
      <c r="AP206" s="10">
        <v>6.0000000000000001E-3</v>
      </c>
      <c r="AQ206" s="10">
        <v>1.0060180360540649</v>
      </c>
      <c r="AR206" s="10"/>
      <c r="AS206" s="10" t="s">
        <v>78</v>
      </c>
      <c r="AT206" s="10">
        <v>6.1710000000000003</v>
      </c>
      <c r="AU206" s="10"/>
    </row>
    <row r="207" spans="1:47" x14ac:dyDescent="0.35">
      <c r="A207" s="23">
        <v>7</v>
      </c>
      <c r="B207" s="10" t="s">
        <v>137</v>
      </c>
      <c r="C207" s="10">
        <v>7.3</v>
      </c>
      <c r="D207" s="10" t="s">
        <v>153</v>
      </c>
      <c r="E207" s="10" t="s">
        <v>154</v>
      </c>
      <c r="F207" s="10" t="str">
        <f>IF(Table1[[#This Row],[Regional_accessibility]]=0,"exclude - no RA","")</f>
        <v/>
      </c>
      <c r="G207" s="10" t="str">
        <f>IF(Table1[[#This Row],[E_mag]]&gt;1,"exclude - &gt;1",IF(Table1[[#This Row],[E_mag]]&lt;-1,"exclude &lt;-1",""))</f>
        <v/>
      </c>
      <c r="H207" s="10" t="str">
        <f>IF(Table1[[#This Row],[E_mag]]&lt;'4 - Outliers'!$F$11,"low",IF(Table1[[#This Row],[E_mag]]&gt;'4 - Outliers'!$F$12,"high",""))</f>
        <v/>
      </c>
      <c r="I207" s="10">
        <f>IF(Table1[[#This Row],[SE_E_mag]]="",VLOOKUP(Table1[[#This Row],[IV_Standardised]],'5 -Impute_SE'!B:C,2,FALSE),Table1[[#This Row],[SE_E_mag]])</f>
        <v>4.430577083581734E-2</v>
      </c>
      <c r="J207" s="10">
        <f>1/5</f>
        <v>0.2</v>
      </c>
      <c r="K207" s="10">
        <f>1/Table1[[#This Row],[5 - Impute_SE]]</f>
        <v>22.570423245894357</v>
      </c>
      <c r="L207" s="10">
        <f>Table1[[#This Row],[7 - 1_SE]]*Table1[[#This Row],[6 - Assign weight]]</f>
        <v>4.514084649178872</v>
      </c>
      <c r="M207" s="10">
        <f>Table1[[#This Row],[8 - Total weight]]*Table1[[#This Row],[E_mag]]</f>
        <v>1.6774000000000002</v>
      </c>
      <c r="N207" s="10" t="s">
        <v>148</v>
      </c>
      <c r="O207" s="16">
        <v>0.37159250000000005</v>
      </c>
      <c r="P207" s="10" t="s">
        <v>77</v>
      </c>
      <c r="Q207" s="10">
        <v>4.430577083581734E-2</v>
      </c>
      <c r="R207" s="10" t="s">
        <v>128</v>
      </c>
      <c r="S207" s="10" t="s">
        <v>88</v>
      </c>
      <c r="T207" s="10" t="s">
        <v>66</v>
      </c>
      <c r="U207" s="10" t="s">
        <v>88</v>
      </c>
      <c r="V207" s="10" t="s">
        <v>119</v>
      </c>
      <c r="W207" s="10" t="s">
        <v>140</v>
      </c>
      <c r="X207" s="10" t="s">
        <v>141</v>
      </c>
      <c r="Y207" s="10" t="s">
        <v>50</v>
      </c>
      <c r="Z207" s="10" t="s">
        <v>142</v>
      </c>
      <c r="AA207" s="11" t="s">
        <v>51</v>
      </c>
      <c r="AB207" s="11" t="s">
        <v>143</v>
      </c>
      <c r="AC207" s="11" t="s">
        <v>144</v>
      </c>
      <c r="AD207" s="10" t="s">
        <v>54</v>
      </c>
      <c r="AE207" s="10">
        <v>2127</v>
      </c>
      <c r="AF207" s="10">
        <v>1</v>
      </c>
      <c r="AG207" s="10">
        <v>0</v>
      </c>
      <c r="AH207" s="10">
        <v>1</v>
      </c>
      <c r="AI207" s="10">
        <f>SUM(Table1[[#This Row],[Attitude_SS]:[Demography_SS]])</f>
        <v>1</v>
      </c>
      <c r="AJ207" s="11" t="s">
        <v>94</v>
      </c>
      <c r="AK207" s="11" t="s">
        <v>145</v>
      </c>
      <c r="AL207" s="11"/>
      <c r="AM207" s="11" t="s">
        <v>146</v>
      </c>
      <c r="AN207" s="11" t="s">
        <v>147</v>
      </c>
      <c r="AO207" s="11" t="s">
        <v>124</v>
      </c>
      <c r="AP207" s="10">
        <v>5.0000000000000001E-3</v>
      </c>
      <c r="AQ207" s="10">
        <v>1.005012520859401</v>
      </c>
      <c r="AR207" s="10"/>
      <c r="AS207" s="10" t="s">
        <v>78</v>
      </c>
      <c r="AT207" s="10">
        <v>8.3870000000000005</v>
      </c>
      <c r="AU207" s="10"/>
    </row>
    <row r="208" spans="1:47" x14ac:dyDescent="0.35">
      <c r="A208" s="23">
        <v>38</v>
      </c>
      <c r="B208" s="10" t="s">
        <v>505</v>
      </c>
      <c r="C208" s="10">
        <v>38.6</v>
      </c>
      <c r="D208" s="10" t="s">
        <v>542</v>
      </c>
      <c r="E208" s="10" t="s">
        <v>541</v>
      </c>
      <c r="F208" s="10" t="str">
        <f>IF(Table1[[#This Row],[Regional_accessibility]]=0,"exclude - no RA","")</f>
        <v/>
      </c>
      <c r="G208" s="10" t="str">
        <f>IF(Table1[[#This Row],[E_mag]]&gt;1,"exclude - &gt;1",IF(Table1[[#This Row],[E_mag]]&lt;-1,"exclude &lt;-1",""))</f>
        <v/>
      </c>
      <c r="H208" s="10" t="str">
        <f>IF(Table1[[#This Row],[E_mag]]&lt;'4 - Outliers'!$F$11,"low",IF(Table1[[#This Row],[E_mag]]&gt;'4 - Outliers'!$F$12,"high",""))</f>
        <v/>
      </c>
      <c r="I208" s="10">
        <f>IF(Table1[[#This Row],[SE_E_mag]]="",VLOOKUP(Table1[[#This Row],[IV_Standardised]],'5 -Impute_SE'!B:C,2,FALSE),Table1[[#This Row],[SE_E_mag]])</f>
        <v>5.2155174262047875E-2</v>
      </c>
      <c r="J208" s="10">
        <f>1/3</f>
        <v>0.33333333333333331</v>
      </c>
      <c r="K208" s="10">
        <f>1/Table1[[#This Row],[5 - Impute_SE]]</f>
        <v>19.173553039543329</v>
      </c>
      <c r="L208" s="10">
        <f>Table1[[#This Row],[7 - 1_SE]]*Table1[[#This Row],[6 - Assign weight]]</f>
        <v>6.3911843465144429</v>
      </c>
      <c r="M208" s="10">
        <f>Table1[[#This Row],[8 - Total weight]]*Table1[[#This Row],[E_mag]]</f>
        <v>-1.1312396293330564</v>
      </c>
      <c r="N208" s="10"/>
      <c r="O208" s="16">
        <v>-0.17699999999999999</v>
      </c>
      <c r="P208" s="10" t="s">
        <v>126</v>
      </c>
      <c r="Q208" s="10"/>
      <c r="R208" s="10"/>
      <c r="S208" s="10" t="s">
        <v>88</v>
      </c>
      <c r="T208" s="10" t="s">
        <v>45</v>
      </c>
      <c r="U208" s="10" t="s">
        <v>44</v>
      </c>
      <c r="V208" s="10" t="s">
        <v>47</v>
      </c>
      <c r="W208" s="10" t="s">
        <v>120</v>
      </c>
      <c r="X208" s="10" t="s">
        <v>214</v>
      </c>
      <c r="Y208" s="10" t="s">
        <v>90</v>
      </c>
      <c r="Z208" s="10" t="s">
        <v>537</v>
      </c>
      <c r="AA208" s="11" t="s">
        <v>508</v>
      </c>
      <c r="AB208" s="11" t="s">
        <v>509</v>
      </c>
      <c r="AC208" s="11">
        <v>2010</v>
      </c>
      <c r="AD208" s="10" t="s">
        <v>165</v>
      </c>
      <c r="AE208" s="10">
        <v>1000</v>
      </c>
      <c r="AF208" s="10">
        <v>1</v>
      </c>
      <c r="AG208" s="10">
        <v>0</v>
      </c>
      <c r="AH208" s="10">
        <v>0</v>
      </c>
      <c r="AI208" s="10">
        <f>SUM(Table1[[#This Row],[Attitude_SS]:[Demography_SS]])</f>
        <v>0</v>
      </c>
      <c r="AJ208" s="11" t="s">
        <v>60</v>
      </c>
      <c r="AK208" s="11" t="s">
        <v>543</v>
      </c>
      <c r="AL208" s="11"/>
      <c r="AM208" s="11" t="s">
        <v>132</v>
      </c>
      <c r="AN208" s="11" t="s">
        <v>521</v>
      </c>
      <c r="AO208" s="11"/>
      <c r="AP208" s="10">
        <v>-6.6000000000000005E-5</v>
      </c>
      <c r="AQ208" s="16"/>
      <c r="AR208" s="10">
        <v>0.99993400217795203</v>
      </c>
      <c r="AS208" s="10" t="s">
        <v>185</v>
      </c>
      <c r="AT208" s="10" t="s">
        <v>58</v>
      </c>
      <c r="AU208" s="10"/>
    </row>
    <row r="209" spans="1:47" x14ac:dyDescent="0.35">
      <c r="A209" s="23">
        <v>86</v>
      </c>
      <c r="B209" s="10" t="s">
        <v>920</v>
      </c>
      <c r="C209" s="10">
        <v>86.2</v>
      </c>
      <c r="D209" s="10" t="s">
        <v>929</v>
      </c>
      <c r="E209" s="10" t="s">
        <v>927</v>
      </c>
      <c r="F209" s="10" t="str">
        <f>IF(Table1[[#This Row],[Regional_accessibility]]=0,"exclude - no RA","")</f>
        <v/>
      </c>
      <c r="G209" s="10" t="str">
        <f>IF(Table1[[#This Row],[E_mag]]&gt;1,"exclude - &gt;1",IF(Table1[[#This Row],[E_mag]]&lt;-1,"exclude &lt;-1",""))</f>
        <v/>
      </c>
      <c r="H209" s="10" t="str">
        <f>IF(Table1[[#This Row],[E_mag]]&lt;'4 - Outliers'!$F$11,"low",IF(Table1[[#This Row],[E_mag]]&gt;'4 - Outliers'!$F$12,"high",""))</f>
        <v>high</v>
      </c>
      <c r="I209" s="10">
        <f>IF(Table1[[#This Row],[SE_E_mag]]="",VLOOKUP(Table1[[#This Row],[IV_Standardised]],'5 -Impute_SE'!B:C,2,FALSE),Table1[[#This Row],[SE_E_mag]])</f>
        <v>6.5206307597043892E-2</v>
      </c>
      <c r="J209" s="10">
        <v>1</v>
      </c>
      <c r="K209" s="10">
        <f>1/Table1[[#This Row],[5 - Impute_SE]]</f>
        <v>15.335939679021708</v>
      </c>
      <c r="L209" s="10">
        <f>Table1[[#This Row],[7 - 1_SE]]*Table1[[#This Row],[6 - Assign weight]]</f>
        <v>15.335939679021708</v>
      </c>
      <c r="M209" s="10">
        <f>Table1[[#This Row],[8 - Total weight]]*Table1[[#This Row],[E_mag]]</f>
        <v>8.8028293757584599</v>
      </c>
      <c r="N209" s="10"/>
      <c r="O209" s="16">
        <v>0.57399999999999995</v>
      </c>
      <c r="P209" s="10" t="s">
        <v>126</v>
      </c>
      <c r="Q209" s="10"/>
      <c r="R209" s="10"/>
      <c r="S209" s="10" t="s">
        <v>88</v>
      </c>
      <c r="T209" s="10" t="s">
        <v>66</v>
      </c>
      <c r="U209" s="10" t="s">
        <v>88</v>
      </c>
      <c r="V209" s="10" t="s">
        <v>47</v>
      </c>
      <c r="W209" s="10" t="s">
        <v>89</v>
      </c>
      <c r="X209" s="10" t="s">
        <v>49</v>
      </c>
      <c r="Y209" s="10" t="s">
        <v>90</v>
      </c>
      <c r="Z209" s="10" t="s">
        <v>102</v>
      </c>
      <c r="AA209" s="11" t="s">
        <v>51</v>
      </c>
      <c r="AB209" s="11" t="s">
        <v>923</v>
      </c>
      <c r="AC209" s="11" t="s">
        <v>924</v>
      </c>
      <c r="AD209" s="10" t="s">
        <v>165</v>
      </c>
      <c r="AE209" s="10">
        <v>120</v>
      </c>
      <c r="AF209" s="10">
        <v>1</v>
      </c>
      <c r="AG209" s="10">
        <v>0</v>
      </c>
      <c r="AH209" s="10">
        <v>1</v>
      </c>
      <c r="AI209" s="10">
        <f>SUM(Table1[[#This Row],[Attitude_SS]:[Demography_SS]])</f>
        <v>1</v>
      </c>
      <c r="AJ209" s="11" t="s">
        <v>94</v>
      </c>
      <c r="AK209" s="11" t="s">
        <v>177</v>
      </c>
      <c r="AL209" s="11"/>
      <c r="AM209" s="11" t="s">
        <v>96</v>
      </c>
      <c r="AN209" s="11" t="s">
        <v>55</v>
      </c>
      <c r="AO209" s="11"/>
      <c r="AP209" s="10">
        <v>0.45</v>
      </c>
      <c r="AQ209" s="10"/>
      <c r="AR209" s="10"/>
      <c r="AS209" s="10" t="s">
        <v>58</v>
      </c>
      <c r="AT209" s="10" t="s">
        <v>58</v>
      </c>
      <c r="AU209" s="10"/>
    </row>
    <row r="210" spans="1:47" x14ac:dyDescent="0.35">
      <c r="A210" s="23">
        <v>52</v>
      </c>
      <c r="B210" s="10" t="s">
        <v>593</v>
      </c>
      <c r="C210" s="10">
        <v>52.1</v>
      </c>
      <c r="D210" s="10" t="s">
        <v>603</v>
      </c>
      <c r="E210" s="10" t="s">
        <v>595</v>
      </c>
      <c r="F210" s="10" t="str">
        <f>IF(Table1[[#This Row],[Regional_accessibility]]=0,"exclude - no RA","")</f>
        <v/>
      </c>
      <c r="G210" s="10" t="str">
        <f>IF(Table1[[#This Row],[E_mag]]&gt;1,"exclude - &gt;1",IF(Table1[[#This Row],[E_mag]]&lt;-1,"exclude &lt;-1",""))</f>
        <v/>
      </c>
      <c r="H210" s="10" t="str">
        <f>IF(Table1[[#This Row],[E_mag]]&lt;'4 - Outliers'!$F$11,"low",IF(Table1[[#This Row],[E_mag]]&gt;'4 - Outliers'!$F$12,"high",""))</f>
        <v/>
      </c>
      <c r="I210" s="10">
        <f>IF(Table1[[#This Row],[SE_E_mag]]="",VLOOKUP(Table1[[#This Row],[IV_Standardised]],'5 -Impute_SE'!B:C,2,FALSE),Table1[[#This Row],[SE_E_mag]])</f>
        <v>9.4795794392523364E-2</v>
      </c>
      <c r="J210" s="10">
        <v>1</v>
      </c>
      <c r="K210" s="10">
        <f>1/Table1[[#This Row],[5 - Impute_SE]]</f>
        <v>10.548991191099413</v>
      </c>
      <c r="L210" s="10">
        <f>Table1[[#This Row],[7 - 1_SE]]*Table1[[#This Row],[6 - Assign weight]]</f>
        <v>10.548991191099413</v>
      </c>
      <c r="M210" s="10">
        <f>Table1[[#This Row],[8 - Total weight]]*Table1[[#This Row],[E_mag]]</f>
        <v>3.7543859649122808</v>
      </c>
      <c r="N210" s="10" t="s">
        <v>600</v>
      </c>
      <c r="O210" s="16">
        <v>0.35589999999999999</v>
      </c>
      <c r="P210" s="10" t="s">
        <v>126</v>
      </c>
      <c r="Q210" s="10">
        <v>9.4795794392523364E-2</v>
      </c>
      <c r="R210" s="10" t="s">
        <v>128</v>
      </c>
      <c r="S210" s="10" t="s">
        <v>88</v>
      </c>
      <c r="T210" s="10" t="s">
        <v>66</v>
      </c>
      <c r="U210" s="10" t="s">
        <v>88</v>
      </c>
      <c r="V210" s="10" t="s">
        <v>47</v>
      </c>
      <c r="W210" s="10" t="s">
        <v>596</v>
      </c>
      <c r="X210" s="10" t="s">
        <v>49</v>
      </c>
      <c r="Y210" s="10" t="s">
        <v>90</v>
      </c>
      <c r="Z210" s="10" t="s">
        <v>174</v>
      </c>
      <c r="AA210" s="11" t="s">
        <v>285</v>
      </c>
      <c r="AB210" s="11" t="s">
        <v>597</v>
      </c>
      <c r="AC210" s="11">
        <v>2012</v>
      </c>
      <c r="AD210" s="10" t="s">
        <v>165</v>
      </c>
      <c r="AE210" s="10">
        <v>342</v>
      </c>
      <c r="AF210" s="10">
        <v>1</v>
      </c>
      <c r="AG210" s="10">
        <v>0</v>
      </c>
      <c r="AH210" s="10">
        <v>0</v>
      </c>
      <c r="AI210" s="10">
        <f>SUM(Table1[[#This Row],[Attitude_SS]:[Demography_SS]])</f>
        <v>0</v>
      </c>
      <c r="AJ210" s="11" t="s">
        <v>60</v>
      </c>
      <c r="AK210" s="11" t="s">
        <v>432</v>
      </c>
      <c r="AL210" s="11"/>
      <c r="AM210" s="11" t="s">
        <v>132</v>
      </c>
      <c r="AN210" s="11" t="s">
        <v>599</v>
      </c>
      <c r="AO210" s="11"/>
      <c r="AP210" s="10">
        <v>4.28E-3</v>
      </c>
      <c r="AQ210" s="10"/>
      <c r="AR210" s="10"/>
      <c r="AS210" s="10" t="s">
        <v>58</v>
      </c>
      <c r="AT210" s="10">
        <v>3.7543859649122808</v>
      </c>
      <c r="AU210" s="10" t="s">
        <v>127</v>
      </c>
    </row>
    <row r="211" spans="1:47" x14ac:dyDescent="0.35">
      <c r="A211" s="23">
        <v>94</v>
      </c>
      <c r="B211" s="10" t="s">
        <v>969</v>
      </c>
      <c r="C211" s="10">
        <v>94.2</v>
      </c>
      <c r="D211" s="10" t="s">
        <v>987</v>
      </c>
      <c r="E211" s="10" t="s">
        <v>983</v>
      </c>
      <c r="F211" s="10" t="str">
        <f>IF(Table1[[#This Row],[Regional_accessibility]]=0,"exclude - no RA","")</f>
        <v/>
      </c>
      <c r="G211" s="10" t="str">
        <f>IF(Table1[[#This Row],[E_mag]]&gt;1,"exclude - &gt;1",IF(Table1[[#This Row],[E_mag]]&lt;-1,"exclude &lt;-1",""))</f>
        <v/>
      </c>
      <c r="H211" s="10" t="str">
        <f>IF(Table1[[#This Row],[E_mag]]&lt;'4 - Outliers'!$F$11,"low",IF(Table1[[#This Row],[E_mag]]&gt;'4 - Outliers'!$F$12,"high",""))</f>
        <v/>
      </c>
      <c r="I211" s="10">
        <f>IF(Table1[[#This Row],[SE_E_mag]]="",VLOOKUP(Table1[[#This Row],[IV_Standardised]],'5 -Impute_SE'!B:C,2,FALSE),Table1[[#This Row],[SE_E_mag]])</f>
        <v>2.5401252463026297E-2</v>
      </c>
      <c r="J211" s="10" t="s">
        <v>1280</v>
      </c>
      <c r="K211" s="10">
        <f>1/Table1[[#This Row],[5 - Impute_SE]]</f>
        <v>39.368137514305083</v>
      </c>
      <c r="L211" s="10" t="e">
        <f>Table1[[#This Row],[7 - 1_SE]]*Table1[[#This Row],[6 - Assign weight]]</f>
        <v>#VALUE!</v>
      </c>
      <c r="M211" s="10" t="e">
        <f>Table1[[#This Row],[8 - Total weight]]*Table1[[#This Row],[E_mag]]</f>
        <v>#VALUE!</v>
      </c>
      <c r="N211" s="10" t="s">
        <v>974</v>
      </c>
      <c r="O211" s="16">
        <v>-6.4000000000000003E-3</v>
      </c>
      <c r="P211" s="10" t="s">
        <v>362</v>
      </c>
      <c r="Q211" s="10"/>
      <c r="R211" s="10"/>
      <c r="S211" s="10" t="s">
        <v>44</v>
      </c>
      <c r="T211" s="10" t="s">
        <v>45</v>
      </c>
      <c r="U211" s="10" t="s">
        <v>46</v>
      </c>
      <c r="V211" s="10" t="s">
        <v>358</v>
      </c>
      <c r="W211" s="10" t="s">
        <v>120</v>
      </c>
      <c r="X211" s="10" t="s">
        <v>359</v>
      </c>
      <c r="Y211" s="10" t="s">
        <v>90</v>
      </c>
      <c r="Z211" s="10" t="s">
        <v>13</v>
      </c>
      <c r="AA211" s="10" t="s">
        <v>51</v>
      </c>
      <c r="AB211" s="10" t="s">
        <v>972</v>
      </c>
      <c r="AC211" s="10">
        <v>2009</v>
      </c>
      <c r="AD211" s="10" t="s">
        <v>93</v>
      </c>
      <c r="AE211" s="10">
        <v>72183</v>
      </c>
      <c r="AF211" s="10">
        <v>1</v>
      </c>
      <c r="AG211" s="10">
        <v>0</v>
      </c>
      <c r="AH211" s="10">
        <v>0</v>
      </c>
      <c r="AI211" s="10">
        <f>SUM(Table1[[#This Row],[Attitude_SS]:[Demography_SS]])</f>
        <v>0</v>
      </c>
      <c r="AJ211" s="10" t="s">
        <v>60</v>
      </c>
      <c r="AK211" s="10" t="s">
        <v>980</v>
      </c>
      <c r="AL211" s="10">
        <v>1</v>
      </c>
      <c r="AM211" s="10" t="s">
        <v>62</v>
      </c>
      <c r="AN211" s="10" t="s">
        <v>215</v>
      </c>
      <c r="AO211" s="11"/>
      <c r="AP211" s="10">
        <v>-0.16</v>
      </c>
      <c r="AQ211" s="10"/>
      <c r="AR211" s="10">
        <v>0.85214378896621135</v>
      </c>
      <c r="AS211" s="10" t="s">
        <v>185</v>
      </c>
      <c r="AT211" s="10"/>
      <c r="AU211" s="10"/>
    </row>
    <row r="212" spans="1:47" x14ac:dyDescent="0.35">
      <c r="A212" s="23">
        <v>94</v>
      </c>
      <c r="B212" s="10" t="s">
        <v>969</v>
      </c>
      <c r="C212" s="10">
        <v>94.1</v>
      </c>
      <c r="D212" s="10" t="s">
        <v>979</v>
      </c>
      <c r="E212" s="10" t="s">
        <v>971</v>
      </c>
      <c r="F212" s="10" t="str">
        <f>IF(Table1[[#This Row],[Regional_accessibility]]=0,"exclude - no RA","")</f>
        <v/>
      </c>
      <c r="G212" s="10" t="str">
        <f>IF(Table1[[#This Row],[E_mag]]&gt;1,"exclude - &gt;1",IF(Table1[[#This Row],[E_mag]]&lt;-1,"exclude &lt;-1",""))</f>
        <v/>
      </c>
      <c r="H212" s="10" t="str">
        <f>IF(Table1[[#This Row],[E_mag]]&lt;'4 - Outliers'!$F$11,"low",IF(Table1[[#This Row],[E_mag]]&gt;'4 - Outliers'!$F$12,"high",""))</f>
        <v/>
      </c>
      <c r="I212" s="10">
        <f>IF(Table1[[#This Row],[SE_E_mag]]="",VLOOKUP(Table1[[#This Row],[IV_Standardised]],'5 -Impute_SE'!B:C,2,FALSE),Table1[[#This Row],[SE_E_mag]])</f>
        <v>2.5401252463026297E-2</v>
      </c>
      <c r="J212" s="10" t="s">
        <v>1280</v>
      </c>
      <c r="K212" s="10">
        <f>1/Table1[[#This Row],[5 - Impute_SE]]</f>
        <v>39.368137514305083</v>
      </c>
      <c r="L212" s="10" t="e">
        <f>Table1[[#This Row],[7 - 1_SE]]*Table1[[#This Row],[6 - Assign weight]]</f>
        <v>#VALUE!</v>
      </c>
      <c r="M212" s="10" t="e">
        <f>Table1[[#This Row],[8 - Total weight]]*Table1[[#This Row],[E_mag]]</f>
        <v>#VALUE!</v>
      </c>
      <c r="N212" s="10" t="s">
        <v>974</v>
      </c>
      <c r="O212" s="16">
        <v>0.1164</v>
      </c>
      <c r="P212" s="10" t="s">
        <v>362</v>
      </c>
      <c r="Q212" s="10"/>
      <c r="R212" s="10"/>
      <c r="S212" s="10" t="s">
        <v>88</v>
      </c>
      <c r="T212" s="10" t="s">
        <v>66</v>
      </c>
      <c r="U212" s="10" t="s">
        <v>88</v>
      </c>
      <c r="V212" s="10" t="s">
        <v>358</v>
      </c>
      <c r="W212" s="10" t="s">
        <v>120</v>
      </c>
      <c r="X212" s="10" t="s">
        <v>359</v>
      </c>
      <c r="Y212" s="10" t="s">
        <v>90</v>
      </c>
      <c r="Z212" s="10" t="s">
        <v>13</v>
      </c>
      <c r="AA212" s="10" t="s">
        <v>51</v>
      </c>
      <c r="AB212" s="10" t="s">
        <v>972</v>
      </c>
      <c r="AC212" s="10">
        <v>2009</v>
      </c>
      <c r="AD212" s="10" t="s">
        <v>93</v>
      </c>
      <c r="AE212" s="10">
        <v>72183</v>
      </c>
      <c r="AF212" s="10">
        <v>1</v>
      </c>
      <c r="AG212" s="10">
        <v>0</v>
      </c>
      <c r="AH212" s="10">
        <v>0</v>
      </c>
      <c r="AI212" s="10">
        <f>SUM(Table1[[#This Row],[Attitude_SS]:[Demography_SS]])</f>
        <v>0</v>
      </c>
      <c r="AJ212" s="10" t="s">
        <v>60</v>
      </c>
      <c r="AK212" s="10" t="s">
        <v>980</v>
      </c>
      <c r="AL212" s="10">
        <v>1</v>
      </c>
      <c r="AM212" s="10" t="s">
        <v>62</v>
      </c>
      <c r="AN212" s="10" t="s">
        <v>215</v>
      </c>
      <c r="AO212" s="11"/>
      <c r="AP212" s="10">
        <v>2.91</v>
      </c>
      <c r="AQ212" s="10"/>
      <c r="AR212" s="10">
        <v>18.356798567017925</v>
      </c>
      <c r="AS212" s="10" t="s">
        <v>185</v>
      </c>
      <c r="AT212" s="10"/>
      <c r="AU212" s="10"/>
    </row>
    <row r="213" spans="1:47" x14ac:dyDescent="0.35">
      <c r="A213" s="23">
        <v>9</v>
      </c>
      <c r="B213" s="10" t="s">
        <v>170</v>
      </c>
      <c r="C213" s="10">
        <v>9.1</v>
      </c>
      <c r="D213" s="10" t="s">
        <v>171</v>
      </c>
      <c r="E213" s="10" t="s">
        <v>172</v>
      </c>
      <c r="F213" s="10" t="str">
        <f>IF(Table1[[#This Row],[Regional_accessibility]]=0,"exclude - no RA","")</f>
        <v/>
      </c>
      <c r="G213" s="10" t="str">
        <f>IF(Table1[[#This Row],[E_mag]]&gt;1,"exclude - &gt;1",IF(Table1[[#This Row],[E_mag]]&lt;-1,"exclude &lt;-1",""))</f>
        <v/>
      </c>
      <c r="H213" s="10" t="str">
        <f>IF(Table1[[#This Row],[E_mag]]&lt;'4 - Outliers'!$F$11,"low",IF(Table1[[#This Row],[E_mag]]&gt;'4 - Outliers'!$F$12,"high",""))</f>
        <v/>
      </c>
      <c r="I213" s="10">
        <f>IF(Table1[[#This Row],[SE_E_mag]]="",VLOOKUP(Table1[[#This Row],[IV_Standardised]],'5 -Impute_SE'!B:C,2,FALSE),Table1[[#This Row],[SE_E_mag]])</f>
        <v>3.507240887132191E-2</v>
      </c>
      <c r="J213" s="10">
        <v>1</v>
      </c>
      <c r="K213" s="10">
        <f>1/Table1[[#This Row],[5 - Impute_SE]]</f>
        <v>28.512441323004829</v>
      </c>
      <c r="L213" s="10">
        <f>Table1[[#This Row],[7 - 1_SE]]*Table1[[#This Row],[6 - Assign weight]]</f>
        <v>28.512441323004829</v>
      </c>
      <c r="M213" s="10">
        <f>Table1[[#This Row],[8 - Total weight]]*Table1[[#This Row],[E_mag]]</f>
        <v>2.024</v>
      </c>
      <c r="N213" s="10" t="s">
        <v>175</v>
      </c>
      <c r="O213" s="47">
        <v>7.0986555555555553E-2</v>
      </c>
      <c r="P213" s="10" t="s">
        <v>57</v>
      </c>
      <c r="Q213" s="10">
        <v>3.507240887132191E-2</v>
      </c>
      <c r="R213" s="10" t="s">
        <v>128</v>
      </c>
      <c r="S213" s="10" t="s">
        <v>88</v>
      </c>
      <c r="T213" s="10" t="s">
        <v>66</v>
      </c>
      <c r="U213" s="10" t="s">
        <v>88</v>
      </c>
      <c r="V213" s="10" t="s">
        <v>47</v>
      </c>
      <c r="W213" s="10" t="s">
        <v>173</v>
      </c>
      <c r="X213" s="10" t="s">
        <v>49</v>
      </c>
      <c r="Y213" s="10" t="s">
        <v>90</v>
      </c>
      <c r="Z213" s="10" t="s">
        <v>174</v>
      </c>
      <c r="AA213" s="11" t="s">
        <v>51</v>
      </c>
      <c r="AB213" s="11" t="s">
        <v>92</v>
      </c>
      <c r="AC213" s="11">
        <v>2000</v>
      </c>
      <c r="AD213" s="10" t="s">
        <v>93</v>
      </c>
      <c r="AE213" s="10">
        <v>268</v>
      </c>
      <c r="AF213" s="10">
        <v>1</v>
      </c>
      <c r="AG213" s="10">
        <v>0</v>
      </c>
      <c r="AH213" s="10">
        <v>0</v>
      </c>
      <c r="AI213" s="10">
        <f>SUM(Table1[[#This Row],[Attitude_SS]:[Demography_SS]])</f>
        <v>0</v>
      </c>
      <c r="AJ213" s="11" t="s">
        <v>94</v>
      </c>
      <c r="AK213" s="11" t="s">
        <v>145</v>
      </c>
      <c r="AL213" s="11"/>
      <c r="AM213" s="11" t="s">
        <v>146</v>
      </c>
      <c r="AN213" s="11" t="s">
        <v>55</v>
      </c>
      <c r="AO213" s="11"/>
      <c r="AP213" s="10">
        <v>2.2939999999999999E-2</v>
      </c>
      <c r="AQ213" s="10"/>
      <c r="AR213" s="10"/>
      <c r="AS213" s="10" t="s">
        <v>58</v>
      </c>
      <c r="AT213" s="10">
        <v>2.024</v>
      </c>
      <c r="AU213" s="10"/>
    </row>
    <row r="214" spans="1:47" x14ac:dyDescent="0.35">
      <c r="A214" s="23">
        <v>21</v>
      </c>
      <c r="B214" s="10" t="s">
        <v>314</v>
      </c>
      <c r="C214" s="10">
        <v>21.1</v>
      </c>
      <c r="D214" s="10" t="s">
        <v>321</v>
      </c>
      <c r="E214" s="10" t="s">
        <v>316</v>
      </c>
      <c r="F214" s="10" t="str">
        <f>IF(Table1[[#This Row],[Regional_accessibility]]=0,"exclude - no RA","")</f>
        <v/>
      </c>
      <c r="G214" s="10" t="str">
        <f>IF(Table1[[#This Row],[E_mag]]&gt;1,"exclude - &gt;1",IF(Table1[[#This Row],[E_mag]]&lt;-1,"exclude &lt;-1",""))</f>
        <v/>
      </c>
      <c r="H214" s="10" t="str">
        <f>IF(Table1[[#This Row],[E_mag]]&lt;'4 - Outliers'!$F$11,"low",IF(Table1[[#This Row],[E_mag]]&gt;'4 - Outliers'!$F$12,"high",""))</f>
        <v/>
      </c>
      <c r="I214" s="10">
        <f>IF(Table1[[#This Row],[SE_E_mag]]="",VLOOKUP(Table1[[#This Row],[IV_Standardised]],'5 -Impute_SE'!B:C,2,FALSE),Table1[[#This Row],[SE_E_mag]])</f>
        <v>3.9358273784503295E-2</v>
      </c>
      <c r="J214" s="10">
        <v>1</v>
      </c>
      <c r="K214" s="10">
        <f>1/Table1[[#This Row],[5 - Impute_SE]]</f>
        <v>25.407618369526521</v>
      </c>
      <c r="L214" s="10">
        <f>Table1[[#This Row],[7 - 1_SE]]*Table1[[#This Row],[6 - Assign weight]]</f>
        <v>25.407618369526521</v>
      </c>
      <c r="M214" s="10">
        <f>Table1[[#This Row],[8 - Total weight]]*Table1[[#This Row],[E_mag]]</f>
        <v>7.1369999999999996</v>
      </c>
      <c r="N214" s="10" t="s">
        <v>320</v>
      </c>
      <c r="O214" s="16">
        <v>0.28089999999999998</v>
      </c>
      <c r="P214" s="10" t="s">
        <v>98</v>
      </c>
      <c r="Q214" s="10">
        <v>3.9358273784503295E-2</v>
      </c>
      <c r="R214" s="10" t="s">
        <v>128</v>
      </c>
      <c r="S214" s="10" t="s">
        <v>88</v>
      </c>
      <c r="T214" s="10" t="s">
        <v>66</v>
      </c>
      <c r="U214" s="10" t="s">
        <v>88</v>
      </c>
      <c r="V214" s="10" t="s">
        <v>47</v>
      </c>
      <c r="W214" s="10" t="s">
        <v>89</v>
      </c>
      <c r="X214" s="10" t="s">
        <v>49</v>
      </c>
      <c r="Y214" s="10" t="s">
        <v>90</v>
      </c>
      <c r="Z214" s="10" t="s">
        <v>13</v>
      </c>
      <c r="AA214" s="11" t="s">
        <v>51</v>
      </c>
      <c r="AB214" s="11" t="s">
        <v>317</v>
      </c>
      <c r="AC214" s="11" t="s">
        <v>318</v>
      </c>
      <c r="AD214" s="10" t="s">
        <v>54</v>
      </c>
      <c r="AE214" s="10">
        <v>348</v>
      </c>
      <c r="AF214" s="10">
        <v>1</v>
      </c>
      <c r="AG214" s="10">
        <v>0</v>
      </c>
      <c r="AH214" s="10">
        <v>0</v>
      </c>
      <c r="AI214" s="10">
        <f>SUM(Table1[[#This Row],[Attitude_SS]:[Demography_SS]])</f>
        <v>0</v>
      </c>
      <c r="AJ214" s="11" t="s">
        <v>94</v>
      </c>
      <c r="AK214" s="11" t="s">
        <v>322</v>
      </c>
      <c r="AL214" s="11"/>
      <c r="AM214" s="11" t="s">
        <v>146</v>
      </c>
      <c r="AN214" s="11" t="s">
        <v>55</v>
      </c>
      <c r="AO214" s="11"/>
      <c r="AP214" s="10">
        <v>0.28089999999999998</v>
      </c>
      <c r="AQ214" s="10"/>
      <c r="AR214" s="10"/>
      <c r="AS214" s="10" t="s">
        <v>58</v>
      </c>
      <c r="AT214" s="10">
        <v>7.1369999999999996</v>
      </c>
      <c r="AU214" s="10"/>
    </row>
    <row r="215" spans="1:47" x14ac:dyDescent="0.35">
      <c r="A215" s="23">
        <v>107</v>
      </c>
      <c r="B215" s="10" t="s">
        <v>1060</v>
      </c>
      <c r="C215" s="10">
        <v>107.1</v>
      </c>
      <c r="D215" s="10" t="s">
        <v>1063</v>
      </c>
      <c r="E215" s="10" t="s">
        <v>1064</v>
      </c>
      <c r="F215" s="10" t="str">
        <f>IF(Table1[[#This Row],[Regional_accessibility]]=0,"exclude - no RA","")</f>
        <v/>
      </c>
      <c r="G215" s="10" t="str">
        <f>IF(Table1[[#This Row],[E_mag]]&gt;1,"exclude - &gt;1",IF(Table1[[#This Row],[E_mag]]&lt;-1,"exclude &lt;-1",""))</f>
        <v/>
      </c>
      <c r="H215" s="10" t="str">
        <f>IF(Table1[[#This Row],[E_mag]]&lt;'4 - Outliers'!$F$11,"low",IF(Table1[[#This Row],[E_mag]]&gt;'4 - Outliers'!$F$12,"high",""))</f>
        <v>high</v>
      </c>
      <c r="I215" s="10">
        <f>IF(Table1[[#This Row],[SE_E_mag]]="",VLOOKUP(Table1[[#This Row],[IV_Standardised]],'5 -Impute_SE'!B:C,2,FALSE),Table1[[#This Row],[SE_E_mag]])</f>
        <v>6.5206307597043892E-2</v>
      </c>
      <c r="J215" s="10">
        <f>1/5</f>
        <v>0.2</v>
      </c>
      <c r="K215" s="10">
        <f>1/Table1[[#This Row],[5 - Impute_SE]]</f>
        <v>15.335939679021708</v>
      </c>
      <c r="L215" s="10">
        <f>Table1[[#This Row],[7 - 1_SE]]*Table1[[#This Row],[6 - Assign weight]]</f>
        <v>3.0671879358043417</v>
      </c>
      <c r="M215" s="10">
        <f>Table1[[#This Row],[8 - Total weight]]*Table1[[#This Row],[E_mag]]</f>
        <v>2.4629519124508863</v>
      </c>
      <c r="N215" s="10" t="s">
        <v>227</v>
      </c>
      <c r="O215" s="16">
        <v>0.80300000000000005</v>
      </c>
      <c r="P215" s="10" t="s">
        <v>126</v>
      </c>
      <c r="Q215" s="10"/>
      <c r="R215" s="10"/>
      <c r="S215" s="10" t="s">
        <v>88</v>
      </c>
      <c r="T215" s="10" t="s">
        <v>66</v>
      </c>
      <c r="U215" s="10" t="s">
        <v>88</v>
      </c>
      <c r="V215" s="10" t="s">
        <v>47</v>
      </c>
      <c r="W215" s="10" t="s">
        <v>120</v>
      </c>
      <c r="X215" s="10" t="s">
        <v>359</v>
      </c>
      <c r="Y215" s="10" t="s">
        <v>90</v>
      </c>
      <c r="Z215" s="10" t="s">
        <v>142</v>
      </c>
      <c r="AA215" s="11" t="s">
        <v>51</v>
      </c>
      <c r="AB215" s="11" t="s">
        <v>352</v>
      </c>
      <c r="AC215" s="11">
        <v>2000</v>
      </c>
      <c r="AD215" s="10" t="s">
        <v>93</v>
      </c>
      <c r="AE215" s="10">
        <v>59101</v>
      </c>
      <c r="AF215" s="10">
        <v>1</v>
      </c>
      <c r="AG215" s="10">
        <v>0</v>
      </c>
      <c r="AH215" s="10">
        <v>1</v>
      </c>
      <c r="AI215" s="10">
        <f>SUM(Table1[[#This Row],[Attitude_SS]:[Demography_SS]])</f>
        <v>1</v>
      </c>
      <c r="AJ215" s="11" t="s">
        <v>94</v>
      </c>
      <c r="AK215" s="11" t="s">
        <v>177</v>
      </c>
      <c r="AL215" s="11"/>
      <c r="AM215" s="10" t="s">
        <v>96</v>
      </c>
      <c r="AN215" s="11" t="s">
        <v>215</v>
      </c>
      <c r="AO215" s="11"/>
      <c r="AP215" s="10">
        <v>0.1646</v>
      </c>
      <c r="AQ215" s="10"/>
      <c r="AR215" s="10">
        <v>1.1789214558027765</v>
      </c>
      <c r="AS215" s="10" t="s">
        <v>185</v>
      </c>
      <c r="AT215" s="10" t="s">
        <v>58</v>
      </c>
      <c r="AU215" s="10"/>
    </row>
    <row r="216" spans="1:47" x14ac:dyDescent="0.35">
      <c r="A216" s="23">
        <v>107</v>
      </c>
      <c r="B216" s="10" t="s">
        <v>1060</v>
      </c>
      <c r="C216" s="10">
        <v>107.2</v>
      </c>
      <c r="D216" s="10" t="s">
        <v>1068</v>
      </c>
      <c r="E216" s="10" t="s">
        <v>1067</v>
      </c>
      <c r="F216" s="10" t="str">
        <f>IF(Table1[[#This Row],[Regional_accessibility]]=0,"exclude - no RA","")</f>
        <v/>
      </c>
      <c r="G216" s="10" t="str">
        <f>IF(Table1[[#This Row],[E_mag]]&gt;1,"exclude - &gt;1",IF(Table1[[#This Row],[E_mag]]&lt;-1,"exclude &lt;-1",""))</f>
        <v/>
      </c>
      <c r="H216" s="10" t="str">
        <f>IF(Table1[[#This Row],[E_mag]]&lt;'4 - Outliers'!$F$11,"low",IF(Table1[[#This Row],[E_mag]]&gt;'4 - Outliers'!$F$12,"high",""))</f>
        <v>high</v>
      </c>
      <c r="I216" s="10">
        <f>IF(Table1[[#This Row],[SE_E_mag]]="",VLOOKUP(Table1[[#This Row],[IV_Standardised]],'5 -Impute_SE'!B:C,2,FALSE),Table1[[#This Row],[SE_E_mag]])</f>
        <v>6.5206307597043892E-2</v>
      </c>
      <c r="J216" s="10">
        <f>1/5</f>
        <v>0.2</v>
      </c>
      <c r="K216" s="10">
        <f>1/Table1[[#This Row],[5 - Impute_SE]]</f>
        <v>15.335939679021708</v>
      </c>
      <c r="L216" s="10">
        <f>Table1[[#This Row],[7 - 1_SE]]*Table1[[#This Row],[6 - Assign weight]]</f>
        <v>3.0671879358043417</v>
      </c>
      <c r="M216" s="10">
        <f>Table1[[#This Row],[8 - Total weight]]*Table1[[#This Row],[E_mag]]</f>
        <v>2.0764862325395397</v>
      </c>
      <c r="N216" s="10" t="s">
        <v>227</v>
      </c>
      <c r="O216" s="16">
        <v>0.67700000000000005</v>
      </c>
      <c r="P216" s="10" t="s">
        <v>126</v>
      </c>
      <c r="Q216" s="10"/>
      <c r="R216" s="10"/>
      <c r="S216" s="10" t="s">
        <v>88</v>
      </c>
      <c r="T216" s="10" t="s">
        <v>66</v>
      </c>
      <c r="U216" s="10" t="s">
        <v>88</v>
      </c>
      <c r="V216" s="10" t="s">
        <v>47</v>
      </c>
      <c r="W216" s="10" t="s">
        <v>120</v>
      </c>
      <c r="X216" s="10" t="s">
        <v>359</v>
      </c>
      <c r="Y216" s="10" t="s">
        <v>90</v>
      </c>
      <c r="Z216" s="10" t="s">
        <v>142</v>
      </c>
      <c r="AA216" s="11" t="s">
        <v>51</v>
      </c>
      <c r="AB216" s="11" t="s">
        <v>352</v>
      </c>
      <c r="AC216" s="11">
        <v>2000</v>
      </c>
      <c r="AD216" s="10" t="s">
        <v>93</v>
      </c>
      <c r="AE216" s="10">
        <v>4376</v>
      </c>
      <c r="AF216" s="10">
        <v>1</v>
      </c>
      <c r="AG216" s="10">
        <v>0</v>
      </c>
      <c r="AH216" s="10">
        <v>1</v>
      </c>
      <c r="AI216" s="10">
        <f>SUM(Table1[[#This Row],[Attitude_SS]:[Demography_SS]])</f>
        <v>1</v>
      </c>
      <c r="AJ216" s="11" t="s">
        <v>94</v>
      </c>
      <c r="AK216" s="11" t="s">
        <v>177</v>
      </c>
      <c r="AL216" s="11"/>
      <c r="AM216" s="10" t="s">
        <v>96</v>
      </c>
      <c r="AN216" s="11" t="s">
        <v>215</v>
      </c>
      <c r="AO216" s="11"/>
      <c r="AP216" s="10">
        <v>0.1129</v>
      </c>
      <c r="AQ216" s="10"/>
      <c r="AR216" s="10">
        <v>1.1195199753532641</v>
      </c>
      <c r="AS216" s="10" t="s">
        <v>185</v>
      </c>
      <c r="AT216" s="10" t="s">
        <v>58</v>
      </c>
      <c r="AU216" s="10"/>
    </row>
    <row r="217" spans="1:47" x14ac:dyDescent="0.35">
      <c r="A217" s="23">
        <v>38</v>
      </c>
      <c r="B217" s="10" t="s">
        <v>505</v>
      </c>
      <c r="C217" s="10">
        <v>38.1</v>
      </c>
      <c r="D217" s="10" t="s">
        <v>515</v>
      </c>
      <c r="E217" s="10" t="s">
        <v>507</v>
      </c>
      <c r="F217" s="10" t="str">
        <f>IF(Table1[[#This Row],[Regional_accessibility]]=0,"exclude - no RA","")</f>
        <v/>
      </c>
      <c r="G217" s="10" t="str">
        <f>IF(Table1[[#This Row],[E_mag]]&gt;1,"exclude - &gt;1",IF(Table1[[#This Row],[E_mag]]&lt;-1,"exclude &lt;-1",""))</f>
        <v/>
      </c>
      <c r="H217" s="10" t="str">
        <f>IF(Table1[[#This Row],[E_mag]]&lt;'4 - Outliers'!$F$11,"low",IF(Table1[[#This Row],[E_mag]]&gt;'4 - Outliers'!$F$12,"high",""))</f>
        <v/>
      </c>
      <c r="I217" s="10">
        <f>IF(Table1[[#This Row],[SE_E_mag]]="",VLOOKUP(Table1[[#This Row],[IV_Standardised]],'5 -Impute_SE'!B:C,2,FALSE),Table1[[#This Row],[SE_E_mag]])</f>
        <v>4.067176213173259E-2</v>
      </c>
      <c r="J217" s="10">
        <f t="shared" ref="J217:J222" si="3">1/6</f>
        <v>0.16666666666666666</v>
      </c>
      <c r="K217" s="10">
        <f>1/Table1[[#This Row],[5 - Impute_SE]]</f>
        <v>24.587083214173997</v>
      </c>
      <c r="L217" s="10">
        <f>Table1[[#This Row],[7 - 1_SE]]*Table1[[#This Row],[6 - Assign weight]]</f>
        <v>4.0978472023623329</v>
      </c>
      <c r="M217" s="10">
        <f>Table1[[#This Row],[8 - Total weight]]*Table1[[#This Row],[E_mag]]</f>
        <v>1.8440312410630499</v>
      </c>
      <c r="N217" s="10" t="s">
        <v>512</v>
      </c>
      <c r="O217" s="16">
        <v>0.45</v>
      </c>
      <c r="P217" s="10" t="s">
        <v>98</v>
      </c>
      <c r="Q217" s="10"/>
      <c r="R217" s="10"/>
      <c r="S217" s="10" t="s">
        <v>88</v>
      </c>
      <c r="T217" s="10" t="s">
        <v>66</v>
      </c>
      <c r="U217" s="10" t="s">
        <v>88</v>
      </c>
      <c r="V217" s="10" t="s">
        <v>47</v>
      </c>
      <c r="W217" s="10" t="s">
        <v>120</v>
      </c>
      <c r="X217" s="10" t="s">
        <v>49</v>
      </c>
      <c r="Y217" s="10" t="s">
        <v>90</v>
      </c>
      <c r="Z217" s="10" t="s">
        <v>102</v>
      </c>
      <c r="AA217" s="11" t="s">
        <v>508</v>
      </c>
      <c r="AB217" s="11" t="s">
        <v>509</v>
      </c>
      <c r="AC217" s="11">
        <v>2010</v>
      </c>
      <c r="AD217" s="10" t="s">
        <v>165</v>
      </c>
      <c r="AE217" s="10">
        <v>1000</v>
      </c>
      <c r="AF217" s="10">
        <v>1</v>
      </c>
      <c r="AG217" s="10">
        <v>0</v>
      </c>
      <c r="AH217" s="10">
        <v>0</v>
      </c>
      <c r="AI217" s="10">
        <f>SUM(Table1[[#This Row],[Attitude_SS]:[Demography_SS]])</f>
        <v>0</v>
      </c>
      <c r="AJ217" s="11" t="s">
        <v>94</v>
      </c>
      <c r="AK217" s="11" t="s">
        <v>514</v>
      </c>
      <c r="AL217" s="11"/>
      <c r="AM217" s="11" t="s">
        <v>146</v>
      </c>
      <c r="AN217" s="11" t="s">
        <v>511</v>
      </c>
      <c r="AO217" s="11"/>
      <c r="AP217" s="10">
        <v>0.45</v>
      </c>
      <c r="AQ217" s="10"/>
      <c r="AR217" s="10"/>
      <c r="AS217" s="10" t="s">
        <v>58</v>
      </c>
      <c r="AT217" s="10" t="s">
        <v>58</v>
      </c>
      <c r="AU217" s="10"/>
    </row>
    <row r="218" spans="1:47" x14ac:dyDescent="0.35">
      <c r="A218" s="23">
        <v>38</v>
      </c>
      <c r="B218" s="10" t="s">
        <v>505</v>
      </c>
      <c r="C218" s="10">
        <v>38.1</v>
      </c>
      <c r="D218" s="10" t="s">
        <v>513</v>
      </c>
      <c r="E218" s="10" t="s">
        <v>507</v>
      </c>
      <c r="F218" s="10" t="str">
        <f>IF(Table1[[#This Row],[Regional_accessibility]]=0,"exclude - no RA","")</f>
        <v/>
      </c>
      <c r="G218" s="10" t="str">
        <f>IF(Table1[[#This Row],[E_mag]]&gt;1,"exclude - &gt;1",IF(Table1[[#This Row],[E_mag]]&lt;-1,"exclude &lt;-1",""))</f>
        <v/>
      </c>
      <c r="H218" s="10" t="str">
        <f>IF(Table1[[#This Row],[E_mag]]&lt;'4 - Outliers'!$F$11,"low",IF(Table1[[#This Row],[E_mag]]&gt;'4 - Outliers'!$F$12,"high",""))</f>
        <v/>
      </c>
      <c r="I218" s="10">
        <f>IF(Table1[[#This Row],[SE_E_mag]]="",VLOOKUP(Table1[[#This Row],[IV_Standardised]],'5 -Impute_SE'!B:C,2,FALSE),Table1[[#This Row],[SE_E_mag]])</f>
        <v>4.067176213173259E-2</v>
      </c>
      <c r="J218" s="10">
        <f t="shared" si="3"/>
        <v>0.16666666666666666</v>
      </c>
      <c r="K218" s="10">
        <f>1/Table1[[#This Row],[5 - Impute_SE]]</f>
        <v>24.587083214173997</v>
      </c>
      <c r="L218" s="10">
        <f>Table1[[#This Row],[7 - 1_SE]]*Table1[[#This Row],[6 - Assign weight]]</f>
        <v>4.0978472023623329</v>
      </c>
      <c r="M218" s="10">
        <f>Table1[[#This Row],[8 - Total weight]]*Table1[[#This Row],[E_mag]]</f>
        <v>1.5325948536835126</v>
      </c>
      <c r="N218" s="10" t="s">
        <v>512</v>
      </c>
      <c r="O218" s="16">
        <v>0.374</v>
      </c>
      <c r="P218" s="10" t="s">
        <v>98</v>
      </c>
      <c r="Q218" s="10"/>
      <c r="R218" s="10"/>
      <c r="S218" s="10" t="s">
        <v>88</v>
      </c>
      <c r="T218" s="10" t="s">
        <v>66</v>
      </c>
      <c r="U218" s="10" t="s">
        <v>88</v>
      </c>
      <c r="V218" s="10" t="s">
        <v>47</v>
      </c>
      <c r="W218" s="10" t="s">
        <v>120</v>
      </c>
      <c r="X218" s="10" t="s">
        <v>49</v>
      </c>
      <c r="Y218" s="10" t="s">
        <v>90</v>
      </c>
      <c r="Z218" s="10" t="s">
        <v>102</v>
      </c>
      <c r="AA218" s="11" t="s">
        <v>508</v>
      </c>
      <c r="AB218" s="11" t="s">
        <v>509</v>
      </c>
      <c r="AC218" s="11">
        <v>2010</v>
      </c>
      <c r="AD218" s="10" t="s">
        <v>165</v>
      </c>
      <c r="AE218" s="10">
        <v>1000</v>
      </c>
      <c r="AF218" s="10">
        <v>1</v>
      </c>
      <c r="AG218" s="10">
        <v>0</v>
      </c>
      <c r="AH218" s="10">
        <v>0</v>
      </c>
      <c r="AI218" s="10">
        <f>SUM(Table1[[#This Row],[Attitude_SS]:[Demography_SS]])</f>
        <v>0</v>
      </c>
      <c r="AJ218" s="11" t="s">
        <v>94</v>
      </c>
      <c r="AK218" s="11" t="s">
        <v>514</v>
      </c>
      <c r="AL218" s="11"/>
      <c r="AM218" s="11" t="s">
        <v>146</v>
      </c>
      <c r="AN218" s="11" t="s">
        <v>511</v>
      </c>
      <c r="AO218" s="11"/>
      <c r="AP218" s="10">
        <v>0.49199999999999999</v>
      </c>
      <c r="AQ218" s="10"/>
      <c r="AR218" s="10"/>
      <c r="AS218" s="10" t="s">
        <v>58</v>
      </c>
      <c r="AT218" s="10" t="s">
        <v>58</v>
      </c>
      <c r="AU218" s="10"/>
    </row>
    <row r="219" spans="1:47" x14ac:dyDescent="0.35">
      <c r="A219" s="23">
        <v>38</v>
      </c>
      <c r="B219" s="10" t="s">
        <v>505</v>
      </c>
      <c r="C219" s="10">
        <v>38.299999999999997</v>
      </c>
      <c r="D219" s="10" t="s">
        <v>530</v>
      </c>
      <c r="E219" s="10" t="s">
        <v>525</v>
      </c>
      <c r="F219" s="10" t="str">
        <f>IF(Table1[[#This Row],[Regional_accessibility]]=0,"exclude - no RA","")</f>
        <v/>
      </c>
      <c r="G219" s="10" t="str">
        <f>IF(Table1[[#This Row],[E_mag]]&gt;1,"exclude - &gt;1",IF(Table1[[#This Row],[E_mag]]&lt;-1,"exclude &lt;-1",""))</f>
        <v/>
      </c>
      <c r="H219" s="10" t="str">
        <f>IF(Table1[[#This Row],[E_mag]]&lt;'4 - Outliers'!$F$11,"low",IF(Table1[[#This Row],[E_mag]]&gt;'4 - Outliers'!$F$12,"high",""))</f>
        <v/>
      </c>
      <c r="I219" s="10">
        <f>IF(Table1[[#This Row],[SE_E_mag]]="",VLOOKUP(Table1[[#This Row],[IV_Standardised]],'5 -Impute_SE'!B:C,2,FALSE),Table1[[#This Row],[SE_E_mag]])</f>
        <v>4.067176213173259E-2</v>
      </c>
      <c r="J219" s="10">
        <f t="shared" si="3"/>
        <v>0.16666666666666666</v>
      </c>
      <c r="K219" s="10">
        <f>1/Table1[[#This Row],[5 - Impute_SE]]</f>
        <v>24.587083214173997</v>
      </c>
      <c r="L219" s="10">
        <f>Table1[[#This Row],[7 - 1_SE]]*Table1[[#This Row],[6 - Assign weight]]</f>
        <v>4.0978472023623329</v>
      </c>
      <c r="M219" s="10">
        <f>Table1[[#This Row],[8 - Total weight]]*Table1[[#This Row],[E_mag]]</f>
        <v>1.5325948536835126</v>
      </c>
      <c r="N219" s="10" t="s">
        <v>512</v>
      </c>
      <c r="O219" s="16">
        <v>0.374</v>
      </c>
      <c r="P219" s="10" t="s">
        <v>98</v>
      </c>
      <c r="Q219" s="10"/>
      <c r="R219" s="10"/>
      <c r="S219" s="10" t="s">
        <v>88</v>
      </c>
      <c r="T219" s="10" t="s">
        <v>66</v>
      </c>
      <c r="U219" s="10" t="s">
        <v>88</v>
      </c>
      <c r="V219" s="10" t="s">
        <v>47</v>
      </c>
      <c r="W219" s="10" t="s">
        <v>120</v>
      </c>
      <c r="X219" s="10" t="s">
        <v>49</v>
      </c>
      <c r="Y219" s="10" t="s">
        <v>90</v>
      </c>
      <c r="Z219" s="10" t="s">
        <v>102</v>
      </c>
      <c r="AA219" s="11" t="s">
        <v>508</v>
      </c>
      <c r="AB219" s="11" t="s">
        <v>509</v>
      </c>
      <c r="AC219" s="11">
        <v>2010</v>
      </c>
      <c r="AD219" s="10" t="s">
        <v>165</v>
      </c>
      <c r="AE219" s="10">
        <v>1000</v>
      </c>
      <c r="AF219" s="10">
        <v>1</v>
      </c>
      <c r="AG219" s="10">
        <v>0</v>
      </c>
      <c r="AH219" s="10">
        <v>0</v>
      </c>
      <c r="AI219" s="10">
        <f>SUM(Table1[[#This Row],[Attitude_SS]:[Demography_SS]])</f>
        <v>0</v>
      </c>
      <c r="AJ219" s="11" t="s">
        <v>94</v>
      </c>
      <c r="AK219" s="11" t="s">
        <v>514</v>
      </c>
      <c r="AL219" s="11"/>
      <c r="AM219" s="11" t="s">
        <v>146</v>
      </c>
      <c r="AN219" s="11" t="s">
        <v>511</v>
      </c>
      <c r="AO219" s="11"/>
      <c r="AP219" s="10">
        <v>0.374</v>
      </c>
      <c r="AQ219" s="10"/>
      <c r="AR219" s="10"/>
      <c r="AS219" s="10" t="s">
        <v>58</v>
      </c>
      <c r="AT219" s="10" t="s">
        <v>58</v>
      </c>
      <c r="AU219" s="10"/>
    </row>
    <row r="220" spans="1:47" x14ac:dyDescent="0.35">
      <c r="A220" s="23">
        <v>38</v>
      </c>
      <c r="B220" s="10" t="s">
        <v>505</v>
      </c>
      <c r="C220" s="10">
        <v>38.5</v>
      </c>
      <c r="D220" s="10" t="s">
        <v>539</v>
      </c>
      <c r="E220" s="10" t="s">
        <v>536</v>
      </c>
      <c r="F220" s="10" t="str">
        <f>IF(Table1[[#This Row],[Regional_accessibility]]=0,"exclude - no RA","")</f>
        <v/>
      </c>
      <c r="G220" s="10" t="str">
        <f>IF(Table1[[#This Row],[E_mag]]&gt;1,"exclude - &gt;1",IF(Table1[[#This Row],[E_mag]]&lt;-1,"exclude &lt;-1",""))</f>
        <v/>
      </c>
      <c r="H220" s="10" t="str">
        <f>IF(Table1[[#This Row],[E_mag]]&lt;'4 - Outliers'!$F$11,"low",IF(Table1[[#This Row],[E_mag]]&gt;'4 - Outliers'!$F$12,"high",""))</f>
        <v/>
      </c>
      <c r="I220" s="10">
        <f>IF(Table1[[#This Row],[SE_E_mag]]="",VLOOKUP(Table1[[#This Row],[IV_Standardised]],'5 -Impute_SE'!B:C,2,FALSE),Table1[[#This Row],[SE_E_mag]])</f>
        <v>4.067176213173259E-2</v>
      </c>
      <c r="J220" s="10">
        <f t="shared" si="3"/>
        <v>0.16666666666666666</v>
      </c>
      <c r="K220" s="10">
        <f>1/Table1[[#This Row],[5 - Impute_SE]]</f>
        <v>24.587083214173997</v>
      </c>
      <c r="L220" s="10">
        <f>Table1[[#This Row],[7 - 1_SE]]*Table1[[#This Row],[6 - Assign weight]]</f>
        <v>4.0978472023623329</v>
      </c>
      <c r="M220" s="10">
        <f>Table1[[#This Row],[8 - Total weight]]*Table1[[#This Row],[E_mag]]</f>
        <v>1.0490488838047571</v>
      </c>
      <c r="N220" s="10" t="s">
        <v>512</v>
      </c>
      <c r="O220" s="64">
        <v>0.25600000000000001</v>
      </c>
      <c r="P220" s="10" t="s">
        <v>98</v>
      </c>
      <c r="Q220" s="10"/>
      <c r="R220" s="10"/>
      <c r="S220" s="10" t="s">
        <v>88</v>
      </c>
      <c r="T220" s="10" t="s">
        <v>66</v>
      </c>
      <c r="U220" s="10" t="s">
        <v>88</v>
      </c>
      <c r="V220" s="10" t="s">
        <v>47</v>
      </c>
      <c r="W220" s="10" t="s">
        <v>120</v>
      </c>
      <c r="X220" s="10" t="s">
        <v>49</v>
      </c>
      <c r="Y220" s="10" t="s">
        <v>90</v>
      </c>
      <c r="Z220" s="10" t="s">
        <v>537</v>
      </c>
      <c r="AA220" s="11" t="s">
        <v>508</v>
      </c>
      <c r="AB220" s="11" t="s">
        <v>509</v>
      </c>
      <c r="AC220" s="11">
        <v>2010</v>
      </c>
      <c r="AD220" s="10" t="s">
        <v>165</v>
      </c>
      <c r="AE220" s="10">
        <v>1000</v>
      </c>
      <c r="AF220" s="10">
        <v>1</v>
      </c>
      <c r="AG220" s="10">
        <v>0</v>
      </c>
      <c r="AH220" s="10">
        <v>0</v>
      </c>
      <c r="AI220" s="10">
        <f>SUM(Table1[[#This Row],[Attitude_SS]:[Demography_SS]])</f>
        <v>0</v>
      </c>
      <c r="AJ220" s="11" t="s">
        <v>94</v>
      </c>
      <c r="AK220" s="11" t="s">
        <v>514</v>
      </c>
      <c r="AL220" s="11"/>
      <c r="AM220" s="11" t="s">
        <v>146</v>
      </c>
      <c r="AN220" s="11" t="s">
        <v>511</v>
      </c>
      <c r="AO220" s="11"/>
      <c r="AP220" s="10">
        <v>0.25600000000000001</v>
      </c>
      <c r="AQ220" s="10"/>
      <c r="AR220" s="10"/>
      <c r="AS220" s="10" t="s">
        <v>58</v>
      </c>
      <c r="AT220" s="10" t="s">
        <v>58</v>
      </c>
      <c r="AU220" s="10"/>
    </row>
    <row r="221" spans="1:47" x14ac:dyDescent="0.35">
      <c r="A221" s="23">
        <v>38</v>
      </c>
      <c r="B221" s="10" t="s">
        <v>505</v>
      </c>
      <c r="C221" s="10">
        <v>38.5</v>
      </c>
      <c r="D221" s="10" t="s">
        <v>538</v>
      </c>
      <c r="E221" s="10" t="s">
        <v>536</v>
      </c>
      <c r="F221" s="10" t="str">
        <f>IF(Table1[[#This Row],[Regional_accessibility]]=0,"exclude - no RA","")</f>
        <v/>
      </c>
      <c r="G221" s="10" t="str">
        <f>IF(Table1[[#This Row],[E_mag]]&gt;1,"exclude - &gt;1",IF(Table1[[#This Row],[E_mag]]&lt;-1,"exclude &lt;-1",""))</f>
        <v/>
      </c>
      <c r="H221" s="10" t="str">
        <f>IF(Table1[[#This Row],[E_mag]]&lt;'4 - Outliers'!$F$11,"low",IF(Table1[[#This Row],[E_mag]]&gt;'4 - Outliers'!$F$12,"high",""))</f>
        <v/>
      </c>
      <c r="I221" s="10">
        <f>IF(Table1[[#This Row],[SE_E_mag]]="",VLOOKUP(Table1[[#This Row],[IV_Standardised]],'5 -Impute_SE'!B:C,2,FALSE),Table1[[#This Row],[SE_E_mag]])</f>
        <v>4.067176213173259E-2</v>
      </c>
      <c r="J221" s="10">
        <f t="shared" si="3"/>
        <v>0.16666666666666666</v>
      </c>
      <c r="K221" s="10">
        <f>1/Table1[[#This Row],[5 - Impute_SE]]</f>
        <v>24.587083214173997</v>
      </c>
      <c r="L221" s="10">
        <f>Table1[[#This Row],[7 - 1_SE]]*Table1[[#This Row],[6 - Assign weight]]</f>
        <v>4.0978472023623329</v>
      </c>
      <c r="M221" s="10">
        <f>Table1[[#This Row],[8 - Total weight]]*Table1[[#This Row],[E_mag]]</f>
        <v>1.0039725645787716</v>
      </c>
      <c r="N221" s="10" t="s">
        <v>512</v>
      </c>
      <c r="O221" s="16">
        <v>0.245</v>
      </c>
      <c r="P221" s="10" t="s">
        <v>98</v>
      </c>
      <c r="Q221" s="10"/>
      <c r="R221" s="10"/>
      <c r="S221" s="10" t="s">
        <v>88</v>
      </c>
      <c r="T221" s="10" t="s">
        <v>66</v>
      </c>
      <c r="U221" s="10" t="s">
        <v>88</v>
      </c>
      <c r="V221" s="10" t="s">
        <v>47</v>
      </c>
      <c r="W221" s="10" t="s">
        <v>120</v>
      </c>
      <c r="X221" s="10" t="s">
        <v>49</v>
      </c>
      <c r="Y221" s="10" t="s">
        <v>90</v>
      </c>
      <c r="Z221" s="10" t="s">
        <v>537</v>
      </c>
      <c r="AA221" s="11" t="s">
        <v>508</v>
      </c>
      <c r="AB221" s="11" t="s">
        <v>509</v>
      </c>
      <c r="AC221" s="11">
        <v>2010</v>
      </c>
      <c r="AD221" s="10" t="s">
        <v>165</v>
      </c>
      <c r="AE221" s="10">
        <v>1000</v>
      </c>
      <c r="AF221" s="10">
        <v>1</v>
      </c>
      <c r="AG221" s="10">
        <v>0</v>
      </c>
      <c r="AH221" s="10">
        <v>0</v>
      </c>
      <c r="AI221" s="10">
        <f>SUM(Table1[[#This Row],[Attitude_SS]:[Demography_SS]])</f>
        <v>0</v>
      </c>
      <c r="AJ221" s="11" t="s">
        <v>94</v>
      </c>
      <c r="AK221" s="11" t="s">
        <v>514</v>
      </c>
      <c r="AL221" s="11"/>
      <c r="AM221" s="11" t="s">
        <v>146</v>
      </c>
      <c r="AN221" s="11" t="s">
        <v>511</v>
      </c>
      <c r="AO221" s="11"/>
      <c r="AP221" s="10">
        <v>0.245</v>
      </c>
      <c r="AQ221" s="10"/>
      <c r="AR221" s="10"/>
      <c r="AS221" s="10" t="s">
        <v>58</v>
      </c>
      <c r="AT221" s="10" t="s">
        <v>58</v>
      </c>
      <c r="AU221" s="10"/>
    </row>
    <row r="222" spans="1:47" x14ac:dyDescent="0.35">
      <c r="A222" s="23">
        <v>38</v>
      </c>
      <c r="B222" s="10" t="s">
        <v>505</v>
      </c>
      <c r="C222" s="10">
        <v>38.299999999999997</v>
      </c>
      <c r="D222" s="10" t="s">
        <v>529</v>
      </c>
      <c r="E222" s="10" t="s">
        <v>525</v>
      </c>
      <c r="F222" s="10" t="str">
        <f>IF(Table1[[#This Row],[Regional_accessibility]]=0,"exclude - no RA","")</f>
        <v/>
      </c>
      <c r="G222" s="10" t="str">
        <f>IF(Table1[[#This Row],[E_mag]]&gt;1,"exclude - &gt;1",IF(Table1[[#This Row],[E_mag]]&lt;-1,"exclude &lt;-1",""))</f>
        <v/>
      </c>
      <c r="H222" s="10" t="str">
        <f>IF(Table1[[#This Row],[E_mag]]&lt;'4 - Outliers'!$F$11,"low",IF(Table1[[#This Row],[E_mag]]&gt;'4 - Outliers'!$F$12,"high",""))</f>
        <v/>
      </c>
      <c r="I222" s="10">
        <f>IF(Table1[[#This Row],[SE_E_mag]]="",VLOOKUP(Table1[[#This Row],[IV_Standardised]],'5 -Impute_SE'!B:C,2,FALSE),Table1[[#This Row],[SE_E_mag]])</f>
        <v>4.067176213173259E-2</v>
      </c>
      <c r="J222" s="10">
        <f t="shared" si="3"/>
        <v>0.16666666666666666</v>
      </c>
      <c r="K222" s="10">
        <f>1/Table1[[#This Row],[5 - Impute_SE]]</f>
        <v>24.587083214173997</v>
      </c>
      <c r="L222" s="10">
        <f>Table1[[#This Row],[7 - 1_SE]]*Table1[[#This Row],[6 - Assign weight]]</f>
        <v>4.0978472023623329</v>
      </c>
      <c r="M222" s="10">
        <f>Table1[[#This Row],[8 - Total weight]]*Table1[[#This Row],[E_mag]]</f>
        <v>0.54911152511655259</v>
      </c>
      <c r="N222" s="10" t="s">
        <v>512</v>
      </c>
      <c r="O222" s="16">
        <v>0.13400000000000001</v>
      </c>
      <c r="P222" s="10" t="s">
        <v>98</v>
      </c>
      <c r="Q222" s="10"/>
      <c r="R222" s="10"/>
      <c r="S222" s="10" t="s">
        <v>88</v>
      </c>
      <c r="T222" s="10" t="s">
        <v>66</v>
      </c>
      <c r="U222" s="10" t="s">
        <v>88</v>
      </c>
      <c r="V222" s="10" t="s">
        <v>47</v>
      </c>
      <c r="W222" s="10" t="s">
        <v>120</v>
      </c>
      <c r="X222" s="10" t="s">
        <v>49</v>
      </c>
      <c r="Y222" s="10" t="s">
        <v>90</v>
      </c>
      <c r="Z222" s="10" t="s">
        <v>102</v>
      </c>
      <c r="AA222" s="11" t="s">
        <v>508</v>
      </c>
      <c r="AB222" s="11" t="s">
        <v>509</v>
      </c>
      <c r="AC222" s="11">
        <v>2010</v>
      </c>
      <c r="AD222" s="10" t="s">
        <v>165</v>
      </c>
      <c r="AE222" s="10">
        <v>1000</v>
      </c>
      <c r="AF222" s="10">
        <v>1</v>
      </c>
      <c r="AG222" s="10">
        <v>0</v>
      </c>
      <c r="AH222" s="10">
        <v>0</v>
      </c>
      <c r="AI222" s="10">
        <f>SUM(Table1[[#This Row],[Attitude_SS]:[Demography_SS]])</f>
        <v>0</v>
      </c>
      <c r="AJ222" s="11" t="s">
        <v>94</v>
      </c>
      <c r="AK222" s="11" t="s">
        <v>514</v>
      </c>
      <c r="AL222" s="11"/>
      <c r="AM222" s="11" t="s">
        <v>146</v>
      </c>
      <c r="AN222" s="11" t="s">
        <v>511</v>
      </c>
      <c r="AO222" s="11"/>
      <c r="AP222" s="10">
        <v>0.13400000000000001</v>
      </c>
      <c r="AQ222" s="10"/>
      <c r="AR222" s="10"/>
      <c r="AS222" s="10" t="s">
        <v>58</v>
      </c>
      <c r="AT222" s="10" t="s">
        <v>58</v>
      </c>
      <c r="AU222" s="10"/>
    </row>
    <row r="223" spans="1:47" x14ac:dyDescent="0.35">
      <c r="A223" s="23">
        <v>11</v>
      </c>
      <c r="B223" s="10" t="s">
        <v>178</v>
      </c>
      <c r="C223" s="10">
        <v>11.3</v>
      </c>
      <c r="D223" s="10" t="s">
        <v>194</v>
      </c>
      <c r="E223" s="10" t="s">
        <v>195</v>
      </c>
      <c r="F223" s="10" t="str">
        <f>IF(Table1[[#This Row],[Regional_accessibility]]=0,"exclude - no RA","")</f>
        <v>exclude - no RA</v>
      </c>
      <c r="G223" s="10" t="str">
        <f>IF(Table1[[#This Row],[E_mag]]&gt;1,"exclude - &gt;1",IF(Table1[[#This Row],[E_mag]]&lt;-1,"exclude &lt;-1",""))</f>
        <v/>
      </c>
      <c r="H223" s="10" t="str">
        <f>IF(Table1[[#This Row],[E_mag]]&lt;'4 - Outliers'!$F$11,"low",IF(Table1[[#This Row],[E_mag]]&gt;'4 - Outliers'!$F$12,"high",""))</f>
        <v>low</v>
      </c>
      <c r="I223" s="10">
        <f>IF(Table1[[#This Row],[SE_E_mag]]="",VLOOKUP(Table1[[#This Row],[IV_Standardised]],'5 -Impute_SE'!B:C,2,FALSE),Table1[[#This Row],[SE_E_mag]])</f>
        <v>4.0709033181144709E-2</v>
      </c>
      <c r="J223" s="10"/>
      <c r="K223" s="10">
        <f>1/Table1[[#This Row],[5 - Impute_SE]]</f>
        <v>24.564572574108002</v>
      </c>
      <c r="L223" s="10">
        <f>Table1[[#This Row],[7 - 1_SE]]*Table1[[#This Row],[6 - Assign weight]]</f>
        <v>0</v>
      </c>
      <c r="M223" s="10">
        <f>Table1[[#This Row],[8 - Total weight]]*Table1[[#This Row],[E_mag]]</f>
        <v>0</v>
      </c>
      <c r="N223" s="10"/>
      <c r="O223" s="10">
        <v>-0.36599999999999999</v>
      </c>
      <c r="P223" s="10" t="s">
        <v>126</v>
      </c>
      <c r="Q223" s="10"/>
      <c r="R223" s="10"/>
      <c r="S223" s="10" t="s">
        <v>187</v>
      </c>
      <c r="T223" s="10" t="s">
        <v>45</v>
      </c>
      <c r="U223" s="10" t="s">
        <v>44</v>
      </c>
      <c r="V223" s="10" t="s">
        <v>47</v>
      </c>
      <c r="W223" s="10" t="s">
        <v>120</v>
      </c>
      <c r="X223" s="10" t="s">
        <v>49</v>
      </c>
      <c r="Y223" s="10" t="s">
        <v>50</v>
      </c>
      <c r="Z223" s="10" t="s">
        <v>13</v>
      </c>
      <c r="AA223" s="11" t="s">
        <v>51</v>
      </c>
      <c r="AB223" s="11" t="s">
        <v>103</v>
      </c>
      <c r="AC223" s="11">
        <v>2000</v>
      </c>
      <c r="AD223" s="10" t="s">
        <v>93</v>
      </c>
      <c r="AE223" s="10">
        <v>8212</v>
      </c>
      <c r="AF223" s="10">
        <v>0</v>
      </c>
      <c r="AG223" s="10">
        <v>1</v>
      </c>
      <c r="AH223" s="10">
        <v>1</v>
      </c>
      <c r="AI223" s="10">
        <f>SUM(Table1[[#This Row],[Attitude_SS]:[Demography_SS]])</f>
        <v>2</v>
      </c>
      <c r="AJ223" s="11" t="s">
        <v>94</v>
      </c>
      <c r="AK223" s="11" t="s">
        <v>188</v>
      </c>
      <c r="AL223" s="11"/>
      <c r="AM223" s="11" t="s">
        <v>107</v>
      </c>
      <c r="AN223" s="11" t="s">
        <v>183</v>
      </c>
      <c r="AO223" s="11"/>
      <c r="AP223" s="10">
        <v>-0.36599999999999999</v>
      </c>
      <c r="AQ223" s="10"/>
      <c r="AR223" s="10"/>
      <c r="AS223" s="10" t="s">
        <v>58</v>
      </c>
      <c r="AT223" s="10" t="s">
        <v>58</v>
      </c>
      <c r="AU223" s="10"/>
    </row>
    <row r="224" spans="1:47" x14ac:dyDescent="0.35">
      <c r="A224" s="23">
        <v>59</v>
      </c>
      <c r="B224" s="10" t="s">
        <v>673</v>
      </c>
      <c r="C224" s="10">
        <v>59.1</v>
      </c>
      <c r="D224" s="10" t="s">
        <v>674</v>
      </c>
      <c r="E224" s="10" t="s">
        <v>675</v>
      </c>
      <c r="F224" s="10" t="str">
        <f>IF(Table1[[#This Row],[Regional_accessibility]]=0,"exclude - no RA","")</f>
        <v/>
      </c>
      <c r="G224" s="10" t="str">
        <f>IF(Table1[[#This Row],[E_mag]]&gt;1,"exclude - &gt;1",IF(Table1[[#This Row],[E_mag]]&lt;-1,"exclude &lt;-1",""))</f>
        <v/>
      </c>
      <c r="H224" s="10" t="str">
        <f>IF(Table1[[#This Row],[E_mag]]&lt;'4 - Outliers'!$F$11,"low",IF(Table1[[#This Row],[E_mag]]&gt;'4 - Outliers'!$F$12,"high",""))</f>
        <v/>
      </c>
      <c r="I224" s="10">
        <f>IF(Table1[[#This Row],[SE_E_mag]]="",VLOOKUP(Table1[[#This Row],[IV_Standardised]],'5 -Impute_SE'!B:C,2,FALSE),Table1[[#This Row],[SE_E_mag]])</f>
        <v>0.14492753623188406</v>
      </c>
      <c r="J224" s="10">
        <f>1/2</f>
        <v>0.5</v>
      </c>
      <c r="K224" s="10">
        <f>1/Table1[[#This Row],[5 - Impute_SE]]</f>
        <v>6.8999999999999995</v>
      </c>
      <c r="L224" s="10">
        <f>Table1[[#This Row],[7 - 1_SE]]*Table1[[#This Row],[6 - Assign weight]]</f>
        <v>3.4499999999999997</v>
      </c>
      <c r="M224" s="10">
        <f>Table1[[#This Row],[8 - Total weight]]*Table1[[#This Row],[E_mag]]</f>
        <v>-1.0349999999999999</v>
      </c>
      <c r="N224" s="10" t="s">
        <v>682</v>
      </c>
      <c r="O224" s="16">
        <v>-0.3</v>
      </c>
      <c r="P224" s="10" t="s">
        <v>126</v>
      </c>
      <c r="Q224" s="10">
        <v>0.14492753623188406</v>
      </c>
      <c r="R224" s="10" t="s">
        <v>128</v>
      </c>
      <c r="S224" s="10" t="s">
        <v>88</v>
      </c>
      <c r="T224" s="10" t="s">
        <v>45</v>
      </c>
      <c r="U224" s="10" t="s">
        <v>44</v>
      </c>
      <c r="V224" s="10" t="s">
        <v>676</v>
      </c>
      <c r="W224" s="10" t="s">
        <v>677</v>
      </c>
      <c r="X224" s="10" t="s">
        <v>678</v>
      </c>
      <c r="Y224" s="10" t="s">
        <v>90</v>
      </c>
      <c r="Z224" s="10" t="s">
        <v>102</v>
      </c>
      <c r="AA224" s="11" t="s">
        <v>285</v>
      </c>
      <c r="AB224" s="11" t="s">
        <v>483</v>
      </c>
      <c r="AC224" s="11" t="s">
        <v>679</v>
      </c>
      <c r="AD224" s="10" t="s">
        <v>165</v>
      </c>
      <c r="AE224" s="10">
        <v>1813</v>
      </c>
      <c r="AF224" s="10">
        <v>1</v>
      </c>
      <c r="AG224" s="10">
        <v>0</v>
      </c>
      <c r="AH224" s="10">
        <v>0</v>
      </c>
      <c r="AI224" s="10">
        <f>SUM(Table1[[#This Row],[Attitude_SS]:[Demography_SS]])</f>
        <v>0</v>
      </c>
      <c r="AJ224" s="11" t="s">
        <v>94</v>
      </c>
      <c r="AK224" s="11" t="s">
        <v>680</v>
      </c>
      <c r="AL224" s="11"/>
      <c r="AM224" s="11" t="s">
        <v>146</v>
      </c>
      <c r="AN224" s="11" t="s">
        <v>681</v>
      </c>
      <c r="AO224" s="11"/>
      <c r="AP224" s="10">
        <v>-3.0000000000000001E-3</v>
      </c>
      <c r="AQ224" s="10"/>
      <c r="AR224" s="10"/>
      <c r="AS224" s="10" t="s">
        <v>58</v>
      </c>
      <c r="AT224" s="10">
        <v>-2.0699999999999998</v>
      </c>
      <c r="AU224" s="10"/>
    </row>
    <row r="225" spans="1:47" x14ac:dyDescent="0.35">
      <c r="A225" s="23">
        <v>59</v>
      </c>
      <c r="B225" s="10" t="s">
        <v>673</v>
      </c>
      <c r="C225" s="10">
        <v>59.6</v>
      </c>
      <c r="D225" s="10" t="s">
        <v>685</v>
      </c>
      <c r="E225" s="10" t="s">
        <v>686</v>
      </c>
      <c r="F225" s="10" t="str">
        <f>IF(Table1[[#This Row],[Regional_accessibility]]=0,"exclude - no RA","")</f>
        <v/>
      </c>
      <c r="G225" s="10" t="str">
        <f>IF(Table1[[#This Row],[E_mag]]&gt;1,"exclude - &gt;1",IF(Table1[[#This Row],[E_mag]]&lt;-1,"exclude &lt;-1",""))</f>
        <v/>
      </c>
      <c r="H225" s="10" t="str">
        <f>IF(Table1[[#This Row],[E_mag]]&lt;'4 - Outliers'!$F$11,"low",IF(Table1[[#This Row],[E_mag]]&gt;'4 - Outliers'!$F$12,"high",""))</f>
        <v/>
      </c>
      <c r="I225" s="10">
        <f>IF(Table1[[#This Row],[SE_E_mag]]="",VLOOKUP(Table1[[#This Row],[IV_Standardised]],'5 -Impute_SE'!B:C,2,FALSE),Table1[[#This Row],[SE_E_mag]])</f>
        <v>0.11406844106463879</v>
      </c>
      <c r="J225" s="10">
        <f>1/2</f>
        <v>0.5</v>
      </c>
      <c r="K225" s="10">
        <f>1/Table1[[#This Row],[5 - Impute_SE]]</f>
        <v>8.7666666666666657</v>
      </c>
      <c r="L225" s="10">
        <f>Table1[[#This Row],[7 - 1_SE]]*Table1[[#This Row],[6 - Assign weight]]</f>
        <v>4.3833333333333329</v>
      </c>
      <c r="M225" s="10">
        <f>Table1[[#This Row],[8 - Total weight]]*Table1[[#This Row],[E_mag]]</f>
        <v>1.3149999999999997</v>
      </c>
      <c r="N225" s="10" t="s">
        <v>682</v>
      </c>
      <c r="O225" s="16">
        <v>0.3</v>
      </c>
      <c r="P225" s="10" t="s">
        <v>126</v>
      </c>
      <c r="Q225" s="10">
        <v>0.11406844106463879</v>
      </c>
      <c r="R225" s="10" t="s">
        <v>128</v>
      </c>
      <c r="S225" s="10" t="s">
        <v>88</v>
      </c>
      <c r="T225" s="10" t="s">
        <v>66</v>
      </c>
      <c r="U225" s="10" t="s">
        <v>88</v>
      </c>
      <c r="V225" s="10" t="s">
        <v>676</v>
      </c>
      <c r="W225" s="10" t="s">
        <v>687</v>
      </c>
      <c r="X225" s="10" t="s">
        <v>678</v>
      </c>
      <c r="Y225" s="10" t="s">
        <v>90</v>
      </c>
      <c r="Z225" s="10" t="s">
        <v>102</v>
      </c>
      <c r="AA225" s="11" t="s">
        <v>285</v>
      </c>
      <c r="AB225" s="11" t="s">
        <v>483</v>
      </c>
      <c r="AC225" s="11" t="s">
        <v>679</v>
      </c>
      <c r="AD225" s="10" t="s">
        <v>165</v>
      </c>
      <c r="AE225" s="10">
        <v>1813</v>
      </c>
      <c r="AF225" s="10">
        <v>1</v>
      </c>
      <c r="AG225" s="10">
        <v>0</v>
      </c>
      <c r="AH225" s="10">
        <v>0</v>
      </c>
      <c r="AI225" s="10">
        <f>SUM(Table1[[#This Row],[Attitude_SS]:[Demography_SS]])</f>
        <v>0</v>
      </c>
      <c r="AJ225" s="11" t="s">
        <v>94</v>
      </c>
      <c r="AK225" s="11" t="s">
        <v>680</v>
      </c>
      <c r="AL225" s="11"/>
      <c r="AM225" s="11" t="s">
        <v>146</v>
      </c>
      <c r="AN225" s="11" t="s">
        <v>681</v>
      </c>
      <c r="AO225" s="11"/>
      <c r="AP225" s="10">
        <v>3.0000000000000001E-3</v>
      </c>
      <c r="AQ225" s="10"/>
      <c r="AR225" s="10"/>
      <c r="AS225" s="10" t="s">
        <v>58</v>
      </c>
      <c r="AT225" s="10">
        <v>2.63</v>
      </c>
      <c r="AU225" s="10"/>
    </row>
    <row r="226" spans="1:47" x14ac:dyDescent="0.35">
      <c r="A226" s="23">
        <v>65</v>
      </c>
      <c r="B226" s="10" t="s">
        <v>705</v>
      </c>
      <c r="C226" s="10">
        <v>65.099999999999994</v>
      </c>
      <c r="D226" s="10" t="s">
        <v>731</v>
      </c>
      <c r="E226" s="10" t="s">
        <v>719</v>
      </c>
      <c r="F226" s="10" t="str">
        <f>IF(Table1[[#This Row],[Regional_accessibility]]=0,"exclude - no RA","")</f>
        <v/>
      </c>
      <c r="G226" s="10" t="str">
        <f>IF(Table1[[#This Row],[E_mag]]&gt;1,"exclude - &gt;1",IF(Table1[[#This Row],[E_mag]]&lt;-1,"exclude &lt;-1",""))</f>
        <v/>
      </c>
      <c r="H226" s="10" t="str">
        <f>IF(Table1[[#This Row],[E_mag]]&lt;'4 - Outliers'!$F$11,"low",IF(Table1[[#This Row],[E_mag]]&gt;'4 - Outliers'!$F$12,"high",""))</f>
        <v/>
      </c>
      <c r="I226" s="10">
        <f>IF(Table1[[#This Row],[SE_E_mag]]="",VLOOKUP(Table1[[#This Row],[IV_Standardised]],'5 -Impute_SE'!B:C,2,FALSE),Table1[[#This Row],[SE_E_mag]])</f>
        <v>2.4579245283018872E-2</v>
      </c>
      <c r="J226" s="10">
        <f>1/10</f>
        <v>0.1</v>
      </c>
      <c r="K226" s="10">
        <f>1/Table1[[#This Row],[5 - Impute_SE]]</f>
        <v>40.684731711061637</v>
      </c>
      <c r="L226" s="10">
        <f>Table1[[#This Row],[7 - 1_SE]]*Table1[[#This Row],[6 - Assign weight]]</f>
        <v>4.0684731711061639</v>
      </c>
      <c r="M226" s="10">
        <f>Table1[[#This Row],[8 - Total weight]]*Table1[[#This Row],[E_mag]]</f>
        <v>0.26500000000000001</v>
      </c>
      <c r="N226" s="10" t="s">
        <v>325</v>
      </c>
      <c r="O226" s="16">
        <v>6.5135000000000012E-2</v>
      </c>
      <c r="P226" s="10" t="s">
        <v>298</v>
      </c>
      <c r="Q226" s="10">
        <v>2.4579245283018872E-2</v>
      </c>
      <c r="R226" s="10" t="s">
        <v>128</v>
      </c>
      <c r="S226" s="10" t="s">
        <v>88</v>
      </c>
      <c r="T226" s="10" t="s">
        <v>66</v>
      </c>
      <c r="U226" s="10" t="s">
        <v>88</v>
      </c>
      <c r="V226" s="10" t="s">
        <v>47</v>
      </c>
      <c r="W226" s="10" t="s">
        <v>708</v>
      </c>
      <c r="X226" s="10" t="s">
        <v>49</v>
      </c>
      <c r="Y226" s="10" t="s">
        <v>90</v>
      </c>
      <c r="Z226" s="10" t="s">
        <v>13</v>
      </c>
      <c r="AA226" s="11" t="s">
        <v>508</v>
      </c>
      <c r="AB226" s="11" t="s">
        <v>720</v>
      </c>
      <c r="AC226" s="11">
        <v>2010</v>
      </c>
      <c r="AD226" s="10" t="s">
        <v>165</v>
      </c>
      <c r="AE226" s="10">
        <v>473</v>
      </c>
      <c r="AF226" s="10">
        <v>1</v>
      </c>
      <c r="AG226" s="10">
        <v>0</v>
      </c>
      <c r="AH226" s="10">
        <v>0</v>
      </c>
      <c r="AI226" s="10">
        <f>SUM(Table1[[#This Row],[Attitude_SS]:[Demography_SS]])</f>
        <v>0</v>
      </c>
      <c r="AJ226" s="11" t="s">
        <v>94</v>
      </c>
      <c r="AK226" s="11" t="s">
        <v>724</v>
      </c>
      <c r="AL226" s="11"/>
      <c r="AM226" s="11" t="s">
        <v>146</v>
      </c>
      <c r="AN226" s="11" t="s">
        <v>55</v>
      </c>
      <c r="AO226" s="11"/>
      <c r="AP226" s="10">
        <v>1.861</v>
      </c>
      <c r="AQ226" s="10"/>
      <c r="AR226" s="10"/>
      <c r="AS226" s="10" t="s">
        <v>58</v>
      </c>
      <c r="AT226" s="10">
        <v>2.65</v>
      </c>
      <c r="AU226" s="10"/>
    </row>
    <row r="227" spans="1:47" x14ac:dyDescent="0.35">
      <c r="A227" s="23">
        <v>65</v>
      </c>
      <c r="B227" s="10" t="s">
        <v>705</v>
      </c>
      <c r="C227" s="10">
        <v>65.2</v>
      </c>
      <c r="D227" s="10" t="s">
        <v>741</v>
      </c>
      <c r="E227" s="10" t="s">
        <v>738</v>
      </c>
      <c r="F227" s="10" t="str">
        <f>IF(Table1[[#This Row],[Regional_accessibility]]=0,"exclude - no RA","")</f>
        <v/>
      </c>
      <c r="G227" s="10" t="str">
        <f>IF(Table1[[#This Row],[E_mag]]&gt;1,"exclude - &gt;1",IF(Table1[[#This Row],[E_mag]]&lt;-1,"exclude &lt;-1",""))</f>
        <v/>
      </c>
      <c r="H227" s="10" t="str">
        <f>IF(Table1[[#This Row],[E_mag]]&lt;'4 - Outliers'!$F$11,"low",IF(Table1[[#This Row],[E_mag]]&gt;'4 - Outliers'!$F$12,"high",""))</f>
        <v/>
      </c>
      <c r="I227" s="10">
        <f>IF(Table1[[#This Row],[SE_E_mag]]="",VLOOKUP(Table1[[#This Row],[IV_Standardised]],'5 -Impute_SE'!B:C,2,FALSE),Table1[[#This Row],[SE_E_mag]])</f>
        <v>2.1901079136690649E-2</v>
      </c>
      <c r="J227" s="10">
        <f>1/10</f>
        <v>0.1</v>
      </c>
      <c r="K227" s="10">
        <f>1/Table1[[#This Row],[5 - Impute_SE]]</f>
        <v>45.659850537899317</v>
      </c>
      <c r="L227" s="10">
        <f>Table1[[#This Row],[7 - 1_SE]]*Table1[[#This Row],[6 - Assign weight]]</f>
        <v>4.565985053789932</v>
      </c>
      <c r="M227" s="10">
        <f>Table1[[#This Row],[8 - Total weight]]*Table1[[#This Row],[E_mag]]</f>
        <v>0.27800000000000002</v>
      </c>
      <c r="N227" s="10" t="s">
        <v>325</v>
      </c>
      <c r="O227" s="16">
        <v>6.0885000000000002E-2</v>
      </c>
      <c r="P227" s="10" t="s">
        <v>298</v>
      </c>
      <c r="Q227" s="10">
        <v>2.1901079136690649E-2</v>
      </c>
      <c r="R227" s="10" t="s">
        <v>128</v>
      </c>
      <c r="S227" s="10" t="s">
        <v>88</v>
      </c>
      <c r="T227" s="10" t="s">
        <v>66</v>
      </c>
      <c r="U227" s="10" t="s">
        <v>88</v>
      </c>
      <c r="V227" s="10" t="s">
        <v>47</v>
      </c>
      <c r="W227" s="10" t="s">
        <v>708</v>
      </c>
      <c r="X227" s="10" t="s">
        <v>49</v>
      </c>
      <c r="Y227" s="10" t="s">
        <v>90</v>
      </c>
      <c r="Z227" s="10" t="s">
        <v>13</v>
      </c>
      <c r="AA227" s="11" t="s">
        <v>508</v>
      </c>
      <c r="AB227" s="11" t="s">
        <v>720</v>
      </c>
      <c r="AC227" s="11">
        <v>2010</v>
      </c>
      <c r="AD227" s="10" t="s">
        <v>165</v>
      </c>
      <c r="AE227" s="10">
        <v>473</v>
      </c>
      <c r="AF227" s="10">
        <v>1</v>
      </c>
      <c r="AG227" s="10">
        <v>0</v>
      </c>
      <c r="AH227" s="10">
        <v>0</v>
      </c>
      <c r="AI227" s="10">
        <f>SUM(Table1[[#This Row],[Attitude_SS]:[Demography_SS]])</f>
        <v>0</v>
      </c>
      <c r="AJ227" s="11" t="s">
        <v>94</v>
      </c>
      <c r="AK227" s="11" t="s">
        <v>724</v>
      </c>
      <c r="AL227" s="11"/>
      <c r="AM227" s="11" t="s">
        <v>146</v>
      </c>
      <c r="AN227" s="11" t="s">
        <v>55</v>
      </c>
      <c r="AO227" s="11"/>
      <c r="AP227" s="10">
        <v>1.107</v>
      </c>
      <c r="AQ227" s="10"/>
      <c r="AR227" s="10"/>
      <c r="AS227" s="10" t="s">
        <v>58</v>
      </c>
      <c r="AT227" s="10">
        <v>2.78</v>
      </c>
      <c r="AU227" s="10"/>
    </row>
    <row r="228" spans="1:47" x14ac:dyDescent="0.35">
      <c r="A228" s="23">
        <v>7</v>
      </c>
      <c r="B228" s="10" t="s">
        <v>137</v>
      </c>
      <c r="C228" s="10">
        <v>7.3</v>
      </c>
      <c r="D228" s="10" t="s">
        <v>155</v>
      </c>
      <c r="E228" s="10" t="s">
        <v>154</v>
      </c>
      <c r="F228" s="10" t="str">
        <f>IF(Table1[[#This Row],[Regional_accessibility]]=0,"exclude - no RA","")</f>
        <v/>
      </c>
      <c r="G228" s="10" t="str">
        <f>IF(Table1[[#This Row],[E_mag]]&gt;1,"exclude - &gt;1",IF(Table1[[#This Row],[E_mag]]&lt;-1,"exclude &lt;-1",""))</f>
        <v/>
      </c>
      <c r="H228" s="10" t="str">
        <f>IF(Table1[[#This Row],[E_mag]]&lt;'4 - Outliers'!$F$11,"low",IF(Table1[[#This Row],[E_mag]]&gt;'4 - Outliers'!$F$12,"high",""))</f>
        <v/>
      </c>
      <c r="I228" s="10">
        <f>IF(Table1[[#This Row],[SE_E_mag]]="",VLOOKUP(Table1[[#This Row],[IV_Standardised]],'5 -Impute_SE'!B:C,2,FALSE),Table1[[#This Row],[SE_E_mag]])</f>
        <v>4.6323073919833424E-2</v>
      </c>
      <c r="J228" s="10">
        <f>1/5</f>
        <v>0.2</v>
      </c>
      <c r="K228" s="10">
        <f>1/Table1[[#This Row],[5 - Impute_SE]]</f>
        <v>21.587513853907819</v>
      </c>
      <c r="L228" s="10">
        <f>Table1[[#This Row],[7 - 1_SE]]*Table1[[#This Row],[6 - Assign weight]]</f>
        <v>4.3175027707815641</v>
      </c>
      <c r="M228" s="10">
        <f>Table1[[#This Row],[8 - Total weight]]*Table1[[#This Row],[E_mag]]</f>
        <v>1.5368000000000002</v>
      </c>
      <c r="N228" s="10" t="s">
        <v>148</v>
      </c>
      <c r="O228" s="16">
        <v>0.35594650000000005</v>
      </c>
      <c r="P228" s="10" t="s">
        <v>77</v>
      </c>
      <c r="Q228" s="10">
        <v>4.6323073919833424E-2</v>
      </c>
      <c r="R228" s="10" t="s">
        <v>128</v>
      </c>
      <c r="S228" s="10" t="s">
        <v>88</v>
      </c>
      <c r="T228" s="10" t="s">
        <v>66</v>
      </c>
      <c r="U228" s="10" t="s">
        <v>88</v>
      </c>
      <c r="V228" s="10" t="s">
        <v>119</v>
      </c>
      <c r="W228" s="10" t="s">
        <v>140</v>
      </c>
      <c r="X228" s="10" t="s">
        <v>141</v>
      </c>
      <c r="Y228" s="10" t="s">
        <v>50</v>
      </c>
      <c r="Z228" s="10" t="s">
        <v>142</v>
      </c>
      <c r="AA228" s="11" t="s">
        <v>51</v>
      </c>
      <c r="AB228" s="11" t="s">
        <v>143</v>
      </c>
      <c r="AC228" s="11" t="s">
        <v>144</v>
      </c>
      <c r="AD228" s="10" t="s">
        <v>54</v>
      </c>
      <c r="AE228" s="10">
        <v>2127</v>
      </c>
      <c r="AF228" s="10">
        <v>1</v>
      </c>
      <c r="AG228" s="10">
        <v>0</v>
      </c>
      <c r="AH228" s="10">
        <v>1</v>
      </c>
      <c r="AI228" s="10">
        <f>SUM(Table1[[#This Row],[Attitude_SS]:[Demography_SS]])</f>
        <v>1</v>
      </c>
      <c r="AJ228" s="11" t="s">
        <v>94</v>
      </c>
      <c r="AK228" s="11" t="s">
        <v>145</v>
      </c>
      <c r="AL228" s="11"/>
      <c r="AM228" s="11" t="s">
        <v>146</v>
      </c>
      <c r="AN228" s="11" t="s">
        <v>147</v>
      </c>
      <c r="AO228" s="11" t="s">
        <v>124</v>
      </c>
      <c r="AP228" s="10">
        <v>5.0000000000000001E-3</v>
      </c>
      <c r="AQ228" s="10">
        <v>1.005012520859401</v>
      </c>
      <c r="AR228" s="10"/>
      <c r="AS228" s="10" t="s">
        <v>78</v>
      </c>
      <c r="AT228" s="10">
        <v>7.6840000000000002</v>
      </c>
      <c r="AU228" s="10"/>
    </row>
    <row r="229" spans="1:47" x14ac:dyDescent="0.35">
      <c r="A229" s="23">
        <v>22</v>
      </c>
      <c r="B229" s="10" t="s">
        <v>328</v>
      </c>
      <c r="C229" s="10">
        <v>22.2</v>
      </c>
      <c r="D229" s="10" t="s">
        <v>347</v>
      </c>
      <c r="E229" s="10" t="s">
        <v>330</v>
      </c>
      <c r="F229" s="10" t="str">
        <f>IF(Table1[[#This Row],[Regional_accessibility]]=0,"exclude - no RA","")</f>
        <v>exclude - no RA</v>
      </c>
      <c r="G229" s="10" t="str">
        <f>IF(Table1[[#This Row],[E_mag]]&gt;1,"exclude - &gt;1",IF(Table1[[#This Row],[E_mag]]&lt;-1,"exclude &lt;-1",""))</f>
        <v/>
      </c>
      <c r="H229" s="10" t="str">
        <f>IF(Table1[[#This Row],[E_mag]]&lt;'4 - Outliers'!$F$11,"low",IF(Table1[[#This Row],[E_mag]]&gt;'4 - Outliers'!$F$12,"high",""))</f>
        <v>low</v>
      </c>
      <c r="I229" s="10">
        <f>IF(Table1[[#This Row],[SE_E_mag]]="",VLOOKUP(Table1[[#This Row],[IV_Standardised]],'5 -Impute_SE'!B:C,2,FALSE),Table1[[#This Row],[SE_E_mag]])</f>
        <v>6.5206307597043892E-2</v>
      </c>
      <c r="J229" s="10"/>
      <c r="K229" s="10">
        <f>1/Table1[[#This Row],[5 - Impute_SE]]</f>
        <v>15.335939679021708</v>
      </c>
      <c r="L229" s="10">
        <f>Table1[[#This Row],[7 - 1_SE]]*Table1[[#This Row],[6 - Assign weight]]</f>
        <v>0</v>
      </c>
      <c r="M229" s="10">
        <f>Table1[[#This Row],[8 - Total weight]]*Table1[[#This Row],[E_mag]]</f>
        <v>0</v>
      </c>
      <c r="N229" s="10" t="s">
        <v>335</v>
      </c>
      <c r="O229" s="10">
        <v>-0.83</v>
      </c>
      <c r="P229" s="10" t="s">
        <v>126</v>
      </c>
      <c r="Q229" s="10"/>
      <c r="R229" s="10"/>
      <c r="S229" s="10" t="s">
        <v>88</v>
      </c>
      <c r="T229" s="10" t="s">
        <v>45</v>
      </c>
      <c r="U229" s="10" t="s">
        <v>44</v>
      </c>
      <c r="V229" s="10" t="s">
        <v>119</v>
      </c>
      <c r="W229" s="10" t="s">
        <v>120</v>
      </c>
      <c r="X229" s="10" t="s">
        <v>141</v>
      </c>
      <c r="Y229" s="10" t="s">
        <v>50</v>
      </c>
      <c r="Z229" s="10" t="s">
        <v>142</v>
      </c>
      <c r="AA229" s="11" t="s">
        <v>51</v>
      </c>
      <c r="AB229" s="11" t="s">
        <v>331</v>
      </c>
      <c r="AC229" s="11">
        <v>1990</v>
      </c>
      <c r="AD229" s="10" t="s">
        <v>93</v>
      </c>
      <c r="AE229" s="10">
        <v>4468</v>
      </c>
      <c r="AF229" s="10">
        <v>0</v>
      </c>
      <c r="AG229" s="10">
        <v>0</v>
      </c>
      <c r="AH229" s="10">
        <v>1</v>
      </c>
      <c r="AI229" s="10">
        <f>SUM(Table1[[#This Row],[Attitude_SS]:[Demography_SS]])</f>
        <v>1</v>
      </c>
      <c r="AJ229" s="11" t="s">
        <v>94</v>
      </c>
      <c r="AK229" s="11" t="s">
        <v>177</v>
      </c>
      <c r="AL229" s="11"/>
      <c r="AM229" s="11" t="s">
        <v>96</v>
      </c>
      <c r="AN229" s="11" t="s">
        <v>147</v>
      </c>
      <c r="AO229" s="11" t="s">
        <v>124</v>
      </c>
      <c r="AP229" s="10">
        <v>-0.64600000000000002</v>
      </c>
      <c r="AQ229" s="10">
        <v>0.5241381418083354</v>
      </c>
      <c r="AR229" s="10"/>
      <c r="AS229" s="10" t="s">
        <v>78</v>
      </c>
      <c r="AT229" s="10" t="s">
        <v>58</v>
      </c>
      <c r="AU229" s="10"/>
    </row>
    <row r="230" spans="1:47" x14ac:dyDescent="0.35">
      <c r="A230" s="23">
        <v>108</v>
      </c>
      <c r="B230" s="10" t="s">
        <v>1077</v>
      </c>
      <c r="C230" s="10">
        <v>108.1</v>
      </c>
      <c r="D230" s="10" t="s">
        <v>1081</v>
      </c>
      <c r="E230" s="10" t="s">
        <v>1079</v>
      </c>
      <c r="F230" s="10" t="str">
        <f>IF(Table1[[#This Row],[Regional_accessibility]]=0,"exclude - no RA","")</f>
        <v/>
      </c>
      <c r="G230" s="10" t="str">
        <f>IF(Table1[[#This Row],[E_mag]]&gt;1,"exclude - &gt;1",IF(Table1[[#This Row],[E_mag]]&lt;-1,"exclude &lt;-1",""))</f>
        <v>exclude &lt;-1</v>
      </c>
      <c r="H230" s="10" t="str">
        <f>IF(Table1[[#This Row],[E_mag]]&lt;'4 - Outliers'!$F$11,"low",IF(Table1[[#This Row],[E_mag]]&gt;'4 - Outliers'!$F$12,"high",""))</f>
        <v>low</v>
      </c>
      <c r="I230" s="10">
        <f>IF(Table1[[#This Row],[SE_E_mag]]="",VLOOKUP(Table1[[#This Row],[IV_Standardised]],'5 -Impute_SE'!B:C,2,FALSE),Table1[[#This Row],[SE_E_mag]])</f>
        <v>6.5206307597043892E-2</v>
      </c>
      <c r="J230" s="10"/>
      <c r="K230" s="10">
        <f>1/Table1[[#This Row],[5 - Impute_SE]]</f>
        <v>15.335939679021708</v>
      </c>
      <c r="L230" s="10">
        <f>Table1[[#This Row],[7 - 1_SE]]*Table1[[#This Row],[6 - Assign weight]]</f>
        <v>0</v>
      </c>
      <c r="M230" s="10">
        <f>Table1[[#This Row],[8 - Total weight]]*Table1[[#This Row],[E_mag]]</f>
        <v>0</v>
      </c>
      <c r="N230" s="10" t="s">
        <v>454</v>
      </c>
      <c r="O230" s="10">
        <v>-1.3072079999999999</v>
      </c>
      <c r="P230" s="10" t="s">
        <v>362</v>
      </c>
      <c r="Q230" s="10"/>
      <c r="R230" s="10"/>
      <c r="S230" s="10" t="s">
        <v>88</v>
      </c>
      <c r="T230" s="10" t="s">
        <v>45</v>
      </c>
      <c r="U230" s="10" t="s">
        <v>44</v>
      </c>
      <c r="V230" s="10" t="s">
        <v>47</v>
      </c>
      <c r="W230" s="10" t="s">
        <v>120</v>
      </c>
      <c r="X230" s="10" t="s">
        <v>359</v>
      </c>
      <c r="Y230" s="10" t="s">
        <v>90</v>
      </c>
      <c r="Z230" s="10" t="s">
        <v>142</v>
      </c>
      <c r="AA230" s="11" t="s">
        <v>51</v>
      </c>
      <c r="AB230" s="11" t="s">
        <v>1080</v>
      </c>
      <c r="AC230" s="11">
        <v>2000</v>
      </c>
      <c r="AD230" s="10" t="s">
        <v>93</v>
      </c>
      <c r="AE230" s="10">
        <v>40436</v>
      </c>
      <c r="AF230" s="10">
        <v>1</v>
      </c>
      <c r="AG230" s="10">
        <v>0</v>
      </c>
      <c r="AH230" s="10">
        <v>1</v>
      </c>
      <c r="AI230" s="10">
        <f>SUM(Table1[[#This Row],[Attitude_SS]:[Demography_SS]])</f>
        <v>1</v>
      </c>
      <c r="AJ230" s="11" t="s">
        <v>94</v>
      </c>
      <c r="AK230" s="11" t="s">
        <v>177</v>
      </c>
      <c r="AL230" s="11"/>
      <c r="AM230" s="11" t="s">
        <v>96</v>
      </c>
      <c r="AN230" s="11" t="s">
        <v>215</v>
      </c>
      <c r="AO230" s="11"/>
      <c r="AP230" s="10">
        <v>-0.13020000000000001</v>
      </c>
      <c r="AQ230" s="10"/>
      <c r="AR230" s="10">
        <v>0.87791982939511504</v>
      </c>
      <c r="AS230" s="10" t="s">
        <v>185</v>
      </c>
      <c r="AT230" s="10" t="s">
        <v>58</v>
      </c>
      <c r="AU230" s="10"/>
    </row>
    <row r="231" spans="1:47" x14ac:dyDescent="0.35">
      <c r="A231" s="23">
        <v>22</v>
      </c>
      <c r="B231" s="10" t="s">
        <v>328</v>
      </c>
      <c r="C231" s="10">
        <v>22.2</v>
      </c>
      <c r="D231" s="10" t="s">
        <v>345</v>
      </c>
      <c r="E231" s="10" t="s">
        <v>330</v>
      </c>
      <c r="F231" s="10" t="str">
        <f>IF(Table1[[#This Row],[Regional_accessibility]]=0,"exclude - no RA","")</f>
        <v>exclude - no RA</v>
      </c>
      <c r="G231" s="10" t="str">
        <f>IF(Table1[[#This Row],[E_mag]]&gt;1,"exclude - &gt;1",IF(Table1[[#This Row],[E_mag]]&lt;-1,"exclude &lt;-1",""))</f>
        <v>exclude &lt;-1</v>
      </c>
      <c r="H231" s="10" t="str">
        <f>IF(Table1[[#This Row],[E_mag]]&lt;'4 - Outliers'!$F$11,"low",IF(Table1[[#This Row],[E_mag]]&gt;'4 - Outliers'!$F$12,"high",""))</f>
        <v>low</v>
      </c>
      <c r="I231" s="10">
        <f>IF(Table1[[#This Row],[SE_E_mag]]="",VLOOKUP(Table1[[#This Row],[IV_Standardised]],'5 -Impute_SE'!B:C,2,FALSE),Table1[[#This Row],[SE_E_mag]])</f>
        <v>6.5206307597043892E-2</v>
      </c>
      <c r="J231" s="10"/>
      <c r="K231" s="10">
        <f>1/Table1[[#This Row],[5 - Impute_SE]]</f>
        <v>15.335939679021708</v>
      </c>
      <c r="L231" s="10">
        <f>Table1[[#This Row],[7 - 1_SE]]*Table1[[#This Row],[6 - Assign weight]]</f>
        <v>0</v>
      </c>
      <c r="M231" s="10">
        <f>Table1[[#This Row],[8 - Total weight]]*Table1[[#This Row],[E_mag]]</f>
        <v>0</v>
      </c>
      <c r="N231" s="10" t="s">
        <v>335</v>
      </c>
      <c r="O231" s="10">
        <v>-2.41</v>
      </c>
      <c r="P231" s="10" t="s">
        <v>126</v>
      </c>
      <c r="Q231" s="10"/>
      <c r="R231" s="10"/>
      <c r="S231" s="10" t="s">
        <v>88</v>
      </c>
      <c r="T231" s="10" t="s">
        <v>45</v>
      </c>
      <c r="U231" s="10" t="s">
        <v>44</v>
      </c>
      <c r="V231" s="10" t="s">
        <v>119</v>
      </c>
      <c r="W231" s="10" t="s">
        <v>120</v>
      </c>
      <c r="X231" s="10" t="s">
        <v>141</v>
      </c>
      <c r="Y231" s="10" t="s">
        <v>50</v>
      </c>
      <c r="Z231" s="10" t="s">
        <v>142</v>
      </c>
      <c r="AA231" s="11" t="s">
        <v>51</v>
      </c>
      <c r="AB231" s="11" t="s">
        <v>331</v>
      </c>
      <c r="AC231" s="11">
        <v>1990</v>
      </c>
      <c r="AD231" s="10" t="s">
        <v>93</v>
      </c>
      <c r="AE231" s="10">
        <v>4468</v>
      </c>
      <c r="AF231" s="10">
        <v>0</v>
      </c>
      <c r="AG231" s="10">
        <v>0</v>
      </c>
      <c r="AH231" s="10">
        <v>1</v>
      </c>
      <c r="AI231" s="10">
        <f>SUM(Table1[[#This Row],[Attitude_SS]:[Demography_SS]])</f>
        <v>1</v>
      </c>
      <c r="AJ231" s="11" t="s">
        <v>94</v>
      </c>
      <c r="AK231" s="11" t="s">
        <v>177</v>
      </c>
      <c r="AL231" s="11"/>
      <c r="AM231" s="11" t="s">
        <v>96</v>
      </c>
      <c r="AN231" s="11" t="s">
        <v>147</v>
      </c>
      <c r="AO231" s="11" t="s">
        <v>124</v>
      </c>
      <c r="AP231" s="10">
        <v>-2.238</v>
      </c>
      <c r="AQ231" s="10">
        <v>0.10667163444703576</v>
      </c>
      <c r="AR231" s="10"/>
      <c r="AS231" s="10" t="s">
        <v>78</v>
      </c>
      <c r="AT231" s="10" t="s">
        <v>58</v>
      </c>
      <c r="AU231" s="10"/>
    </row>
    <row r="232" spans="1:47" x14ac:dyDescent="0.35">
      <c r="A232" s="23">
        <v>22</v>
      </c>
      <c r="B232" s="10" t="s">
        <v>328</v>
      </c>
      <c r="C232" s="10">
        <v>22.1</v>
      </c>
      <c r="D232" s="10" t="s">
        <v>338</v>
      </c>
      <c r="E232" s="10" t="s">
        <v>330</v>
      </c>
      <c r="F232" s="10" t="str">
        <f>IF(Table1[[#This Row],[Regional_accessibility]]=0,"exclude - no RA","")</f>
        <v>exclude - no RA</v>
      </c>
      <c r="G232" s="10" t="str">
        <f>IF(Table1[[#This Row],[E_mag]]&gt;1,"exclude - &gt;1",IF(Table1[[#This Row],[E_mag]]&lt;-1,"exclude &lt;-1",""))</f>
        <v>exclude &lt;-1</v>
      </c>
      <c r="H232" s="10" t="str">
        <f>IF(Table1[[#This Row],[E_mag]]&lt;'4 - Outliers'!$F$11,"low",IF(Table1[[#This Row],[E_mag]]&gt;'4 - Outliers'!$F$12,"high",""))</f>
        <v>low</v>
      </c>
      <c r="I232" s="10">
        <f>IF(Table1[[#This Row],[SE_E_mag]]="",VLOOKUP(Table1[[#This Row],[IV_Standardised]],'5 -Impute_SE'!B:C,2,FALSE),Table1[[#This Row],[SE_E_mag]])</f>
        <v>6.5206307597043892E-2</v>
      </c>
      <c r="J232" s="10"/>
      <c r="K232" s="10">
        <f>1/Table1[[#This Row],[5 - Impute_SE]]</f>
        <v>15.335939679021708</v>
      </c>
      <c r="L232" s="10">
        <f>Table1[[#This Row],[7 - 1_SE]]*Table1[[#This Row],[6 - Assign weight]]</f>
        <v>0</v>
      </c>
      <c r="M232" s="10">
        <f>Table1[[#This Row],[8 - Total weight]]*Table1[[#This Row],[E_mag]]</f>
        <v>0</v>
      </c>
      <c r="N232" s="10" t="s">
        <v>333</v>
      </c>
      <c r="O232" s="10">
        <v>-2.7</v>
      </c>
      <c r="P232" s="10" t="s">
        <v>126</v>
      </c>
      <c r="Q232" s="10"/>
      <c r="R232" s="10"/>
      <c r="S232" s="10" t="s">
        <v>88</v>
      </c>
      <c r="T232" s="10" t="s">
        <v>45</v>
      </c>
      <c r="U232" s="10" t="s">
        <v>44</v>
      </c>
      <c r="V232" s="10" t="s">
        <v>119</v>
      </c>
      <c r="W232" s="10" t="s">
        <v>120</v>
      </c>
      <c r="X232" s="10" t="s">
        <v>141</v>
      </c>
      <c r="Y232" s="10" t="s">
        <v>50</v>
      </c>
      <c r="Z232" s="10" t="s">
        <v>142</v>
      </c>
      <c r="AA232" s="11" t="s">
        <v>51</v>
      </c>
      <c r="AB232" s="11" t="s">
        <v>331</v>
      </c>
      <c r="AC232" s="11">
        <v>1990</v>
      </c>
      <c r="AD232" s="10" t="s">
        <v>93</v>
      </c>
      <c r="AE232" s="10">
        <v>6476</v>
      </c>
      <c r="AF232" s="10">
        <v>0</v>
      </c>
      <c r="AG232" s="10">
        <v>0</v>
      </c>
      <c r="AH232" s="10">
        <v>1</v>
      </c>
      <c r="AI232" s="10">
        <f>SUM(Table1[[#This Row],[Attitude_SS]:[Demography_SS]])</f>
        <v>1</v>
      </c>
      <c r="AJ232" s="11" t="s">
        <v>94</v>
      </c>
      <c r="AK232" s="11" t="s">
        <v>177</v>
      </c>
      <c r="AL232" s="11"/>
      <c r="AM232" s="11" t="s">
        <v>96</v>
      </c>
      <c r="AN232" s="11" t="s">
        <v>147</v>
      </c>
      <c r="AO232" s="11" t="s">
        <v>124</v>
      </c>
      <c r="AP232" s="10">
        <v>-2.1339999999999999</v>
      </c>
      <c r="AQ232" s="10">
        <v>0.11836289410901962</v>
      </c>
      <c r="AR232" s="10"/>
      <c r="AS232" s="10" t="s">
        <v>78</v>
      </c>
      <c r="AT232" s="10" t="s">
        <v>58</v>
      </c>
      <c r="AU232" s="10"/>
    </row>
    <row r="233" spans="1:47" x14ac:dyDescent="0.35">
      <c r="A233" s="23">
        <v>55</v>
      </c>
      <c r="B233" s="10" t="s">
        <v>629</v>
      </c>
      <c r="C233" s="10">
        <v>55.1</v>
      </c>
      <c r="D233" s="10" t="s">
        <v>648</v>
      </c>
      <c r="E233" s="10" t="s">
        <v>630</v>
      </c>
      <c r="F233" s="10" t="str">
        <f>IF(Table1[[#This Row],[Regional_accessibility]]=0,"exclude - no RA","")</f>
        <v/>
      </c>
      <c r="G233" s="10" t="str">
        <f>IF(Table1[[#This Row],[E_mag]]&gt;1,"exclude - &gt;1",IF(Table1[[#This Row],[E_mag]]&lt;-1,"exclude &lt;-1",""))</f>
        <v>exclude - &gt;1</v>
      </c>
      <c r="H233" s="10" t="str">
        <f>IF(Table1[[#This Row],[E_mag]]&lt;'4 - Outliers'!$F$11,"low",IF(Table1[[#This Row],[E_mag]]&gt;'4 - Outliers'!$F$12,"high",""))</f>
        <v>high</v>
      </c>
      <c r="I233" s="10">
        <f>IF(Table1[[#This Row],[SE_E_mag]]="",VLOOKUP(Table1[[#This Row],[IV_Standardised]],'5 -Impute_SE'!B:C,2,FALSE),Table1[[#This Row],[SE_E_mag]])</f>
        <v>8.0327039057698876E-2</v>
      </c>
      <c r="J233" s="10"/>
      <c r="K233" s="10">
        <f>1/Table1[[#This Row],[5 - Impute_SE]]</f>
        <v>12.449108192344802</v>
      </c>
      <c r="L233" s="10">
        <f>Table1[[#This Row],[7 - 1_SE]]*Table1[[#This Row],[6 - Assign weight]]</f>
        <v>0</v>
      </c>
      <c r="M233" s="10">
        <f>Table1[[#This Row],[8 - Total weight]]*Table1[[#This Row],[E_mag]]</f>
        <v>0</v>
      </c>
      <c r="N233" s="10" t="s">
        <v>650</v>
      </c>
      <c r="O233" s="10">
        <v>4.705557948</v>
      </c>
      <c r="P233" s="10" t="s">
        <v>77</v>
      </c>
      <c r="Q233" s="10">
        <v>8.0327039057698876E-2</v>
      </c>
      <c r="R233" s="10" t="s">
        <v>128</v>
      </c>
      <c r="S233" s="10" t="s">
        <v>88</v>
      </c>
      <c r="T233" s="10" t="s">
        <v>66</v>
      </c>
      <c r="U233" s="10" t="s">
        <v>88</v>
      </c>
      <c r="V233" s="10" t="s">
        <v>302</v>
      </c>
      <c r="W233" s="10" t="s">
        <v>120</v>
      </c>
      <c r="X233" s="10" t="s">
        <v>141</v>
      </c>
      <c r="Y233" s="10" t="s">
        <v>90</v>
      </c>
      <c r="Z233" s="10" t="s">
        <v>13</v>
      </c>
      <c r="AA233" s="11" t="s">
        <v>51</v>
      </c>
      <c r="AB233" s="11" t="s">
        <v>92</v>
      </c>
      <c r="AC233" s="11" t="s">
        <v>54</v>
      </c>
      <c r="AD233" s="10" t="s">
        <v>165</v>
      </c>
      <c r="AE233" s="10">
        <v>1000</v>
      </c>
      <c r="AF233" s="10">
        <v>1</v>
      </c>
      <c r="AG233" s="10">
        <v>0</v>
      </c>
      <c r="AH233" s="10">
        <v>1</v>
      </c>
      <c r="AI233" s="10">
        <f>SUM(Table1[[#This Row],[Attitude_SS]:[Demography_SS]])</f>
        <v>1</v>
      </c>
      <c r="AJ233" s="11" t="s">
        <v>111</v>
      </c>
      <c r="AK233" s="11" t="s">
        <v>649</v>
      </c>
      <c r="AL233" s="11"/>
      <c r="AM233" s="11" t="s">
        <v>113</v>
      </c>
      <c r="AN233" s="11" t="s">
        <v>147</v>
      </c>
      <c r="AO233" s="11" t="s">
        <v>124</v>
      </c>
      <c r="AP233" s="10">
        <v>12.4131</v>
      </c>
      <c r="AQ233" s="10">
        <v>246003.24355241624</v>
      </c>
      <c r="AR233" s="10"/>
      <c r="AS233" s="10" t="s">
        <v>78</v>
      </c>
      <c r="AT233" s="10">
        <v>58.58</v>
      </c>
      <c r="AU233" s="10"/>
    </row>
    <row r="234" spans="1:47" x14ac:dyDescent="0.35">
      <c r="A234" s="23">
        <v>25</v>
      </c>
      <c r="B234" s="10" t="s">
        <v>355</v>
      </c>
      <c r="C234" s="10">
        <v>25.3</v>
      </c>
      <c r="D234" s="10" t="s">
        <v>366</v>
      </c>
      <c r="E234" s="10" t="s">
        <v>367</v>
      </c>
      <c r="F234" s="10" t="str">
        <f>IF(Table1[[#This Row],[Regional_accessibility]]=0,"exclude - no RA","")</f>
        <v/>
      </c>
      <c r="G234" s="10" t="str">
        <f>IF(Table1[[#This Row],[E_mag]]&gt;1,"exclude - &gt;1",IF(Table1[[#This Row],[E_mag]]&lt;-1,"exclude &lt;-1",""))</f>
        <v>exclude - &gt;1</v>
      </c>
      <c r="H234" s="10" t="str">
        <f>IF(Table1[[#This Row],[E_mag]]&lt;'4 - Outliers'!$F$11,"low",IF(Table1[[#This Row],[E_mag]]&gt;'4 - Outliers'!$F$12,"high",""))</f>
        <v>high</v>
      </c>
      <c r="I234" s="10">
        <f>IF(Table1[[#This Row],[SE_E_mag]]="",VLOOKUP(Table1[[#This Row],[IV_Standardised]],'5 -Impute_SE'!B:C,2,FALSE),Table1[[#This Row],[SE_E_mag]])</f>
        <v>1.21818</v>
      </c>
      <c r="J234" s="10"/>
      <c r="K234" s="10">
        <f>1/Table1[[#This Row],[5 - Impute_SE]]</f>
        <v>0.82089674760708597</v>
      </c>
      <c r="L234" s="10">
        <f>Table1[[#This Row],[7 - 1_SE]]*Table1[[#This Row],[6 - Assign weight]]</f>
        <v>0</v>
      </c>
      <c r="M234" s="10">
        <f>Table1[[#This Row],[8 - Total weight]]*Table1[[#This Row],[E_mag]]</f>
        <v>0</v>
      </c>
      <c r="N234" s="10" t="s">
        <v>369</v>
      </c>
      <c r="O234" s="10">
        <v>2.033855</v>
      </c>
      <c r="P234" s="10" t="s">
        <v>362</v>
      </c>
      <c r="Q234" s="10">
        <v>1.21818</v>
      </c>
      <c r="R234" s="10" t="s">
        <v>128</v>
      </c>
      <c r="S234" s="10" t="s">
        <v>88</v>
      </c>
      <c r="T234" s="10" t="s">
        <v>66</v>
      </c>
      <c r="U234" s="10" t="s">
        <v>88</v>
      </c>
      <c r="V234" s="10" t="s">
        <v>358</v>
      </c>
      <c r="W234" s="10" t="s">
        <v>120</v>
      </c>
      <c r="X234" s="10" t="s">
        <v>359</v>
      </c>
      <c r="Y234" s="10" t="s">
        <v>90</v>
      </c>
      <c r="Z234" s="10" t="s">
        <v>142</v>
      </c>
      <c r="AA234" s="11" t="s">
        <v>51</v>
      </c>
      <c r="AB234" s="11" t="s">
        <v>368</v>
      </c>
      <c r="AC234" s="11">
        <v>2000</v>
      </c>
      <c r="AD234" s="10" t="s">
        <v>93</v>
      </c>
      <c r="AE234" s="10">
        <v>587</v>
      </c>
      <c r="AF234" s="10">
        <v>1</v>
      </c>
      <c r="AG234" s="10">
        <v>1</v>
      </c>
      <c r="AH234" s="10">
        <v>1</v>
      </c>
      <c r="AI234" s="10">
        <f>SUM(Table1[[#This Row],[Attitude_SS]:[Demography_SS]])</f>
        <v>2</v>
      </c>
      <c r="AJ234" s="11" t="s">
        <v>111</v>
      </c>
      <c r="AK234" s="11" t="s">
        <v>360</v>
      </c>
      <c r="AL234" s="11"/>
      <c r="AM234" s="11" t="s">
        <v>135</v>
      </c>
      <c r="AN234" s="11" t="s">
        <v>215</v>
      </c>
      <c r="AO234" s="11"/>
      <c r="AP234" s="10">
        <v>5.149</v>
      </c>
      <c r="AQ234" s="10"/>
      <c r="AR234" s="10">
        <v>172.2591450135512</v>
      </c>
      <c r="AS234" s="10" t="s">
        <v>185</v>
      </c>
      <c r="AT234" s="10">
        <v>1.6695849546044099</v>
      </c>
      <c r="AU234" s="10" t="s">
        <v>127</v>
      </c>
    </row>
    <row r="235" spans="1:47" x14ac:dyDescent="0.35">
      <c r="A235" s="23">
        <v>127</v>
      </c>
      <c r="B235" s="10" t="s">
        <v>1150</v>
      </c>
      <c r="C235" s="10">
        <v>127.4</v>
      </c>
      <c r="D235" s="10" t="s">
        <v>1162</v>
      </c>
      <c r="E235" s="10" t="s">
        <v>1152</v>
      </c>
      <c r="F235" s="10" t="str">
        <f>IF(Table1[[#This Row],[Regional_accessibility]]=0,"exclude - no RA","")</f>
        <v>exclude - no RA</v>
      </c>
      <c r="G235" s="10" t="str">
        <f>IF(Table1[[#This Row],[E_mag]]&gt;1,"exclude - &gt;1",IF(Table1[[#This Row],[E_mag]]&lt;-1,"exclude &lt;-1",""))</f>
        <v>exclude - &gt;1</v>
      </c>
      <c r="H235" s="10" t="str">
        <f>IF(Table1[[#This Row],[E_mag]]&lt;'4 - Outliers'!$F$11,"low",IF(Table1[[#This Row],[E_mag]]&gt;'4 - Outliers'!$F$12,"high",""))</f>
        <v>high</v>
      </c>
      <c r="I235" s="10">
        <f>IF(Table1[[#This Row],[SE_E_mag]]="",VLOOKUP(Table1[[#This Row],[IV_Standardised]],'5 -Impute_SE'!B:C,2,FALSE),Table1[[#This Row],[SE_E_mag]])</f>
        <v>0.50128095644748072</v>
      </c>
      <c r="J235" s="10"/>
      <c r="K235" s="10">
        <f>1/Table1[[#This Row],[5 - Impute_SE]]</f>
        <v>1.9948892674616698</v>
      </c>
      <c r="L235" s="10">
        <f>Table1[[#This Row],[7 - 1_SE]]*Table1[[#This Row],[6 - Assign weight]]</f>
        <v>0</v>
      </c>
      <c r="M235" s="10">
        <f>Table1[[#This Row],[8 - Total weight]]*Table1[[#This Row],[E_mag]]</f>
        <v>0</v>
      </c>
      <c r="N235" s="10" t="s">
        <v>1157</v>
      </c>
      <c r="O235" s="10">
        <v>1.1739999999999999</v>
      </c>
      <c r="P235" s="10" t="s">
        <v>126</v>
      </c>
      <c r="Q235" s="10">
        <v>0.50128095644748072</v>
      </c>
      <c r="R235" s="10" t="s">
        <v>128</v>
      </c>
      <c r="S235" s="10" t="s">
        <v>88</v>
      </c>
      <c r="T235" s="10" t="s">
        <v>66</v>
      </c>
      <c r="U235" s="10" t="s">
        <v>88</v>
      </c>
      <c r="V235" s="10" t="s">
        <v>47</v>
      </c>
      <c r="W235" s="10"/>
      <c r="X235" s="10" t="s">
        <v>359</v>
      </c>
      <c r="Y235" s="10" t="s">
        <v>50</v>
      </c>
      <c r="Z235" s="10" t="s">
        <v>1153</v>
      </c>
      <c r="AA235" s="10" t="s">
        <v>1154</v>
      </c>
      <c r="AB235" s="10" t="s">
        <v>1155</v>
      </c>
      <c r="AC235" s="10">
        <v>2012</v>
      </c>
      <c r="AD235" s="10" t="s">
        <v>165</v>
      </c>
      <c r="AE235" s="10">
        <v>816</v>
      </c>
      <c r="AF235" s="10">
        <v>0</v>
      </c>
      <c r="AG235" s="10">
        <v>0</v>
      </c>
      <c r="AH235" s="10">
        <v>0</v>
      </c>
      <c r="AI235" s="10">
        <f>SUM(Table1[[#This Row],[Attitude_SS]:[Demography_SS]])</f>
        <v>0</v>
      </c>
      <c r="AJ235" s="10" t="s">
        <v>111</v>
      </c>
      <c r="AK235" s="10" t="s">
        <v>1163</v>
      </c>
      <c r="AL235" s="10"/>
      <c r="AM235" s="10" t="s">
        <v>113</v>
      </c>
      <c r="AN235" s="10" t="s">
        <v>55</v>
      </c>
      <c r="AO235" s="11"/>
      <c r="AP235" s="10">
        <v>0.28799999999999998</v>
      </c>
      <c r="AQ235" s="10"/>
      <c r="AR235" s="10"/>
      <c r="AS235" s="10"/>
      <c r="AT235" s="10">
        <v>2.3420000000000001</v>
      </c>
      <c r="AU235" s="10"/>
    </row>
    <row r="236" spans="1:47" x14ac:dyDescent="0.35">
      <c r="A236" s="23">
        <v>3</v>
      </c>
      <c r="B236" s="10" t="s">
        <v>116</v>
      </c>
      <c r="C236" s="10">
        <v>3.1</v>
      </c>
      <c r="D236" s="10" t="s">
        <v>136</v>
      </c>
      <c r="E236" s="10" t="s">
        <v>118</v>
      </c>
      <c r="F236" s="10" t="str">
        <f>IF(Table1[[#This Row],[Regional_accessibility]]=0,"exclude - no RA","")</f>
        <v>exclude - no RA</v>
      </c>
      <c r="G236" s="10" t="str">
        <f>IF(Table1[[#This Row],[E_mag]]&gt;1,"exclude - &gt;1",IF(Table1[[#This Row],[E_mag]]&lt;-1,"exclude &lt;-1",""))</f>
        <v/>
      </c>
      <c r="H236" s="10" t="str">
        <f>IF(Table1[[#This Row],[E_mag]]&lt;'4 - Outliers'!$F$11,"low",IF(Table1[[#This Row],[E_mag]]&gt;'4 - Outliers'!$F$12,"high",""))</f>
        <v>high</v>
      </c>
      <c r="I236" s="10">
        <f>IF(Table1[[#This Row],[SE_E_mag]]="",VLOOKUP(Table1[[#This Row],[IV_Standardised]],'5 -Impute_SE'!B:C,2,FALSE),Table1[[#This Row],[SE_E_mag]])</f>
        <v>0.23018693887590705</v>
      </c>
      <c r="J236" s="10"/>
      <c r="K236" s="10">
        <f>1/Table1[[#This Row],[5 - Impute_SE]]</f>
        <v>4.3442951406512966</v>
      </c>
      <c r="L236" s="10">
        <f>Table1[[#This Row],[7 - 1_SE]]*Table1[[#This Row],[6 - Assign weight]]</f>
        <v>0</v>
      </c>
      <c r="M236" s="10">
        <f>Table1[[#This Row],[8 - Total weight]]*Table1[[#This Row],[E_mag]]</f>
        <v>0</v>
      </c>
      <c r="N236" s="10" t="s">
        <v>125</v>
      </c>
      <c r="O236" s="10">
        <v>0.61499999999999999</v>
      </c>
      <c r="P236" s="10" t="s">
        <v>126</v>
      </c>
      <c r="Q236" s="10">
        <v>0.23018693887590705</v>
      </c>
      <c r="R236" s="10" t="s">
        <v>128</v>
      </c>
      <c r="S236" s="10" t="s">
        <v>88</v>
      </c>
      <c r="T236" s="10" t="s">
        <v>66</v>
      </c>
      <c r="U236" s="10" t="s">
        <v>88</v>
      </c>
      <c r="V236" s="10" t="s">
        <v>119</v>
      </c>
      <c r="W236" s="10" t="s">
        <v>120</v>
      </c>
      <c r="X236" s="10" t="s">
        <v>73</v>
      </c>
      <c r="Y236" s="10" t="s">
        <v>50</v>
      </c>
      <c r="Z236" s="10" t="s">
        <v>13</v>
      </c>
      <c r="AA236" s="11" t="s">
        <v>51</v>
      </c>
      <c r="AB236" s="11" t="s">
        <v>121</v>
      </c>
      <c r="AC236" s="11">
        <v>1994</v>
      </c>
      <c r="AD236" s="10" t="s">
        <v>93</v>
      </c>
      <c r="AE236" s="10">
        <v>1960</v>
      </c>
      <c r="AF236" s="10">
        <v>0</v>
      </c>
      <c r="AG236" s="10">
        <v>0</v>
      </c>
      <c r="AH236" s="10">
        <v>1</v>
      </c>
      <c r="AI236" s="10">
        <f>SUM(Table1[[#This Row],[Attitude_SS]:[Demography_SS]])</f>
        <v>1</v>
      </c>
      <c r="AJ236" s="11" t="s">
        <v>111</v>
      </c>
      <c r="AK236" s="11" t="s">
        <v>134</v>
      </c>
      <c r="AL236" s="11"/>
      <c r="AM236" s="11" t="s">
        <v>135</v>
      </c>
      <c r="AN236" s="11" t="s">
        <v>74</v>
      </c>
      <c r="AO236" s="11" t="s">
        <v>124</v>
      </c>
      <c r="AP236" s="10">
        <v>2.4392999999999998</v>
      </c>
      <c r="AQ236" s="10">
        <v>11.465012424514097</v>
      </c>
      <c r="AR236" s="10"/>
      <c r="AS236" s="10" t="s">
        <v>78</v>
      </c>
      <c r="AT236" s="10">
        <v>2.6717415115005472</v>
      </c>
      <c r="AU236" s="10" t="s">
        <v>127</v>
      </c>
    </row>
    <row r="237" spans="1:47" x14ac:dyDescent="0.35">
      <c r="A237" s="23">
        <v>3</v>
      </c>
      <c r="B237" s="10" t="s">
        <v>116</v>
      </c>
      <c r="C237" s="10">
        <v>3.1</v>
      </c>
      <c r="D237" s="10" t="s">
        <v>133</v>
      </c>
      <c r="E237" s="10" t="s">
        <v>118</v>
      </c>
      <c r="F237" s="10" t="str">
        <f>IF(Table1[[#This Row],[Regional_accessibility]]=0,"exclude - no RA","")</f>
        <v>exclude - no RA</v>
      </c>
      <c r="G237" s="10" t="str">
        <f>IF(Table1[[#This Row],[E_mag]]&gt;1,"exclude - &gt;1",IF(Table1[[#This Row],[E_mag]]&lt;-1,"exclude &lt;-1",""))</f>
        <v/>
      </c>
      <c r="H237" s="10" t="str">
        <f>IF(Table1[[#This Row],[E_mag]]&lt;'4 - Outliers'!$F$11,"low",IF(Table1[[#This Row],[E_mag]]&gt;'4 - Outliers'!$F$12,"high",""))</f>
        <v/>
      </c>
      <c r="I237" s="10">
        <f>IF(Table1[[#This Row],[SE_E_mag]]="",VLOOKUP(Table1[[#This Row],[IV_Standardised]],'5 -Impute_SE'!B:C,2,FALSE),Table1[[#This Row],[SE_E_mag]])</f>
        <v>0.24978104259295059</v>
      </c>
      <c r="J237" s="10"/>
      <c r="K237" s="10">
        <f>1/Table1[[#This Row],[5 - Impute_SE]]</f>
        <v>4.0035063895126139</v>
      </c>
      <c r="L237" s="10">
        <f>Table1[[#This Row],[7 - 1_SE]]*Table1[[#This Row],[6 - Assign weight]]</f>
        <v>0</v>
      </c>
      <c r="M237" s="10">
        <f>Table1[[#This Row],[8 - Total weight]]*Table1[[#This Row],[E_mag]]</f>
        <v>0</v>
      </c>
      <c r="N237" s="10" t="s">
        <v>125</v>
      </c>
      <c r="O237" s="10">
        <v>0.45200000000000001</v>
      </c>
      <c r="P237" s="10" t="s">
        <v>126</v>
      </c>
      <c r="Q237" s="10">
        <v>0.24978104259295059</v>
      </c>
      <c r="R237" s="10" t="s">
        <v>128</v>
      </c>
      <c r="S237" s="10" t="s">
        <v>88</v>
      </c>
      <c r="T237" s="10" t="s">
        <v>66</v>
      </c>
      <c r="U237" s="10" t="s">
        <v>88</v>
      </c>
      <c r="V237" s="10" t="s">
        <v>119</v>
      </c>
      <c r="W237" s="10" t="s">
        <v>120</v>
      </c>
      <c r="X237" s="10" t="s">
        <v>73</v>
      </c>
      <c r="Y237" s="10" t="s">
        <v>50</v>
      </c>
      <c r="Z237" s="10" t="s">
        <v>13</v>
      </c>
      <c r="AA237" s="11" t="s">
        <v>51</v>
      </c>
      <c r="AB237" s="11" t="s">
        <v>121</v>
      </c>
      <c r="AC237" s="11">
        <v>1994</v>
      </c>
      <c r="AD237" s="10" t="s">
        <v>93</v>
      </c>
      <c r="AE237" s="10">
        <v>1960</v>
      </c>
      <c r="AF237" s="10">
        <v>0</v>
      </c>
      <c r="AG237" s="10">
        <v>0</v>
      </c>
      <c r="AH237" s="10">
        <v>1</v>
      </c>
      <c r="AI237" s="10">
        <f>SUM(Table1[[#This Row],[Attitude_SS]:[Demography_SS]])</f>
        <v>1</v>
      </c>
      <c r="AJ237" s="11" t="s">
        <v>111</v>
      </c>
      <c r="AK237" s="11" t="s">
        <v>134</v>
      </c>
      <c r="AL237" s="11"/>
      <c r="AM237" s="11" t="s">
        <v>135</v>
      </c>
      <c r="AN237" s="11" t="s">
        <v>74</v>
      </c>
      <c r="AO237" s="11" t="s">
        <v>124</v>
      </c>
      <c r="AP237" s="10">
        <v>1.5519000000000001</v>
      </c>
      <c r="AQ237" s="10">
        <v>4.7204304855298984</v>
      </c>
      <c r="AR237" s="10"/>
      <c r="AS237" s="10" t="s">
        <v>78</v>
      </c>
      <c r="AT237" s="10">
        <v>1.8095848880597014</v>
      </c>
      <c r="AU237" s="10" t="s">
        <v>127</v>
      </c>
    </row>
    <row r="238" spans="1:47" x14ac:dyDescent="0.35">
      <c r="A238" s="23">
        <v>7</v>
      </c>
      <c r="B238" s="10" t="s">
        <v>137</v>
      </c>
      <c r="C238" s="10">
        <v>7.1</v>
      </c>
      <c r="D238" s="10" t="s">
        <v>138</v>
      </c>
      <c r="E238" s="10" t="s">
        <v>139</v>
      </c>
      <c r="F238" s="10" t="str">
        <f>IF(Table1[[#This Row],[Regional_accessibility]]=0,"exclude - no RA","")</f>
        <v/>
      </c>
      <c r="G238" s="10" t="str">
        <f>IF(Table1[[#This Row],[E_mag]]&gt;1,"exclude - &gt;1",IF(Table1[[#This Row],[E_mag]]&lt;-1,"exclude &lt;-1",""))</f>
        <v/>
      </c>
      <c r="H238" s="10" t="str">
        <f>IF(Table1[[#This Row],[E_mag]]&lt;'4 - Outliers'!$F$11,"low",IF(Table1[[#This Row],[E_mag]]&gt;'4 - Outliers'!$F$12,"high",""))</f>
        <v/>
      </c>
      <c r="I238" s="10">
        <f>IF(Table1[[#This Row],[SE_E_mag]]="",VLOOKUP(Table1[[#This Row],[IV_Standardised]],'5 -Impute_SE'!B:C,2,FALSE),Table1[[#This Row],[SE_E_mag]])</f>
        <v>7.504076738609114E-2</v>
      </c>
      <c r="J238" s="10">
        <f>1/5</f>
        <v>0.2</v>
      </c>
      <c r="K238" s="10">
        <f>1/Table1[[#This Row],[5 - Impute_SE]]</f>
        <v>13.326089735395627</v>
      </c>
      <c r="L238" s="10">
        <f>Table1[[#This Row],[7 - 1_SE]]*Table1[[#This Row],[6 - Assign weight]]</f>
        <v>2.6652179470791255</v>
      </c>
      <c r="M238" s="10">
        <f>Table1[[#This Row],[8 - Total weight]]*Table1[[#This Row],[E_mag]]</f>
        <v>0.83400000000000007</v>
      </c>
      <c r="N238" s="10" t="s">
        <v>148</v>
      </c>
      <c r="O238" s="16">
        <v>0.31292000000000003</v>
      </c>
      <c r="P238" s="10" t="s">
        <v>77</v>
      </c>
      <c r="Q238" s="10">
        <v>7.504076738609114E-2</v>
      </c>
      <c r="R238" s="10" t="s">
        <v>128</v>
      </c>
      <c r="S238" s="10" t="s">
        <v>88</v>
      </c>
      <c r="T238" s="10" t="s">
        <v>66</v>
      </c>
      <c r="U238" s="10" t="s">
        <v>88</v>
      </c>
      <c r="V238" s="10" t="s">
        <v>119</v>
      </c>
      <c r="W238" s="10" t="s">
        <v>140</v>
      </c>
      <c r="X238" s="10" t="s">
        <v>141</v>
      </c>
      <c r="Y238" s="10" t="s">
        <v>50</v>
      </c>
      <c r="Z238" s="10" t="s">
        <v>142</v>
      </c>
      <c r="AA238" s="11" t="s">
        <v>51</v>
      </c>
      <c r="AB238" s="11" t="s">
        <v>143</v>
      </c>
      <c r="AC238" s="11" t="s">
        <v>144</v>
      </c>
      <c r="AD238" s="10" t="s">
        <v>54</v>
      </c>
      <c r="AE238" s="10">
        <v>2127</v>
      </c>
      <c r="AF238" s="10">
        <v>1</v>
      </c>
      <c r="AG238" s="10">
        <v>0</v>
      </c>
      <c r="AH238" s="10">
        <v>1</v>
      </c>
      <c r="AI238" s="10">
        <f>SUM(Table1[[#This Row],[Attitude_SS]:[Demography_SS]])</f>
        <v>1</v>
      </c>
      <c r="AJ238" s="11" t="s">
        <v>94</v>
      </c>
      <c r="AK238" s="11" t="s">
        <v>145</v>
      </c>
      <c r="AL238" s="11"/>
      <c r="AM238" s="11" t="s">
        <v>146</v>
      </c>
      <c r="AN238" s="11" t="s">
        <v>147</v>
      </c>
      <c r="AO238" s="11" t="s">
        <v>124</v>
      </c>
      <c r="AP238" s="10">
        <v>4.0000000000000001E-3</v>
      </c>
      <c r="AQ238" s="10">
        <v>1.0040080106773419</v>
      </c>
      <c r="AR238" s="10"/>
      <c r="AS238" s="10" t="s">
        <v>78</v>
      </c>
      <c r="AT238" s="10">
        <v>4.17</v>
      </c>
      <c r="AU238" s="10"/>
    </row>
    <row r="239" spans="1:47" x14ac:dyDescent="0.35">
      <c r="A239" s="23">
        <v>7</v>
      </c>
      <c r="B239" s="10" t="s">
        <v>137</v>
      </c>
      <c r="C239" s="10">
        <v>7.2</v>
      </c>
      <c r="D239" s="10" t="s">
        <v>149</v>
      </c>
      <c r="E239" s="10" t="s">
        <v>150</v>
      </c>
      <c r="F239" s="10" t="str">
        <f>IF(Table1[[#This Row],[Regional_accessibility]]=0,"exclude - no RA","")</f>
        <v/>
      </c>
      <c r="G239" s="10" t="str">
        <f>IF(Table1[[#This Row],[E_mag]]&gt;1,"exclude - &gt;1",IF(Table1[[#This Row],[E_mag]]&lt;-1,"exclude &lt;-1",""))</f>
        <v/>
      </c>
      <c r="H239" s="10" t="str">
        <f>IF(Table1[[#This Row],[E_mag]]&lt;'4 - Outliers'!$F$11,"low",IF(Table1[[#This Row],[E_mag]]&gt;'4 - Outliers'!$F$12,"high",""))</f>
        <v/>
      </c>
      <c r="I239" s="10">
        <f>IF(Table1[[#This Row],[SE_E_mag]]="",VLOOKUP(Table1[[#This Row],[IV_Standardised]],'5 -Impute_SE'!B:C,2,FALSE),Table1[[#This Row],[SE_E_mag]])</f>
        <v>7.1158509006004012E-2</v>
      </c>
      <c r="J239" s="10">
        <f>1/5</f>
        <v>0.2</v>
      </c>
      <c r="K239" s="10">
        <f>1/Table1[[#This Row],[5 - Impute_SE]]</f>
        <v>14.053133124467585</v>
      </c>
      <c r="L239" s="10">
        <f>Table1[[#This Row],[7 - 1_SE]]*Table1[[#This Row],[6 - Assign weight]]</f>
        <v>2.8106266248935174</v>
      </c>
      <c r="M239" s="10">
        <f>Table1[[#This Row],[8 - Total weight]]*Table1[[#This Row],[E_mag]]</f>
        <v>0.59960000000000002</v>
      </c>
      <c r="N239" s="10" t="s">
        <v>148</v>
      </c>
      <c r="O239" s="16">
        <v>0.21333321000000002</v>
      </c>
      <c r="P239" s="10" t="s">
        <v>77</v>
      </c>
      <c r="Q239" s="10">
        <v>7.1158509006004012E-2</v>
      </c>
      <c r="R239" s="10" t="s">
        <v>128</v>
      </c>
      <c r="S239" s="10" t="s">
        <v>88</v>
      </c>
      <c r="T239" s="10" t="s">
        <v>66</v>
      </c>
      <c r="U239" s="10" t="s">
        <v>88</v>
      </c>
      <c r="V239" s="10" t="s">
        <v>119</v>
      </c>
      <c r="W239" s="10" t="s">
        <v>140</v>
      </c>
      <c r="X239" s="10" t="s">
        <v>141</v>
      </c>
      <c r="Y239" s="10" t="s">
        <v>50</v>
      </c>
      <c r="Z239" s="10" t="s">
        <v>142</v>
      </c>
      <c r="AA239" s="11" t="s">
        <v>51</v>
      </c>
      <c r="AB239" s="11" t="s">
        <v>143</v>
      </c>
      <c r="AC239" s="11" t="s">
        <v>144</v>
      </c>
      <c r="AD239" s="10" t="s">
        <v>54</v>
      </c>
      <c r="AE239" s="10">
        <v>2127</v>
      </c>
      <c r="AF239" s="10">
        <v>1</v>
      </c>
      <c r="AG239" s="10">
        <v>0</v>
      </c>
      <c r="AH239" s="10">
        <v>1</v>
      </c>
      <c r="AI239" s="10">
        <f>SUM(Table1[[#This Row],[Attitude_SS]:[Demography_SS]])</f>
        <v>1</v>
      </c>
      <c r="AJ239" s="11" t="s">
        <v>94</v>
      </c>
      <c r="AK239" s="11" t="s">
        <v>145</v>
      </c>
      <c r="AL239" s="11"/>
      <c r="AM239" s="11" t="s">
        <v>146</v>
      </c>
      <c r="AN239" s="11" t="s">
        <v>147</v>
      </c>
      <c r="AO239" s="11" t="s">
        <v>124</v>
      </c>
      <c r="AP239" s="10">
        <v>3.0000000000000001E-3</v>
      </c>
      <c r="AQ239" s="10">
        <v>1.0030045045033771</v>
      </c>
      <c r="AR239" s="10"/>
      <c r="AS239" s="10" t="s">
        <v>78</v>
      </c>
      <c r="AT239" s="10">
        <v>2.9980000000000002</v>
      </c>
      <c r="AU239" s="10"/>
    </row>
    <row r="240" spans="1:47" x14ac:dyDescent="0.35">
      <c r="A240" s="23">
        <v>19</v>
      </c>
      <c r="B240" s="10" t="s">
        <v>299</v>
      </c>
      <c r="C240" s="10">
        <v>19.100000000000001</v>
      </c>
      <c r="D240" s="10" t="s">
        <v>300</v>
      </c>
      <c r="E240" s="10" t="s">
        <v>301</v>
      </c>
      <c r="F240" s="10" t="str">
        <f>IF(Table1[[#This Row],[Regional_accessibility]]=0,"exclude - no RA","")</f>
        <v/>
      </c>
      <c r="G240" s="10" t="str">
        <f>IF(Table1[[#This Row],[E_mag]]&gt;1,"exclude - &gt;1",IF(Table1[[#This Row],[E_mag]]&lt;-1,"exclude &lt;-1",""))</f>
        <v/>
      </c>
      <c r="H240" s="10" t="str">
        <f>IF(Table1[[#This Row],[E_mag]]&lt;'4 - Outliers'!$F$11,"low",IF(Table1[[#This Row],[E_mag]]&gt;'4 - Outliers'!$F$12,"high",""))</f>
        <v/>
      </c>
      <c r="I240" s="10">
        <f>IF(Table1[[#This Row],[SE_E_mag]]="",VLOOKUP(Table1[[#This Row],[IV_Standardised]],'5 -Impute_SE'!B:C,2,FALSE),Table1[[#This Row],[SE_E_mag]])</f>
        <v>4.067176213173259E-2</v>
      </c>
      <c r="J240" s="10">
        <v>1</v>
      </c>
      <c r="K240" s="10">
        <f>1/Table1[[#This Row],[5 - Impute_SE]]</f>
        <v>24.587083214173997</v>
      </c>
      <c r="L240" s="10">
        <f>Table1[[#This Row],[7 - 1_SE]]*Table1[[#This Row],[6 - Assign weight]]</f>
        <v>24.587083214173997</v>
      </c>
      <c r="M240" s="10">
        <f>Table1[[#This Row],[8 - Total weight]]*Table1[[#This Row],[E_mag]]</f>
        <v>-3.0709266934503323</v>
      </c>
      <c r="N240" s="10" t="s">
        <v>308</v>
      </c>
      <c r="O240" s="16">
        <v>-0.1249</v>
      </c>
      <c r="P240" s="10" t="s">
        <v>77</v>
      </c>
      <c r="Q240" s="10"/>
      <c r="R240" s="10"/>
      <c r="S240" s="10" t="s">
        <v>44</v>
      </c>
      <c r="T240" s="10" t="s">
        <v>45</v>
      </c>
      <c r="U240" s="10" t="s">
        <v>46</v>
      </c>
      <c r="V240" s="10" t="s">
        <v>302</v>
      </c>
      <c r="W240" s="10" t="s">
        <v>303</v>
      </c>
      <c r="X240" s="10" t="s">
        <v>141</v>
      </c>
      <c r="Y240" s="10" t="s">
        <v>50</v>
      </c>
      <c r="Z240" s="10" t="s">
        <v>142</v>
      </c>
      <c r="AA240" s="11" t="s">
        <v>51</v>
      </c>
      <c r="AB240" s="11" t="s">
        <v>304</v>
      </c>
      <c r="AC240" s="11" t="s">
        <v>305</v>
      </c>
      <c r="AD240" s="10" t="s">
        <v>54</v>
      </c>
      <c r="AE240" s="10">
        <v>4762</v>
      </c>
      <c r="AF240" s="10">
        <v>1</v>
      </c>
      <c r="AG240" s="10">
        <v>0</v>
      </c>
      <c r="AH240" s="10">
        <v>1</v>
      </c>
      <c r="AI240" s="10">
        <f>SUM(Table1[[#This Row],[Attitude_SS]:[Demography_SS]])</f>
        <v>1</v>
      </c>
      <c r="AJ240" s="11" t="s">
        <v>94</v>
      </c>
      <c r="AK240" s="11" t="s">
        <v>306</v>
      </c>
      <c r="AL240" s="11"/>
      <c r="AM240" s="11" t="s">
        <v>146</v>
      </c>
      <c r="AN240" s="11" t="s">
        <v>147</v>
      </c>
      <c r="AO240" s="11" t="s">
        <v>307</v>
      </c>
      <c r="AP240" s="10">
        <v>-0.1249</v>
      </c>
      <c r="AQ240" s="10">
        <v>0.99875797562796431</v>
      </c>
      <c r="AR240" s="10"/>
      <c r="AS240" s="10" t="s">
        <v>217</v>
      </c>
      <c r="AT240" s="10" t="s">
        <v>58</v>
      </c>
      <c r="AU240" s="10"/>
    </row>
    <row r="241" spans="1:47" x14ac:dyDescent="0.35">
      <c r="A241" s="23">
        <v>71</v>
      </c>
      <c r="B241" s="10" t="s">
        <v>871</v>
      </c>
      <c r="C241" s="10">
        <v>71.3</v>
      </c>
      <c r="D241" s="10" t="s">
        <v>879</v>
      </c>
      <c r="E241" s="10" t="s">
        <v>877</v>
      </c>
      <c r="F241" s="10" t="str">
        <f>IF(Table1[[#This Row],[Regional_accessibility]]=0,"exclude - no RA","")</f>
        <v/>
      </c>
      <c r="G241" s="10" t="str">
        <f>IF(Table1[[#This Row],[E_mag]]&gt;1,"exclude - &gt;1",IF(Table1[[#This Row],[E_mag]]&lt;-1,"exclude &lt;-1",""))</f>
        <v/>
      </c>
      <c r="H241" s="10" t="str">
        <f>IF(Table1[[#This Row],[E_mag]]&lt;'4 - Outliers'!$F$11,"low",IF(Table1[[#This Row],[E_mag]]&gt;'4 - Outliers'!$F$12,"high",""))</f>
        <v/>
      </c>
      <c r="I241" s="10">
        <f>IF(Table1[[#This Row],[SE_E_mag]]="",VLOOKUP(Table1[[#This Row],[IV_Standardised]],'5 -Impute_SE'!B:C,2,FALSE),Table1[[#This Row],[SE_E_mag]])</f>
        <v>4.067176213173259E-2</v>
      </c>
      <c r="J241" s="10">
        <f>1/3</f>
        <v>0.33333333333333331</v>
      </c>
      <c r="K241" s="10">
        <f>1/Table1[[#This Row],[5 - Impute_SE]]</f>
        <v>24.587083214173997</v>
      </c>
      <c r="L241" s="10">
        <f>Table1[[#This Row],[7 - 1_SE]]*Table1[[#This Row],[6 - Assign weight]]</f>
        <v>8.1956944047246658</v>
      </c>
      <c r="M241" s="10">
        <f>Table1[[#This Row],[8 - Total weight]]*Table1[[#This Row],[E_mag]]</f>
        <v>1.484240256695637</v>
      </c>
      <c r="N241" s="10">
        <v>5</v>
      </c>
      <c r="O241" s="16">
        <v>0.18110000000000001</v>
      </c>
      <c r="P241" s="10" t="s">
        <v>126</v>
      </c>
      <c r="Q241" s="10"/>
      <c r="R241" s="10"/>
      <c r="S241" s="10" t="s">
        <v>88</v>
      </c>
      <c r="T241" s="10" t="s">
        <v>66</v>
      </c>
      <c r="U241" s="10" t="s">
        <v>88</v>
      </c>
      <c r="V241" s="10" t="s">
        <v>47</v>
      </c>
      <c r="W241" s="10" t="s">
        <v>89</v>
      </c>
      <c r="X241" s="10" t="s">
        <v>49</v>
      </c>
      <c r="Y241" s="10" t="s">
        <v>90</v>
      </c>
      <c r="Z241" s="10" t="s">
        <v>13</v>
      </c>
      <c r="AA241" s="11" t="s">
        <v>51</v>
      </c>
      <c r="AB241" s="11" t="s">
        <v>878</v>
      </c>
      <c r="AC241" s="11">
        <v>2011</v>
      </c>
      <c r="AD241" s="10" t="s">
        <v>165</v>
      </c>
      <c r="AE241" s="10">
        <v>46</v>
      </c>
      <c r="AF241" s="10">
        <v>1</v>
      </c>
      <c r="AG241" s="10">
        <v>0</v>
      </c>
      <c r="AH241" s="10">
        <v>1</v>
      </c>
      <c r="AI241" s="10">
        <f>SUM(Table1[[#This Row],[Attitude_SS]:[Demography_SS]])</f>
        <v>1</v>
      </c>
      <c r="AJ241" s="11" t="s">
        <v>94</v>
      </c>
      <c r="AK241" s="11" t="s">
        <v>145</v>
      </c>
      <c r="AL241" s="11"/>
      <c r="AM241" s="11" t="s">
        <v>146</v>
      </c>
      <c r="AN241" s="11" t="s">
        <v>55</v>
      </c>
      <c r="AO241" s="11"/>
      <c r="AP241" s="10">
        <v>1.0000000000000001E-5</v>
      </c>
      <c r="AQ241" s="10"/>
      <c r="AR241" s="10"/>
      <c r="AS241" s="10" t="s">
        <v>58</v>
      </c>
      <c r="AT241" s="10" t="s">
        <v>58</v>
      </c>
      <c r="AU241" s="10"/>
    </row>
    <row r="242" spans="1:47" x14ac:dyDescent="0.35">
      <c r="A242" s="23">
        <v>71</v>
      </c>
      <c r="B242" s="10" t="s">
        <v>871</v>
      </c>
      <c r="C242" s="10">
        <v>71.2</v>
      </c>
      <c r="D242" s="10" t="s">
        <v>876</v>
      </c>
      <c r="E242" s="10" t="s">
        <v>877</v>
      </c>
      <c r="F242" s="10" t="str">
        <f>IF(Table1[[#This Row],[Regional_accessibility]]=0,"exclude - no RA","")</f>
        <v/>
      </c>
      <c r="G242" s="10" t="str">
        <f>IF(Table1[[#This Row],[E_mag]]&gt;1,"exclude - &gt;1",IF(Table1[[#This Row],[E_mag]]&lt;-1,"exclude &lt;-1",""))</f>
        <v/>
      </c>
      <c r="H242" s="10" t="str">
        <f>IF(Table1[[#This Row],[E_mag]]&lt;'4 - Outliers'!$F$11,"low",IF(Table1[[#This Row],[E_mag]]&gt;'4 - Outliers'!$F$12,"high",""))</f>
        <v/>
      </c>
      <c r="I242" s="10">
        <f>IF(Table1[[#This Row],[SE_E_mag]]="",VLOOKUP(Table1[[#This Row],[IV_Standardised]],'5 -Impute_SE'!B:C,2,FALSE),Table1[[#This Row],[SE_E_mag]])</f>
        <v>4.067176213173259E-2</v>
      </c>
      <c r="J242" s="10">
        <f>1/3</f>
        <v>0.33333333333333331</v>
      </c>
      <c r="K242" s="10">
        <f>1/Table1[[#This Row],[5 - Impute_SE]]</f>
        <v>24.587083214173997</v>
      </c>
      <c r="L242" s="10">
        <f>Table1[[#This Row],[7 - 1_SE]]*Table1[[#This Row],[6 - Assign weight]]</f>
        <v>8.1956944047246658</v>
      </c>
      <c r="M242" s="10">
        <f>Table1[[#This Row],[8 - Total weight]]*Table1[[#This Row],[E_mag]]</f>
        <v>1.0670794114951516</v>
      </c>
      <c r="N242" s="10">
        <v>5</v>
      </c>
      <c r="O242" s="16">
        <v>0.13020000000000001</v>
      </c>
      <c r="P242" s="10" t="s">
        <v>126</v>
      </c>
      <c r="Q242" s="10"/>
      <c r="R242" s="10"/>
      <c r="S242" s="10" t="s">
        <v>88</v>
      </c>
      <c r="T242" s="10" t="s">
        <v>66</v>
      </c>
      <c r="U242" s="10" t="s">
        <v>88</v>
      </c>
      <c r="V242" s="10" t="s">
        <v>47</v>
      </c>
      <c r="W242" s="10" t="s">
        <v>89</v>
      </c>
      <c r="X242" s="10" t="s">
        <v>49</v>
      </c>
      <c r="Y242" s="10" t="s">
        <v>90</v>
      </c>
      <c r="Z242" s="10" t="s">
        <v>13</v>
      </c>
      <c r="AA242" s="11" t="s">
        <v>51</v>
      </c>
      <c r="AB242" s="11" t="s">
        <v>878</v>
      </c>
      <c r="AC242" s="11">
        <v>2011</v>
      </c>
      <c r="AD242" s="10" t="s">
        <v>165</v>
      </c>
      <c r="AE242" s="10">
        <v>32</v>
      </c>
      <c r="AF242" s="10">
        <v>1</v>
      </c>
      <c r="AG242" s="10">
        <v>0</v>
      </c>
      <c r="AH242" s="10">
        <v>1</v>
      </c>
      <c r="AI242" s="10">
        <f>SUM(Table1[[#This Row],[Attitude_SS]:[Demography_SS]])</f>
        <v>1</v>
      </c>
      <c r="AJ242" s="11" t="s">
        <v>94</v>
      </c>
      <c r="AK242" s="11" t="s">
        <v>145</v>
      </c>
      <c r="AL242" s="11"/>
      <c r="AM242" s="11" t="s">
        <v>146</v>
      </c>
      <c r="AN242" s="11" t="s">
        <v>55</v>
      </c>
      <c r="AO242" s="11"/>
      <c r="AP242" s="10">
        <v>1.0000000000000001E-5</v>
      </c>
      <c r="AQ242" s="10"/>
      <c r="AR242" s="10"/>
      <c r="AS242" s="10" t="s">
        <v>58</v>
      </c>
      <c r="AT242" s="10" t="s">
        <v>58</v>
      </c>
      <c r="AU242" s="10"/>
    </row>
    <row r="243" spans="1:47" x14ac:dyDescent="0.35">
      <c r="A243" s="23">
        <v>71</v>
      </c>
      <c r="B243" s="10" t="s">
        <v>871</v>
      </c>
      <c r="C243" s="10">
        <v>71.099999999999994</v>
      </c>
      <c r="D243" s="10" t="s">
        <v>872</v>
      </c>
      <c r="E243" s="10" t="s">
        <v>873</v>
      </c>
      <c r="F243" s="10" t="str">
        <f>IF(Table1[[#This Row],[Regional_accessibility]]=0,"exclude - no RA","")</f>
        <v/>
      </c>
      <c r="G243" s="10" t="str">
        <f>IF(Table1[[#This Row],[E_mag]]&gt;1,"exclude - &gt;1",IF(Table1[[#This Row],[E_mag]]&lt;-1,"exclude &lt;-1",""))</f>
        <v/>
      </c>
      <c r="H243" s="10" t="str">
        <f>IF(Table1[[#This Row],[E_mag]]&lt;'4 - Outliers'!$F$11,"low",IF(Table1[[#This Row],[E_mag]]&gt;'4 - Outliers'!$F$12,"high",""))</f>
        <v/>
      </c>
      <c r="I243" s="10">
        <f>IF(Table1[[#This Row],[SE_E_mag]]="",VLOOKUP(Table1[[#This Row],[IV_Standardised]],'5 -Impute_SE'!B:C,2,FALSE),Table1[[#This Row],[SE_E_mag]])</f>
        <v>4.067176213173259E-2</v>
      </c>
      <c r="J243" s="10">
        <f>1/3</f>
        <v>0.33333333333333331</v>
      </c>
      <c r="K243" s="10">
        <f>1/Table1[[#This Row],[5 - Impute_SE]]</f>
        <v>24.587083214173997</v>
      </c>
      <c r="L243" s="10">
        <f>Table1[[#This Row],[7 - 1_SE]]*Table1[[#This Row],[6 - Assign weight]]</f>
        <v>8.1956944047246658</v>
      </c>
      <c r="M243" s="10">
        <f>Table1[[#This Row],[8 - Total weight]]*Table1[[#This Row],[E_mag]]</f>
        <v>0.45895888666458129</v>
      </c>
      <c r="N243" s="10" t="s">
        <v>97</v>
      </c>
      <c r="O243" s="16">
        <v>5.6000000000000001E-2</v>
      </c>
      <c r="P243" s="10" t="s">
        <v>98</v>
      </c>
      <c r="Q243" s="10"/>
      <c r="R243" s="10"/>
      <c r="S243" s="10" t="s">
        <v>44</v>
      </c>
      <c r="T243" s="10" t="s">
        <v>66</v>
      </c>
      <c r="U243" s="10" t="s">
        <v>46</v>
      </c>
      <c r="V243" s="10" t="s">
        <v>47</v>
      </c>
      <c r="W243" s="10" t="s">
        <v>89</v>
      </c>
      <c r="X243" s="10" t="s">
        <v>49</v>
      </c>
      <c r="Y243" s="10" t="s">
        <v>90</v>
      </c>
      <c r="Z243" s="10" t="s">
        <v>13</v>
      </c>
      <c r="AA243" s="11" t="s">
        <v>51</v>
      </c>
      <c r="AB243" s="11" t="s">
        <v>874</v>
      </c>
      <c r="AC243" s="11">
        <v>2011</v>
      </c>
      <c r="AD243" s="10" t="s">
        <v>165</v>
      </c>
      <c r="AE243" s="10">
        <v>39</v>
      </c>
      <c r="AF243" s="10">
        <v>1</v>
      </c>
      <c r="AG243" s="10">
        <v>0</v>
      </c>
      <c r="AH243" s="10">
        <v>1</v>
      </c>
      <c r="AI243" s="10">
        <f>SUM(Table1[[#This Row],[Attitude_SS]:[Demography_SS]])</f>
        <v>1</v>
      </c>
      <c r="AJ243" s="11" t="s">
        <v>94</v>
      </c>
      <c r="AK243" s="11" t="s">
        <v>145</v>
      </c>
      <c r="AL243" s="11"/>
      <c r="AM243" s="11" t="s">
        <v>146</v>
      </c>
      <c r="AN243" s="11" t="s">
        <v>55</v>
      </c>
      <c r="AO243" s="11"/>
      <c r="AP243" s="10">
        <v>5.6000000000000001E-2</v>
      </c>
      <c r="AQ243" s="10"/>
      <c r="AR243" s="10"/>
      <c r="AS243" s="10" t="s">
        <v>58</v>
      </c>
      <c r="AT243" s="10" t="s">
        <v>58</v>
      </c>
      <c r="AU243" s="10"/>
    </row>
    <row r="244" spans="1:47" x14ac:dyDescent="0.35">
      <c r="A244" s="23">
        <v>25</v>
      </c>
      <c r="B244" s="10" t="s">
        <v>355</v>
      </c>
      <c r="C244" s="10">
        <v>25.1</v>
      </c>
      <c r="D244" s="10" t="s">
        <v>356</v>
      </c>
      <c r="E244" s="10" t="s">
        <v>357</v>
      </c>
      <c r="F244" s="10" t="str">
        <f>IF(Table1[[#This Row],[Regional_accessibility]]=0,"exclude - no RA","")</f>
        <v/>
      </c>
      <c r="G244" s="10" t="str">
        <f>IF(Table1[[#This Row],[E_mag]]&gt;1,"exclude - &gt;1",IF(Table1[[#This Row],[E_mag]]&lt;-1,"exclude &lt;-1",""))</f>
        <v/>
      </c>
      <c r="H244" s="10" t="str">
        <f>IF(Table1[[#This Row],[E_mag]]&lt;'4 - Outliers'!$F$11,"low",IF(Table1[[#This Row],[E_mag]]&gt;'4 - Outliers'!$F$12,"high",""))</f>
        <v>low</v>
      </c>
      <c r="I244" s="10">
        <f>IF(Table1[[#This Row],[SE_E_mag]]="",VLOOKUP(Table1[[#This Row],[IV_Standardised]],'5 -Impute_SE'!B:C,2,FALSE),Table1[[#This Row],[SE_E_mag]])</f>
        <v>0.29144500000000001</v>
      </c>
      <c r="J244" s="10"/>
      <c r="K244" s="10">
        <f>1/Table1[[#This Row],[5 - Impute_SE]]</f>
        <v>3.4311791247062051</v>
      </c>
      <c r="L244" s="10">
        <f>Table1[[#This Row],[7 - 1_SE]]*Table1[[#This Row],[6 - Assign weight]]</f>
        <v>0</v>
      </c>
      <c r="M244" s="10">
        <f>Table1[[#This Row],[8 - Total weight]]*Table1[[#This Row],[E_mag]]</f>
        <v>0</v>
      </c>
      <c r="N244" s="10" t="s">
        <v>361</v>
      </c>
      <c r="O244" s="16">
        <v>-0.44274999999999998</v>
      </c>
      <c r="P244" s="10" t="s">
        <v>362</v>
      </c>
      <c r="Q244" s="10">
        <v>0.29144500000000001</v>
      </c>
      <c r="R244" s="10" t="s">
        <v>128</v>
      </c>
      <c r="S244" s="10" t="s">
        <v>44</v>
      </c>
      <c r="T244" s="10" t="s">
        <v>45</v>
      </c>
      <c r="U244" s="10" t="s">
        <v>46</v>
      </c>
      <c r="V244" s="10" t="s">
        <v>358</v>
      </c>
      <c r="W244" s="10" t="s">
        <v>120</v>
      </c>
      <c r="X244" s="10" t="s">
        <v>359</v>
      </c>
      <c r="Y244" s="10" t="s">
        <v>90</v>
      </c>
      <c r="Z244" s="10" t="s">
        <v>142</v>
      </c>
      <c r="AA244" s="11" t="s">
        <v>51</v>
      </c>
      <c r="AB244" s="11" t="s">
        <v>220</v>
      </c>
      <c r="AC244" s="11">
        <v>2000</v>
      </c>
      <c r="AD244" s="10" t="s">
        <v>93</v>
      </c>
      <c r="AE244" s="10">
        <v>2576</v>
      </c>
      <c r="AF244" s="10">
        <v>1</v>
      </c>
      <c r="AG244" s="10">
        <v>1</v>
      </c>
      <c r="AH244" s="10">
        <v>1</v>
      </c>
      <c r="AI244" s="10">
        <f>SUM(Table1[[#This Row],[Attitude_SS]:[Demography_SS]])</f>
        <v>2</v>
      </c>
      <c r="AJ244" s="11" t="s">
        <v>111</v>
      </c>
      <c r="AK244" s="11" t="s">
        <v>360</v>
      </c>
      <c r="AL244" s="11"/>
      <c r="AM244" s="11" t="s">
        <v>135</v>
      </c>
      <c r="AN244" s="11" t="s">
        <v>215</v>
      </c>
      <c r="AO244" s="11"/>
      <c r="AP244" s="10">
        <v>-1.1499999999999999</v>
      </c>
      <c r="AQ244" s="10"/>
      <c r="AR244" s="10">
        <v>0.31663676937905327</v>
      </c>
      <c r="AS244" s="10" t="s">
        <v>185</v>
      </c>
      <c r="AT244" s="10">
        <v>-1.5191545574636722</v>
      </c>
      <c r="AU244" s="10" t="s">
        <v>127</v>
      </c>
    </row>
    <row r="245" spans="1:47" x14ac:dyDescent="0.35">
      <c r="A245" s="23">
        <v>25</v>
      </c>
      <c r="B245" s="10" t="s">
        <v>355</v>
      </c>
      <c r="C245" s="10">
        <v>25.2</v>
      </c>
      <c r="D245" s="10" t="s">
        <v>363</v>
      </c>
      <c r="E245" s="10" t="s">
        <v>364</v>
      </c>
      <c r="F245" s="10" t="str">
        <f>IF(Table1[[#This Row],[Regional_accessibility]]=0,"exclude - no RA","")</f>
        <v/>
      </c>
      <c r="G245" s="10" t="str">
        <f>IF(Table1[[#This Row],[E_mag]]&gt;1,"exclude - &gt;1",IF(Table1[[#This Row],[E_mag]]&lt;-1,"exclude &lt;-1",""))</f>
        <v/>
      </c>
      <c r="H245" s="10" t="str">
        <f>IF(Table1[[#This Row],[E_mag]]&lt;'4 - Outliers'!$F$11,"low",IF(Table1[[#This Row],[E_mag]]&gt;'4 - Outliers'!$F$12,"high",""))</f>
        <v>low</v>
      </c>
      <c r="I245" s="10">
        <f>IF(Table1[[#This Row],[SE_E_mag]]="",VLOOKUP(Table1[[#This Row],[IV_Standardised]],'5 -Impute_SE'!B:C,2,FALSE),Table1[[#This Row],[SE_E_mag]])</f>
        <v>0.71242499999999997</v>
      </c>
      <c r="J245" s="10"/>
      <c r="K245" s="10">
        <f>1/Table1[[#This Row],[5 - Impute_SE]]</f>
        <v>1.4036565252482718</v>
      </c>
      <c r="L245" s="10">
        <f>Table1[[#This Row],[7 - 1_SE]]*Table1[[#This Row],[6 - Assign weight]]</f>
        <v>0</v>
      </c>
      <c r="M245" s="10">
        <f>Table1[[#This Row],[8 - Total weight]]*Table1[[#This Row],[E_mag]]</f>
        <v>0</v>
      </c>
      <c r="N245" s="10" t="s">
        <v>365</v>
      </c>
      <c r="O245" s="16">
        <v>-0.82599999999999996</v>
      </c>
      <c r="P245" s="10" t="s">
        <v>362</v>
      </c>
      <c r="Q245" s="10">
        <v>0.71242499999999997</v>
      </c>
      <c r="R245" s="10" t="s">
        <v>128</v>
      </c>
      <c r="S245" s="10" t="s">
        <v>44</v>
      </c>
      <c r="T245" s="10" t="s">
        <v>45</v>
      </c>
      <c r="U245" s="10" t="s">
        <v>46</v>
      </c>
      <c r="V245" s="10" t="s">
        <v>358</v>
      </c>
      <c r="W245" s="10" t="s">
        <v>120</v>
      </c>
      <c r="X245" s="10" t="s">
        <v>359</v>
      </c>
      <c r="Y245" s="10" t="s">
        <v>90</v>
      </c>
      <c r="Z245" s="10" t="s">
        <v>142</v>
      </c>
      <c r="AA245" s="11" t="s">
        <v>51</v>
      </c>
      <c r="AB245" s="11" t="s">
        <v>270</v>
      </c>
      <c r="AC245" s="11">
        <v>2000</v>
      </c>
      <c r="AD245" s="10" t="s">
        <v>93</v>
      </c>
      <c r="AE245" s="10">
        <v>447</v>
      </c>
      <c r="AF245" s="10">
        <v>1</v>
      </c>
      <c r="AG245" s="10">
        <v>1</v>
      </c>
      <c r="AH245" s="10">
        <v>1</v>
      </c>
      <c r="AI245" s="10">
        <f>SUM(Table1[[#This Row],[Attitude_SS]:[Demography_SS]])</f>
        <v>2</v>
      </c>
      <c r="AJ245" s="11" t="s">
        <v>111</v>
      </c>
      <c r="AK245" s="11" t="s">
        <v>360</v>
      </c>
      <c r="AL245" s="11"/>
      <c r="AM245" s="11" t="s">
        <v>135</v>
      </c>
      <c r="AN245" s="11" t="s">
        <v>215</v>
      </c>
      <c r="AO245" s="11"/>
      <c r="AP245" s="10">
        <v>-2</v>
      </c>
      <c r="AQ245" s="10"/>
      <c r="AR245" s="10">
        <v>0.1353352832366127</v>
      </c>
      <c r="AS245" s="10" t="s">
        <v>185</v>
      </c>
      <c r="AT245" s="10">
        <v>-1.1594202898550725</v>
      </c>
      <c r="AU245" s="10" t="s">
        <v>127</v>
      </c>
    </row>
    <row r="246" spans="1:47" x14ac:dyDescent="0.35">
      <c r="A246" s="23">
        <v>25</v>
      </c>
      <c r="B246" s="10" t="s">
        <v>355</v>
      </c>
      <c r="C246" s="10">
        <v>25.4</v>
      </c>
      <c r="D246" s="10" t="s">
        <v>370</v>
      </c>
      <c r="E246" s="10" t="s">
        <v>371</v>
      </c>
      <c r="F246" s="10" t="str">
        <f>IF(Table1[[#This Row],[Regional_accessibility]]=0,"exclude - no RA","")</f>
        <v/>
      </c>
      <c r="G246" s="10" t="str">
        <f>IF(Table1[[#This Row],[E_mag]]&gt;1,"exclude - &gt;1",IF(Table1[[#This Row],[E_mag]]&lt;-1,"exclude &lt;-1",""))</f>
        <v/>
      </c>
      <c r="H246" s="10" t="str">
        <f>IF(Table1[[#This Row],[E_mag]]&lt;'4 - Outliers'!$F$11,"low",IF(Table1[[#This Row],[E_mag]]&gt;'4 - Outliers'!$F$12,"high",""))</f>
        <v>low</v>
      </c>
      <c r="I246" s="10">
        <f>IF(Table1[[#This Row],[SE_E_mag]]="",VLOOKUP(Table1[[#This Row],[IV_Standardised]],'5 -Impute_SE'!B:C,2,FALSE),Table1[[#This Row],[SE_E_mag]])</f>
        <v>0.45731699999999997</v>
      </c>
      <c r="J246" s="10"/>
      <c r="K246" s="10">
        <f>1/Table1[[#This Row],[5 - Impute_SE]]</f>
        <v>2.1866670165333892</v>
      </c>
      <c r="L246" s="10">
        <f>Table1[[#This Row],[7 - 1_SE]]*Table1[[#This Row],[6 - Assign weight]]</f>
        <v>0</v>
      </c>
      <c r="M246" s="10">
        <f>Table1[[#This Row],[8 - Total weight]]*Table1[[#This Row],[E_mag]]</f>
        <v>0</v>
      </c>
      <c r="N246" s="10" t="s">
        <v>369</v>
      </c>
      <c r="O246" s="16">
        <v>-0.89432100000000003</v>
      </c>
      <c r="P246" s="10" t="s">
        <v>362</v>
      </c>
      <c r="Q246" s="10">
        <v>0.45731699999999997</v>
      </c>
      <c r="R246" s="10" t="s">
        <v>128</v>
      </c>
      <c r="S246" s="10" t="s">
        <v>88</v>
      </c>
      <c r="T246" s="10" t="s">
        <v>45</v>
      </c>
      <c r="U246" s="10" t="s">
        <v>44</v>
      </c>
      <c r="V246" s="10" t="s">
        <v>358</v>
      </c>
      <c r="W246" s="10" t="s">
        <v>120</v>
      </c>
      <c r="X246" s="10" t="s">
        <v>359</v>
      </c>
      <c r="Y246" s="10" t="s">
        <v>90</v>
      </c>
      <c r="Z246" s="10" t="s">
        <v>142</v>
      </c>
      <c r="AA246" s="11" t="s">
        <v>51</v>
      </c>
      <c r="AB246" s="11" t="s">
        <v>225</v>
      </c>
      <c r="AC246" s="11">
        <v>2000</v>
      </c>
      <c r="AD246" s="10" t="s">
        <v>93</v>
      </c>
      <c r="AE246" s="10">
        <v>865</v>
      </c>
      <c r="AF246" s="10">
        <v>1</v>
      </c>
      <c r="AG246" s="10">
        <v>1</v>
      </c>
      <c r="AH246" s="10">
        <v>1</v>
      </c>
      <c r="AI246" s="10">
        <f>SUM(Table1[[#This Row],[Attitude_SS]:[Demography_SS]])</f>
        <v>2</v>
      </c>
      <c r="AJ246" s="11" t="s">
        <v>111</v>
      </c>
      <c r="AK246" s="11" t="s">
        <v>360</v>
      </c>
      <c r="AL246" s="11"/>
      <c r="AM246" s="11" t="s">
        <v>135</v>
      </c>
      <c r="AN246" s="11" t="s">
        <v>215</v>
      </c>
      <c r="AO246" s="11"/>
      <c r="AP246" s="10">
        <v>-1.629</v>
      </c>
      <c r="AQ246" s="10"/>
      <c r="AR246" s="10">
        <v>0.19612560169848642</v>
      </c>
      <c r="AS246" s="10" t="s">
        <v>185</v>
      </c>
      <c r="AT246" s="10">
        <v>-1.9555822328931574</v>
      </c>
      <c r="AU246" s="10" t="s">
        <v>127</v>
      </c>
    </row>
    <row r="247" spans="1:47" x14ac:dyDescent="0.35">
      <c r="A247" s="23">
        <v>131</v>
      </c>
      <c r="B247" s="10" t="s">
        <v>1192</v>
      </c>
      <c r="C247" s="10">
        <v>131.19999999999999</v>
      </c>
      <c r="D247" s="10" t="s">
        <v>1214</v>
      </c>
      <c r="E247" s="10" t="s">
        <v>1211</v>
      </c>
      <c r="F247" s="10" t="str">
        <f>IF(Table1[[#This Row],[Regional_accessibility]]=0,"exclude - no RA","")</f>
        <v>exclude - no RA</v>
      </c>
      <c r="G247" s="10" t="str">
        <f>IF(Table1[[#This Row],[E_mag]]&gt;1,"exclude - &gt;1",IF(Table1[[#This Row],[E_mag]]&lt;-1,"exclude &lt;-1",""))</f>
        <v/>
      </c>
      <c r="H247" s="10" t="str">
        <f>IF(Table1[[#This Row],[E_mag]]&lt;'4 - Outliers'!$F$11,"low",IF(Table1[[#This Row],[E_mag]]&gt;'4 - Outliers'!$F$12,"high",""))</f>
        <v/>
      </c>
      <c r="I247" s="10">
        <f>IF(Table1[[#This Row],[SE_E_mag]]="",VLOOKUP(Table1[[#This Row],[IV_Standardised]],'5 -Impute_SE'!B:C,2,FALSE),Table1[[#This Row],[SE_E_mag]])</f>
        <v>0.16854000000000002</v>
      </c>
      <c r="J247" s="10"/>
      <c r="K247" s="10">
        <f>1/Table1[[#This Row],[5 - Impute_SE]]</f>
        <v>5.9333096000949324</v>
      </c>
      <c r="L247" s="10">
        <f>Table1[[#This Row],[7 - 1_SE]]*Table1[[#This Row],[6 - Assign weight]]</f>
        <v>0</v>
      </c>
      <c r="M247" s="10">
        <f>Table1[[#This Row],[8 - Total weight]]*Table1[[#This Row],[E_mag]]</f>
        <v>0</v>
      </c>
      <c r="N247" s="10" t="s">
        <v>918</v>
      </c>
      <c r="O247" s="10">
        <v>0.32865300000000003</v>
      </c>
      <c r="P247" s="10" t="s">
        <v>491</v>
      </c>
      <c r="Q247" s="10">
        <v>0.16854000000000002</v>
      </c>
      <c r="R247" s="10" t="s">
        <v>128</v>
      </c>
      <c r="S247" s="10" t="s">
        <v>88</v>
      </c>
      <c r="T247" s="10" t="s">
        <v>66</v>
      </c>
      <c r="U247" s="10" t="s">
        <v>88</v>
      </c>
      <c r="V247" s="10" t="s">
        <v>119</v>
      </c>
      <c r="W247" s="10" t="s">
        <v>120</v>
      </c>
      <c r="X247" s="10" t="s">
        <v>1195</v>
      </c>
      <c r="Y247" s="10" t="s">
        <v>50</v>
      </c>
      <c r="Z247" s="10" t="s">
        <v>436</v>
      </c>
      <c r="AA247" s="10" t="s">
        <v>51</v>
      </c>
      <c r="AB247" s="10" t="s">
        <v>923</v>
      </c>
      <c r="AC247" s="10">
        <v>1991</v>
      </c>
      <c r="AD247" s="10" t="s">
        <v>93</v>
      </c>
      <c r="AE247" s="10">
        <v>1036</v>
      </c>
      <c r="AF247" s="10">
        <v>0</v>
      </c>
      <c r="AG247" s="10">
        <v>0</v>
      </c>
      <c r="AH247" s="10">
        <v>1</v>
      </c>
      <c r="AI247" s="10">
        <f>SUM(Table1[[#This Row],[Attitude_SS]:[Demography_SS]])</f>
        <v>1</v>
      </c>
      <c r="AJ247" s="10" t="s">
        <v>111</v>
      </c>
      <c r="AK247" s="10" t="s">
        <v>1201</v>
      </c>
      <c r="AL247" s="10"/>
      <c r="AM247" s="10" t="s">
        <v>135</v>
      </c>
      <c r="AN247" s="10" t="s">
        <v>1198</v>
      </c>
      <c r="AO247" s="10" t="s">
        <v>1199</v>
      </c>
      <c r="AP247" s="10">
        <v>0.8427</v>
      </c>
      <c r="AQ247" s="10"/>
      <c r="AR247" s="10"/>
      <c r="AS247" s="10"/>
      <c r="AT247" s="10">
        <v>1.95</v>
      </c>
      <c r="AU247" s="10"/>
    </row>
    <row r="248" spans="1:47" x14ac:dyDescent="0.35">
      <c r="A248" s="23">
        <v>31</v>
      </c>
      <c r="B248" s="10" t="s">
        <v>423</v>
      </c>
      <c r="C248" s="10">
        <v>31.2</v>
      </c>
      <c r="D248" s="10" t="s">
        <v>440</v>
      </c>
      <c r="E248" s="10" t="s">
        <v>425</v>
      </c>
      <c r="F248" s="10" t="str">
        <f>IF(Table1[[#This Row],[Regional_accessibility]]=0,"exclude - no RA","")</f>
        <v>exclude - no RA</v>
      </c>
      <c r="G248" s="10" t="str">
        <f>IF(Table1[[#This Row],[E_mag]]&gt;1,"exclude - &gt;1",IF(Table1[[#This Row],[E_mag]]&lt;-1,"exclude &lt;-1",""))</f>
        <v/>
      </c>
      <c r="H248" s="10" t="str">
        <f>IF(Table1[[#This Row],[E_mag]]&lt;'4 - Outliers'!$F$11,"low",IF(Table1[[#This Row],[E_mag]]&gt;'4 - Outliers'!$F$12,"high",""))</f>
        <v/>
      </c>
      <c r="I248" s="10">
        <f>IF(Table1[[#This Row],[SE_E_mag]]="",VLOOKUP(Table1[[#This Row],[IV_Standardised]],'5 -Impute_SE'!B:C,2,FALSE),Table1[[#This Row],[SE_E_mag]])</f>
        <v>0.18749999999999997</v>
      </c>
      <c r="J248" s="10"/>
      <c r="K248" s="10">
        <f>1/Table1[[#This Row],[5 - Impute_SE]]</f>
        <v>5.3333333333333339</v>
      </c>
      <c r="L248" s="10">
        <f>Table1[[#This Row],[7 - 1_SE]]*Table1[[#This Row],[6 - Assign weight]]</f>
        <v>0</v>
      </c>
      <c r="M248" s="10">
        <f>Table1[[#This Row],[8 - Total weight]]*Table1[[#This Row],[E_mag]]</f>
        <v>0</v>
      </c>
      <c r="N248" s="10" t="s">
        <v>289</v>
      </c>
      <c r="O248" s="10">
        <v>0.3</v>
      </c>
      <c r="P248" s="10" t="s">
        <v>126</v>
      </c>
      <c r="Q248" s="10">
        <v>0.18749999999999997</v>
      </c>
      <c r="R248" s="10" t="s">
        <v>128</v>
      </c>
      <c r="S248" s="10" t="s">
        <v>88</v>
      </c>
      <c r="T248" s="10" t="s">
        <v>66</v>
      </c>
      <c r="U248" s="10" t="s">
        <v>88</v>
      </c>
      <c r="V248" s="10" t="s">
        <v>119</v>
      </c>
      <c r="W248" s="10" t="s">
        <v>303</v>
      </c>
      <c r="X248" s="10" t="s">
        <v>73</v>
      </c>
      <c r="Y248" s="10" t="s">
        <v>50</v>
      </c>
      <c r="Z248" s="10" t="s">
        <v>436</v>
      </c>
      <c r="AA248" s="11" t="s">
        <v>51</v>
      </c>
      <c r="AB248" s="11" t="s">
        <v>426</v>
      </c>
      <c r="AC248" s="11">
        <v>1999</v>
      </c>
      <c r="AD248" s="10" t="s">
        <v>93</v>
      </c>
      <c r="AE248" s="10">
        <v>10475</v>
      </c>
      <c r="AF248" s="10">
        <v>0</v>
      </c>
      <c r="AG248" s="10">
        <v>0</v>
      </c>
      <c r="AH248" s="10">
        <v>0</v>
      </c>
      <c r="AI248" s="10">
        <f>SUM(Table1[[#This Row],[Attitude_SS]:[Demography_SS]])</f>
        <v>0</v>
      </c>
      <c r="AJ248" s="11" t="s">
        <v>111</v>
      </c>
      <c r="AK248" s="11" t="s">
        <v>112</v>
      </c>
      <c r="AL248" s="11"/>
      <c r="AM248" s="10" t="s">
        <v>113</v>
      </c>
      <c r="AN248" s="11" t="s">
        <v>429</v>
      </c>
      <c r="AO248" s="11" t="s">
        <v>196</v>
      </c>
      <c r="AP248" s="10">
        <v>0.26200000000000001</v>
      </c>
      <c r="AQ248" s="10">
        <v>1.2995265424293818</v>
      </c>
      <c r="AR248" s="10"/>
      <c r="AS248" s="10" t="s">
        <v>78</v>
      </c>
      <c r="AT248" s="10">
        <v>1.6</v>
      </c>
      <c r="AU248" s="10"/>
    </row>
    <row r="249" spans="1:47" x14ac:dyDescent="0.35">
      <c r="A249" s="23">
        <v>65</v>
      </c>
      <c r="B249" s="10" t="s">
        <v>705</v>
      </c>
      <c r="C249" s="10">
        <v>65.8</v>
      </c>
      <c r="D249" s="10" t="s">
        <v>800</v>
      </c>
      <c r="E249" s="10" t="s">
        <v>796</v>
      </c>
      <c r="F249" s="10" t="str">
        <f>IF(Table1[[#This Row],[Regional_accessibility]]=0,"exclude - no RA","")</f>
        <v/>
      </c>
      <c r="G249" s="10" t="str">
        <f>IF(Table1[[#This Row],[E_mag]]&gt;1,"exclude - &gt;1",IF(Table1[[#This Row],[E_mag]]&lt;-1,"exclude &lt;-1",""))</f>
        <v/>
      </c>
      <c r="H249" s="10" t="str">
        <f>IF(Table1[[#This Row],[E_mag]]&lt;'4 - Outliers'!$F$11,"low",IF(Table1[[#This Row],[E_mag]]&gt;'4 - Outliers'!$F$12,"high",""))</f>
        <v/>
      </c>
      <c r="I249" s="10">
        <f>IF(Table1[[#This Row],[SE_E_mag]]="",VLOOKUP(Table1[[#This Row],[IV_Standardised]],'5 -Impute_SE'!B:C,2,FALSE),Table1[[#This Row],[SE_E_mag]])</f>
        <v>1.8416494845360825E-2</v>
      </c>
      <c r="J249" s="10">
        <f t="shared" ref="J249:J256" si="4">1/10</f>
        <v>0.1</v>
      </c>
      <c r="K249" s="10">
        <f>1/Table1[[#This Row],[5 - Impute_SE]]</f>
        <v>54.29914912673533</v>
      </c>
      <c r="L249" s="10">
        <f>Table1[[#This Row],[7 - 1_SE]]*Table1[[#This Row],[6 - Assign weight]]</f>
        <v>5.4299149126735333</v>
      </c>
      <c r="M249" s="10">
        <f>Table1[[#This Row],[8 - Total weight]]*Table1[[#This Row],[E_mag]]</f>
        <v>0.29100000000000004</v>
      </c>
      <c r="N249" s="10" t="s">
        <v>325</v>
      </c>
      <c r="O249" s="16">
        <v>5.3592000000000008E-2</v>
      </c>
      <c r="P249" s="10" t="s">
        <v>298</v>
      </c>
      <c r="Q249" s="10">
        <v>1.8416494845360825E-2</v>
      </c>
      <c r="R249" s="10" t="s">
        <v>128</v>
      </c>
      <c r="S249" s="10" t="s">
        <v>88</v>
      </c>
      <c r="T249" s="10" t="s">
        <v>66</v>
      </c>
      <c r="U249" s="10" t="s">
        <v>88</v>
      </c>
      <c r="V249" s="10" t="s">
        <v>47</v>
      </c>
      <c r="W249" s="10" t="s">
        <v>708</v>
      </c>
      <c r="X249" s="10" t="s">
        <v>49</v>
      </c>
      <c r="Y249" s="10" t="s">
        <v>90</v>
      </c>
      <c r="Z249" s="10" t="s">
        <v>13</v>
      </c>
      <c r="AA249" s="11" t="s">
        <v>508</v>
      </c>
      <c r="AB249" s="11" t="s">
        <v>709</v>
      </c>
      <c r="AC249" s="11">
        <v>2010</v>
      </c>
      <c r="AD249" s="10" t="s">
        <v>165</v>
      </c>
      <c r="AE249" s="10">
        <v>473</v>
      </c>
      <c r="AF249" s="10">
        <v>1</v>
      </c>
      <c r="AG249" s="10">
        <v>0</v>
      </c>
      <c r="AH249" s="10">
        <v>0</v>
      </c>
      <c r="AI249" s="10">
        <f>SUM(Table1[[#This Row],[Attitude_SS]:[Demography_SS]])</f>
        <v>0</v>
      </c>
      <c r="AJ249" s="11" t="s">
        <v>94</v>
      </c>
      <c r="AK249" s="11" t="s">
        <v>724</v>
      </c>
      <c r="AL249" s="11"/>
      <c r="AM249" s="11" t="s">
        <v>146</v>
      </c>
      <c r="AN249" s="11" t="s">
        <v>55</v>
      </c>
      <c r="AO249" s="11"/>
      <c r="AP249" s="10">
        <v>1.6240000000000001</v>
      </c>
      <c r="AQ249" s="10"/>
      <c r="AR249" s="10"/>
      <c r="AS249" s="10" t="s">
        <v>58</v>
      </c>
      <c r="AT249" s="10">
        <v>2.91</v>
      </c>
      <c r="AU249" s="10"/>
    </row>
    <row r="250" spans="1:47" x14ac:dyDescent="0.35">
      <c r="A250" s="23">
        <v>65</v>
      </c>
      <c r="B250" s="10" t="s">
        <v>705</v>
      </c>
      <c r="C250" s="10">
        <v>65.599999999999994</v>
      </c>
      <c r="D250" s="10" t="s">
        <v>779</v>
      </c>
      <c r="E250" s="10" t="s">
        <v>776</v>
      </c>
      <c r="F250" s="10" t="str">
        <f>IF(Table1[[#This Row],[Regional_accessibility]]=0,"exclude - no RA","")</f>
        <v/>
      </c>
      <c r="G250" s="10" t="str">
        <f>IF(Table1[[#This Row],[E_mag]]&gt;1,"exclude - &gt;1",IF(Table1[[#This Row],[E_mag]]&lt;-1,"exclude &lt;-1",""))</f>
        <v/>
      </c>
      <c r="H250" s="10" t="str">
        <f>IF(Table1[[#This Row],[E_mag]]&lt;'4 - Outliers'!$F$11,"low",IF(Table1[[#This Row],[E_mag]]&gt;'4 - Outliers'!$F$12,"high",""))</f>
        <v/>
      </c>
      <c r="I250" s="10">
        <f>IF(Table1[[#This Row],[SE_E_mag]]="",VLOOKUP(Table1[[#This Row],[IV_Standardised]],'5 -Impute_SE'!B:C,2,FALSE),Table1[[#This Row],[SE_E_mag]])</f>
        <v>1.9616157205240174E-2</v>
      </c>
      <c r="J250" s="10">
        <f t="shared" si="4"/>
        <v>0.1</v>
      </c>
      <c r="K250" s="10">
        <f>1/Table1[[#This Row],[5 - Impute_SE]]</f>
        <v>50.978384274615436</v>
      </c>
      <c r="L250" s="10">
        <f>Table1[[#This Row],[7 - 1_SE]]*Table1[[#This Row],[6 - Assign weight]]</f>
        <v>5.0978384274615438</v>
      </c>
      <c r="M250" s="10">
        <f>Table1[[#This Row],[8 - Total weight]]*Table1[[#This Row],[E_mag]]</f>
        <v>0.22900000000000001</v>
      </c>
      <c r="N250" s="10" t="s">
        <v>325</v>
      </c>
      <c r="O250" s="16">
        <v>4.4921000000000003E-2</v>
      </c>
      <c r="P250" s="10" t="s">
        <v>298</v>
      </c>
      <c r="Q250" s="10">
        <v>1.9616157205240174E-2</v>
      </c>
      <c r="R250" s="10" t="s">
        <v>128</v>
      </c>
      <c r="S250" s="10" t="s">
        <v>88</v>
      </c>
      <c r="T250" s="10" t="s">
        <v>66</v>
      </c>
      <c r="U250" s="10" t="s">
        <v>88</v>
      </c>
      <c r="V250" s="10" t="s">
        <v>47</v>
      </c>
      <c r="W250" s="10" t="s">
        <v>708</v>
      </c>
      <c r="X250" s="10" t="s">
        <v>49</v>
      </c>
      <c r="Y250" s="10" t="s">
        <v>90</v>
      </c>
      <c r="Z250" s="10" t="s">
        <v>13</v>
      </c>
      <c r="AA250" s="11" t="s">
        <v>508</v>
      </c>
      <c r="AB250" s="11" t="s">
        <v>709</v>
      </c>
      <c r="AC250" s="11">
        <v>2010</v>
      </c>
      <c r="AD250" s="10" t="s">
        <v>165</v>
      </c>
      <c r="AE250" s="10">
        <v>473</v>
      </c>
      <c r="AF250" s="10">
        <v>1</v>
      </c>
      <c r="AG250" s="10">
        <v>0</v>
      </c>
      <c r="AH250" s="10">
        <v>0</v>
      </c>
      <c r="AI250" s="10">
        <f>SUM(Table1[[#This Row],[Attitude_SS]:[Demography_SS]])</f>
        <v>0</v>
      </c>
      <c r="AJ250" s="11" t="s">
        <v>94</v>
      </c>
      <c r="AK250" s="11" t="s">
        <v>724</v>
      </c>
      <c r="AL250" s="11"/>
      <c r="AM250" s="11" t="s">
        <v>146</v>
      </c>
      <c r="AN250" s="11" t="s">
        <v>55</v>
      </c>
      <c r="AO250" s="11"/>
      <c r="AP250" s="10">
        <v>1.5489999999999999</v>
      </c>
      <c r="AQ250" s="10"/>
      <c r="AR250" s="10"/>
      <c r="AS250" s="10" t="s">
        <v>58</v>
      </c>
      <c r="AT250" s="10">
        <v>2.29</v>
      </c>
      <c r="AU250" s="10"/>
    </row>
    <row r="251" spans="1:47" x14ac:dyDescent="0.35">
      <c r="A251" s="23">
        <v>65</v>
      </c>
      <c r="B251" s="10" t="s">
        <v>705</v>
      </c>
      <c r="C251" s="10">
        <v>65.3</v>
      </c>
      <c r="D251" s="10" t="s">
        <v>751</v>
      </c>
      <c r="E251" s="10" t="s">
        <v>748</v>
      </c>
      <c r="F251" s="10" t="str">
        <f>IF(Table1[[#This Row],[Regional_accessibility]]=0,"exclude - no RA","")</f>
        <v/>
      </c>
      <c r="G251" s="10" t="str">
        <f>IF(Table1[[#This Row],[E_mag]]&gt;1,"exclude - &gt;1",IF(Table1[[#This Row],[E_mag]]&lt;-1,"exclude &lt;-1",""))</f>
        <v/>
      </c>
      <c r="H251" s="10" t="str">
        <f>IF(Table1[[#This Row],[E_mag]]&lt;'4 - Outliers'!$F$11,"low",IF(Table1[[#This Row],[E_mag]]&gt;'4 - Outliers'!$F$12,"high",""))</f>
        <v/>
      </c>
      <c r="I251" s="10">
        <f>IF(Table1[[#This Row],[SE_E_mag]]="",VLOOKUP(Table1[[#This Row],[IV_Standardised]],'5 -Impute_SE'!B:C,2,FALSE),Table1[[#This Row],[SE_E_mag]])</f>
        <v>1.8853333333333333E-2</v>
      </c>
      <c r="J251" s="10">
        <f t="shared" si="4"/>
        <v>0.1</v>
      </c>
      <c r="K251" s="10">
        <f>1/Table1[[#This Row],[5 - Impute_SE]]</f>
        <v>53.041018387553045</v>
      </c>
      <c r="L251" s="10">
        <f>Table1[[#This Row],[7 - 1_SE]]*Table1[[#This Row],[6 - Assign weight]]</f>
        <v>5.3041018387553045</v>
      </c>
      <c r="M251" s="10">
        <f>Table1[[#This Row],[8 - Total weight]]*Table1[[#This Row],[E_mag]]</f>
        <v>0.22500000000000001</v>
      </c>
      <c r="N251" s="10" t="s">
        <v>325</v>
      </c>
      <c r="O251" s="16">
        <v>4.2419999999999999E-2</v>
      </c>
      <c r="P251" s="10" t="s">
        <v>298</v>
      </c>
      <c r="Q251" s="10">
        <v>1.8853333333333333E-2</v>
      </c>
      <c r="R251" s="10" t="s">
        <v>128</v>
      </c>
      <c r="S251" s="10" t="s">
        <v>88</v>
      </c>
      <c r="T251" s="10" t="s">
        <v>66</v>
      </c>
      <c r="U251" s="10" t="s">
        <v>88</v>
      </c>
      <c r="V251" s="10" t="s">
        <v>47</v>
      </c>
      <c r="W251" s="10" t="s">
        <v>708</v>
      </c>
      <c r="X251" s="10" t="s">
        <v>49</v>
      </c>
      <c r="Y251" s="10" t="s">
        <v>90</v>
      </c>
      <c r="Z251" s="10" t="s">
        <v>13</v>
      </c>
      <c r="AA251" s="11" t="s">
        <v>508</v>
      </c>
      <c r="AB251" s="11" t="s">
        <v>720</v>
      </c>
      <c r="AC251" s="11">
        <v>2010</v>
      </c>
      <c r="AD251" s="10" t="s">
        <v>165</v>
      </c>
      <c r="AE251" s="10">
        <v>473</v>
      </c>
      <c r="AF251" s="10">
        <v>1</v>
      </c>
      <c r="AG251" s="10">
        <v>0</v>
      </c>
      <c r="AH251" s="10">
        <v>0</v>
      </c>
      <c r="AI251" s="10">
        <f>SUM(Table1[[#This Row],[Attitude_SS]:[Demography_SS]])</f>
        <v>0</v>
      </c>
      <c r="AJ251" s="11" t="s">
        <v>94</v>
      </c>
      <c r="AK251" s="11" t="s">
        <v>724</v>
      </c>
      <c r="AL251" s="11"/>
      <c r="AM251" s="11" t="s">
        <v>146</v>
      </c>
      <c r="AN251" s="11" t="s">
        <v>55</v>
      </c>
      <c r="AO251" s="11"/>
      <c r="AP251" s="10">
        <v>1.5149999999999999</v>
      </c>
      <c r="AQ251" s="10"/>
      <c r="AR251" s="10"/>
      <c r="AS251" s="10" t="s">
        <v>58</v>
      </c>
      <c r="AT251" s="10">
        <v>2.25</v>
      </c>
      <c r="AU251" s="10"/>
    </row>
    <row r="252" spans="1:47" x14ac:dyDescent="0.35">
      <c r="A252" s="23">
        <v>65</v>
      </c>
      <c r="B252" s="10" t="s">
        <v>705</v>
      </c>
      <c r="C252" s="10">
        <v>65.7</v>
      </c>
      <c r="D252" s="10" t="s">
        <v>788</v>
      </c>
      <c r="E252" s="10" t="s">
        <v>786</v>
      </c>
      <c r="F252" s="10" t="str">
        <f>IF(Table1[[#This Row],[Regional_accessibility]]=0,"exclude - no RA","")</f>
        <v/>
      </c>
      <c r="G252" s="10" t="str">
        <f>IF(Table1[[#This Row],[E_mag]]&gt;1,"exclude - &gt;1",IF(Table1[[#This Row],[E_mag]]&lt;-1,"exclude &lt;-1",""))</f>
        <v/>
      </c>
      <c r="H252" s="10" t="str">
        <f>IF(Table1[[#This Row],[E_mag]]&lt;'4 - Outliers'!$F$11,"low",IF(Table1[[#This Row],[E_mag]]&gt;'4 - Outliers'!$F$12,"high",""))</f>
        <v/>
      </c>
      <c r="I252" s="10">
        <f>IF(Table1[[#This Row],[SE_E_mag]]="",VLOOKUP(Table1[[#This Row],[IV_Standardised]],'5 -Impute_SE'!B:C,2,FALSE),Table1[[#This Row],[SE_E_mag]])</f>
        <v>1.8147846889952156E-2</v>
      </c>
      <c r="J252" s="10">
        <f t="shared" si="4"/>
        <v>0.1</v>
      </c>
      <c r="K252" s="10">
        <f>1/Table1[[#This Row],[5 - Impute_SE]]</f>
        <v>55.102955522159817</v>
      </c>
      <c r="L252" s="10">
        <f>Table1[[#This Row],[7 - 1_SE]]*Table1[[#This Row],[6 - Assign weight]]</f>
        <v>5.5102955522159824</v>
      </c>
      <c r="M252" s="10">
        <f>Table1[[#This Row],[8 - Total weight]]*Table1[[#This Row],[E_mag]]</f>
        <v>0.20900000000000002</v>
      </c>
      <c r="N252" s="10" t="s">
        <v>325</v>
      </c>
      <c r="O252" s="16">
        <v>3.7929000000000004E-2</v>
      </c>
      <c r="P252" s="10" t="s">
        <v>298</v>
      </c>
      <c r="Q252" s="10">
        <v>1.8147846889952156E-2</v>
      </c>
      <c r="R252" s="10" t="s">
        <v>128</v>
      </c>
      <c r="S252" s="10" t="s">
        <v>88</v>
      </c>
      <c r="T252" s="10" t="s">
        <v>66</v>
      </c>
      <c r="U252" s="10" t="s">
        <v>88</v>
      </c>
      <c r="V252" s="10" t="s">
        <v>47</v>
      </c>
      <c r="W252" s="10" t="s">
        <v>708</v>
      </c>
      <c r="X252" s="10" t="s">
        <v>49</v>
      </c>
      <c r="Y252" s="10" t="s">
        <v>90</v>
      </c>
      <c r="Z252" s="10" t="s">
        <v>13</v>
      </c>
      <c r="AA252" s="11" t="s">
        <v>508</v>
      </c>
      <c r="AB252" s="11" t="s">
        <v>709</v>
      </c>
      <c r="AC252" s="11">
        <v>2010</v>
      </c>
      <c r="AD252" s="10" t="s">
        <v>165</v>
      </c>
      <c r="AE252" s="10">
        <v>473</v>
      </c>
      <c r="AF252" s="10">
        <v>1</v>
      </c>
      <c r="AG252" s="10">
        <v>0</v>
      </c>
      <c r="AH252" s="10">
        <v>0</v>
      </c>
      <c r="AI252" s="10">
        <f>SUM(Table1[[#This Row],[Attitude_SS]:[Demography_SS]])</f>
        <v>0</v>
      </c>
      <c r="AJ252" s="11" t="s">
        <v>94</v>
      </c>
      <c r="AK252" s="11" t="s">
        <v>724</v>
      </c>
      <c r="AL252" s="11"/>
      <c r="AM252" s="11" t="s">
        <v>146</v>
      </c>
      <c r="AN252" s="11" t="s">
        <v>55</v>
      </c>
      <c r="AO252" s="11"/>
      <c r="AP252" s="10">
        <v>0.80700000000000005</v>
      </c>
      <c r="AQ252" s="10"/>
      <c r="AR252" s="10"/>
      <c r="AS252" s="10" t="s">
        <v>58</v>
      </c>
      <c r="AT252" s="10">
        <v>2.09</v>
      </c>
      <c r="AU252" s="10"/>
    </row>
    <row r="253" spans="1:47" x14ac:dyDescent="0.35">
      <c r="A253" s="23">
        <v>65</v>
      </c>
      <c r="B253" s="10" t="s">
        <v>705</v>
      </c>
      <c r="C253" s="10">
        <v>65.900000000000006</v>
      </c>
      <c r="D253" s="10" t="s">
        <v>809</v>
      </c>
      <c r="E253" s="10" t="s">
        <v>806</v>
      </c>
      <c r="F253" s="10" t="str">
        <f>IF(Table1[[#This Row],[Regional_accessibility]]=0,"exclude - no RA","")</f>
        <v/>
      </c>
      <c r="G253" s="10" t="str">
        <f>IF(Table1[[#This Row],[E_mag]]&gt;1,"exclude - &gt;1",IF(Table1[[#This Row],[E_mag]]&lt;-1,"exclude &lt;-1",""))</f>
        <v/>
      </c>
      <c r="H253" s="10" t="str">
        <f>IF(Table1[[#This Row],[E_mag]]&lt;'4 - Outliers'!$F$11,"low",IF(Table1[[#This Row],[E_mag]]&gt;'4 - Outliers'!$F$12,"high",""))</f>
        <v/>
      </c>
      <c r="I253" s="10">
        <f>IF(Table1[[#This Row],[SE_E_mag]]="",VLOOKUP(Table1[[#This Row],[IV_Standardised]],'5 -Impute_SE'!B:C,2,FALSE),Table1[[#This Row],[SE_E_mag]])</f>
        <v>1.6048E-2</v>
      </c>
      <c r="J253" s="10">
        <f t="shared" si="4"/>
        <v>0.1</v>
      </c>
      <c r="K253" s="10">
        <f>1/Table1[[#This Row],[5 - Impute_SE]]</f>
        <v>62.31306081754736</v>
      </c>
      <c r="L253" s="10">
        <f>Table1[[#This Row],[7 - 1_SE]]*Table1[[#This Row],[6 - Assign weight]]</f>
        <v>6.2313060817547363</v>
      </c>
      <c r="M253" s="10">
        <f>Table1[[#This Row],[8 - Total weight]]*Table1[[#This Row],[E_mag]]</f>
        <v>0.15000000000000002</v>
      </c>
      <c r="N253" s="10" t="s">
        <v>297</v>
      </c>
      <c r="O253" s="16">
        <v>2.4072E-2</v>
      </c>
      <c r="P253" s="10" t="s">
        <v>298</v>
      </c>
      <c r="Q253" s="10">
        <v>1.6048E-2</v>
      </c>
      <c r="R253" s="10" t="s">
        <v>128</v>
      </c>
      <c r="S253" s="10" t="s">
        <v>44</v>
      </c>
      <c r="T253" s="10" t="s">
        <v>66</v>
      </c>
      <c r="U253" s="10" t="s">
        <v>46</v>
      </c>
      <c r="V253" s="10" t="s">
        <v>47</v>
      </c>
      <c r="W253" s="10" t="s">
        <v>708</v>
      </c>
      <c r="X253" s="10" t="s">
        <v>49</v>
      </c>
      <c r="Y253" s="10" t="s">
        <v>90</v>
      </c>
      <c r="Z253" s="10" t="s">
        <v>13</v>
      </c>
      <c r="AA253" s="11" t="s">
        <v>508</v>
      </c>
      <c r="AB253" s="11" t="s">
        <v>709</v>
      </c>
      <c r="AC253" s="11">
        <v>2010</v>
      </c>
      <c r="AD253" s="10" t="s">
        <v>165</v>
      </c>
      <c r="AE253" s="10">
        <v>473</v>
      </c>
      <c r="AF253" s="10">
        <v>1</v>
      </c>
      <c r="AG253" s="10">
        <v>0</v>
      </c>
      <c r="AH253" s="10">
        <v>0</v>
      </c>
      <c r="AI253" s="10">
        <f>SUM(Table1[[#This Row],[Attitude_SS]:[Demography_SS]])</f>
        <v>0</v>
      </c>
      <c r="AJ253" s="11" t="s">
        <v>94</v>
      </c>
      <c r="AK253" s="11" t="s">
        <v>724</v>
      </c>
      <c r="AL253" s="11"/>
      <c r="AM253" s="11" t="s">
        <v>146</v>
      </c>
      <c r="AN253" s="11" t="s">
        <v>55</v>
      </c>
      <c r="AO253" s="11"/>
      <c r="AP253" s="10">
        <v>1.4159999999999999</v>
      </c>
      <c r="AQ253" s="10"/>
      <c r="AR253" s="10"/>
      <c r="AS253" s="10" t="s">
        <v>58</v>
      </c>
      <c r="AT253" s="10">
        <v>1.5</v>
      </c>
      <c r="AU253" s="10"/>
    </row>
    <row r="254" spans="1:47" x14ac:dyDescent="0.35">
      <c r="A254" s="23">
        <v>65</v>
      </c>
      <c r="B254" s="10" t="s">
        <v>705</v>
      </c>
      <c r="C254" s="10">
        <v>65.099999999999994</v>
      </c>
      <c r="D254" s="10" t="s">
        <v>723</v>
      </c>
      <c r="E254" s="10" t="s">
        <v>707</v>
      </c>
      <c r="F254" s="10" t="str">
        <f>IF(Table1[[#This Row],[Regional_accessibility]]=0,"exclude - no RA","")</f>
        <v/>
      </c>
      <c r="G254" s="10" t="str">
        <f>IF(Table1[[#This Row],[E_mag]]&gt;1,"exclude - &gt;1",IF(Table1[[#This Row],[E_mag]]&lt;-1,"exclude &lt;-1",""))</f>
        <v/>
      </c>
      <c r="H254" s="10" t="str">
        <f>IF(Table1[[#This Row],[E_mag]]&lt;'4 - Outliers'!$F$11,"low",IF(Table1[[#This Row],[E_mag]]&gt;'4 - Outliers'!$F$12,"high",""))</f>
        <v/>
      </c>
      <c r="I254" s="10">
        <f>IF(Table1[[#This Row],[SE_E_mag]]="",VLOOKUP(Table1[[#This Row],[IV_Standardised]],'5 -Impute_SE'!B:C,2,FALSE),Table1[[#This Row],[SE_E_mag]])</f>
        <v>1.3663157894736841E-2</v>
      </c>
      <c r="J254" s="10">
        <f t="shared" si="4"/>
        <v>0.1</v>
      </c>
      <c r="K254" s="10">
        <f>1/Table1[[#This Row],[5 - Impute_SE]]</f>
        <v>73.18952234206472</v>
      </c>
      <c r="L254" s="10">
        <f>Table1[[#This Row],[7 - 1_SE]]*Table1[[#This Row],[6 - Assign weight]]</f>
        <v>7.3189522342064723</v>
      </c>
      <c r="M254" s="10">
        <f>Table1[[#This Row],[8 - Total weight]]*Table1[[#This Row],[E_mag]]</f>
        <v>1.9E-2</v>
      </c>
      <c r="N254" s="10" t="s">
        <v>297</v>
      </c>
      <c r="O254" s="16">
        <v>2.5959999999999998E-3</v>
      </c>
      <c r="P254" s="10" t="s">
        <v>298</v>
      </c>
      <c r="Q254" s="10">
        <v>1.3663157894736841E-2</v>
      </c>
      <c r="R254" s="10" t="s">
        <v>128</v>
      </c>
      <c r="S254" s="10" t="s">
        <v>44</v>
      </c>
      <c r="T254" s="10" t="s">
        <v>66</v>
      </c>
      <c r="U254" s="10" t="s">
        <v>46</v>
      </c>
      <c r="V254" s="10" t="s">
        <v>47</v>
      </c>
      <c r="W254" s="10" t="s">
        <v>708</v>
      </c>
      <c r="X254" s="10" t="s">
        <v>49</v>
      </c>
      <c r="Y254" s="10" t="s">
        <v>90</v>
      </c>
      <c r="Z254" s="10" t="s">
        <v>13</v>
      </c>
      <c r="AA254" s="11" t="s">
        <v>508</v>
      </c>
      <c r="AB254" s="11" t="s">
        <v>709</v>
      </c>
      <c r="AC254" s="11">
        <v>2010</v>
      </c>
      <c r="AD254" s="10" t="s">
        <v>165</v>
      </c>
      <c r="AE254" s="10">
        <v>473</v>
      </c>
      <c r="AF254" s="10">
        <v>1</v>
      </c>
      <c r="AG254" s="10">
        <v>0</v>
      </c>
      <c r="AH254" s="10">
        <v>0</v>
      </c>
      <c r="AI254" s="10">
        <f>SUM(Table1[[#This Row],[Attitude_SS]:[Demography_SS]])</f>
        <v>0</v>
      </c>
      <c r="AJ254" s="11" t="s">
        <v>94</v>
      </c>
      <c r="AK254" s="11" t="s">
        <v>724</v>
      </c>
      <c r="AL254" s="11"/>
      <c r="AM254" s="11" t="s">
        <v>146</v>
      </c>
      <c r="AN254" s="11" t="s">
        <v>55</v>
      </c>
      <c r="AO254" s="11"/>
      <c r="AP254" s="10">
        <v>0.11799999999999999</v>
      </c>
      <c r="AQ254" s="10"/>
      <c r="AR254" s="10"/>
      <c r="AS254" s="10" t="s">
        <v>58</v>
      </c>
      <c r="AT254" s="10">
        <v>0.19</v>
      </c>
      <c r="AU254" s="10"/>
    </row>
    <row r="255" spans="1:47" x14ac:dyDescent="0.35">
      <c r="A255" s="23">
        <v>65</v>
      </c>
      <c r="B255" s="10" t="s">
        <v>705</v>
      </c>
      <c r="C255" s="10">
        <v>65.5</v>
      </c>
      <c r="D255" s="10" t="s">
        <v>766</v>
      </c>
      <c r="E255" s="10" t="s">
        <v>767</v>
      </c>
      <c r="F255" s="10" t="str">
        <f>IF(Table1[[#This Row],[Regional_accessibility]]=0,"exclude - no RA","")</f>
        <v/>
      </c>
      <c r="G255" s="10" t="str">
        <f>IF(Table1[[#This Row],[E_mag]]&gt;1,"exclude - &gt;1",IF(Table1[[#This Row],[E_mag]]&lt;-1,"exclude &lt;-1",""))</f>
        <v/>
      </c>
      <c r="H255" s="10" t="str">
        <f>IF(Table1[[#This Row],[E_mag]]&lt;'4 - Outliers'!$F$11,"low",IF(Table1[[#This Row],[E_mag]]&gt;'4 - Outliers'!$F$12,"high",""))</f>
        <v/>
      </c>
      <c r="I255" s="10">
        <f>IF(Table1[[#This Row],[SE_E_mag]]="",VLOOKUP(Table1[[#This Row],[IV_Standardised]],'5 -Impute_SE'!B:C,2,FALSE),Table1[[#This Row],[SE_E_mag]])</f>
        <v>8.2242424242424238E-3</v>
      </c>
      <c r="J255" s="10">
        <f t="shared" si="4"/>
        <v>0.1</v>
      </c>
      <c r="K255" s="10">
        <f>1/Table1[[#This Row],[5 - Impute_SE]]</f>
        <v>121.59174649963154</v>
      </c>
      <c r="L255" s="10">
        <f>Table1[[#This Row],[7 - 1_SE]]*Table1[[#This Row],[6 - Assign weight]]</f>
        <v>12.159174649963155</v>
      </c>
      <c r="M255" s="10">
        <f>Table1[[#This Row],[8 - Total weight]]*Table1[[#This Row],[E_mag]]</f>
        <v>-6.6000000000000003E-2</v>
      </c>
      <c r="N255" s="10" t="s">
        <v>297</v>
      </c>
      <c r="O255" s="16">
        <v>-5.4279999999999997E-3</v>
      </c>
      <c r="P255" s="10" t="s">
        <v>298</v>
      </c>
      <c r="Q255" s="10">
        <v>8.2242424242424238E-3</v>
      </c>
      <c r="R255" s="10" t="s">
        <v>128</v>
      </c>
      <c r="S255" s="10" t="s">
        <v>44</v>
      </c>
      <c r="T255" s="10" t="s">
        <v>45</v>
      </c>
      <c r="U255" s="10" t="s">
        <v>46</v>
      </c>
      <c r="V255" s="10" t="s">
        <v>47</v>
      </c>
      <c r="W255" s="10" t="s">
        <v>708</v>
      </c>
      <c r="X255" s="10" t="s">
        <v>49</v>
      </c>
      <c r="Y255" s="10" t="s">
        <v>90</v>
      </c>
      <c r="Z255" s="10" t="s">
        <v>13</v>
      </c>
      <c r="AA255" s="11" t="s">
        <v>508</v>
      </c>
      <c r="AB255" s="11" t="s">
        <v>720</v>
      </c>
      <c r="AC255" s="11">
        <v>2010</v>
      </c>
      <c r="AD255" s="10" t="s">
        <v>165</v>
      </c>
      <c r="AE255" s="10">
        <v>473</v>
      </c>
      <c r="AF255" s="10">
        <v>1</v>
      </c>
      <c r="AG255" s="10">
        <v>0</v>
      </c>
      <c r="AH255" s="10">
        <v>0</v>
      </c>
      <c r="AI255" s="10">
        <f>SUM(Table1[[#This Row],[Attitude_SS]:[Demography_SS]])</f>
        <v>0</v>
      </c>
      <c r="AJ255" s="11" t="s">
        <v>94</v>
      </c>
      <c r="AK255" s="11" t="s">
        <v>724</v>
      </c>
      <c r="AL255" s="11"/>
      <c r="AM255" s="11" t="s">
        <v>146</v>
      </c>
      <c r="AN255" s="11" t="s">
        <v>55</v>
      </c>
      <c r="AO255" s="11"/>
      <c r="AP255" s="10">
        <v>-1.357</v>
      </c>
      <c r="AQ255" s="10"/>
      <c r="AR255" s="10"/>
      <c r="AS255" s="10" t="s">
        <v>58</v>
      </c>
      <c r="AT255" s="10">
        <v>-0.66</v>
      </c>
      <c r="AU255" s="10"/>
    </row>
    <row r="256" spans="1:47" x14ac:dyDescent="0.35">
      <c r="A256" s="23">
        <v>65</v>
      </c>
      <c r="B256" s="10" t="s">
        <v>705</v>
      </c>
      <c r="C256" s="10">
        <v>65.400000000000006</v>
      </c>
      <c r="D256" s="10" t="s">
        <v>762</v>
      </c>
      <c r="E256" s="10" t="s">
        <v>758</v>
      </c>
      <c r="F256" s="10" t="str">
        <f>IF(Table1[[#This Row],[Regional_accessibility]]=0,"exclude - no RA","")</f>
        <v/>
      </c>
      <c r="G256" s="10" t="str">
        <f>IF(Table1[[#This Row],[E_mag]]&gt;1,"exclude - &gt;1",IF(Table1[[#This Row],[E_mag]]&lt;-1,"exclude &lt;-1",""))</f>
        <v/>
      </c>
      <c r="H256" s="10" t="str">
        <f>IF(Table1[[#This Row],[E_mag]]&lt;'4 - Outliers'!$F$11,"low",IF(Table1[[#This Row],[E_mag]]&gt;'4 - Outliers'!$F$12,"high",""))</f>
        <v/>
      </c>
      <c r="I256" s="10">
        <f>IF(Table1[[#This Row],[SE_E_mag]]="",VLOOKUP(Table1[[#This Row],[IV_Standardised]],'5 -Impute_SE'!B:C,2,FALSE),Table1[[#This Row],[SE_E_mag]])</f>
        <v>2.2285714285714287E-2</v>
      </c>
      <c r="J256" s="10">
        <f t="shared" si="4"/>
        <v>0.1</v>
      </c>
      <c r="K256" s="10">
        <f>1/Table1[[#This Row],[5 - Impute_SE]]</f>
        <v>44.871794871794869</v>
      </c>
      <c r="L256" s="10">
        <f>Table1[[#This Row],[7 - 1_SE]]*Table1[[#This Row],[6 - Assign weight]]</f>
        <v>4.4871794871794872</v>
      </c>
      <c r="M256" s="10">
        <f>Table1[[#This Row],[8 - Total weight]]*Table1[[#This Row],[E_mag]]</f>
        <v>7.000000000000001E-3</v>
      </c>
      <c r="N256" s="10" t="s">
        <v>297</v>
      </c>
      <c r="O256" s="16">
        <v>1.5600000000000002E-3</v>
      </c>
      <c r="P256" s="10" t="s">
        <v>298</v>
      </c>
      <c r="Q256" s="10">
        <v>2.2285714285714287E-2</v>
      </c>
      <c r="R256" s="10" t="s">
        <v>128</v>
      </c>
      <c r="S256" s="10" t="s">
        <v>44</v>
      </c>
      <c r="T256" s="10" t="s">
        <v>66</v>
      </c>
      <c r="U256" s="10" t="s">
        <v>46</v>
      </c>
      <c r="V256" s="10" t="s">
        <v>47</v>
      </c>
      <c r="W256" s="10" t="s">
        <v>708</v>
      </c>
      <c r="X256" s="10" t="s">
        <v>49</v>
      </c>
      <c r="Y256" s="10" t="s">
        <v>90</v>
      </c>
      <c r="Z256" s="10" t="s">
        <v>13</v>
      </c>
      <c r="AA256" s="11" t="s">
        <v>508</v>
      </c>
      <c r="AB256" s="11" t="s">
        <v>720</v>
      </c>
      <c r="AC256" s="11">
        <v>2010</v>
      </c>
      <c r="AD256" s="10" t="s">
        <v>165</v>
      </c>
      <c r="AE256" s="10">
        <v>473</v>
      </c>
      <c r="AF256" s="10">
        <v>1</v>
      </c>
      <c r="AG256" s="10">
        <v>0</v>
      </c>
      <c r="AH256" s="10">
        <v>0</v>
      </c>
      <c r="AI256" s="10">
        <f>SUM(Table1[[#This Row],[Attitude_SS]:[Demography_SS]])</f>
        <v>0</v>
      </c>
      <c r="AJ256" s="11" t="s">
        <v>94</v>
      </c>
      <c r="AK256" s="11" t="s">
        <v>724</v>
      </c>
      <c r="AL256" s="11"/>
      <c r="AM256" s="11" t="s">
        <v>146</v>
      </c>
      <c r="AN256" s="11" t="s">
        <v>55</v>
      </c>
      <c r="AO256" s="11"/>
      <c r="AP256" s="10">
        <v>0.19500000000000001</v>
      </c>
      <c r="AQ256" s="10"/>
      <c r="AR256" s="10"/>
      <c r="AS256" s="10" t="s">
        <v>58</v>
      </c>
      <c r="AT256" s="10">
        <v>7.0000000000000007E-2</v>
      </c>
      <c r="AU256" s="10"/>
    </row>
    <row r="257" spans="1:47" x14ac:dyDescent="0.35">
      <c r="A257" s="23">
        <v>70</v>
      </c>
      <c r="B257" s="10" t="s">
        <v>848</v>
      </c>
      <c r="C257" s="10">
        <v>70.13</v>
      </c>
      <c r="D257" s="10" t="s">
        <v>852</v>
      </c>
      <c r="E257" s="10" t="s">
        <v>853</v>
      </c>
      <c r="F257" s="10" t="str">
        <f>IF(Table1[[#This Row],[Regional_accessibility]]=0,"exclude - no RA","")</f>
        <v/>
      </c>
      <c r="G257" s="10" t="str">
        <f>IF(Table1[[#This Row],[E_mag]]&gt;1,"exclude - &gt;1",IF(Table1[[#This Row],[E_mag]]&lt;-1,"exclude &lt;-1",""))</f>
        <v/>
      </c>
      <c r="H257" s="10" t="str">
        <f>IF(Table1[[#This Row],[E_mag]]&lt;'4 - Outliers'!$F$11,"low",IF(Table1[[#This Row],[E_mag]]&gt;'4 - Outliers'!$F$12,"high",""))</f>
        <v/>
      </c>
      <c r="I257" s="10">
        <f>IF(Table1[[#This Row],[SE_E_mag]]="",VLOOKUP(Table1[[#This Row],[IV_Standardised]],'5 -Impute_SE'!B:C,2,FALSE),Table1[[#This Row],[SE_E_mag]])</f>
        <v>5.1030927835051552E-2</v>
      </c>
      <c r="J257" s="10">
        <v>1</v>
      </c>
      <c r="K257" s="10">
        <f>1/Table1[[#This Row],[5 - Impute_SE]]</f>
        <v>19.595959595959595</v>
      </c>
      <c r="L257" s="10">
        <f>Table1[[#This Row],[7 - 1_SE]]*Table1[[#This Row],[6 - Assign weight]]</f>
        <v>19.595959595959595</v>
      </c>
      <c r="M257" s="10">
        <f>Table1[[#This Row],[8 - Total weight]]*Table1[[#This Row],[E_mag]]</f>
        <v>3.88</v>
      </c>
      <c r="N257" s="10" t="s">
        <v>208</v>
      </c>
      <c r="O257" s="16">
        <v>0.19800000000000001</v>
      </c>
      <c r="P257" s="10" t="s">
        <v>98</v>
      </c>
      <c r="Q257" s="10">
        <v>5.1030927835051552E-2</v>
      </c>
      <c r="R257" s="10" t="s">
        <v>128</v>
      </c>
      <c r="S257" s="10" t="s">
        <v>88</v>
      </c>
      <c r="T257" s="10" t="s">
        <v>66</v>
      </c>
      <c r="U257" s="10" t="s">
        <v>88</v>
      </c>
      <c r="V257" s="10" t="s">
        <v>47</v>
      </c>
      <c r="W257" s="10" t="s">
        <v>295</v>
      </c>
      <c r="X257" s="10" t="s">
        <v>49</v>
      </c>
      <c r="Y257" s="10" t="s">
        <v>90</v>
      </c>
      <c r="Z257" s="10" t="s">
        <v>174</v>
      </c>
      <c r="AA257" s="11" t="s">
        <v>51</v>
      </c>
      <c r="AB257" s="11" t="s">
        <v>92</v>
      </c>
      <c r="AC257" s="11">
        <v>2009</v>
      </c>
      <c r="AD257" s="10" t="s">
        <v>93</v>
      </c>
      <c r="AE257" s="10">
        <v>1449</v>
      </c>
      <c r="AF257" s="10">
        <v>1</v>
      </c>
      <c r="AG257" s="10">
        <v>0</v>
      </c>
      <c r="AH257" s="10">
        <v>0</v>
      </c>
      <c r="AI257" s="10">
        <f>SUM(Table1[[#This Row],[Attitude_SS]:[Demography_SS]])</f>
        <v>0</v>
      </c>
      <c r="AJ257" s="11" t="s">
        <v>94</v>
      </c>
      <c r="AK257" s="11" t="s">
        <v>680</v>
      </c>
      <c r="AL257" s="11"/>
      <c r="AM257" s="11" t="s">
        <v>146</v>
      </c>
      <c r="AN257" s="11" t="s">
        <v>55</v>
      </c>
      <c r="AO257" s="11"/>
      <c r="AP257" s="10">
        <v>0.19800000000000001</v>
      </c>
      <c r="AQ257" s="10"/>
      <c r="AR257" s="10"/>
      <c r="AS257" s="10" t="s">
        <v>58</v>
      </c>
      <c r="AT257" s="10">
        <v>3.88</v>
      </c>
      <c r="AU257" s="10"/>
    </row>
    <row r="258" spans="1:47" x14ac:dyDescent="0.35">
      <c r="A258" s="23">
        <v>128</v>
      </c>
      <c r="B258" s="10" t="s">
        <v>1164</v>
      </c>
      <c r="C258" s="10">
        <v>128.1</v>
      </c>
      <c r="D258" s="10" t="s">
        <v>1177</v>
      </c>
      <c r="E258" s="10" t="s">
        <v>1166</v>
      </c>
      <c r="F258" s="10" t="str">
        <f>IF(Table1[[#This Row],[Regional_accessibility]]=0,"exclude - no RA","")</f>
        <v/>
      </c>
      <c r="G258" s="10" t="str">
        <f>IF(Table1[[#This Row],[E_mag]]&gt;1,"exclude - &gt;1",IF(Table1[[#This Row],[E_mag]]&lt;-1,"exclude &lt;-1",""))</f>
        <v/>
      </c>
      <c r="H258" s="10" t="str">
        <f>IF(Table1[[#This Row],[E_mag]]&lt;'4 - Outliers'!$F$11,"low",IF(Table1[[#This Row],[E_mag]]&gt;'4 - Outliers'!$F$12,"high",""))</f>
        <v/>
      </c>
      <c r="I258" s="10">
        <f>IF(Table1[[#This Row],[SE_E_mag]]="",VLOOKUP(Table1[[#This Row],[IV_Standardised]],'5 -Impute_SE'!B:C,2,FALSE),Table1[[#This Row],[SE_E_mag]])</f>
        <v>3.4439017243834052E-2</v>
      </c>
      <c r="J258" s="10">
        <f>1/2</f>
        <v>0.5</v>
      </c>
      <c r="K258" s="10">
        <f>1/Table1[[#This Row],[5 - Impute_SE]]</f>
        <v>29.036833220873618</v>
      </c>
      <c r="L258" s="10">
        <f>Table1[[#This Row],[7 - 1_SE]]*Table1[[#This Row],[6 - Assign weight]]</f>
        <v>14.518416610436809</v>
      </c>
      <c r="M258" s="10">
        <f>Table1[[#This Row],[8 - Total weight]]*Table1[[#This Row],[E_mag]]</f>
        <v>1.6599999999999997</v>
      </c>
      <c r="N258" s="10" t="s">
        <v>175</v>
      </c>
      <c r="O258" s="47">
        <v>0.11433753724952904</v>
      </c>
      <c r="P258" s="10" t="s">
        <v>383</v>
      </c>
      <c r="Q258" s="10">
        <v>3.4439017243834052E-2</v>
      </c>
      <c r="R258" s="10" t="s">
        <v>128</v>
      </c>
      <c r="S258" s="10" t="s">
        <v>88</v>
      </c>
      <c r="T258" s="10" t="s">
        <v>66</v>
      </c>
      <c r="U258" s="10" t="s">
        <v>88</v>
      </c>
      <c r="V258" s="10" t="s">
        <v>47</v>
      </c>
      <c r="W258" s="10"/>
      <c r="X258" s="10" t="s">
        <v>1167</v>
      </c>
      <c r="Y258" s="10" t="s">
        <v>1168</v>
      </c>
      <c r="Z258" s="10" t="s">
        <v>1153</v>
      </c>
      <c r="AA258" s="10" t="s">
        <v>1169</v>
      </c>
      <c r="AB258" s="10" t="s">
        <v>1170</v>
      </c>
      <c r="AC258" s="10">
        <v>2010</v>
      </c>
      <c r="AD258" s="10" t="s">
        <v>165</v>
      </c>
      <c r="AE258" s="10">
        <v>55</v>
      </c>
      <c r="AF258" s="10">
        <v>1</v>
      </c>
      <c r="AG258" s="10">
        <v>0</v>
      </c>
      <c r="AH258" s="10">
        <v>0</v>
      </c>
      <c r="AI258" s="10">
        <f>SUM(Table1[[#This Row],[Attitude_SS]:[Demography_SS]])</f>
        <v>0</v>
      </c>
      <c r="AJ258" s="10" t="s">
        <v>94</v>
      </c>
      <c r="AK258" s="10" t="s">
        <v>1178</v>
      </c>
      <c r="AL258" s="10"/>
      <c r="AM258" s="10" t="s">
        <v>1179</v>
      </c>
      <c r="AN258" s="10" t="s">
        <v>55</v>
      </c>
      <c r="AO258" s="11"/>
      <c r="AP258" s="10">
        <v>0.24060000000000001</v>
      </c>
      <c r="AQ258" s="10"/>
      <c r="AR258" s="10"/>
      <c r="AS258" s="10"/>
      <c r="AT258" s="10">
        <v>3.32</v>
      </c>
      <c r="AU258" s="10"/>
    </row>
    <row r="259" spans="1:47" x14ac:dyDescent="0.35">
      <c r="A259" s="23">
        <v>128</v>
      </c>
      <c r="B259" s="10" t="s">
        <v>1164</v>
      </c>
      <c r="C259" s="10">
        <v>128.1</v>
      </c>
      <c r="D259" s="10" t="s">
        <v>1173</v>
      </c>
      <c r="E259" s="10" t="s">
        <v>1166</v>
      </c>
      <c r="F259" s="10" t="str">
        <f>IF(Table1[[#This Row],[Regional_accessibility]]=0,"exclude - no RA","")</f>
        <v/>
      </c>
      <c r="G259" s="10" t="str">
        <f>IF(Table1[[#This Row],[E_mag]]&gt;1,"exclude - &gt;1",IF(Table1[[#This Row],[E_mag]]&lt;-1,"exclude &lt;-1",""))</f>
        <v/>
      </c>
      <c r="H259" s="10" t="str">
        <f>IF(Table1[[#This Row],[E_mag]]&lt;'4 - Outliers'!$F$11,"low",IF(Table1[[#This Row],[E_mag]]&gt;'4 - Outliers'!$F$12,"high",""))</f>
        <v/>
      </c>
      <c r="I259" s="10">
        <f>IF(Table1[[#This Row],[SE_E_mag]]="",VLOOKUP(Table1[[#This Row],[IV_Standardised]],'5 -Impute_SE'!B:C,2,FALSE),Table1[[#This Row],[SE_E_mag]])</f>
        <v>1.5181376427462782E-4</v>
      </c>
      <c r="J259" s="10">
        <f>1/2</f>
        <v>0.5</v>
      </c>
      <c r="K259" s="10">
        <f>1/Table1[[#This Row],[5 - Impute_SE]]</f>
        <v>6587.0180136698382</v>
      </c>
      <c r="L259" s="10">
        <f>Table1[[#This Row],[7 - 1_SE]]*Table1[[#This Row],[6 - Assign weight]]</f>
        <v>3293.5090068349191</v>
      </c>
      <c r="M259" s="10">
        <f>Table1[[#This Row],[8 - Total weight]]*Table1[[#This Row],[E_mag]]</f>
        <v>1.2150000000000001</v>
      </c>
      <c r="N259" s="10" t="s">
        <v>175</v>
      </c>
      <c r="O259" s="47">
        <v>3.6890744718734561E-4</v>
      </c>
      <c r="P259" s="10" t="s">
        <v>383</v>
      </c>
      <c r="Q259" s="10">
        <v>1.5181376427462782E-4</v>
      </c>
      <c r="R259" s="10" t="s">
        <v>128</v>
      </c>
      <c r="S259" s="10" t="s">
        <v>88</v>
      </c>
      <c r="T259" s="10" t="s">
        <v>66</v>
      </c>
      <c r="U259" s="10" t="s">
        <v>88</v>
      </c>
      <c r="V259" s="10" t="s">
        <v>47</v>
      </c>
      <c r="W259" s="10"/>
      <c r="X259" s="10" t="s">
        <v>1167</v>
      </c>
      <c r="Y259" s="10" t="s">
        <v>1168</v>
      </c>
      <c r="Z259" s="10" t="s">
        <v>1153</v>
      </c>
      <c r="AA259" s="10" t="s">
        <v>1169</v>
      </c>
      <c r="AB259" s="10" t="s">
        <v>1170</v>
      </c>
      <c r="AC259" s="10">
        <v>2010</v>
      </c>
      <c r="AD259" s="10" t="s">
        <v>165</v>
      </c>
      <c r="AE259" s="10">
        <v>55</v>
      </c>
      <c r="AF259" s="10">
        <v>1</v>
      </c>
      <c r="AG259" s="10">
        <v>0</v>
      </c>
      <c r="AH259" s="10">
        <v>0</v>
      </c>
      <c r="AI259" s="10">
        <f>SUM(Table1[[#This Row],[Attitude_SS]:[Demography_SS]])</f>
        <v>0</v>
      </c>
      <c r="AJ259" s="10" t="s">
        <v>94</v>
      </c>
      <c r="AK259" s="10" t="s">
        <v>1174</v>
      </c>
      <c r="AL259" s="10"/>
      <c r="AM259" s="10" t="s">
        <v>146</v>
      </c>
      <c r="AN259" s="10" t="s">
        <v>55</v>
      </c>
      <c r="AO259" s="11"/>
      <c r="AP259" s="10">
        <v>5.4999999999999997E-3</v>
      </c>
      <c r="AQ259" s="10"/>
      <c r="AR259" s="10"/>
      <c r="AS259" s="10"/>
      <c r="AT259" s="10">
        <v>2.4300000000000002</v>
      </c>
      <c r="AU259" s="10"/>
    </row>
    <row r="260" spans="1:47" x14ac:dyDescent="0.35">
      <c r="A260" s="23">
        <v>129</v>
      </c>
      <c r="B260" s="10" t="s">
        <v>1183</v>
      </c>
      <c r="C260" s="10">
        <v>129.1</v>
      </c>
      <c r="D260" s="10" t="s">
        <v>1190</v>
      </c>
      <c r="E260" s="10" t="s">
        <v>1185</v>
      </c>
      <c r="F260" s="10" t="str">
        <f>IF(Table1[[#This Row],[Regional_accessibility]]=0,"exclude - no RA","")</f>
        <v/>
      </c>
      <c r="G260" s="10" t="str">
        <f>IF(Table1[[#This Row],[E_mag]]&gt;1,"exclude - &gt;1",IF(Table1[[#This Row],[E_mag]]&lt;-1,"exclude &lt;-1",""))</f>
        <v/>
      </c>
      <c r="H260" s="10" t="str">
        <f>IF(Table1[[#This Row],[E_mag]]&lt;'4 - Outliers'!$F$11,"low",IF(Table1[[#This Row],[E_mag]]&gt;'4 - Outliers'!$F$12,"high",""))</f>
        <v/>
      </c>
      <c r="I260" s="10">
        <f>IF(Table1[[#This Row],[SE_E_mag]]="",VLOOKUP(Table1[[#This Row],[IV_Standardised]],'5 -Impute_SE'!B:C,2,FALSE),Table1[[#This Row],[SE_E_mag]])</f>
        <v>4.5169113181222163E-3</v>
      </c>
      <c r="J260" s="10">
        <f>1/2</f>
        <v>0.5</v>
      </c>
      <c r="K260" s="10">
        <f>1/Table1[[#This Row],[5 - Impute_SE]]</f>
        <v>221.3902221165863</v>
      </c>
      <c r="L260" s="10">
        <f>Table1[[#This Row],[7 - 1_SE]]*Table1[[#This Row],[6 - Assign weight]]</f>
        <v>110.69511105829315</v>
      </c>
      <c r="M260" s="10">
        <f>Table1[[#This Row],[8 - Total weight]]*Table1[[#This Row],[E_mag]]</f>
        <v>1.6650000000000003</v>
      </c>
      <c r="N260" s="10" t="s">
        <v>175</v>
      </c>
      <c r="O260" s="47">
        <v>1.5041314689346981E-2</v>
      </c>
      <c r="P260" s="10" t="s">
        <v>383</v>
      </c>
      <c r="Q260" s="10">
        <v>4.5169113181222163E-3</v>
      </c>
      <c r="R260" s="10" t="s">
        <v>128</v>
      </c>
      <c r="S260" s="10" t="s">
        <v>88</v>
      </c>
      <c r="T260" s="10" t="s">
        <v>66</v>
      </c>
      <c r="U260" s="10" t="s">
        <v>88</v>
      </c>
      <c r="V260" s="10" t="s">
        <v>47</v>
      </c>
      <c r="W260" s="10"/>
      <c r="X260" s="10" t="s">
        <v>49</v>
      </c>
      <c r="Y260" s="10" t="s">
        <v>1168</v>
      </c>
      <c r="Z260" s="10" t="s">
        <v>1153</v>
      </c>
      <c r="AA260" s="10" t="s">
        <v>1169</v>
      </c>
      <c r="AB260" s="10" t="s">
        <v>1170</v>
      </c>
      <c r="AC260" s="10">
        <v>2010</v>
      </c>
      <c r="AD260" s="10" t="s">
        <v>165</v>
      </c>
      <c r="AE260" s="10">
        <v>55</v>
      </c>
      <c r="AF260" s="10">
        <v>1</v>
      </c>
      <c r="AG260" s="10">
        <v>0</v>
      </c>
      <c r="AH260" s="10">
        <v>0</v>
      </c>
      <c r="AI260" s="10">
        <f>SUM(Table1[[#This Row],[Attitude_SS]:[Demography_SS]])</f>
        <v>0</v>
      </c>
      <c r="AJ260" s="10" t="s">
        <v>94</v>
      </c>
      <c r="AK260" s="10" t="s">
        <v>1178</v>
      </c>
      <c r="AL260" s="10"/>
      <c r="AM260" s="10" t="s">
        <v>146</v>
      </c>
      <c r="AN260" s="10" t="s">
        <v>55</v>
      </c>
      <c r="AO260" s="11"/>
      <c r="AP260" s="10">
        <v>1.4200000000000001E-2</v>
      </c>
      <c r="AQ260" s="10"/>
      <c r="AR260" s="10"/>
      <c r="AS260" s="10"/>
      <c r="AT260" s="10">
        <v>3.33</v>
      </c>
      <c r="AU260" s="10"/>
    </row>
    <row r="261" spans="1:47" x14ac:dyDescent="0.35">
      <c r="A261" s="23">
        <v>129</v>
      </c>
      <c r="B261" s="10" t="s">
        <v>1183</v>
      </c>
      <c r="C261" s="10">
        <v>129.1</v>
      </c>
      <c r="D261" s="10" t="s">
        <v>1184</v>
      </c>
      <c r="E261" s="10" t="s">
        <v>1185</v>
      </c>
      <c r="F261" s="10" t="str">
        <f>IF(Table1[[#This Row],[Regional_accessibility]]=0,"exclude - no RA","")</f>
        <v/>
      </c>
      <c r="G261" s="10" t="str">
        <f>IF(Table1[[#This Row],[E_mag]]&gt;1,"exclude - &gt;1",IF(Table1[[#This Row],[E_mag]]&lt;-1,"exclude &lt;-1",""))</f>
        <v/>
      </c>
      <c r="H261" s="10" t="str">
        <f>IF(Table1[[#This Row],[E_mag]]&lt;'4 - Outliers'!$F$11,"low",IF(Table1[[#This Row],[E_mag]]&gt;'4 - Outliers'!$F$12,"high",""))</f>
        <v/>
      </c>
      <c r="I261" s="10">
        <f>IF(Table1[[#This Row],[SE_E_mag]]="",VLOOKUP(Table1[[#This Row],[IV_Standardised]],'5 -Impute_SE'!B:C,2,FALSE),Table1[[#This Row],[SE_E_mag]])</f>
        <v>5.9291718277595397E-4</v>
      </c>
      <c r="J261" s="10">
        <f>1/2</f>
        <v>0.5</v>
      </c>
      <c r="K261" s="10">
        <f>1/Table1[[#This Row],[5 - Impute_SE]]</f>
        <v>1686.5761847517088</v>
      </c>
      <c r="L261" s="10">
        <f>Table1[[#This Row],[7 - 1_SE]]*Table1[[#This Row],[6 - Assign weight]]</f>
        <v>843.28809237585438</v>
      </c>
      <c r="M261" s="10">
        <f>Table1[[#This Row],[8 - Total weight]]*Table1[[#This Row],[E_mag]]</f>
        <v>-1.2300000000000002</v>
      </c>
      <c r="N261" s="10" t="s">
        <v>175</v>
      </c>
      <c r="O261" s="47">
        <v>-1.4585762696288469E-3</v>
      </c>
      <c r="P261" s="10" t="s">
        <v>383</v>
      </c>
      <c r="Q261" s="10">
        <v>5.9291718277595397E-4</v>
      </c>
      <c r="R261" s="10" t="s">
        <v>128</v>
      </c>
      <c r="S261" s="10" t="s">
        <v>88</v>
      </c>
      <c r="T261" s="10" t="s">
        <v>45</v>
      </c>
      <c r="U261" s="10" t="s">
        <v>44</v>
      </c>
      <c r="V261" s="10" t="s">
        <v>47</v>
      </c>
      <c r="W261" s="10"/>
      <c r="X261" s="10" t="s">
        <v>49</v>
      </c>
      <c r="Y261" s="10" t="s">
        <v>1168</v>
      </c>
      <c r="Z261" s="10" t="s">
        <v>1153</v>
      </c>
      <c r="AA261" s="10" t="s">
        <v>1169</v>
      </c>
      <c r="AB261" s="10" t="s">
        <v>1170</v>
      </c>
      <c r="AC261" s="10">
        <v>2010</v>
      </c>
      <c r="AD261" s="10" t="s">
        <v>165</v>
      </c>
      <c r="AE261" s="10">
        <v>55</v>
      </c>
      <c r="AF261" s="10">
        <v>1</v>
      </c>
      <c r="AG261" s="10">
        <v>0</v>
      </c>
      <c r="AH261" s="10">
        <v>0</v>
      </c>
      <c r="AI261" s="10">
        <f>SUM(Table1[[#This Row],[Attitude_SS]:[Demography_SS]])</f>
        <v>0</v>
      </c>
      <c r="AJ261" s="10" t="s">
        <v>94</v>
      </c>
      <c r="AK261" s="10" t="s">
        <v>1174</v>
      </c>
      <c r="AL261" s="10"/>
      <c r="AM261" s="10" t="s">
        <v>146</v>
      </c>
      <c r="AN261" s="10" t="s">
        <v>55</v>
      </c>
      <c r="AO261" s="11"/>
      <c r="AP261" s="10">
        <v>-4.3200000000000002E-2</v>
      </c>
      <c r="AQ261" s="10"/>
      <c r="AR261" s="10"/>
      <c r="AS261" s="10"/>
      <c r="AT261" s="10">
        <v>2.46</v>
      </c>
      <c r="AU261" s="10"/>
    </row>
    <row r="262" spans="1:47" x14ac:dyDescent="0.35">
      <c r="A262" s="23">
        <v>128</v>
      </c>
      <c r="B262" s="10" t="s">
        <v>1164</v>
      </c>
      <c r="C262" s="10">
        <v>128.1</v>
      </c>
      <c r="D262" s="10" t="s">
        <v>1180</v>
      </c>
      <c r="E262" s="10" t="s">
        <v>1166</v>
      </c>
      <c r="F262" s="10" t="str">
        <f>IF(Table1[[#This Row],[Regional_accessibility]]=0,"exclude - no RA","")</f>
        <v/>
      </c>
      <c r="G262" s="10" t="str">
        <f>IF(Table1[[#This Row],[E_mag]]&gt;1,"exclude - &gt;1",IF(Table1[[#This Row],[E_mag]]&lt;-1,"exclude &lt;-1",""))</f>
        <v/>
      </c>
      <c r="H262" s="10" t="str">
        <f>IF(Table1[[#This Row],[E_mag]]&lt;'4 - Outliers'!$F$11,"low",IF(Table1[[#This Row],[E_mag]]&gt;'4 - Outliers'!$F$12,"high",""))</f>
        <v/>
      </c>
      <c r="I262" s="10">
        <f>IF(Table1[[#This Row],[SE_E_mag]]="",VLOOKUP(Table1[[#This Row],[IV_Standardised]],'5 -Impute_SE'!B:C,2,FALSE),Table1[[#This Row],[SE_E_mag]])</f>
        <v>1.2129181861111369E-2</v>
      </c>
      <c r="J262" s="10">
        <v>1</v>
      </c>
      <c r="K262" s="10">
        <f>1/Table1[[#This Row],[5 - Impute_SE]]</f>
        <v>82.445791600025714</v>
      </c>
      <c r="L262" s="10">
        <f>Table1[[#This Row],[7 - 1_SE]]*Table1[[#This Row],[6 - Assign weight]]</f>
        <v>82.445791600025714</v>
      </c>
      <c r="M262" s="10">
        <f>Table1[[#This Row],[8 - Total weight]]*Table1[[#This Row],[E_mag]]</f>
        <v>2.3899999999999997</v>
      </c>
      <c r="N262" s="10" t="s">
        <v>175</v>
      </c>
      <c r="O262" s="47">
        <v>2.8988744648056172E-2</v>
      </c>
      <c r="P262" s="10" t="s">
        <v>383</v>
      </c>
      <c r="Q262" s="10">
        <v>1.2129181861111369E-2</v>
      </c>
      <c r="R262" s="10" t="s">
        <v>128</v>
      </c>
      <c r="S262" s="10" t="s">
        <v>88</v>
      </c>
      <c r="T262" s="10" t="s">
        <v>66</v>
      </c>
      <c r="U262" s="10" t="s">
        <v>88</v>
      </c>
      <c r="V262" s="10" t="s">
        <v>47</v>
      </c>
      <c r="W262" s="10"/>
      <c r="X262" s="10" t="s">
        <v>1167</v>
      </c>
      <c r="Y262" s="10" t="s">
        <v>1168</v>
      </c>
      <c r="Z262" s="10" t="s">
        <v>1153</v>
      </c>
      <c r="AA262" s="10" t="s">
        <v>1169</v>
      </c>
      <c r="AB262" s="10" t="s">
        <v>1170</v>
      </c>
      <c r="AC262" s="10">
        <v>2010</v>
      </c>
      <c r="AD262" s="10" t="s">
        <v>165</v>
      </c>
      <c r="AE262" s="10">
        <v>55</v>
      </c>
      <c r="AF262" s="10">
        <v>1</v>
      </c>
      <c r="AG262" s="10">
        <v>0</v>
      </c>
      <c r="AH262" s="10">
        <v>0</v>
      </c>
      <c r="AI262" s="10">
        <f>SUM(Table1[[#This Row],[Attitude_SS]:[Demography_SS]])</f>
        <v>0</v>
      </c>
      <c r="AJ262" s="10" t="s">
        <v>181</v>
      </c>
      <c r="AK262" s="10" t="s">
        <v>1181</v>
      </c>
      <c r="AL262" s="10"/>
      <c r="AM262" s="10" t="s">
        <v>1182</v>
      </c>
      <c r="AN262" s="10" t="s">
        <v>55</v>
      </c>
      <c r="AO262" s="11"/>
      <c r="AP262" s="10">
        <v>141.05439999999999</v>
      </c>
      <c r="AQ262" s="10"/>
      <c r="AR262" s="10"/>
      <c r="AS262" s="10"/>
      <c r="AT262" s="10">
        <v>2.39</v>
      </c>
      <c r="AU262" s="10"/>
    </row>
    <row r="263" spans="1:47" x14ac:dyDescent="0.35">
      <c r="A263" s="23">
        <v>129</v>
      </c>
      <c r="B263" s="10" t="s">
        <v>1183</v>
      </c>
      <c r="C263" s="10">
        <v>129.1</v>
      </c>
      <c r="D263" s="10" t="s">
        <v>1187</v>
      </c>
      <c r="E263" s="10" t="s">
        <v>1185</v>
      </c>
      <c r="F263" s="10" t="str">
        <f>IF(Table1[[#This Row],[Regional_accessibility]]=0,"exclude - no RA","")</f>
        <v/>
      </c>
      <c r="G263" s="10" t="str">
        <f>IF(Table1[[#This Row],[E_mag]]&gt;1,"exclude - &gt;1",IF(Table1[[#This Row],[E_mag]]&lt;-1,"exclude &lt;-1",""))</f>
        <v/>
      </c>
      <c r="H263" s="10" t="str">
        <f>IF(Table1[[#This Row],[E_mag]]&lt;'4 - Outliers'!$F$11,"low",IF(Table1[[#This Row],[E_mag]]&gt;'4 - Outliers'!$F$12,"high",""))</f>
        <v/>
      </c>
      <c r="I263" s="10">
        <f>IF(Table1[[#This Row],[SE_E_mag]]="",VLOOKUP(Table1[[#This Row],[IV_Standardised]],'5 -Impute_SE'!B:C,2,FALSE),Table1[[#This Row],[SE_E_mag]])</f>
        <v>2.4813226212152498E-6</v>
      </c>
      <c r="J263" s="10">
        <v>1</v>
      </c>
      <c r="K263" s="10">
        <f>1/Table1[[#This Row],[5 - Impute_SE]]</f>
        <v>403010.8747044917</v>
      </c>
      <c r="L263" s="10">
        <f>Table1[[#This Row],[7 - 1_SE]]*Table1[[#This Row],[6 - Assign weight]]</f>
        <v>403010.8747044917</v>
      </c>
      <c r="M263" s="10">
        <f>Table1[[#This Row],[8 - Total weight]]*Table1[[#This Row],[E_mag]]</f>
        <v>2.3199999999999994</v>
      </c>
      <c r="N263" s="10" t="s">
        <v>175</v>
      </c>
      <c r="O263" s="47">
        <v>5.7566684812193788E-6</v>
      </c>
      <c r="P263" s="10" t="s">
        <v>383</v>
      </c>
      <c r="Q263" s="10">
        <v>2.4813226212152498E-6</v>
      </c>
      <c r="R263" s="10" t="s">
        <v>128</v>
      </c>
      <c r="S263" s="10" t="s">
        <v>88</v>
      </c>
      <c r="T263" s="10" t="s">
        <v>66</v>
      </c>
      <c r="U263" s="10" t="s">
        <v>88</v>
      </c>
      <c r="V263" s="10" t="s">
        <v>47</v>
      </c>
      <c r="W263" s="10"/>
      <c r="X263" s="10" t="s">
        <v>49</v>
      </c>
      <c r="Y263" s="10" t="s">
        <v>1168</v>
      </c>
      <c r="Z263" s="10" t="s">
        <v>1153</v>
      </c>
      <c r="AA263" s="10" t="s">
        <v>1169</v>
      </c>
      <c r="AB263" s="10" t="s">
        <v>1170</v>
      </c>
      <c r="AC263" s="10">
        <v>2010</v>
      </c>
      <c r="AD263" s="10" t="s">
        <v>165</v>
      </c>
      <c r="AE263" s="10">
        <v>55</v>
      </c>
      <c r="AF263" s="10">
        <v>1</v>
      </c>
      <c r="AG263" s="10">
        <v>0</v>
      </c>
      <c r="AH263" s="10">
        <v>0</v>
      </c>
      <c r="AI263" s="10">
        <f>SUM(Table1[[#This Row],[Attitude_SS]:[Demography_SS]])</f>
        <v>0</v>
      </c>
      <c r="AJ263" s="10" t="s">
        <v>181</v>
      </c>
      <c r="AK263" s="10" t="s">
        <v>1181</v>
      </c>
      <c r="AL263" s="10"/>
      <c r="AM263" s="10" t="s">
        <v>406</v>
      </c>
      <c r="AN263" s="10" t="s">
        <v>55</v>
      </c>
      <c r="AO263" s="11"/>
      <c r="AP263" s="10">
        <v>1.41E-2</v>
      </c>
      <c r="AQ263" s="10"/>
      <c r="AR263" s="10"/>
      <c r="AS263" s="10"/>
      <c r="AT263" s="10">
        <v>2.3199999999999998</v>
      </c>
      <c r="AU263" s="10"/>
    </row>
    <row r="264" spans="1:47" x14ac:dyDescent="0.35">
      <c r="A264" s="23">
        <v>65</v>
      </c>
      <c r="B264" s="10" t="s">
        <v>705</v>
      </c>
      <c r="C264" s="10">
        <v>65.099999999999994</v>
      </c>
      <c r="D264" s="10" t="s">
        <v>735</v>
      </c>
      <c r="E264" s="10" t="s">
        <v>719</v>
      </c>
      <c r="F264" s="10" t="str">
        <f>IF(Table1[[#This Row],[Regional_accessibility]]=0,"exclude - no RA","")</f>
        <v/>
      </c>
      <c r="G264" s="10" t="str">
        <f>IF(Table1[[#This Row],[E_mag]]&gt;1,"exclude - &gt;1",IF(Table1[[#This Row],[E_mag]]&lt;-1,"exclude &lt;-1",""))</f>
        <v/>
      </c>
      <c r="H264" s="10" t="str">
        <f>IF(Table1[[#This Row],[E_mag]]&lt;'4 - Outliers'!$F$11,"low",IF(Table1[[#This Row],[E_mag]]&gt;'4 - Outliers'!$F$12,"high",""))</f>
        <v/>
      </c>
      <c r="I264" s="10">
        <f>IF(Table1[[#This Row],[SE_E_mag]]="",VLOOKUP(Table1[[#This Row],[IV_Standardised]],'5 -Impute_SE'!B:C,2,FALSE),Table1[[#This Row],[SE_E_mag]])</f>
        <v>9.1439936102236427E-2</v>
      </c>
      <c r="J264" s="10" t="s">
        <v>1280</v>
      </c>
      <c r="K264" s="10">
        <f>1/Table1[[#This Row],[5 - Impute_SE]]</f>
        <v>10.936140625491339</v>
      </c>
      <c r="L264" s="10" t="e">
        <f>Table1[[#This Row],[7 - 1_SE]]*Table1[[#This Row],[6 - Assign weight]]</f>
        <v>#VALUE!</v>
      </c>
      <c r="M264" s="10" t="e">
        <f>Table1[[#This Row],[8 - Total weight]]*Table1[[#This Row],[E_mag]]</f>
        <v>#VALUE!</v>
      </c>
      <c r="N264" s="10" t="s">
        <v>325</v>
      </c>
      <c r="O264" s="16">
        <v>0.28620699999999999</v>
      </c>
      <c r="P264" s="10" t="s">
        <v>298</v>
      </c>
      <c r="Q264" s="10">
        <v>9.1439936102236427E-2</v>
      </c>
      <c r="R264" s="10" t="s">
        <v>128</v>
      </c>
      <c r="S264" s="10" t="s">
        <v>88</v>
      </c>
      <c r="T264" s="10" t="s">
        <v>66</v>
      </c>
      <c r="U264" s="10" t="s">
        <v>88</v>
      </c>
      <c r="V264" s="10" t="s">
        <v>47</v>
      </c>
      <c r="W264" s="10" t="s">
        <v>708</v>
      </c>
      <c r="X264" s="10" t="s">
        <v>49</v>
      </c>
      <c r="Y264" s="10" t="s">
        <v>90</v>
      </c>
      <c r="Z264" s="10" t="s">
        <v>13</v>
      </c>
      <c r="AA264" s="11" t="s">
        <v>508</v>
      </c>
      <c r="AB264" s="11" t="s">
        <v>720</v>
      </c>
      <c r="AC264" s="11">
        <v>2010</v>
      </c>
      <c r="AD264" s="10" t="s">
        <v>165</v>
      </c>
      <c r="AE264" s="10">
        <v>473</v>
      </c>
      <c r="AF264" s="10">
        <v>1</v>
      </c>
      <c r="AG264" s="10">
        <v>0</v>
      </c>
      <c r="AH264" s="10">
        <v>0</v>
      </c>
      <c r="AI264" s="10">
        <f>SUM(Table1[[#This Row],[Attitude_SS]:[Demography_SS]])</f>
        <v>0</v>
      </c>
      <c r="AJ264" s="11" t="s">
        <v>111</v>
      </c>
      <c r="AK264" s="11" t="s">
        <v>712</v>
      </c>
      <c r="AL264" s="11"/>
      <c r="AM264" s="11" t="s">
        <v>612</v>
      </c>
      <c r="AN264" s="11" t="s">
        <v>55</v>
      </c>
      <c r="AO264" s="11"/>
      <c r="AP264" s="10">
        <v>0.56899999999999995</v>
      </c>
      <c r="AQ264" s="10"/>
      <c r="AR264" s="10"/>
      <c r="AS264" s="10" t="s">
        <v>58</v>
      </c>
      <c r="AT264" s="10">
        <v>3.13</v>
      </c>
      <c r="AU264" s="10"/>
    </row>
    <row r="265" spans="1:47" x14ac:dyDescent="0.35">
      <c r="A265" s="23">
        <v>65</v>
      </c>
      <c r="B265" s="10" t="s">
        <v>705</v>
      </c>
      <c r="C265" s="10">
        <v>65.599999999999994</v>
      </c>
      <c r="D265" s="10" t="s">
        <v>783</v>
      </c>
      <c r="E265" s="10" t="s">
        <v>776</v>
      </c>
      <c r="F265" s="10" t="str">
        <f>IF(Table1[[#This Row],[Regional_accessibility]]=0,"exclude - no RA","")</f>
        <v/>
      </c>
      <c r="G265" s="10" t="str">
        <f>IF(Table1[[#This Row],[E_mag]]&gt;1,"exclude - &gt;1",IF(Table1[[#This Row],[E_mag]]&lt;-1,"exclude &lt;-1",""))</f>
        <v/>
      </c>
      <c r="H265" s="10" t="str">
        <f>IF(Table1[[#This Row],[E_mag]]&lt;'4 - Outliers'!$F$11,"low",IF(Table1[[#This Row],[E_mag]]&gt;'4 - Outliers'!$F$12,"high",""))</f>
        <v/>
      </c>
      <c r="I265" s="10">
        <f>IF(Table1[[#This Row],[SE_E_mag]]="",VLOOKUP(Table1[[#This Row],[IV_Standardised]],'5 -Impute_SE'!B:C,2,FALSE),Table1[[#This Row],[SE_E_mag]])</f>
        <v>7.0807999999999996E-2</v>
      </c>
      <c r="J265" s="10" t="s">
        <v>1280</v>
      </c>
      <c r="K265" s="10">
        <f>1/Table1[[#This Row],[5 - Impute_SE]]</f>
        <v>14.122698000225965</v>
      </c>
      <c r="L265" s="10" t="e">
        <f>Table1[[#This Row],[7 - 1_SE]]*Table1[[#This Row],[6 - Assign weight]]</f>
        <v>#VALUE!</v>
      </c>
      <c r="M265" s="10" t="e">
        <f>Table1[[#This Row],[8 - Total weight]]*Table1[[#This Row],[E_mag]]</f>
        <v>#VALUE!</v>
      </c>
      <c r="N265" s="10" t="s">
        <v>325</v>
      </c>
      <c r="O265" s="16">
        <v>0.212424</v>
      </c>
      <c r="P265" s="10" t="s">
        <v>298</v>
      </c>
      <c r="Q265" s="10">
        <v>7.0807999999999996E-2</v>
      </c>
      <c r="R265" s="10" t="s">
        <v>128</v>
      </c>
      <c r="S265" s="10" t="s">
        <v>88</v>
      </c>
      <c r="T265" s="10" t="s">
        <v>66</v>
      </c>
      <c r="U265" s="10" t="s">
        <v>88</v>
      </c>
      <c r="V265" s="10" t="s">
        <v>47</v>
      </c>
      <c r="W265" s="10" t="s">
        <v>708</v>
      </c>
      <c r="X265" s="10" t="s">
        <v>49</v>
      </c>
      <c r="Y265" s="10" t="s">
        <v>90</v>
      </c>
      <c r="Z265" s="10" t="s">
        <v>13</v>
      </c>
      <c r="AA265" s="11" t="s">
        <v>508</v>
      </c>
      <c r="AB265" s="11" t="s">
        <v>709</v>
      </c>
      <c r="AC265" s="11">
        <v>2010</v>
      </c>
      <c r="AD265" s="10" t="s">
        <v>165</v>
      </c>
      <c r="AE265" s="10">
        <v>473</v>
      </c>
      <c r="AF265" s="10">
        <v>1</v>
      </c>
      <c r="AG265" s="10">
        <v>0</v>
      </c>
      <c r="AH265" s="10">
        <v>0</v>
      </c>
      <c r="AI265" s="10">
        <f>SUM(Table1[[#This Row],[Attitude_SS]:[Demography_SS]])</f>
        <v>0</v>
      </c>
      <c r="AJ265" s="11" t="s">
        <v>111</v>
      </c>
      <c r="AK265" s="11" t="s">
        <v>712</v>
      </c>
      <c r="AL265" s="11"/>
      <c r="AM265" s="11" t="s">
        <v>612</v>
      </c>
      <c r="AN265" s="11" t="s">
        <v>55</v>
      </c>
      <c r="AO265" s="11"/>
      <c r="AP265" s="10">
        <v>0.42399999999999999</v>
      </c>
      <c r="AQ265" s="10"/>
      <c r="AR265" s="10"/>
      <c r="AS265" s="10" t="s">
        <v>58</v>
      </c>
      <c r="AT265" s="10">
        <v>3</v>
      </c>
      <c r="AU265" s="10"/>
    </row>
    <row r="266" spans="1:47" x14ac:dyDescent="0.35">
      <c r="A266" s="23">
        <v>65</v>
      </c>
      <c r="B266" s="10" t="s">
        <v>705</v>
      </c>
      <c r="C266" s="10">
        <v>65.3</v>
      </c>
      <c r="D266" s="10" t="s">
        <v>756</v>
      </c>
      <c r="E266" s="10" t="s">
        <v>748</v>
      </c>
      <c r="F266" s="10" t="str">
        <f>IF(Table1[[#This Row],[Regional_accessibility]]=0,"exclude - no RA","")</f>
        <v/>
      </c>
      <c r="G266" s="10" t="str">
        <f>IF(Table1[[#This Row],[E_mag]]&gt;1,"exclude - &gt;1",IF(Table1[[#This Row],[E_mag]]&lt;-1,"exclude &lt;-1",""))</f>
        <v/>
      </c>
      <c r="H266" s="10" t="str">
        <f>IF(Table1[[#This Row],[E_mag]]&lt;'4 - Outliers'!$F$11,"low",IF(Table1[[#This Row],[E_mag]]&gt;'4 - Outliers'!$F$12,"high",""))</f>
        <v/>
      </c>
      <c r="I266" s="10">
        <f>IF(Table1[[#This Row],[SE_E_mag]]="",VLOOKUP(Table1[[#This Row],[IV_Standardised]],'5 -Impute_SE'!B:C,2,FALSE),Table1[[#This Row],[SE_E_mag]])</f>
        <v>0.12597</v>
      </c>
      <c r="J266" s="10" t="s">
        <v>1280</v>
      </c>
      <c r="K266" s="10">
        <f>1/Table1[[#This Row],[5 - Impute_SE]]</f>
        <v>7.9383980312772886</v>
      </c>
      <c r="L266" s="10" t="e">
        <f>Table1[[#This Row],[7 - 1_SE]]*Table1[[#This Row],[6 - Assign weight]]</f>
        <v>#VALUE!</v>
      </c>
      <c r="M266" s="10" t="e">
        <f>Table1[[#This Row],[8 - Total weight]]*Table1[[#This Row],[E_mag]]</f>
        <v>#VALUE!</v>
      </c>
      <c r="N266" s="10" t="s">
        <v>297</v>
      </c>
      <c r="O266" s="16">
        <v>0.113373</v>
      </c>
      <c r="P266" s="10" t="s">
        <v>298</v>
      </c>
      <c r="Q266" s="10">
        <v>0.12597</v>
      </c>
      <c r="R266" s="10" t="s">
        <v>128</v>
      </c>
      <c r="S266" s="10" t="s">
        <v>44</v>
      </c>
      <c r="T266" s="10" t="s">
        <v>66</v>
      </c>
      <c r="U266" s="10" t="s">
        <v>46</v>
      </c>
      <c r="V266" s="10" t="s">
        <v>47</v>
      </c>
      <c r="W266" s="10" t="s">
        <v>708</v>
      </c>
      <c r="X266" s="10" t="s">
        <v>49</v>
      </c>
      <c r="Y266" s="10" t="s">
        <v>90</v>
      </c>
      <c r="Z266" s="10" t="s">
        <v>13</v>
      </c>
      <c r="AA266" s="11" t="s">
        <v>508</v>
      </c>
      <c r="AB266" s="11" t="s">
        <v>720</v>
      </c>
      <c r="AC266" s="11">
        <v>2010</v>
      </c>
      <c r="AD266" s="10" t="s">
        <v>165</v>
      </c>
      <c r="AE266" s="10">
        <v>473</v>
      </c>
      <c r="AF266" s="10">
        <v>1</v>
      </c>
      <c r="AG266" s="10">
        <v>0</v>
      </c>
      <c r="AH266" s="10">
        <v>0</v>
      </c>
      <c r="AI266" s="10">
        <f>SUM(Table1[[#This Row],[Attitude_SS]:[Demography_SS]])</f>
        <v>0</v>
      </c>
      <c r="AJ266" s="11" t="s">
        <v>111</v>
      </c>
      <c r="AK266" s="11" t="s">
        <v>712</v>
      </c>
      <c r="AL266" s="11"/>
      <c r="AM266" s="11" t="s">
        <v>612</v>
      </c>
      <c r="AN266" s="11" t="s">
        <v>55</v>
      </c>
      <c r="AO266" s="11"/>
      <c r="AP266" s="10">
        <v>0.221</v>
      </c>
      <c r="AQ266" s="10"/>
      <c r="AR266" s="10"/>
      <c r="AS266" s="10" t="s">
        <v>58</v>
      </c>
      <c r="AT266" s="10">
        <v>0.9</v>
      </c>
      <c r="AU266" s="10"/>
    </row>
    <row r="267" spans="1:47" x14ac:dyDescent="0.35">
      <c r="A267" s="23">
        <v>127</v>
      </c>
      <c r="B267" s="10" t="s">
        <v>1150</v>
      </c>
      <c r="C267" s="10">
        <v>127.2</v>
      </c>
      <c r="D267" s="10" t="s">
        <v>1158</v>
      </c>
      <c r="E267" s="10" t="s">
        <v>1152</v>
      </c>
      <c r="F267" s="10" t="str">
        <f>IF(Table1[[#This Row],[Regional_accessibility]]=0,"exclude - no RA","")</f>
        <v>exclude - no RA</v>
      </c>
      <c r="G267" s="10" t="str">
        <f>IF(Table1[[#This Row],[E_mag]]&gt;1,"exclude - &gt;1",IF(Table1[[#This Row],[E_mag]]&lt;-1,"exclude &lt;-1",""))</f>
        <v/>
      </c>
      <c r="H267" s="10" t="str">
        <f>IF(Table1[[#This Row],[E_mag]]&lt;'4 - Outliers'!$F$11,"low",IF(Table1[[#This Row],[E_mag]]&gt;'4 - Outliers'!$F$12,"high",""))</f>
        <v/>
      </c>
      <c r="I267" s="10">
        <f>IF(Table1[[#This Row],[SE_E_mag]]="",VLOOKUP(Table1[[#This Row],[IV_Standardised]],'5 -Impute_SE'!B:C,2,FALSE),Table1[[#This Row],[SE_E_mag]])</f>
        <v>8.0974842767295593E-2</v>
      </c>
      <c r="J267" s="10"/>
      <c r="K267" s="10">
        <f>1/Table1[[#This Row],[5 - Impute_SE]]</f>
        <v>12.349514563106796</v>
      </c>
      <c r="L267" s="10">
        <f>Table1[[#This Row],[7 - 1_SE]]*Table1[[#This Row],[6 - Assign weight]]</f>
        <v>0</v>
      </c>
      <c r="M267" s="10">
        <f>Table1[[#This Row],[8 - Total weight]]*Table1[[#This Row],[E_mag]]</f>
        <v>0</v>
      </c>
      <c r="N267" s="10" t="s">
        <v>1157</v>
      </c>
      <c r="O267" s="10">
        <v>0.20599999999999999</v>
      </c>
      <c r="P267" s="10" t="s">
        <v>126</v>
      </c>
      <c r="Q267" s="10">
        <v>8.0974842767295593E-2</v>
      </c>
      <c r="R267" s="10" t="s">
        <v>128</v>
      </c>
      <c r="S267" s="10" t="s">
        <v>88</v>
      </c>
      <c r="T267" s="10" t="s">
        <v>66</v>
      </c>
      <c r="U267" s="10" t="s">
        <v>88</v>
      </c>
      <c r="V267" s="10" t="s">
        <v>47</v>
      </c>
      <c r="W267" s="10"/>
      <c r="X267" s="10" t="s">
        <v>359</v>
      </c>
      <c r="Y267" s="10" t="s">
        <v>50</v>
      </c>
      <c r="Z267" s="10" t="s">
        <v>1153</v>
      </c>
      <c r="AA267" s="10" t="s">
        <v>1154</v>
      </c>
      <c r="AB267" s="10" t="s">
        <v>1155</v>
      </c>
      <c r="AC267" s="10">
        <v>2012</v>
      </c>
      <c r="AD267" s="10" t="s">
        <v>165</v>
      </c>
      <c r="AE267" s="10">
        <v>816</v>
      </c>
      <c r="AF267" s="10">
        <v>0</v>
      </c>
      <c r="AG267" s="10">
        <v>0</v>
      </c>
      <c r="AH267" s="10">
        <v>0</v>
      </c>
      <c r="AI267" s="10">
        <f>SUM(Table1[[#This Row],[Attitude_SS]:[Demography_SS]])</f>
        <v>0</v>
      </c>
      <c r="AJ267" s="10" t="s">
        <v>111</v>
      </c>
      <c r="AK267" s="10" t="s">
        <v>1159</v>
      </c>
      <c r="AL267" s="10"/>
      <c r="AM267" s="10" t="s">
        <v>113</v>
      </c>
      <c r="AN267" s="10" t="s">
        <v>55</v>
      </c>
      <c r="AO267" s="11"/>
      <c r="AP267" s="10">
        <v>5.7000000000000002E-2</v>
      </c>
      <c r="AQ267" s="10"/>
      <c r="AR267" s="10"/>
      <c r="AS267" s="10"/>
      <c r="AT267" s="10">
        <v>2.544</v>
      </c>
      <c r="AU267" s="10"/>
    </row>
    <row r="268" spans="1:47" x14ac:dyDescent="0.35">
      <c r="A268" s="23">
        <v>127</v>
      </c>
      <c r="B268" s="10" t="s">
        <v>1150</v>
      </c>
      <c r="C268" s="10">
        <v>127.1</v>
      </c>
      <c r="D268" s="10" t="s">
        <v>1151</v>
      </c>
      <c r="E268" s="10" t="s">
        <v>1152</v>
      </c>
      <c r="F268" s="10" t="str">
        <f>IF(Table1[[#This Row],[Regional_accessibility]]=0,"exclude - no RA","")</f>
        <v>exclude - no RA</v>
      </c>
      <c r="G268" s="10" t="str">
        <f>IF(Table1[[#This Row],[E_mag]]&gt;1,"exclude - &gt;1",IF(Table1[[#This Row],[E_mag]]&lt;-1,"exclude &lt;-1",""))</f>
        <v/>
      </c>
      <c r="H268" s="10" t="str">
        <f>IF(Table1[[#This Row],[E_mag]]&lt;'4 - Outliers'!$F$11,"low",IF(Table1[[#This Row],[E_mag]]&gt;'4 - Outliers'!$F$12,"high",""))</f>
        <v/>
      </c>
      <c r="I268" s="10">
        <f>IF(Table1[[#This Row],[SE_E_mag]]="",VLOOKUP(Table1[[#This Row],[IV_Standardised]],'5 -Impute_SE'!B:C,2,FALSE),Table1[[#This Row],[SE_E_mag]])</f>
        <v>4.9189337730145645E-2</v>
      </c>
      <c r="J268" s="10"/>
      <c r="K268" s="10">
        <f>1/Table1[[#This Row],[5 - Impute_SE]]</f>
        <v>20.329608938547487</v>
      </c>
      <c r="L268" s="10">
        <f>Table1[[#This Row],[7 - 1_SE]]*Table1[[#This Row],[6 - Assign weight]]</f>
        <v>0</v>
      </c>
      <c r="M268" s="10">
        <f>Table1[[#This Row],[8 - Total weight]]*Table1[[#This Row],[E_mag]]</f>
        <v>0</v>
      </c>
      <c r="N268" s="10" t="s">
        <v>1157</v>
      </c>
      <c r="O268" s="10">
        <v>0.17899999999999999</v>
      </c>
      <c r="P268" s="10" t="s">
        <v>126</v>
      </c>
      <c r="Q268" s="10">
        <v>4.9189337730145645E-2</v>
      </c>
      <c r="R268" s="10" t="s">
        <v>128</v>
      </c>
      <c r="S268" s="10" t="s">
        <v>88</v>
      </c>
      <c r="T268" s="10" t="s">
        <v>66</v>
      </c>
      <c r="U268" s="10" t="s">
        <v>88</v>
      </c>
      <c r="V268" s="10" t="s">
        <v>47</v>
      </c>
      <c r="W268" s="10"/>
      <c r="X268" s="10" t="s">
        <v>359</v>
      </c>
      <c r="Y268" s="10" t="s">
        <v>50</v>
      </c>
      <c r="Z268" s="10" t="s">
        <v>1153</v>
      </c>
      <c r="AA268" s="10" t="s">
        <v>1154</v>
      </c>
      <c r="AB268" s="10" t="s">
        <v>1155</v>
      </c>
      <c r="AC268" s="10">
        <v>2012</v>
      </c>
      <c r="AD268" s="10" t="s">
        <v>165</v>
      </c>
      <c r="AE268" s="10">
        <v>816</v>
      </c>
      <c r="AF268" s="10">
        <v>0</v>
      </c>
      <c r="AG268" s="10">
        <v>0</v>
      </c>
      <c r="AH268" s="10">
        <v>0</v>
      </c>
      <c r="AI268" s="10">
        <f>SUM(Table1[[#This Row],[Attitude_SS]:[Demography_SS]])</f>
        <v>0</v>
      </c>
      <c r="AJ268" s="10" t="s">
        <v>111</v>
      </c>
      <c r="AK268" s="10" t="s">
        <v>1156</v>
      </c>
      <c r="AL268" s="10"/>
      <c r="AM268" s="10" t="s">
        <v>135</v>
      </c>
      <c r="AN268" s="10" t="s">
        <v>55</v>
      </c>
      <c r="AO268" s="11"/>
      <c r="AP268" s="10">
        <v>0.29599999999999999</v>
      </c>
      <c r="AQ268" s="10"/>
      <c r="AR268" s="10"/>
      <c r="AS268" s="10"/>
      <c r="AT268" s="10">
        <v>3.6389999999999998</v>
      </c>
      <c r="AU268" s="10"/>
    </row>
    <row r="269" spans="1:47" x14ac:dyDescent="0.35">
      <c r="A269" s="23">
        <v>65</v>
      </c>
      <c r="B269" s="10" t="s">
        <v>705</v>
      </c>
      <c r="C269" s="10">
        <v>65.8</v>
      </c>
      <c r="D269" s="10" t="s">
        <v>803</v>
      </c>
      <c r="E269" s="10" t="s">
        <v>796</v>
      </c>
      <c r="F269" s="10" t="str">
        <f>IF(Table1[[#This Row],[Regional_accessibility]]=0,"exclude - no RA","")</f>
        <v/>
      </c>
      <c r="G269" s="10" t="str">
        <f>IF(Table1[[#This Row],[E_mag]]&gt;1,"exclude - &gt;1",IF(Table1[[#This Row],[E_mag]]&lt;-1,"exclude &lt;-1",""))</f>
        <v/>
      </c>
      <c r="H269" s="10" t="str">
        <f>IF(Table1[[#This Row],[E_mag]]&lt;'4 - Outliers'!$F$11,"low",IF(Table1[[#This Row],[E_mag]]&gt;'4 - Outliers'!$F$12,"high",""))</f>
        <v/>
      </c>
      <c r="I269" s="10">
        <f>IF(Table1[[#This Row],[SE_E_mag]]="",VLOOKUP(Table1[[#This Row],[IV_Standardised]],'5 -Impute_SE'!B:C,2,FALSE),Table1[[#This Row],[SE_E_mag]])</f>
        <v>7.4228947368421047E-2</v>
      </c>
      <c r="J269" s="10" t="s">
        <v>1280</v>
      </c>
      <c r="K269" s="10">
        <f>1/Table1[[#This Row],[5 - Impute_SE]]</f>
        <v>13.471833232885455</v>
      </c>
      <c r="L269" s="10" t="e">
        <f>Table1[[#This Row],[7 - 1_SE]]*Table1[[#This Row],[6 - Assign weight]]</f>
        <v>#VALUE!</v>
      </c>
      <c r="M269" s="10" t="e">
        <f>Table1[[#This Row],[8 - Total weight]]*Table1[[#This Row],[E_mag]]</f>
        <v>#VALUE!</v>
      </c>
      <c r="N269" s="10" t="s">
        <v>297</v>
      </c>
      <c r="O269" s="16">
        <v>0.112828</v>
      </c>
      <c r="P269" s="10" t="s">
        <v>298</v>
      </c>
      <c r="Q269" s="10">
        <v>7.4228947368421047E-2</v>
      </c>
      <c r="R269" s="10" t="s">
        <v>128</v>
      </c>
      <c r="S269" s="10" t="s">
        <v>44</v>
      </c>
      <c r="T269" s="10" t="s">
        <v>66</v>
      </c>
      <c r="U269" s="10" t="s">
        <v>46</v>
      </c>
      <c r="V269" s="10" t="s">
        <v>47</v>
      </c>
      <c r="W269" s="10" t="s">
        <v>708</v>
      </c>
      <c r="X269" s="10" t="s">
        <v>49</v>
      </c>
      <c r="Y269" s="10" t="s">
        <v>90</v>
      </c>
      <c r="Z269" s="10" t="s">
        <v>13</v>
      </c>
      <c r="AA269" s="11" t="s">
        <v>508</v>
      </c>
      <c r="AB269" s="11" t="s">
        <v>709</v>
      </c>
      <c r="AC269" s="11">
        <v>2010</v>
      </c>
      <c r="AD269" s="10" t="s">
        <v>165</v>
      </c>
      <c r="AE269" s="10">
        <v>473</v>
      </c>
      <c r="AF269" s="10">
        <v>1</v>
      </c>
      <c r="AG269" s="10">
        <v>0</v>
      </c>
      <c r="AH269" s="10">
        <v>0</v>
      </c>
      <c r="AI269" s="10">
        <f>SUM(Table1[[#This Row],[Attitude_SS]:[Demography_SS]])</f>
        <v>0</v>
      </c>
      <c r="AJ269" s="11" t="s">
        <v>111</v>
      </c>
      <c r="AK269" s="11" t="s">
        <v>712</v>
      </c>
      <c r="AL269" s="11"/>
      <c r="AM269" s="11" t="s">
        <v>612</v>
      </c>
      <c r="AN269" s="11" t="s">
        <v>55</v>
      </c>
      <c r="AO269" s="11"/>
      <c r="AP269" s="10">
        <v>0.26800000000000002</v>
      </c>
      <c r="AQ269" s="10"/>
      <c r="AR269" s="10"/>
      <c r="AS269" s="10" t="s">
        <v>58</v>
      </c>
      <c r="AT269" s="10">
        <v>1.52</v>
      </c>
      <c r="AU269" s="10"/>
    </row>
    <row r="270" spans="1:47" x14ac:dyDescent="0.35">
      <c r="A270" s="23">
        <v>65</v>
      </c>
      <c r="B270" s="10" t="s">
        <v>705</v>
      </c>
      <c r="C270" s="10">
        <v>65.900000000000006</v>
      </c>
      <c r="D270" s="10" t="s">
        <v>813</v>
      </c>
      <c r="E270" s="10" t="s">
        <v>806</v>
      </c>
      <c r="F270" s="10" t="str">
        <f>IF(Table1[[#This Row],[Regional_accessibility]]=0,"exclude - no RA","")</f>
        <v/>
      </c>
      <c r="G270" s="10" t="str">
        <f>IF(Table1[[#This Row],[E_mag]]&gt;1,"exclude - &gt;1",IF(Table1[[#This Row],[E_mag]]&lt;-1,"exclude &lt;-1",""))</f>
        <v/>
      </c>
      <c r="H270" s="10" t="str">
        <f>IF(Table1[[#This Row],[E_mag]]&lt;'4 - Outliers'!$F$11,"low",IF(Table1[[#This Row],[E_mag]]&gt;'4 - Outliers'!$F$12,"high",""))</f>
        <v/>
      </c>
      <c r="I270" s="10">
        <f>IF(Table1[[#This Row],[SE_E_mag]]="",VLOOKUP(Table1[[#This Row],[IV_Standardised]],'5 -Impute_SE'!B:C,2,FALSE),Table1[[#This Row],[SE_E_mag]])</f>
        <v>7.85E-2</v>
      </c>
      <c r="J270" s="10" t="s">
        <v>1280</v>
      </c>
      <c r="K270" s="10">
        <f>1/Table1[[#This Row],[5 - Impute_SE]]</f>
        <v>12.738853503184714</v>
      </c>
      <c r="L270" s="10" t="e">
        <f>Table1[[#This Row],[7 - 1_SE]]*Table1[[#This Row],[6 - Assign weight]]</f>
        <v>#VALUE!</v>
      </c>
      <c r="M270" s="10" t="e">
        <f>Table1[[#This Row],[8 - Total weight]]*Table1[[#This Row],[E_mag]]</f>
        <v>#VALUE!</v>
      </c>
      <c r="N270" s="10" t="s">
        <v>297</v>
      </c>
      <c r="O270" s="16">
        <v>5.8874999999999997E-2</v>
      </c>
      <c r="P270" s="10" t="s">
        <v>298</v>
      </c>
      <c r="Q270" s="10">
        <v>7.85E-2</v>
      </c>
      <c r="R270" s="10" t="s">
        <v>128</v>
      </c>
      <c r="S270" s="10" t="s">
        <v>44</v>
      </c>
      <c r="T270" s="10" t="s">
        <v>66</v>
      </c>
      <c r="U270" s="10" t="s">
        <v>46</v>
      </c>
      <c r="V270" s="10" t="s">
        <v>47</v>
      </c>
      <c r="W270" s="10" t="s">
        <v>708</v>
      </c>
      <c r="X270" s="10" t="s">
        <v>49</v>
      </c>
      <c r="Y270" s="10" t="s">
        <v>90</v>
      </c>
      <c r="Z270" s="10" t="s">
        <v>13</v>
      </c>
      <c r="AA270" s="11" t="s">
        <v>508</v>
      </c>
      <c r="AB270" s="11" t="s">
        <v>709</v>
      </c>
      <c r="AC270" s="11">
        <v>2010</v>
      </c>
      <c r="AD270" s="10" t="s">
        <v>165</v>
      </c>
      <c r="AE270" s="10">
        <v>473</v>
      </c>
      <c r="AF270" s="10">
        <v>1</v>
      </c>
      <c r="AG270" s="10">
        <v>0</v>
      </c>
      <c r="AH270" s="10">
        <v>0</v>
      </c>
      <c r="AI270" s="10">
        <f>SUM(Table1[[#This Row],[Attitude_SS]:[Demography_SS]])</f>
        <v>0</v>
      </c>
      <c r="AJ270" s="11" t="s">
        <v>111</v>
      </c>
      <c r="AK270" s="11" t="s">
        <v>712</v>
      </c>
      <c r="AL270" s="11"/>
      <c r="AM270" s="11" t="s">
        <v>612</v>
      </c>
      <c r="AN270" s="11" t="s">
        <v>55</v>
      </c>
      <c r="AO270" s="11"/>
      <c r="AP270" s="10">
        <v>0.125</v>
      </c>
      <c r="AQ270" s="10"/>
      <c r="AR270" s="10"/>
      <c r="AS270" s="10" t="s">
        <v>58</v>
      </c>
      <c r="AT270" s="10">
        <v>0.75</v>
      </c>
      <c r="AU270" s="10"/>
    </row>
    <row r="271" spans="1:47" x14ac:dyDescent="0.35">
      <c r="A271" s="23">
        <v>65</v>
      </c>
      <c r="B271" s="10" t="s">
        <v>705</v>
      </c>
      <c r="C271" s="10">
        <v>65.2</v>
      </c>
      <c r="D271" s="10" t="s">
        <v>745</v>
      </c>
      <c r="E271" s="10" t="s">
        <v>738</v>
      </c>
      <c r="F271" s="10" t="str">
        <f>IF(Table1[[#This Row],[Regional_accessibility]]=0,"exclude - no RA","")</f>
        <v/>
      </c>
      <c r="G271" s="10" t="str">
        <f>IF(Table1[[#This Row],[E_mag]]&gt;1,"exclude - &gt;1",IF(Table1[[#This Row],[E_mag]]&lt;-1,"exclude &lt;-1",""))</f>
        <v/>
      </c>
      <c r="H271" s="10" t="str">
        <f>IF(Table1[[#This Row],[E_mag]]&lt;'4 - Outliers'!$F$11,"low",IF(Table1[[#This Row],[E_mag]]&gt;'4 - Outliers'!$F$12,"high",""))</f>
        <v/>
      </c>
      <c r="I271" s="10">
        <f>IF(Table1[[#This Row],[SE_E_mag]]="",VLOOKUP(Table1[[#This Row],[IV_Standardised]],'5 -Impute_SE'!B:C,2,FALSE),Table1[[#This Row],[SE_E_mag]])</f>
        <v>9.6678260869565213E-2</v>
      </c>
      <c r="J271" s="10" t="s">
        <v>1280</v>
      </c>
      <c r="K271" s="10">
        <f>1/Table1[[#This Row],[5 - Impute_SE]]</f>
        <v>10.343586976074834</v>
      </c>
      <c r="L271" s="10" t="e">
        <f>Table1[[#This Row],[7 - 1_SE]]*Table1[[#This Row],[6 - Assign weight]]</f>
        <v>#VALUE!</v>
      </c>
      <c r="M271" s="10" t="e">
        <f>Table1[[#This Row],[8 - Total weight]]*Table1[[#This Row],[E_mag]]</f>
        <v>#VALUE!</v>
      </c>
      <c r="N271" s="10" t="s">
        <v>297</v>
      </c>
      <c r="O271" s="16">
        <v>2.2235999999999999E-2</v>
      </c>
      <c r="P271" s="10" t="s">
        <v>298</v>
      </c>
      <c r="Q271" s="10">
        <v>9.6678260869565213E-2</v>
      </c>
      <c r="R271" s="10" t="s">
        <v>128</v>
      </c>
      <c r="S271" s="10" t="s">
        <v>44</v>
      </c>
      <c r="T271" s="10" t="s">
        <v>66</v>
      </c>
      <c r="U271" s="10" t="s">
        <v>46</v>
      </c>
      <c r="V271" s="10" t="s">
        <v>47</v>
      </c>
      <c r="W271" s="10" t="s">
        <v>708</v>
      </c>
      <c r="X271" s="10" t="s">
        <v>49</v>
      </c>
      <c r="Y271" s="10" t="s">
        <v>90</v>
      </c>
      <c r="Z271" s="10" t="s">
        <v>13</v>
      </c>
      <c r="AA271" s="11" t="s">
        <v>508</v>
      </c>
      <c r="AB271" s="11" t="s">
        <v>720</v>
      </c>
      <c r="AC271" s="11">
        <v>2010</v>
      </c>
      <c r="AD271" s="10" t="s">
        <v>165</v>
      </c>
      <c r="AE271" s="10">
        <v>473</v>
      </c>
      <c r="AF271" s="10">
        <v>1</v>
      </c>
      <c r="AG271" s="10">
        <v>0</v>
      </c>
      <c r="AH271" s="10">
        <v>0</v>
      </c>
      <c r="AI271" s="10">
        <f>SUM(Table1[[#This Row],[Attitude_SS]:[Demography_SS]])</f>
        <v>0</v>
      </c>
      <c r="AJ271" s="11" t="s">
        <v>111</v>
      </c>
      <c r="AK271" s="11" t="s">
        <v>712</v>
      </c>
      <c r="AL271" s="11"/>
      <c r="AM271" s="11" t="s">
        <v>612</v>
      </c>
      <c r="AN271" s="11" t="s">
        <v>55</v>
      </c>
      <c r="AO271" s="11"/>
      <c r="AP271" s="10">
        <v>5.0999999999999997E-2</v>
      </c>
      <c r="AQ271" s="10"/>
      <c r="AR271" s="10"/>
      <c r="AS271" s="10" t="s">
        <v>58</v>
      </c>
      <c r="AT271" s="10">
        <v>0.23</v>
      </c>
      <c r="AU271" s="10"/>
    </row>
    <row r="272" spans="1:47" x14ac:dyDescent="0.35">
      <c r="A272" s="23">
        <v>65</v>
      </c>
      <c r="B272" s="10" t="s">
        <v>705</v>
      </c>
      <c r="C272" s="10">
        <v>65.7</v>
      </c>
      <c r="D272" s="10" t="s">
        <v>785</v>
      </c>
      <c r="E272" s="10" t="s">
        <v>786</v>
      </c>
      <c r="F272" s="10" t="str">
        <f>IF(Table1[[#This Row],[Regional_accessibility]]=0,"exclude - no RA","")</f>
        <v/>
      </c>
      <c r="G272" s="10" t="str">
        <f>IF(Table1[[#This Row],[E_mag]]&gt;1,"exclude - &gt;1",IF(Table1[[#This Row],[E_mag]]&lt;-1,"exclude &lt;-1",""))</f>
        <v/>
      </c>
      <c r="H272" s="10" t="str">
        <f>IF(Table1[[#This Row],[E_mag]]&lt;'4 - Outliers'!$F$11,"low",IF(Table1[[#This Row],[E_mag]]&gt;'4 - Outliers'!$F$12,"high",""))</f>
        <v/>
      </c>
      <c r="I272" s="10">
        <f>IF(Table1[[#This Row],[SE_E_mag]]="",VLOOKUP(Table1[[#This Row],[IV_Standardised]],'5 -Impute_SE'!B:C,2,FALSE),Table1[[#This Row],[SE_E_mag]])</f>
        <v>7.2499999999999995E-2</v>
      </c>
      <c r="J272" s="10" t="s">
        <v>1280</v>
      </c>
      <c r="K272" s="10">
        <f>1/Table1[[#This Row],[5 - Impute_SE]]</f>
        <v>13.793103448275863</v>
      </c>
      <c r="L272" s="10" t="e">
        <f>Table1[[#This Row],[7 - 1_SE]]*Table1[[#This Row],[6 - Assign weight]]</f>
        <v>#VALUE!</v>
      </c>
      <c r="M272" s="10" t="e">
        <f>Table1[[#This Row],[8 - Total weight]]*Table1[[#This Row],[E_mag]]</f>
        <v>#VALUE!</v>
      </c>
      <c r="N272" s="10" t="s">
        <v>297</v>
      </c>
      <c r="O272" s="16">
        <v>-3.2625000000000001E-2</v>
      </c>
      <c r="P272" s="10" t="s">
        <v>298</v>
      </c>
      <c r="Q272" s="10">
        <v>7.2499999999999995E-2</v>
      </c>
      <c r="R272" s="10" t="s">
        <v>128</v>
      </c>
      <c r="S272" s="10" t="s">
        <v>44</v>
      </c>
      <c r="T272" s="10" t="s">
        <v>45</v>
      </c>
      <c r="U272" s="10" t="s">
        <v>46</v>
      </c>
      <c r="V272" s="10" t="s">
        <v>47</v>
      </c>
      <c r="W272" s="10" t="s">
        <v>708</v>
      </c>
      <c r="X272" s="10" t="s">
        <v>49</v>
      </c>
      <c r="Y272" s="10" t="s">
        <v>90</v>
      </c>
      <c r="Z272" s="10" t="s">
        <v>13</v>
      </c>
      <c r="AA272" s="11" t="s">
        <v>508</v>
      </c>
      <c r="AB272" s="11" t="s">
        <v>709</v>
      </c>
      <c r="AC272" s="11">
        <v>2010</v>
      </c>
      <c r="AD272" s="10" t="s">
        <v>165</v>
      </c>
      <c r="AE272" s="10">
        <v>473</v>
      </c>
      <c r="AF272" s="10">
        <v>1</v>
      </c>
      <c r="AG272" s="10">
        <v>0</v>
      </c>
      <c r="AH272" s="10">
        <v>0</v>
      </c>
      <c r="AI272" s="10">
        <f>SUM(Table1[[#This Row],[Attitude_SS]:[Demography_SS]])</f>
        <v>0</v>
      </c>
      <c r="AJ272" s="11" t="s">
        <v>111</v>
      </c>
      <c r="AK272" s="11" t="s">
        <v>712</v>
      </c>
      <c r="AL272" s="11"/>
      <c r="AM272" s="11" t="s">
        <v>612</v>
      </c>
      <c r="AN272" s="11" t="s">
        <v>55</v>
      </c>
      <c r="AO272" s="11"/>
      <c r="AP272" s="10">
        <v>-7.4999999999999997E-2</v>
      </c>
      <c r="AQ272" s="10"/>
      <c r="AR272" s="10"/>
      <c r="AS272" s="10" t="s">
        <v>58</v>
      </c>
      <c r="AT272" s="10">
        <v>-0.45</v>
      </c>
      <c r="AU272" s="10"/>
    </row>
    <row r="273" spans="1:47" x14ac:dyDescent="0.35">
      <c r="A273" s="23">
        <v>127</v>
      </c>
      <c r="B273" s="10" t="s">
        <v>1150</v>
      </c>
      <c r="C273" s="10">
        <v>127.3</v>
      </c>
      <c r="D273" s="10" t="s">
        <v>1160</v>
      </c>
      <c r="E273" s="10" t="s">
        <v>1152</v>
      </c>
      <c r="F273" s="10" t="str">
        <f>IF(Table1[[#This Row],[Regional_accessibility]]=0,"exclude - no RA","")</f>
        <v>exclude - no RA</v>
      </c>
      <c r="G273" s="10" t="str">
        <f>IF(Table1[[#This Row],[E_mag]]&gt;1,"exclude - &gt;1",IF(Table1[[#This Row],[E_mag]]&lt;-1,"exclude &lt;-1",""))</f>
        <v/>
      </c>
      <c r="H273" s="10" t="str">
        <f>IF(Table1[[#This Row],[E_mag]]&lt;'4 - Outliers'!$F$11,"low",IF(Table1[[#This Row],[E_mag]]&gt;'4 - Outliers'!$F$12,"high",""))</f>
        <v/>
      </c>
      <c r="I273" s="10">
        <f>IF(Table1[[#This Row],[SE_E_mag]]="",VLOOKUP(Table1[[#This Row],[IV_Standardised]],'5 -Impute_SE'!B:C,2,FALSE),Table1[[#This Row],[SE_E_mag]])</f>
        <v>6.6745655608214854E-2</v>
      </c>
      <c r="J273" s="10"/>
      <c r="K273" s="10">
        <f>1/Table1[[#This Row],[5 - Impute_SE]]</f>
        <v>14.982248520710058</v>
      </c>
      <c r="L273" s="10">
        <f>Table1[[#This Row],[7 - 1_SE]]*Table1[[#This Row],[6 - Assign weight]]</f>
        <v>0</v>
      </c>
      <c r="M273" s="10">
        <f>Table1[[#This Row],[8 - Total weight]]*Table1[[#This Row],[E_mag]]</f>
        <v>0</v>
      </c>
      <c r="N273" s="10" t="s">
        <v>1157</v>
      </c>
      <c r="O273" s="10">
        <v>0.16900000000000001</v>
      </c>
      <c r="P273" s="10" t="s">
        <v>126</v>
      </c>
      <c r="Q273" s="10">
        <v>6.6745655608214854E-2</v>
      </c>
      <c r="R273" s="10" t="s">
        <v>128</v>
      </c>
      <c r="S273" s="10" t="s">
        <v>88</v>
      </c>
      <c r="T273" s="10" t="s">
        <v>66</v>
      </c>
      <c r="U273" s="10" t="s">
        <v>88</v>
      </c>
      <c r="V273" s="10" t="s">
        <v>47</v>
      </c>
      <c r="W273" s="10"/>
      <c r="X273" s="10" t="s">
        <v>359</v>
      </c>
      <c r="Y273" s="10" t="s">
        <v>50</v>
      </c>
      <c r="Z273" s="10" t="s">
        <v>1153</v>
      </c>
      <c r="AA273" s="10" t="s">
        <v>1154</v>
      </c>
      <c r="AB273" s="10" t="s">
        <v>1155</v>
      </c>
      <c r="AC273" s="10">
        <v>2012</v>
      </c>
      <c r="AD273" s="10" t="s">
        <v>165</v>
      </c>
      <c r="AE273" s="10">
        <v>816</v>
      </c>
      <c r="AF273" s="10">
        <v>0</v>
      </c>
      <c r="AG273" s="10">
        <v>0</v>
      </c>
      <c r="AH273" s="10">
        <v>0</v>
      </c>
      <c r="AI273" s="10">
        <f>SUM(Table1[[#This Row],[Attitude_SS]:[Demography_SS]])</f>
        <v>0</v>
      </c>
      <c r="AJ273" s="10" t="s">
        <v>111</v>
      </c>
      <c r="AK273" s="10" t="s">
        <v>1161</v>
      </c>
      <c r="AL273" s="10"/>
      <c r="AM273" s="10" t="s">
        <v>113</v>
      </c>
      <c r="AN273" s="10" t="s">
        <v>55</v>
      </c>
      <c r="AO273" s="11"/>
      <c r="AP273" s="10">
        <v>0.20300000000000001</v>
      </c>
      <c r="AQ273" s="10"/>
      <c r="AR273" s="10"/>
      <c r="AS273" s="10"/>
      <c r="AT273" s="10">
        <v>2.532</v>
      </c>
      <c r="AU273" s="10"/>
    </row>
    <row r="274" spans="1:47" x14ac:dyDescent="0.35">
      <c r="A274" s="23">
        <v>65</v>
      </c>
      <c r="B274" s="10" t="s">
        <v>705</v>
      </c>
      <c r="C274" s="10">
        <v>65.400000000000006</v>
      </c>
      <c r="D274" s="10" t="s">
        <v>760</v>
      </c>
      <c r="E274" s="10" t="s">
        <v>758</v>
      </c>
      <c r="F274" s="10" t="str">
        <f>IF(Table1[[#This Row],[Regional_accessibility]]=0,"exclude - no RA","")</f>
        <v/>
      </c>
      <c r="G274" s="10" t="str">
        <f>IF(Table1[[#This Row],[E_mag]]&gt;1,"exclude - &gt;1",IF(Table1[[#This Row],[E_mag]]&lt;-1,"exclude &lt;-1",""))</f>
        <v/>
      </c>
      <c r="H274" s="10" t="str">
        <f>IF(Table1[[#This Row],[E_mag]]&lt;'4 - Outliers'!$F$11,"low",IF(Table1[[#This Row],[E_mag]]&gt;'4 - Outliers'!$F$12,"high",""))</f>
        <v/>
      </c>
      <c r="I274" s="10">
        <f>IF(Table1[[#This Row],[SE_E_mag]]="",VLOOKUP(Table1[[#This Row],[IV_Standardised]],'5 -Impute_SE'!B:C,2,FALSE),Table1[[#This Row],[SE_E_mag]])</f>
        <v>0.10783469387755101</v>
      </c>
      <c r="J274" s="10" t="s">
        <v>1280</v>
      </c>
      <c r="K274" s="10">
        <f>1/Table1[[#This Row],[5 - Impute_SE]]</f>
        <v>9.2734533204640517</v>
      </c>
      <c r="L274" s="10" t="e">
        <f>Table1[[#This Row],[7 - 1_SE]]*Table1[[#This Row],[6 - Assign weight]]</f>
        <v>#VALUE!</v>
      </c>
      <c r="M274" s="10" t="e">
        <f>Table1[[#This Row],[8 - Total weight]]*Table1[[#This Row],[E_mag]]</f>
        <v>#VALUE!</v>
      </c>
      <c r="N274" s="10" t="s">
        <v>325</v>
      </c>
      <c r="O274" s="16">
        <v>-5.2838999999999997E-2</v>
      </c>
      <c r="P274" s="10" t="s">
        <v>298</v>
      </c>
      <c r="Q274" s="10">
        <v>0.10783469387755101</v>
      </c>
      <c r="R274" s="10" t="s">
        <v>128</v>
      </c>
      <c r="S274" s="10" t="s">
        <v>88</v>
      </c>
      <c r="T274" s="10" t="s">
        <v>45</v>
      </c>
      <c r="U274" s="10" t="s">
        <v>44</v>
      </c>
      <c r="V274" s="10" t="s">
        <v>47</v>
      </c>
      <c r="W274" s="10" t="s">
        <v>708</v>
      </c>
      <c r="X274" s="10" t="s">
        <v>49</v>
      </c>
      <c r="Y274" s="10" t="s">
        <v>90</v>
      </c>
      <c r="Z274" s="10" t="s">
        <v>13</v>
      </c>
      <c r="AA274" s="11" t="s">
        <v>508</v>
      </c>
      <c r="AB274" s="11" t="s">
        <v>720</v>
      </c>
      <c r="AC274" s="11">
        <v>2010</v>
      </c>
      <c r="AD274" s="10" t="s">
        <v>165</v>
      </c>
      <c r="AE274" s="10">
        <v>473</v>
      </c>
      <c r="AF274" s="10">
        <v>1</v>
      </c>
      <c r="AG274" s="10">
        <v>0</v>
      </c>
      <c r="AH274" s="10">
        <v>0</v>
      </c>
      <c r="AI274" s="10">
        <f>SUM(Table1[[#This Row],[Attitude_SS]:[Demography_SS]])</f>
        <v>0</v>
      </c>
      <c r="AJ274" s="11" t="s">
        <v>111</v>
      </c>
      <c r="AK274" s="11" t="s">
        <v>712</v>
      </c>
      <c r="AL274" s="11"/>
      <c r="AM274" s="11" t="s">
        <v>612</v>
      </c>
      <c r="AN274" s="11" t="s">
        <v>55</v>
      </c>
      <c r="AO274" s="11"/>
      <c r="AP274" s="10">
        <v>-0.10299999999999999</v>
      </c>
      <c r="AQ274" s="10"/>
      <c r="AR274" s="10"/>
      <c r="AS274" s="10" t="s">
        <v>58</v>
      </c>
      <c r="AT274" s="10">
        <v>-0.49</v>
      </c>
      <c r="AU274" s="10"/>
    </row>
    <row r="275" spans="1:47" x14ac:dyDescent="0.35">
      <c r="A275" s="23">
        <v>65</v>
      </c>
      <c r="B275" s="10" t="s">
        <v>705</v>
      </c>
      <c r="C275" s="10">
        <v>65.099999999999994</v>
      </c>
      <c r="D275" s="10" t="s">
        <v>711</v>
      </c>
      <c r="E275" s="10" t="s">
        <v>707</v>
      </c>
      <c r="F275" s="10" t="str">
        <f>IF(Table1[[#This Row],[Regional_accessibility]]=0,"exclude - no RA","")</f>
        <v/>
      </c>
      <c r="G275" s="10" t="str">
        <f>IF(Table1[[#This Row],[E_mag]]&gt;1,"exclude - &gt;1",IF(Table1[[#This Row],[E_mag]]&lt;-1,"exclude &lt;-1",""))</f>
        <v/>
      </c>
      <c r="H275" s="10" t="str">
        <f>IF(Table1[[#This Row],[E_mag]]&lt;'4 - Outliers'!$F$11,"low",IF(Table1[[#This Row],[E_mag]]&gt;'4 - Outliers'!$F$12,"high",""))</f>
        <v/>
      </c>
      <c r="I275" s="10">
        <f>IF(Table1[[#This Row],[SE_E_mag]]="",VLOOKUP(Table1[[#This Row],[IV_Standardised]],'5 -Impute_SE'!B:C,2,FALSE),Table1[[#This Row],[SE_E_mag]])</f>
        <v>0.10297405063291139</v>
      </c>
      <c r="J275" s="10" t="s">
        <v>1280</v>
      </c>
      <c r="K275" s="10">
        <f>1/Table1[[#This Row],[5 - Impute_SE]]</f>
        <v>9.7111844571878141</v>
      </c>
      <c r="L275" s="10" t="e">
        <f>Table1[[#This Row],[7 - 1_SE]]*Table1[[#This Row],[6 - Assign weight]]</f>
        <v>#VALUE!</v>
      </c>
      <c r="M275" s="10" t="e">
        <f>Table1[[#This Row],[8 - Total weight]]*Table1[[#This Row],[E_mag]]</f>
        <v>#VALUE!</v>
      </c>
      <c r="N275" s="10" t="s">
        <v>297</v>
      </c>
      <c r="O275" s="16">
        <v>-0.16269900000000001</v>
      </c>
      <c r="P275" s="10" t="s">
        <v>713</v>
      </c>
      <c r="Q275" s="10">
        <v>0.10297405063291139</v>
      </c>
      <c r="R275" s="10" t="s">
        <v>128</v>
      </c>
      <c r="S275" s="10" t="s">
        <v>44</v>
      </c>
      <c r="T275" s="10" t="s">
        <v>45</v>
      </c>
      <c r="U275" s="10" t="s">
        <v>46</v>
      </c>
      <c r="V275" s="10" t="s">
        <v>47</v>
      </c>
      <c r="W275" s="10" t="s">
        <v>708</v>
      </c>
      <c r="X275" s="10" t="s">
        <v>49</v>
      </c>
      <c r="Y275" s="10" t="s">
        <v>90</v>
      </c>
      <c r="Z275" s="10" t="s">
        <v>13</v>
      </c>
      <c r="AA275" s="11" t="s">
        <v>508</v>
      </c>
      <c r="AB275" s="11" t="s">
        <v>709</v>
      </c>
      <c r="AC275" s="11">
        <v>2010</v>
      </c>
      <c r="AD275" s="10" t="s">
        <v>165</v>
      </c>
      <c r="AE275" s="10">
        <v>473</v>
      </c>
      <c r="AF275" s="10">
        <v>1</v>
      </c>
      <c r="AG275" s="10">
        <v>0</v>
      </c>
      <c r="AH275" s="10">
        <v>0</v>
      </c>
      <c r="AI275" s="10">
        <f>SUM(Table1[[#This Row],[Attitude_SS]:[Demography_SS]])</f>
        <v>0</v>
      </c>
      <c r="AJ275" s="11" t="s">
        <v>111</v>
      </c>
      <c r="AK275" s="11" t="s">
        <v>712</v>
      </c>
      <c r="AL275" s="11"/>
      <c r="AM275" s="11" t="s">
        <v>612</v>
      </c>
      <c r="AN275" s="11" t="s">
        <v>55</v>
      </c>
      <c r="AO275" s="11"/>
      <c r="AP275" s="10">
        <v>-0.28100000000000003</v>
      </c>
      <c r="AQ275" s="10"/>
      <c r="AR275" s="10"/>
      <c r="AS275" s="10" t="s">
        <v>58</v>
      </c>
      <c r="AT275" s="10">
        <v>-1.58</v>
      </c>
      <c r="AU275" s="10"/>
    </row>
    <row r="276" spans="1:47" x14ac:dyDescent="0.35">
      <c r="A276" s="23">
        <v>65</v>
      </c>
      <c r="B276" s="10" t="s">
        <v>705</v>
      </c>
      <c r="C276" s="10">
        <v>65.3</v>
      </c>
      <c r="D276" s="10" t="s">
        <v>755</v>
      </c>
      <c r="E276" s="10" t="s">
        <v>748</v>
      </c>
      <c r="F276" s="10" t="str">
        <f>IF(Table1[[#This Row],[Regional_accessibility]]=0,"exclude - no RA","")</f>
        <v/>
      </c>
      <c r="G276" s="10" t="str">
        <f>IF(Table1[[#This Row],[E_mag]]&gt;1,"exclude - &gt;1",IF(Table1[[#This Row],[E_mag]]&lt;-1,"exclude &lt;-1",""))</f>
        <v/>
      </c>
      <c r="H276" s="10" t="str">
        <f>IF(Table1[[#This Row],[E_mag]]&lt;'4 - Outliers'!$F$11,"low",IF(Table1[[#This Row],[E_mag]]&gt;'4 - Outliers'!$F$12,"high",""))</f>
        <v/>
      </c>
      <c r="I276" s="10">
        <f>IF(Table1[[#This Row],[SE_E_mag]]="",VLOOKUP(Table1[[#This Row],[IV_Standardised]],'5 -Impute_SE'!B:C,2,FALSE),Table1[[#This Row],[SE_E_mag]])</f>
        <v>0.12141666666666666</v>
      </c>
      <c r="J276" s="10" t="s">
        <v>1280</v>
      </c>
      <c r="K276" s="10">
        <f>1/Table1[[#This Row],[5 - Impute_SE]]</f>
        <v>8.2361015785861369</v>
      </c>
      <c r="L276" s="10" t="e">
        <f>Table1[[#This Row],[7 - 1_SE]]*Table1[[#This Row],[6 - Assign weight]]</f>
        <v>#VALUE!</v>
      </c>
      <c r="M276" s="10" t="e">
        <f>Table1[[#This Row],[8 - Total weight]]*Table1[[#This Row],[E_mag]]</f>
        <v>#VALUE!</v>
      </c>
      <c r="N276" s="10" t="s">
        <v>325</v>
      </c>
      <c r="O276" s="16">
        <v>0.27682999999999996</v>
      </c>
      <c r="P276" s="10" t="s">
        <v>298</v>
      </c>
      <c r="Q276" s="10">
        <v>0.12141666666666666</v>
      </c>
      <c r="R276" s="10" t="s">
        <v>128</v>
      </c>
      <c r="S276" s="10" t="s">
        <v>88</v>
      </c>
      <c r="T276" s="10" t="s">
        <v>66</v>
      </c>
      <c r="U276" s="10" t="s">
        <v>88</v>
      </c>
      <c r="V276" s="10" t="s">
        <v>47</v>
      </c>
      <c r="W276" s="10" t="s">
        <v>708</v>
      </c>
      <c r="X276" s="10" t="s">
        <v>49</v>
      </c>
      <c r="Y276" s="10" t="s">
        <v>90</v>
      </c>
      <c r="Z276" s="10" t="s">
        <v>13</v>
      </c>
      <c r="AA276" s="11" t="s">
        <v>508</v>
      </c>
      <c r="AB276" s="11" t="s">
        <v>720</v>
      </c>
      <c r="AC276" s="11">
        <v>2010</v>
      </c>
      <c r="AD276" s="10" t="s">
        <v>165</v>
      </c>
      <c r="AE276" s="10">
        <v>473</v>
      </c>
      <c r="AF276" s="10">
        <v>1</v>
      </c>
      <c r="AG276" s="10">
        <v>0</v>
      </c>
      <c r="AH276" s="10">
        <v>0</v>
      </c>
      <c r="AI276" s="10">
        <f>SUM(Table1[[#This Row],[Attitude_SS]:[Demography_SS]])</f>
        <v>0</v>
      </c>
      <c r="AJ276" s="11" t="s">
        <v>111</v>
      </c>
      <c r="AK276" s="11" t="s">
        <v>717</v>
      </c>
      <c r="AL276" s="11"/>
      <c r="AM276" s="11" t="s">
        <v>113</v>
      </c>
      <c r="AN276" s="11" t="s">
        <v>55</v>
      </c>
      <c r="AO276" s="11"/>
      <c r="AP276" s="10">
        <v>0.58899999999999997</v>
      </c>
      <c r="AQ276" s="10"/>
      <c r="AR276" s="10"/>
      <c r="AS276" s="10" t="s">
        <v>58</v>
      </c>
      <c r="AT276" s="10">
        <v>2.2799999999999998</v>
      </c>
      <c r="AU276" s="10"/>
    </row>
    <row r="277" spans="1:47" x14ac:dyDescent="0.35">
      <c r="A277" s="23">
        <v>65</v>
      </c>
      <c r="B277" s="10" t="s">
        <v>705</v>
      </c>
      <c r="C277" s="10">
        <v>65.8</v>
      </c>
      <c r="D277" s="10" t="s">
        <v>804</v>
      </c>
      <c r="E277" s="10" t="s">
        <v>796</v>
      </c>
      <c r="F277" s="10" t="str">
        <f>IF(Table1[[#This Row],[Regional_accessibility]]=0,"exclude - no RA","")</f>
        <v/>
      </c>
      <c r="G277" s="10" t="str">
        <f>IF(Table1[[#This Row],[E_mag]]&gt;1,"exclude - &gt;1",IF(Table1[[#This Row],[E_mag]]&lt;-1,"exclude &lt;-1",""))</f>
        <v/>
      </c>
      <c r="H277" s="10" t="str">
        <f>IF(Table1[[#This Row],[E_mag]]&lt;'4 - Outliers'!$F$11,"low",IF(Table1[[#This Row],[E_mag]]&gt;'4 - Outliers'!$F$12,"high",""))</f>
        <v/>
      </c>
      <c r="I277" s="10">
        <f>IF(Table1[[#This Row],[SE_E_mag]]="",VLOOKUP(Table1[[#This Row],[IV_Standardised]],'5 -Impute_SE'!B:C,2,FALSE),Table1[[#This Row],[SE_E_mag]])</f>
        <v>9.6463709677419351E-2</v>
      </c>
      <c r="J277" s="10" t="s">
        <v>1280</v>
      </c>
      <c r="K277" s="10">
        <f>1/Table1[[#This Row],[5 - Impute_SE]]</f>
        <v>10.366592818626426</v>
      </c>
      <c r="L277" s="10" t="e">
        <f>Table1[[#This Row],[7 - 1_SE]]*Table1[[#This Row],[6 - Assign weight]]</f>
        <v>#VALUE!</v>
      </c>
      <c r="M277" s="10" t="e">
        <f>Table1[[#This Row],[8 - Total weight]]*Table1[[#This Row],[E_mag]]</f>
        <v>#VALUE!</v>
      </c>
      <c r="N277" s="10" t="s">
        <v>325</v>
      </c>
      <c r="O277" s="16">
        <v>0.23923</v>
      </c>
      <c r="P277" s="10" t="s">
        <v>298</v>
      </c>
      <c r="Q277" s="10">
        <v>9.6463709677419351E-2</v>
      </c>
      <c r="R277" s="10" t="s">
        <v>128</v>
      </c>
      <c r="S277" s="10" t="s">
        <v>88</v>
      </c>
      <c r="T277" s="10" t="s">
        <v>66</v>
      </c>
      <c r="U277" s="10" t="s">
        <v>88</v>
      </c>
      <c r="V277" s="10" t="s">
        <v>47</v>
      </c>
      <c r="W277" s="10" t="s">
        <v>708</v>
      </c>
      <c r="X277" s="10" t="s">
        <v>49</v>
      </c>
      <c r="Y277" s="10" t="s">
        <v>90</v>
      </c>
      <c r="Z277" s="10" t="s">
        <v>13</v>
      </c>
      <c r="AA277" s="11" t="s">
        <v>508</v>
      </c>
      <c r="AB277" s="11" t="s">
        <v>709</v>
      </c>
      <c r="AC277" s="11">
        <v>2010</v>
      </c>
      <c r="AD277" s="10" t="s">
        <v>165</v>
      </c>
      <c r="AE277" s="10">
        <v>473</v>
      </c>
      <c r="AF277" s="10">
        <v>1</v>
      </c>
      <c r="AG277" s="10">
        <v>0</v>
      </c>
      <c r="AH277" s="10">
        <v>0</v>
      </c>
      <c r="AI277" s="10">
        <f>SUM(Table1[[#This Row],[Attitude_SS]:[Demography_SS]])</f>
        <v>0</v>
      </c>
      <c r="AJ277" s="11" t="s">
        <v>111</v>
      </c>
      <c r="AK277" s="11" t="s">
        <v>717</v>
      </c>
      <c r="AL277" s="11"/>
      <c r="AM277" s="11" t="s">
        <v>113</v>
      </c>
      <c r="AN277" s="11" t="s">
        <v>55</v>
      </c>
      <c r="AO277" s="11"/>
      <c r="AP277" s="10">
        <v>0.47</v>
      </c>
      <c r="AQ277" s="10"/>
      <c r="AR277" s="10"/>
      <c r="AS277" s="10" t="s">
        <v>58</v>
      </c>
      <c r="AT277" s="10">
        <v>2.48</v>
      </c>
      <c r="AU277" s="10"/>
    </row>
    <row r="278" spans="1:47" x14ac:dyDescent="0.35">
      <c r="A278" s="23">
        <v>65</v>
      </c>
      <c r="B278" s="10" t="s">
        <v>705</v>
      </c>
      <c r="C278" s="10">
        <v>65.2</v>
      </c>
      <c r="D278" s="10" t="s">
        <v>746</v>
      </c>
      <c r="E278" s="10" t="s">
        <v>738</v>
      </c>
      <c r="F278" s="10" t="str">
        <f>IF(Table1[[#This Row],[Regional_accessibility]]=0,"exclude - no RA","")</f>
        <v/>
      </c>
      <c r="G278" s="10" t="str">
        <f>IF(Table1[[#This Row],[E_mag]]&gt;1,"exclude - &gt;1",IF(Table1[[#This Row],[E_mag]]&lt;-1,"exclude &lt;-1",""))</f>
        <v/>
      </c>
      <c r="H278" s="10" t="str">
        <f>IF(Table1[[#This Row],[E_mag]]&lt;'4 - Outliers'!$F$11,"low",IF(Table1[[#This Row],[E_mag]]&gt;'4 - Outliers'!$F$12,"high",""))</f>
        <v/>
      </c>
      <c r="I278" s="10">
        <f>IF(Table1[[#This Row],[SE_E_mag]]="",VLOOKUP(Table1[[#This Row],[IV_Standardised]],'5 -Impute_SE'!B:C,2,FALSE),Table1[[#This Row],[SE_E_mag]])</f>
        <v>0.13734285714285716</v>
      </c>
      <c r="J278" s="10" t="s">
        <v>1280</v>
      </c>
      <c r="K278" s="10">
        <f>1/Table1[[#This Row],[5 - Impute_SE]]</f>
        <v>7.2810484709798207</v>
      </c>
      <c r="L278" s="10" t="e">
        <f>Table1[[#This Row],[7 - 1_SE]]*Table1[[#This Row],[6 - Assign weight]]</f>
        <v>#VALUE!</v>
      </c>
      <c r="M278" s="10" t="e">
        <f>Table1[[#This Row],[8 - Total weight]]*Table1[[#This Row],[E_mag]]</f>
        <v>#VALUE!</v>
      </c>
      <c r="N278" s="10" t="s">
        <v>297</v>
      </c>
      <c r="O278" s="16">
        <v>0.13459600000000002</v>
      </c>
      <c r="P278" s="10" t="s">
        <v>298</v>
      </c>
      <c r="Q278" s="10">
        <v>0.13734285714285716</v>
      </c>
      <c r="R278" s="10" t="s">
        <v>128</v>
      </c>
      <c r="S278" s="10" t="s">
        <v>44</v>
      </c>
      <c r="T278" s="10" t="s">
        <v>66</v>
      </c>
      <c r="U278" s="10" t="s">
        <v>46</v>
      </c>
      <c r="V278" s="10" t="s">
        <v>47</v>
      </c>
      <c r="W278" s="10" t="s">
        <v>708</v>
      </c>
      <c r="X278" s="10" t="s">
        <v>49</v>
      </c>
      <c r="Y278" s="10" t="s">
        <v>90</v>
      </c>
      <c r="Z278" s="10" t="s">
        <v>13</v>
      </c>
      <c r="AA278" s="11" t="s">
        <v>508</v>
      </c>
      <c r="AB278" s="11" t="s">
        <v>720</v>
      </c>
      <c r="AC278" s="11">
        <v>2010</v>
      </c>
      <c r="AD278" s="10" t="s">
        <v>165</v>
      </c>
      <c r="AE278" s="10">
        <v>473</v>
      </c>
      <c r="AF278" s="10">
        <v>1</v>
      </c>
      <c r="AG278" s="10">
        <v>0</v>
      </c>
      <c r="AH278" s="10">
        <v>0</v>
      </c>
      <c r="AI278" s="10">
        <f>SUM(Table1[[#This Row],[Attitude_SS]:[Demography_SS]])</f>
        <v>0</v>
      </c>
      <c r="AJ278" s="11" t="s">
        <v>111</v>
      </c>
      <c r="AK278" s="11" t="s">
        <v>717</v>
      </c>
      <c r="AL278" s="11"/>
      <c r="AM278" s="11" t="s">
        <v>113</v>
      </c>
      <c r="AN278" s="11" t="s">
        <v>55</v>
      </c>
      <c r="AO278" s="11"/>
      <c r="AP278" s="10">
        <v>0.253</v>
      </c>
      <c r="AQ278" s="10"/>
      <c r="AR278" s="10"/>
      <c r="AS278" s="10" t="s">
        <v>58</v>
      </c>
      <c r="AT278" s="10">
        <v>0.98</v>
      </c>
      <c r="AU278" s="10"/>
    </row>
    <row r="279" spans="1:47" x14ac:dyDescent="0.35">
      <c r="A279" s="23">
        <v>65</v>
      </c>
      <c r="B279" s="10" t="s">
        <v>705</v>
      </c>
      <c r="C279" s="10">
        <v>65.599999999999994</v>
      </c>
      <c r="D279" s="10" t="s">
        <v>784</v>
      </c>
      <c r="E279" s="10" t="s">
        <v>776</v>
      </c>
      <c r="F279" s="10" t="str">
        <f>IF(Table1[[#This Row],[Regional_accessibility]]=0,"exclude - no RA","")</f>
        <v/>
      </c>
      <c r="G279" s="10" t="str">
        <f>IF(Table1[[#This Row],[E_mag]]&gt;1,"exclude - &gt;1",IF(Table1[[#This Row],[E_mag]]&lt;-1,"exclude &lt;-1",""))</f>
        <v/>
      </c>
      <c r="H279" s="10" t="str">
        <f>IF(Table1[[#This Row],[E_mag]]&lt;'4 - Outliers'!$F$11,"low",IF(Table1[[#This Row],[E_mag]]&gt;'4 - Outliers'!$F$12,"high",""))</f>
        <v/>
      </c>
      <c r="I279" s="10">
        <f>IF(Table1[[#This Row],[SE_E_mag]]="",VLOOKUP(Table1[[#This Row],[IV_Standardised]],'5 -Impute_SE'!B:C,2,FALSE),Table1[[#This Row],[SE_E_mag]])</f>
        <v>8.7499999999999994E-2</v>
      </c>
      <c r="J279" s="10" t="s">
        <v>1280</v>
      </c>
      <c r="K279" s="10">
        <f>1/Table1[[#This Row],[5 - Impute_SE]]</f>
        <v>11.428571428571429</v>
      </c>
      <c r="L279" s="10" t="e">
        <f>Table1[[#This Row],[7 - 1_SE]]*Table1[[#This Row],[6 - Assign weight]]</f>
        <v>#VALUE!</v>
      </c>
      <c r="M279" s="10" t="e">
        <f>Table1[[#This Row],[8 - Total weight]]*Table1[[#This Row],[E_mag]]</f>
        <v>#VALUE!</v>
      </c>
      <c r="N279" s="10" t="s">
        <v>297</v>
      </c>
      <c r="O279" s="16">
        <v>8.3999999999999991E-2</v>
      </c>
      <c r="P279" s="10" t="s">
        <v>298</v>
      </c>
      <c r="Q279" s="10">
        <v>8.7499999999999994E-2</v>
      </c>
      <c r="R279" s="10" t="s">
        <v>128</v>
      </c>
      <c r="S279" s="10" t="s">
        <v>44</v>
      </c>
      <c r="T279" s="10" t="s">
        <v>66</v>
      </c>
      <c r="U279" s="10" t="s">
        <v>46</v>
      </c>
      <c r="V279" s="10" t="s">
        <v>47</v>
      </c>
      <c r="W279" s="10" t="s">
        <v>708</v>
      </c>
      <c r="X279" s="10" t="s">
        <v>49</v>
      </c>
      <c r="Y279" s="10" t="s">
        <v>90</v>
      </c>
      <c r="Z279" s="10" t="s">
        <v>13</v>
      </c>
      <c r="AA279" s="11" t="s">
        <v>508</v>
      </c>
      <c r="AB279" s="11" t="s">
        <v>709</v>
      </c>
      <c r="AC279" s="11">
        <v>2010</v>
      </c>
      <c r="AD279" s="10" t="s">
        <v>165</v>
      </c>
      <c r="AE279" s="10">
        <v>473</v>
      </c>
      <c r="AF279" s="10">
        <v>1</v>
      </c>
      <c r="AG279" s="10">
        <v>0</v>
      </c>
      <c r="AH279" s="10">
        <v>0</v>
      </c>
      <c r="AI279" s="10">
        <f>SUM(Table1[[#This Row],[Attitude_SS]:[Demography_SS]])</f>
        <v>0</v>
      </c>
      <c r="AJ279" s="11" t="s">
        <v>111</v>
      </c>
      <c r="AK279" s="11" t="s">
        <v>717</v>
      </c>
      <c r="AL279" s="11"/>
      <c r="AM279" s="11" t="s">
        <v>113</v>
      </c>
      <c r="AN279" s="11" t="s">
        <v>55</v>
      </c>
      <c r="AO279" s="11"/>
      <c r="AP279" s="10">
        <v>0.17499999999999999</v>
      </c>
      <c r="AQ279" s="10"/>
      <c r="AR279" s="10"/>
      <c r="AS279" s="10" t="s">
        <v>58</v>
      </c>
      <c r="AT279" s="10">
        <v>0.96</v>
      </c>
      <c r="AU279" s="10"/>
    </row>
    <row r="280" spans="1:47" x14ac:dyDescent="0.35">
      <c r="A280" s="23">
        <v>65</v>
      </c>
      <c r="B280" s="10" t="s">
        <v>705</v>
      </c>
      <c r="C280" s="10">
        <v>65.099999999999994</v>
      </c>
      <c r="D280" s="10" t="s">
        <v>736</v>
      </c>
      <c r="E280" s="10" t="s">
        <v>719</v>
      </c>
      <c r="F280" s="10" t="str">
        <f>IF(Table1[[#This Row],[Regional_accessibility]]=0,"exclude - no RA","")</f>
        <v/>
      </c>
      <c r="G280" s="10" t="str">
        <f>IF(Table1[[#This Row],[E_mag]]&gt;1,"exclude - &gt;1",IF(Table1[[#This Row],[E_mag]]&lt;-1,"exclude &lt;-1",""))</f>
        <v/>
      </c>
      <c r="H280" s="10" t="str">
        <f>IF(Table1[[#This Row],[E_mag]]&lt;'4 - Outliers'!$F$11,"low",IF(Table1[[#This Row],[E_mag]]&gt;'4 - Outliers'!$F$12,"high",""))</f>
        <v/>
      </c>
      <c r="I280" s="10">
        <f>IF(Table1[[#This Row],[SE_E_mag]]="",VLOOKUP(Table1[[#This Row],[IV_Standardised]],'5 -Impute_SE'!B:C,2,FALSE),Table1[[#This Row],[SE_E_mag]])</f>
        <v>0.11250909090909089</v>
      </c>
      <c r="J280" s="10" t="s">
        <v>1280</v>
      </c>
      <c r="K280" s="10">
        <f>1/Table1[[#This Row],[5 - Impute_SE]]</f>
        <v>8.8881706528765374</v>
      </c>
      <c r="L280" s="10" t="e">
        <f>Table1[[#This Row],[7 - 1_SE]]*Table1[[#This Row],[6 - Assign weight]]</f>
        <v>#VALUE!</v>
      </c>
      <c r="M280" s="10" t="e">
        <f>Table1[[#This Row],[8 - Total weight]]*Table1[[#This Row],[E_mag]]</f>
        <v>#VALUE!</v>
      </c>
      <c r="N280" s="10" t="s">
        <v>297</v>
      </c>
      <c r="O280" s="16">
        <v>4.9503999999999992E-2</v>
      </c>
      <c r="P280" s="10" t="s">
        <v>298</v>
      </c>
      <c r="Q280" s="10">
        <v>0.11250909090909089</v>
      </c>
      <c r="R280" s="10" t="s">
        <v>128</v>
      </c>
      <c r="S280" s="10" t="s">
        <v>44</v>
      </c>
      <c r="T280" s="10" t="s">
        <v>66</v>
      </c>
      <c r="U280" s="10" t="s">
        <v>46</v>
      </c>
      <c r="V280" s="10" t="s">
        <v>47</v>
      </c>
      <c r="W280" s="10" t="s">
        <v>708</v>
      </c>
      <c r="X280" s="10" t="s">
        <v>49</v>
      </c>
      <c r="Y280" s="10" t="s">
        <v>90</v>
      </c>
      <c r="Z280" s="10" t="s">
        <v>13</v>
      </c>
      <c r="AA280" s="11" t="s">
        <v>508</v>
      </c>
      <c r="AB280" s="11" t="s">
        <v>720</v>
      </c>
      <c r="AC280" s="11">
        <v>2010</v>
      </c>
      <c r="AD280" s="10" t="s">
        <v>165</v>
      </c>
      <c r="AE280" s="10">
        <v>473</v>
      </c>
      <c r="AF280" s="10">
        <v>1</v>
      </c>
      <c r="AG280" s="10">
        <v>0</v>
      </c>
      <c r="AH280" s="10">
        <v>0</v>
      </c>
      <c r="AI280" s="10">
        <f>SUM(Table1[[#This Row],[Attitude_SS]:[Demography_SS]])</f>
        <v>0</v>
      </c>
      <c r="AJ280" s="11" t="s">
        <v>111</v>
      </c>
      <c r="AK280" s="11" t="s">
        <v>717</v>
      </c>
      <c r="AL280" s="11"/>
      <c r="AM280" s="11" t="s">
        <v>113</v>
      </c>
      <c r="AN280" s="11" t="s">
        <v>55</v>
      </c>
      <c r="AO280" s="11"/>
      <c r="AP280" s="10">
        <v>0.104</v>
      </c>
      <c r="AQ280" s="10"/>
      <c r="AR280" s="10"/>
      <c r="AS280" s="10" t="s">
        <v>58</v>
      </c>
      <c r="AT280" s="10">
        <v>0.44</v>
      </c>
      <c r="AU280" s="10"/>
    </row>
    <row r="281" spans="1:47" x14ac:dyDescent="0.35">
      <c r="A281" s="23">
        <v>65</v>
      </c>
      <c r="B281" s="10" t="s">
        <v>705</v>
      </c>
      <c r="C281" s="10">
        <v>65.7</v>
      </c>
      <c r="D281" s="10" t="s">
        <v>794</v>
      </c>
      <c r="E281" s="10" t="s">
        <v>786</v>
      </c>
      <c r="F281" s="10" t="str">
        <f>IF(Table1[[#This Row],[Regional_accessibility]]=0,"exclude - no RA","")</f>
        <v/>
      </c>
      <c r="G281" s="10" t="str">
        <f>IF(Table1[[#This Row],[E_mag]]&gt;1,"exclude - &gt;1",IF(Table1[[#This Row],[E_mag]]&lt;-1,"exclude &lt;-1",""))</f>
        <v/>
      </c>
      <c r="H281" s="10" t="str">
        <f>IF(Table1[[#This Row],[E_mag]]&lt;'4 - Outliers'!$F$11,"low",IF(Table1[[#This Row],[E_mag]]&gt;'4 - Outliers'!$F$12,"high",""))</f>
        <v/>
      </c>
      <c r="I281" s="10">
        <f>IF(Table1[[#This Row],[SE_E_mag]]="",VLOOKUP(Table1[[#This Row],[IV_Standardised]],'5 -Impute_SE'!B:C,2,FALSE),Table1[[#This Row],[SE_E_mag]])</f>
        <v>0.11194594594594597</v>
      </c>
      <c r="J281" s="10" t="s">
        <v>1280</v>
      </c>
      <c r="K281" s="10">
        <f>1/Table1[[#This Row],[5 - Impute_SE]]</f>
        <v>8.9328826653790419</v>
      </c>
      <c r="L281" s="10" t="e">
        <f>Table1[[#This Row],[7 - 1_SE]]*Table1[[#This Row],[6 - Assign weight]]</f>
        <v>#VALUE!</v>
      </c>
      <c r="M281" s="10" t="e">
        <f>Table1[[#This Row],[8 - Total weight]]*Table1[[#This Row],[E_mag]]</f>
        <v>#VALUE!</v>
      </c>
      <c r="N281" s="10" t="s">
        <v>297</v>
      </c>
      <c r="O281" s="16">
        <v>4.1420000000000005E-2</v>
      </c>
      <c r="P281" s="10" t="s">
        <v>298</v>
      </c>
      <c r="Q281" s="10">
        <v>0.11194594594594597</v>
      </c>
      <c r="R281" s="10" t="s">
        <v>128</v>
      </c>
      <c r="S281" s="10" t="s">
        <v>44</v>
      </c>
      <c r="T281" s="10" t="s">
        <v>66</v>
      </c>
      <c r="U281" s="10" t="s">
        <v>46</v>
      </c>
      <c r="V281" s="10" t="s">
        <v>47</v>
      </c>
      <c r="W281" s="10" t="s">
        <v>708</v>
      </c>
      <c r="X281" s="10" t="s">
        <v>49</v>
      </c>
      <c r="Y281" s="10" t="s">
        <v>90</v>
      </c>
      <c r="Z281" s="10" t="s">
        <v>13</v>
      </c>
      <c r="AA281" s="11" t="s">
        <v>508</v>
      </c>
      <c r="AB281" s="11" t="s">
        <v>709</v>
      </c>
      <c r="AC281" s="11">
        <v>2010</v>
      </c>
      <c r="AD281" s="10" t="s">
        <v>165</v>
      </c>
      <c r="AE281" s="10">
        <v>473</v>
      </c>
      <c r="AF281" s="10">
        <v>1</v>
      </c>
      <c r="AG281" s="10">
        <v>0</v>
      </c>
      <c r="AH281" s="10">
        <v>0</v>
      </c>
      <c r="AI281" s="10">
        <f>SUM(Table1[[#This Row],[Attitude_SS]:[Demography_SS]])</f>
        <v>0</v>
      </c>
      <c r="AJ281" s="11" t="s">
        <v>111</v>
      </c>
      <c r="AK281" s="11" t="s">
        <v>717</v>
      </c>
      <c r="AL281" s="11"/>
      <c r="AM281" s="11" t="s">
        <v>113</v>
      </c>
      <c r="AN281" s="11" t="s">
        <v>55</v>
      </c>
      <c r="AO281" s="11"/>
      <c r="AP281" s="10">
        <v>7.5999999999999998E-2</v>
      </c>
      <c r="AQ281" s="10"/>
      <c r="AR281" s="10"/>
      <c r="AS281" s="10" t="s">
        <v>58</v>
      </c>
      <c r="AT281" s="10">
        <v>0.37</v>
      </c>
      <c r="AU281" s="10"/>
    </row>
    <row r="282" spans="1:47" x14ac:dyDescent="0.35">
      <c r="A282" s="23">
        <v>104</v>
      </c>
      <c r="B282" s="10" t="s">
        <v>1040</v>
      </c>
      <c r="C282" s="10">
        <v>104.1</v>
      </c>
      <c r="D282" s="10" t="s">
        <v>1041</v>
      </c>
      <c r="E282" s="10" t="s">
        <v>1042</v>
      </c>
      <c r="F282" s="10" t="str">
        <f>IF(Table1[[#This Row],[Regional_accessibility]]=0,"exclude - no RA","")</f>
        <v>exclude - no RA</v>
      </c>
      <c r="G282" s="10" t="str">
        <f>IF(Table1[[#This Row],[E_mag]]&gt;1,"exclude - &gt;1",IF(Table1[[#This Row],[E_mag]]&lt;-1,"exclude &lt;-1",""))</f>
        <v/>
      </c>
      <c r="H282" s="10" t="str">
        <f>IF(Table1[[#This Row],[E_mag]]&lt;'4 - Outliers'!$F$11,"low",IF(Table1[[#This Row],[E_mag]]&gt;'4 - Outliers'!$F$12,"high",""))</f>
        <v/>
      </c>
      <c r="I282" s="10">
        <f>IF(Table1[[#This Row],[SE_E_mag]]="",VLOOKUP(Table1[[#This Row],[IV_Standardised]],'5 -Impute_SE'!B:C,2,FALSE),Table1[[#This Row],[SE_E_mag]])</f>
        <v>1.4376595527417544E-2</v>
      </c>
      <c r="J282" s="10"/>
      <c r="K282" s="10">
        <f>1/Table1[[#This Row],[5 - Impute_SE]]</f>
        <v>69.557496981319687</v>
      </c>
      <c r="L282" s="10">
        <f>Table1[[#This Row],[7 - 1_SE]]*Table1[[#This Row],[6 - Assign weight]]</f>
        <v>0</v>
      </c>
      <c r="M282" s="10">
        <f>Table1[[#This Row],[8 - Total weight]]*Table1[[#This Row],[E_mag]]</f>
        <v>0</v>
      </c>
      <c r="N282" s="10" t="s">
        <v>1045</v>
      </c>
      <c r="O282" s="10">
        <v>0.14079</v>
      </c>
      <c r="P282" s="10" t="s">
        <v>298</v>
      </c>
      <c r="Q282" s="10">
        <v>1.4376595527417544E-2</v>
      </c>
      <c r="R282" s="10" t="s">
        <v>128</v>
      </c>
      <c r="S282" s="10" t="s">
        <v>88</v>
      </c>
      <c r="T282" s="10" t="s">
        <v>66</v>
      </c>
      <c r="U282" s="10" t="s">
        <v>88</v>
      </c>
      <c r="V282" s="10" t="s">
        <v>47</v>
      </c>
      <c r="W282" s="10" t="s">
        <v>89</v>
      </c>
      <c r="X282" s="10" t="s">
        <v>49</v>
      </c>
      <c r="Y282" s="10" t="s">
        <v>90</v>
      </c>
      <c r="Z282" s="10" t="s">
        <v>13</v>
      </c>
      <c r="AA282" s="11" t="s">
        <v>51</v>
      </c>
      <c r="AB282" s="11" t="s">
        <v>1043</v>
      </c>
      <c r="AC282" s="11">
        <v>2010</v>
      </c>
      <c r="AD282" s="10" t="s">
        <v>165</v>
      </c>
      <c r="AE282" s="10">
        <v>15</v>
      </c>
      <c r="AF282" s="10">
        <v>0</v>
      </c>
      <c r="AG282" s="10">
        <v>0</v>
      </c>
      <c r="AH282" s="10">
        <v>1</v>
      </c>
      <c r="AI282" s="10">
        <f>SUM(Table1[[#This Row],[Attitude_SS]:[Demography_SS]])</f>
        <v>1</v>
      </c>
      <c r="AJ282" s="11" t="s">
        <v>111</v>
      </c>
      <c r="AK282" s="11" t="s">
        <v>1044</v>
      </c>
      <c r="AL282" s="11"/>
      <c r="AM282" s="10" t="s">
        <v>113</v>
      </c>
      <c r="AN282" s="11" t="s">
        <v>55</v>
      </c>
      <c r="AO282" s="11"/>
      <c r="AP282" s="10">
        <v>0.247</v>
      </c>
      <c r="AQ282" s="10"/>
      <c r="AR282" s="10">
        <v>1.28017911277827</v>
      </c>
      <c r="AS282" s="10" t="s">
        <v>185</v>
      </c>
      <c r="AT282" s="10">
        <v>9.7929999999999993</v>
      </c>
      <c r="AU282" s="10"/>
    </row>
    <row r="283" spans="1:47" x14ac:dyDescent="0.35">
      <c r="A283" s="23">
        <v>31</v>
      </c>
      <c r="B283" s="10" t="s">
        <v>423</v>
      </c>
      <c r="C283" s="10">
        <v>31.1</v>
      </c>
      <c r="D283" s="10" t="s">
        <v>430</v>
      </c>
      <c r="E283" s="10" t="s">
        <v>425</v>
      </c>
      <c r="F283" s="10" t="str">
        <f>IF(Table1[[#This Row],[Regional_accessibility]]=0,"exclude - no RA","")</f>
        <v>exclude - no RA</v>
      </c>
      <c r="G283" s="10" t="str">
        <f>IF(Table1[[#This Row],[E_mag]]&gt;1,"exclude - &gt;1",IF(Table1[[#This Row],[E_mag]]&lt;-1,"exclude &lt;-1",""))</f>
        <v/>
      </c>
      <c r="H283" s="10" t="str">
        <f>IF(Table1[[#This Row],[E_mag]]&lt;'4 - Outliers'!$F$11,"low",IF(Table1[[#This Row],[E_mag]]&gt;'4 - Outliers'!$F$12,"high",""))</f>
        <v/>
      </c>
      <c r="I283" s="10">
        <f>IF(Table1[[#This Row],[SE_E_mag]]="",VLOOKUP(Table1[[#This Row],[IV_Standardised]],'5 -Impute_SE'!B:C,2,FALSE),Table1[[#This Row],[SE_E_mag]])</f>
        <v>3.7499999999999999E-2</v>
      </c>
      <c r="J283" s="10"/>
      <c r="K283" s="10">
        <f>1/Table1[[#This Row],[5 - Impute_SE]]</f>
        <v>26.666666666666668</v>
      </c>
      <c r="L283" s="10">
        <f>Table1[[#This Row],[7 - 1_SE]]*Table1[[#This Row],[6 - Assign weight]]</f>
        <v>0</v>
      </c>
      <c r="M283" s="10">
        <f>Table1[[#This Row],[8 - Total weight]]*Table1[[#This Row],[E_mag]]</f>
        <v>0</v>
      </c>
      <c r="N283" s="10" t="s">
        <v>289</v>
      </c>
      <c r="O283" s="10">
        <v>0.09</v>
      </c>
      <c r="P283" s="10" t="s">
        <v>126</v>
      </c>
      <c r="Q283" s="10">
        <v>3.7499999999999999E-2</v>
      </c>
      <c r="R283" s="10" t="s">
        <v>128</v>
      </c>
      <c r="S283" s="10" t="s">
        <v>88</v>
      </c>
      <c r="T283" s="10" t="s">
        <v>66</v>
      </c>
      <c r="U283" s="10" t="s">
        <v>88</v>
      </c>
      <c r="V283" s="10" t="s">
        <v>119</v>
      </c>
      <c r="W283" s="10" t="s">
        <v>303</v>
      </c>
      <c r="X283" s="10" t="s">
        <v>73</v>
      </c>
      <c r="Y283" s="10" t="s">
        <v>50</v>
      </c>
      <c r="Z283" s="10" t="s">
        <v>142</v>
      </c>
      <c r="AA283" s="11" t="s">
        <v>51</v>
      </c>
      <c r="AB283" s="11" t="s">
        <v>426</v>
      </c>
      <c r="AC283" s="11">
        <v>1999</v>
      </c>
      <c r="AD283" s="10" t="s">
        <v>93</v>
      </c>
      <c r="AE283" s="10">
        <v>8707</v>
      </c>
      <c r="AF283" s="10">
        <v>0</v>
      </c>
      <c r="AG283" s="10">
        <v>0</v>
      </c>
      <c r="AH283" s="10">
        <v>0</v>
      </c>
      <c r="AI283" s="10">
        <f>SUM(Table1[[#This Row],[Attitude_SS]:[Demography_SS]])</f>
        <v>0</v>
      </c>
      <c r="AJ283" s="11" t="s">
        <v>111</v>
      </c>
      <c r="AK283" s="11" t="s">
        <v>112</v>
      </c>
      <c r="AL283" s="11"/>
      <c r="AM283" s="10" t="s">
        <v>113</v>
      </c>
      <c r="AN283" s="11" t="s">
        <v>429</v>
      </c>
      <c r="AO283" s="11" t="s">
        <v>196</v>
      </c>
      <c r="AP283" s="10">
        <v>0.19159999999999999</v>
      </c>
      <c r="AQ283" s="10">
        <v>1.2111859456788328</v>
      </c>
      <c r="AR283" s="10"/>
      <c r="AS283" s="10" t="s">
        <v>78</v>
      </c>
      <c r="AT283" s="10">
        <v>2.4</v>
      </c>
      <c r="AU283" s="10"/>
    </row>
    <row r="284" spans="1:47" x14ac:dyDescent="0.35">
      <c r="A284" s="23">
        <v>34</v>
      </c>
      <c r="B284" s="10" t="s">
        <v>466</v>
      </c>
      <c r="C284" s="10">
        <v>34.200000000000003</v>
      </c>
      <c r="D284" s="10" t="s">
        <v>474</v>
      </c>
      <c r="E284" s="10" t="s">
        <v>472</v>
      </c>
      <c r="F284" s="10" t="str">
        <f>IF(Table1[[#This Row],[Regional_accessibility]]=0,"exclude - no RA","")</f>
        <v>exclude - no RA</v>
      </c>
      <c r="G284" s="10" t="str">
        <f>IF(Table1[[#This Row],[E_mag]]&gt;1,"exclude - &gt;1",IF(Table1[[#This Row],[E_mag]]&lt;-1,"exclude &lt;-1",""))</f>
        <v/>
      </c>
      <c r="H284" s="10" t="str">
        <f>IF(Table1[[#This Row],[E_mag]]&lt;'4 - Outliers'!$F$11,"low",IF(Table1[[#This Row],[E_mag]]&gt;'4 - Outliers'!$F$12,"high",""))</f>
        <v/>
      </c>
      <c r="I284" s="10">
        <f>IF(Table1[[#This Row],[SE_E_mag]]="",VLOOKUP(Table1[[#This Row],[IV_Standardised]],'5 -Impute_SE'!B:C,2,FALSE),Table1[[#This Row],[SE_E_mag]])</f>
        <v>0.20232558139534881</v>
      </c>
      <c r="J284" s="10"/>
      <c r="K284" s="10">
        <f>1/Table1[[#This Row],[5 - Impute_SE]]</f>
        <v>4.9425287356321848</v>
      </c>
      <c r="L284" s="10">
        <f>Table1[[#This Row],[7 - 1_SE]]*Table1[[#This Row],[6 - Assign weight]]</f>
        <v>0</v>
      </c>
      <c r="M284" s="10">
        <f>Table1[[#This Row],[8 - Total weight]]*Table1[[#This Row],[E_mag]]</f>
        <v>0</v>
      </c>
      <c r="N284" s="10" t="s">
        <v>354</v>
      </c>
      <c r="O284" s="10">
        <v>8.6999999999999994E-2</v>
      </c>
      <c r="P284" s="10" t="s">
        <v>98</v>
      </c>
      <c r="Q284" s="10">
        <v>0.20232558139534881</v>
      </c>
      <c r="R284" s="10" t="s">
        <v>128</v>
      </c>
      <c r="S284" s="10" t="s">
        <v>44</v>
      </c>
      <c r="T284" s="10" t="s">
        <v>66</v>
      </c>
      <c r="U284" s="10" t="s">
        <v>46</v>
      </c>
      <c r="V284" s="10" t="s">
        <v>163</v>
      </c>
      <c r="W284" s="10" t="s">
        <v>140</v>
      </c>
      <c r="X284" s="10" t="s">
        <v>377</v>
      </c>
      <c r="Y284" s="10" t="s">
        <v>90</v>
      </c>
      <c r="Z284" s="10" t="s">
        <v>142</v>
      </c>
      <c r="AA284" s="11" t="s">
        <v>51</v>
      </c>
      <c r="AB284" s="11" t="s">
        <v>92</v>
      </c>
      <c r="AC284" s="11" t="s">
        <v>469</v>
      </c>
      <c r="AD284" s="10" t="s">
        <v>54</v>
      </c>
      <c r="AE284" s="10">
        <v>451</v>
      </c>
      <c r="AF284" s="10">
        <v>0</v>
      </c>
      <c r="AG284" s="10">
        <v>0</v>
      </c>
      <c r="AH284" s="10">
        <v>1</v>
      </c>
      <c r="AI284" s="10">
        <f>SUM(Table1[[#This Row],[Attitude_SS]:[Demography_SS]])</f>
        <v>1</v>
      </c>
      <c r="AJ284" s="11" t="s">
        <v>111</v>
      </c>
      <c r="AK284" s="11" t="s">
        <v>475</v>
      </c>
      <c r="AL284" s="11"/>
      <c r="AM284" s="11" t="s">
        <v>113</v>
      </c>
      <c r="AN284" s="11" t="s">
        <v>55</v>
      </c>
      <c r="AO284" s="11"/>
      <c r="AP284" s="10">
        <v>8.6999999999999994E-2</v>
      </c>
      <c r="AQ284" s="10"/>
      <c r="AR284" s="10"/>
      <c r="AS284" s="10" t="s">
        <v>58</v>
      </c>
      <c r="AT284" s="10">
        <v>0.43</v>
      </c>
      <c r="AU284" s="10"/>
    </row>
    <row r="285" spans="1:47" x14ac:dyDescent="0.35">
      <c r="A285" s="23">
        <v>31</v>
      </c>
      <c r="B285" s="10" t="s">
        <v>423</v>
      </c>
      <c r="C285" s="10">
        <v>31.2</v>
      </c>
      <c r="D285" s="10" t="s">
        <v>437</v>
      </c>
      <c r="E285" s="10" t="s">
        <v>425</v>
      </c>
      <c r="F285" s="10" t="str">
        <f>IF(Table1[[#This Row],[Regional_accessibility]]=0,"exclude - no RA","")</f>
        <v>exclude - no RA</v>
      </c>
      <c r="G285" s="10" t="str">
        <f>IF(Table1[[#This Row],[E_mag]]&gt;1,"exclude - &gt;1",IF(Table1[[#This Row],[E_mag]]&lt;-1,"exclude &lt;-1",""))</f>
        <v/>
      </c>
      <c r="H285" s="10" t="str">
        <f>IF(Table1[[#This Row],[E_mag]]&lt;'4 - Outliers'!$F$11,"low",IF(Table1[[#This Row],[E_mag]]&gt;'4 - Outliers'!$F$12,"high",""))</f>
        <v/>
      </c>
      <c r="I285" s="10">
        <f>IF(Table1[[#This Row],[SE_E_mag]]="",VLOOKUP(Table1[[#This Row],[IV_Standardised]],'5 -Impute_SE'!B:C,2,FALSE),Table1[[#This Row],[SE_E_mag]])</f>
        <v>7.2727272727272724E-2</v>
      </c>
      <c r="J285" s="10"/>
      <c r="K285" s="10">
        <f>1/Table1[[#This Row],[5 - Impute_SE]]</f>
        <v>13.75</v>
      </c>
      <c r="L285" s="10">
        <f>Table1[[#This Row],[7 - 1_SE]]*Table1[[#This Row],[6 - Assign weight]]</f>
        <v>0</v>
      </c>
      <c r="M285" s="10">
        <f>Table1[[#This Row],[8 - Total weight]]*Table1[[#This Row],[E_mag]]</f>
        <v>0</v>
      </c>
      <c r="N285" s="10" t="s">
        <v>289</v>
      </c>
      <c r="O285" s="10">
        <v>0.08</v>
      </c>
      <c r="P285" s="10" t="s">
        <v>126</v>
      </c>
      <c r="Q285" s="10">
        <v>7.2727272727272724E-2</v>
      </c>
      <c r="R285" s="10" t="s">
        <v>128</v>
      </c>
      <c r="S285" s="10" t="s">
        <v>44</v>
      </c>
      <c r="T285" s="10" t="s">
        <v>66</v>
      </c>
      <c r="U285" s="10" t="s">
        <v>46</v>
      </c>
      <c r="V285" s="10" t="s">
        <v>119</v>
      </c>
      <c r="W285" s="10" t="s">
        <v>303</v>
      </c>
      <c r="X285" s="10" t="s">
        <v>73</v>
      </c>
      <c r="Y285" s="10" t="s">
        <v>50</v>
      </c>
      <c r="Z285" s="10" t="s">
        <v>142</v>
      </c>
      <c r="AA285" s="11" t="s">
        <v>51</v>
      </c>
      <c r="AB285" s="11" t="s">
        <v>426</v>
      </c>
      <c r="AC285" s="11">
        <v>1999</v>
      </c>
      <c r="AD285" s="10" t="s">
        <v>93</v>
      </c>
      <c r="AE285" s="10">
        <v>10475</v>
      </c>
      <c r="AF285" s="10">
        <v>0</v>
      </c>
      <c r="AG285" s="10">
        <v>0</v>
      </c>
      <c r="AH285" s="10">
        <v>0</v>
      </c>
      <c r="AI285" s="10">
        <f>SUM(Table1[[#This Row],[Attitude_SS]:[Demography_SS]])</f>
        <v>0</v>
      </c>
      <c r="AJ285" s="11" t="s">
        <v>111</v>
      </c>
      <c r="AK285" s="11" t="s">
        <v>112</v>
      </c>
      <c r="AL285" s="11"/>
      <c r="AM285" s="10" t="s">
        <v>113</v>
      </c>
      <c r="AN285" s="11" t="s">
        <v>429</v>
      </c>
      <c r="AO285" s="11" t="s">
        <v>196</v>
      </c>
      <c r="AP285" s="10">
        <v>0.16250000000000001</v>
      </c>
      <c r="AQ285" s="10">
        <v>1.1764483184486905</v>
      </c>
      <c r="AR285" s="10"/>
      <c r="AS285" s="10" t="s">
        <v>78</v>
      </c>
      <c r="AT285" s="10">
        <v>1.1000000000000001</v>
      </c>
      <c r="AU285" s="10"/>
    </row>
    <row r="286" spans="1:47" x14ac:dyDescent="0.35">
      <c r="A286" s="23">
        <v>65</v>
      </c>
      <c r="B286" s="10" t="s">
        <v>705</v>
      </c>
      <c r="C286" s="10">
        <v>65.099999999999994</v>
      </c>
      <c r="D286" s="10" t="s">
        <v>716</v>
      </c>
      <c r="E286" s="10" t="s">
        <v>707</v>
      </c>
      <c r="F286" s="10" t="str">
        <f>IF(Table1[[#This Row],[Regional_accessibility]]=0,"exclude - no RA","")</f>
        <v/>
      </c>
      <c r="G286" s="10" t="str">
        <f>IF(Table1[[#This Row],[E_mag]]&gt;1,"exclude - &gt;1",IF(Table1[[#This Row],[E_mag]]&lt;-1,"exclude &lt;-1",""))</f>
        <v/>
      </c>
      <c r="H286" s="10" t="str">
        <f>IF(Table1[[#This Row],[E_mag]]&lt;'4 - Outliers'!$F$11,"low",IF(Table1[[#This Row],[E_mag]]&gt;'4 - Outliers'!$F$12,"high",""))</f>
        <v/>
      </c>
      <c r="I286" s="10">
        <f>IF(Table1[[#This Row],[SE_E_mag]]="",VLOOKUP(Table1[[#This Row],[IV_Standardised]],'5 -Impute_SE'!B:C,2,FALSE),Table1[[#This Row],[SE_E_mag]])</f>
        <v>0.11149411764705881</v>
      </c>
      <c r="J286" s="10" t="s">
        <v>1280</v>
      </c>
      <c r="K286" s="10">
        <f>1/Table1[[#This Row],[5 - Impute_SE]]</f>
        <v>8.9690830431571182</v>
      </c>
      <c r="L286" s="10" t="e">
        <f>Table1[[#This Row],[7 - 1_SE]]*Table1[[#This Row],[6 - Assign weight]]</f>
        <v>#VALUE!</v>
      </c>
      <c r="M286" s="10" t="e">
        <f>Table1[[#This Row],[8 - Total weight]]*Table1[[#This Row],[E_mag]]</f>
        <v>#VALUE!</v>
      </c>
      <c r="N286" s="10" t="s">
        <v>297</v>
      </c>
      <c r="O286" s="16">
        <v>-3.7907999999999997E-2</v>
      </c>
      <c r="P286" s="10" t="s">
        <v>298</v>
      </c>
      <c r="Q286" s="10">
        <v>0.11149411764705881</v>
      </c>
      <c r="R286" s="10" t="s">
        <v>128</v>
      </c>
      <c r="S286" s="10" t="s">
        <v>44</v>
      </c>
      <c r="T286" s="10" t="s">
        <v>45</v>
      </c>
      <c r="U286" s="10" t="s">
        <v>46</v>
      </c>
      <c r="V286" s="10" t="s">
        <v>47</v>
      </c>
      <c r="W286" s="10" t="s">
        <v>708</v>
      </c>
      <c r="X286" s="10" t="s">
        <v>49</v>
      </c>
      <c r="Y286" s="10" t="s">
        <v>90</v>
      </c>
      <c r="Z286" s="10" t="s">
        <v>13</v>
      </c>
      <c r="AA286" s="11" t="s">
        <v>508</v>
      </c>
      <c r="AB286" s="11" t="s">
        <v>709</v>
      </c>
      <c r="AC286" s="11">
        <v>2010</v>
      </c>
      <c r="AD286" s="10" t="s">
        <v>165</v>
      </c>
      <c r="AE286" s="10">
        <v>473</v>
      </c>
      <c r="AF286" s="10">
        <v>1</v>
      </c>
      <c r="AG286" s="10">
        <v>0</v>
      </c>
      <c r="AH286" s="10">
        <v>0</v>
      </c>
      <c r="AI286" s="10">
        <f>SUM(Table1[[#This Row],[Attitude_SS]:[Demography_SS]])</f>
        <v>0</v>
      </c>
      <c r="AJ286" s="11" t="s">
        <v>111</v>
      </c>
      <c r="AK286" s="11" t="s">
        <v>717</v>
      </c>
      <c r="AL286" s="11"/>
      <c r="AM286" s="11" t="s">
        <v>113</v>
      </c>
      <c r="AN286" s="11" t="s">
        <v>55</v>
      </c>
      <c r="AO286" s="11"/>
      <c r="AP286" s="10">
        <v>-7.8E-2</v>
      </c>
      <c r="AQ286" s="10"/>
      <c r="AR286" s="10"/>
      <c r="AS286" s="10" t="s">
        <v>58</v>
      </c>
      <c r="AT286" s="10">
        <v>-0.34</v>
      </c>
      <c r="AU286" s="10"/>
    </row>
    <row r="287" spans="1:47" x14ac:dyDescent="0.35">
      <c r="A287" s="23">
        <v>65</v>
      </c>
      <c r="B287" s="10" t="s">
        <v>705</v>
      </c>
      <c r="C287" s="10">
        <v>65.5</v>
      </c>
      <c r="D287" s="10" t="s">
        <v>769</v>
      </c>
      <c r="E287" s="10" t="s">
        <v>767</v>
      </c>
      <c r="F287" s="10" t="str">
        <f>IF(Table1[[#This Row],[Regional_accessibility]]=0,"exclude - no RA","")</f>
        <v/>
      </c>
      <c r="G287" s="10" t="str">
        <f>IF(Table1[[#This Row],[E_mag]]&gt;1,"exclude - &gt;1",IF(Table1[[#This Row],[E_mag]]&lt;-1,"exclude &lt;-1",""))</f>
        <v/>
      </c>
      <c r="H287" s="10" t="str">
        <f>IF(Table1[[#This Row],[E_mag]]&lt;'4 - Outliers'!$F$11,"low",IF(Table1[[#This Row],[E_mag]]&gt;'4 - Outliers'!$F$12,"high",""))</f>
        <v/>
      </c>
      <c r="I287" s="10">
        <f>IF(Table1[[#This Row],[SE_E_mag]]="",VLOOKUP(Table1[[#This Row],[IV_Standardised]],'5 -Impute_SE'!B:C,2,FALSE),Table1[[#This Row],[SE_E_mag]])</f>
        <v>0.13869655172413795</v>
      </c>
      <c r="J287" s="10" t="s">
        <v>1280</v>
      </c>
      <c r="K287" s="10">
        <f>1/Table1[[#This Row],[5 - Impute_SE]]</f>
        <v>7.2099845855501954</v>
      </c>
      <c r="L287" s="10" t="e">
        <f>Table1[[#This Row],[7 - 1_SE]]*Table1[[#This Row],[6 - Assign weight]]</f>
        <v>#VALUE!</v>
      </c>
      <c r="M287" s="10" t="e">
        <f>Table1[[#This Row],[8 - Total weight]]*Table1[[#This Row],[E_mag]]</f>
        <v>#VALUE!</v>
      </c>
      <c r="N287" s="10" t="s">
        <v>297</v>
      </c>
      <c r="O287" s="16">
        <v>-4.0222000000000001E-2</v>
      </c>
      <c r="P287" s="10" t="s">
        <v>298</v>
      </c>
      <c r="Q287" s="10">
        <v>0.13869655172413795</v>
      </c>
      <c r="R287" s="10" t="s">
        <v>128</v>
      </c>
      <c r="S287" s="10" t="s">
        <v>44</v>
      </c>
      <c r="T287" s="10" t="s">
        <v>45</v>
      </c>
      <c r="U287" s="10" t="s">
        <v>46</v>
      </c>
      <c r="V287" s="10" t="s">
        <v>47</v>
      </c>
      <c r="W287" s="10" t="s">
        <v>708</v>
      </c>
      <c r="X287" s="10" t="s">
        <v>49</v>
      </c>
      <c r="Y287" s="10" t="s">
        <v>90</v>
      </c>
      <c r="Z287" s="10" t="s">
        <v>13</v>
      </c>
      <c r="AA287" s="11" t="s">
        <v>508</v>
      </c>
      <c r="AB287" s="11" t="s">
        <v>720</v>
      </c>
      <c r="AC287" s="11">
        <v>2010</v>
      </c>
      <c r="AD287" s="10" t="s">
        <v>165</v>
      </c>
      <c r="AE287" s="10">
        <v>473</v>
      </c>
      <c r="AF287" s="10">
        <v>1</v>
      </c>
      <c r="AG287" s="10">
        <v>0</v>
      </c>
      <c r="AH287" s="10">
        <v>0</v>
      </c>
      <c r="AI287" s="10">
        <f>SUM(Table1[[#This Row],[Attitude_SS]:[Demography_SS]])</f>
        <v>0</v>
      </c>
      <c r="AJ287" s="11" t="s">
        <v>111</v>
      </c>
      <c r="AK287" s="11" t="s">
        <v>717</v>
      </c>
      <c r="AL287" s="11"/>
      <c r="AM287" s="11" t="s">
        <v>113</v>
      </c>
      <c r="AN287" s="11" t="s">
        <v>55</v>
      </c>
      <c r="AO287" s="11"/>
      <c r="AP287" s="10">
        <v>-9.0999999999999998E-2</v>
      </c>
      <c r="AQ287" s="10"/>
      <c r="AR287" s="10"/>
      <c r="AS287" s="10" t="s">
        <v>58</v>
      </c>
      <c r="AT287" s="10">
        <v>-0.28999999999999998</v>
      </c>
      <c r="AU287" s="10"/>
    </row>
    <row r="288" spans="1:47" x14ac:dyDescent="0.35">
      <c r="A288" s="23">
        <v>58</v>
      </c>
      <c r="B288" s="10" t="s">
        <v>661</v>
      </c>
      <c r="C288" s="10">
        <v>58.1</v>
      </c>
      <c r="D288" s="10" t="s">
        <v>662</v>
      </c>
      <c r="E288" s="10" t="s">
        <v>663</v>
      </c>
      <c r="F288" s="10" t="str">
        <f>IF(Table1[[#This Row],[Regional_accessibility]]=0,"exclude - no RA","")</f>
        <v>exclude - no RA</v>
      </c>
      <c r="G288" s="10" t="str">
        <f>IF(Table1[[#This Row],[E_mag]]&gt;1,"exclude - &gt;1",IF(Table1[[#This Row],[E_mag]]&lt;-1,"exclude &lt;-1",""))</f>
        <v/>
      </c>
      <c r="H288" s="10" t="str">
        <f>IF(Table1[[#This Row],[E_mag]]&lt;'4 - Outliers'!$F$11,"low",IF(Table1[[#This Row],[E_mag]]&gt;'4 - Outliers'!$F$12,"high",""))</f>
        <v/>
      </c>
      <c r="I288" s="10">
        <f>IF(Table1[[#This Row],[SE_E_mag]]="",VLOOKUP(Table1[[#This Row],[IV_Standardised]],'5 -Impute_SE'!B:C,2,FALSE),Table1[[#This Row],[SE_E_mag]])</f>
        <v>9.1214876538965012E-2</v>
      </c>
      <c r="J288" s="10"/>
      <c r="K288" s="10">
        <f>1/Table1[[#This Row],[5 - Impute_SE]]</f>
        <v>10.963123976523958</v>
      </c>
      <c r="L288" s="10">
        <f>Table1[[#This Row],[7 - 1_SE]]*Table1[[#This Row],[6 - Assign weight]]</f>
        <v>0</v>
      </c>
      <c r="M288" s="10">
        <f>Table1[[#This Row],[8 - Total weight]]*Table1[[#This Row],[E_mag]]</f>
        <v>0</v>
      </c>
      <c r="N288" s="10" t="s">
        <v>667</v>
      </c>
      <c r="O288" s="10">
        <v>6.6811686436115361E-2</v>
      </c>
      <c r="P288" s="10" t="s">
        <v>491</v>
      </c>
      <c r="Q288" s="10"/>
      <c r="R288" s="10"/>
      <c r="S288" s="10" t="s">
        <v>88</v>
      </c>
      <c r="T288" s="10" t="s">
        <v>66</v>
      </c>
      <c r="U288" s="10" t="s">
        <v>88</v>
      </c>
      <c r="V288" s="10" t="s">
        <v>71</v>
      </c>
      <c r="W288" s="10" t="s">
        <v>213</v>
      </c>
      <c r="X288" s="10" t="s">
        <v>141</v>
      </c>
      <c r="Y288" s="10" t="s">
        <v>50</v>
      </c>
      <c r="Z288" s="10" t="s">
        <v>174</v>
      </c>
      <c r="AA288" s="11" t="s">
        <v>664</v>
      </c>
      <c r="AB288" s="11" t="s">
        <v>665</v>
      </c>
      <c r="AC288" s="11">
        <v>2009</v>
      </c>
      <c r="AD288" s="10" t="s">
        <v>93</v>
      </c>
      <c r="AE288" s="10">
        <v>16890</v>
      </c>
      <c r="AF288" s="10">
        <v>0</v>
      </c>
      <c r="AG288" s="10">
        <v>0</v>
      </c>
      <c r="AH288" s="10">
        <v>1</v>
      </c>
      <c r="AI288" s="10">
        <f>SUM(Table1[[#This Row],[Attitude_SS]:[Demography_SS]])</f>
        <v>1</v>
      </c>
      <c r="AJ288" s="11" t="s">
        <v>111</v>
      </c>
      <c r="AK288" s="11" t="s">
        <v>614</v>
      </c>
      <c r="AL288" s="11"/>
      <c r="AM288" s="10" t="s">
        <v>612</v>
      </c>
      <c r="AN288" s="11" t="s">
        <v>666</v>
      </c>
      <c r="AO288" s="11" t="s">
        <v>75</v>
      </c>
      <c r="AP288" s="10">
        <v>0.11394335230683679</v>
      </c>
      <c r="AQ288" s="10">
        <v>1.3</v>
      </c>
      <c r="AR288" s="10"/>
      <c r="AS288" s="10" t="s">
        <v>126</v>
      </c>
      <c r="AT288" s="10" t="s">
        <v>58</v>
      </c>
      <c r="AU288" s="10"/>
    </row>
    <row r="289" spans="1:47" x14ac:dyDescent="0.35">
      <c r="A289" s="23">
        <v>65</v>
      </c>
      <c r="B289" s="10" t="s">
        <v>705</v>
      </c>
      <c r="C289" s="10">
        <v>65.900000000000006</v>
      </c>
      <c r="D289" s="10" t="s">
        <v>807</v>
      </c>
      <c r="E289" s="10" t="s">
        <v>806</v>
      </c>
      <c r="F289" s="10" t="str">
        <f>IF(Table1[[#This Row],[Regional_accessibility]]=0,"exclude - no RA","")</f>
        <v/>
      </c>
      <c r="G289" s="10" t="str">
        <f>IF(Table1[[#This Row],[E_mag]]&gt;1,"exclude - &gt;1",IF(Table1[[#This Row],[E_mag]]&lt;-1,"exclude &lt;-1",""))</f>
        <v/>
      </c>
      <c r="H289" s="10" t="str">
        <f>IF(Table1[[#This Row],[E_mag]]&lt;'4 - Outliers'!$F$11,"low",IF(Table1[[#This Row],[E_mag]]&gt;'4 - Outliers'!$F$12,"high",""))</f>
        <v/>
      </c>
      <c r="I289" s="10">
        <f>IF(Table1[[#This Row],[SE_E_mag]]="",VLOOKUP(Table1[[#This Row],[IV_Standardised]],'5 -Impute_SE'!B:C,2,FALSE),Table1[[#This Row],[SE_E_mag]])</f>
        <v>9.889908256880732E-2</v>
      </c>
      <c r="J289" s="10" t="s">
        <v>1280</v>
      </c>
      <c r="K289" s="10">
        <f>1/Table1[[#This Row],[5 - Impute_SE]]</f>
        <v>10.111317254174399</v>
      </c>
      <c r="L289" s="10" t="e">
        <f>Table1[[#This Row],[7 - 1_SE]]*Table1[[#This Row],[6 - Assign weight]]</f>
        <v>#VALUE!</v>
      </c>
      <c r="M289" s="10" t="e">
        <f>Table1[[#This Row],[8 - Total weight]]*Table1[[#This Row],[E_mag]]</f>
        <v>#VALUE!</v>
      </c>
      <c r="N289" s="10" t="s">
        <v>297</v>
      </c>
      <c r="O289" s="16">
        <v>-0.10779999999999999</v>
      </c>
      <c r="P289" s="10" t="s">
        <v>298</v>
      </c>
      <c r="Q289" s="10">
        <v>9.889908256880732E-2</v>
      </c>
      <c r="R289" s="10" t="s">
        <v>128</v>
      </c>
      <c r="S289" s="10" t="s">
        <v>44</v>
      </c>
      <c r="T289" s="10" t="s">
        <v>45</v>
      </c>
      <c r="U289" s="10" t="s">
        <v>46</v>
      </c>
      <c r="V289" s="10" t="s">
        <v>47</v>
      </c>
      <c r="W289" s="10" t="s">
        <v>708</v>
      </c>
      <c r="X289" s="10" t="s">
        <v>49</v>
      </c>
      <c r="Y289" s="10" t="s">
        <v>90</v>
      </c>
      <c r="Z289" s="10" t="s">
        <v>13</v>
      </c>
      <c r="AA289" s="11" t="s">
        <v>508</v>
      </c>
      <c r="AB289" s="11" t="s">
        <v>709</v>
      </c>
      <c r="AC289" s="11">
        <v>2010</v>
      </c>
      <c r="AD289" s="10" t="s">
        <v>165</v>
      </c>
      <c r="AE289" s="10">
        <v>473</v>
      </c>
      <c r="AF289" s="10">
        <v>1</v>
      </c>
      <c r="AG289" s="10">
        <v>0</v>
      </c>
      <c r="AH289" s="10">
        <v>0</v>
      </c>
      <c r="AI289" s="10">
        <f>SUM(Table1[[#This Row],[Attitude_SS]:[Demography_SS]])</f>
        <v>0</v>
      </c>
      <c r="AJ289" s="11" t="s">
        <v>111</v>
      </c>
      <c r="AK289" s="11" t="s">
        <v>717</v>
      </c>
      <c r="AL289" s="11"/>
      <c r="AM289" s="11" t="s">
        <v>113</v>
      </c>
      <c r="AN289" s="11" t="s">
        <v>55</v>
      </c>
      <c r="AO289" s="11"/>
      <c r="AP289" s="10">
        <v>-0.22</v>
      </c>
      <c r="AQ289" s="10"/>
      <c r="AR289" s="10"/>
      <c r="AS289" s="10" t="s">
        <v>58</v>
      </c>
      <c r="AT289" s="10">
        <v>-1.0900000000000001</v>
      </c>
      <c r="AU289" s="10"/>
    </row>
    <row r="290" spans="1:47" x14ac:dyDescent="0.35">
      <c r="A290" s="23">
        <v>65</v>
      </c>
      <c r="B290" s="10" t="s">
        <v>705</v>
      </c>
      <c r="C290" s="10">
        <v>65.400000000000006</v>
      </c>
      <c r="D290" s="10" t="s">
        <v>761</v>
      </c>
      <c r="E290" s="10" t="s">
        <v>758</v>
      </c>
      <c r="F290" s="10" t="str">
        <f>IF(Table1[[#This Row],[Regional_accessibility]]=0,"exclude - no RA","")</f>
        <v/>
      </c>
      <c r="G290" s="10" t="str">
        <f>IF(Table1[[#This Row],[E_mag]]&gt;1,"exclude - &gt;1",IF(Table1[[#This Row],[E_mag]]&lt;-1,"exclude &lt;-1",""))</f>
        <v/>
      </c>
      <c r="H290" s="10" t="str">
        <f>IF(Table1[[#This Row],[E_mag]]&lt;'4 - Outliers'!$F$11,"low",IF(Table1[[#This Row],[E_mag]]&gt;'4 - Outliers'!$F$12,"high",""))</f>
        <v/>
      </c>
      <c r="I290" s="10">
        <f>IF(Table1[[#This Row],[SE_E_mag]]="",VLOOKUP(Table1[[#This Row],[IV_Standardised]],'5 -Impute_SE'!B:C,2,FALSE),Table1[[#This Row],[SE_E_mag]])</f>
        <v>0.11705454545454545</v>
      </c>
      <c r="J290" s="10" t="s">
        <v>1280</v>
      </c>
      <c r="K290" s="10">
        <f>1/Table1[[#This Row],[5 - Impute_SE]]</f>
        <v>8.5430257844050956</v>
      </c>
      <c r="L290" s="10" t="e">
        <f>Table1[[#This Row],[7 - 1_SE]]*Table1[[#This Row],[6 - Assign weight]]</f>
        <v>#VALUE!</v>
      </c>
      <c r="M290" s="10" t="e">
        <f>Table1[[#This Row],[8 - Total weight]]*Table1[[#This Row],[E_mag]]</f>
        <v>#VALUE!</v>
      </c>
      <c r="N290" s="10" t="s">
        <v>297</v>
      </c>
      <c r="O290" s="16">
        <v>-0.206016</v>
      </c>
      <c r="P290" s="10" t="s">
        <v>713</v>
      </c>
      <c r="Q290" s="10">
        <v>0.11705454545454545</v>
      </c>
      <c r="R290" s="10" t="s">
        <v>128</v>
      </c>
      <c r="S290" s="10" t="s">
        <v>44</v>
      </c>
      <c r="T290" s="10" t="s">
        <v>45</v>
      </c>
      <c r="U290" s="10" t="s">
        <v>46</v>
      </c>
      <c r="V290" s="10" t="s">
        <v>47</v>
      </c>
      <c r="W290" s="10" t="s">
        <v>708</v>
      </c>
      <c r="X290" s="10" t="s">
        <v>49</v>
      </c>
      <c r="Y290" s="10" t="s">
        <v>90</v>
      </c>
      <c r="Z290" s="10" t="s">
        <v>13</v>
      </c>
      <c r="AA290" s="11" t="s">
        <v>508</v>
      </c>
      <c r="AB290" s="11" t="s">
        <v>720</v>
      </c>
      <c r="AC290" s="11">
        <v>2010</v>
      </c>
      <c r="AD290" s="10" t="s">
        <v>165</v>
      </c>
      <c r="AE290" s="10">
        <v>473</v>
      </c>
      <c r="AF290" s="10">
        <v>1</v>
      </c>
      <c r="AG290" s="10">
        <v>0</v>
      </c>
      <c r="AH290" s="10">
        <v>0</v>
      </c>
      <c r="AI290" s="10">
        <f>SUM(Table1[[#This Row],[Attitude_SS]:[Demography_SS]])</f>
        <v>0</v>
      </c>
      <c r="AJ290" s="11" t="s">
        <v>111</v>
      </c>
      <c r="AK290" s="11" t="s">
        <v>717</v>
      </c>
      <c r="AL290" s="11"/>
      <c r="AM290" s="11" t="s">
        <v>113</v>
      </c>
      <c r="AN290" s="11" t="s">
        <v>55</v>
      </c>
      <c r="AO290" s="11"/>
      <c r="AP290" s="10">
        <v>-0.46400000000000002</v>
      </c>
      <c r="AQ290" s="10"/>
      <c r="AR290" s="10"/>
      <c r="AS290" s="10" t="s">
        <v>58</v>
      </c>
      <c r="AT290" s="10">
        <v>-1.76</v>
      </c>
      <c r="AU290" s="10"/>
    </row>
    <row r="291" spans="1:47" x14ac:dyDescent="0.35">
      <c r="A291" s="23">
        <v>2</v>
      </c>
      <c r="B291" s="10" t="s">
        <v>85</v>
      </c>
      <c r="C291" s="10">
        <v>2.2000000000000002</v>
      </c>
      <c r="D291" s="10" t="s">
        <v>99</v>
      </c>
      <c r="E291" s="10" t="s">
        <v>87</v>
      </c>
      <c r="F291" s="10" t="str">
        <f>IF(Table1[[#This Row],[Regional_accessibility]]=0,"exclude - no RA","")</f>
        <v/>
      </c>
      <c r="G291" s="10" t="str">
        <f>IF(Table1[[#This Row],[E_mag]]&gt;1,"exclude - &gt;1",IF(Table1[[#This Row],[E_mag]]&lt;-1,"exclude &lt;-1",""))</f>
        <v/>
      </c>
      <c r="H291" s="10" t="str">
        <f>IF(Table1[[#This Row],[E_mag]]&lt;'4 - Outliers'!$F$11,"low",IF(Table1[[#This Row],[E_mag]]&gt;'4 - Outliers'!$F$12,"high",""))</f>
        <v/>
      </c>
      <c r="I291" s="10">
        <f>IF(Table1[[#This Row],[SE_E_mag]]="",VLOOKUP(Table1[[#This Row],[IV_Standardised]],'5 -Impute_SE'!B:C,2,FALSE),Table1[[#This Row],[SE_E_mag]])</f>
        <v>6.5206307597043892E-2</v>
      </c>
      <c r="J291" s="10">
        <v>1</v>
      </c>
      <c r="K291" s="10">
        <f>1/Table1[[#This Row],[5 - Impute_SE]]</f>
        <v>15.335939679021708</v>
      </c>
      <c r="L291" s="10">
        <f>Table1[[#This Row],[7 - 1_SE]]*Table1[[#This Row],[6 - Assign weight]]</f>
        <v>15.335939679021708</v>
      </c>
      <c r="M291" s="10">
        <f>Table1[[#This Row],[8 - Total weight]]*Table1[[#This Row],[E_mag]]</f>
        <v>2.9445004183721681</v>
      </c>
      <c r="N291" s="10" t="s">
        <v>97</v>
      </c>
      <c r="O291" s="16">
        <v>0.192</v>
      </c>
      <c r="P291" s="10" t="s">
        <v>98</v>
      </c>
      <c r="Q291" s="10"/>
      <c r="R291" s="10"/>
      <c r="S291" s="10" t="s">
        <v>88</v>
      </c>
      <c r="T291" s="10" t="s">
        <v>66</v>
      </c>
      <c r="U291" s="10" t="s">
        <v>88</v>
      </c>
      <c r="V291" s="10" t="s">
        <v>47</v>
      </c>
      <c r="W291" s="10" t="s">
        <v>89</v>
      </c>
      <c r="X291" s="10" t="s">
        <v>49</v>
      </c>
      <c r="Y291" s="10" t="s">
        <v>90</v>
      </c>
      <c r="Z291" s="10" t="s">
        <v>13</v>
      </c>
      <c r="AA291" s="11" t="s">
        <v>91</v>
      </c>
      <c r="AB291" s="11" t="s">
        <v>92</v>
      </c>
      <c r="AC291" s="11">
        <v>1998</v>
      </c>
      <c r="AD291" s="10" t="s">
        <v>93</v>
      </c>
      <c r="AE291" s="10">
        <v>225</v>
      </c>
      <c r="AF291" s="10">
        <v>1</v>
      </c>
      <c r="AG291" s="10">
        <v>0</v>
      </c>
      <c r="AH291" s="10">
        <v>0</v>
      </c>
      <c r="AI291" s="10">
        <f>SUM(Table1[[#This Row],[Attitude_SS]:[Demography_SS]])</f>
        <v>0</v>
      </c>
      <c r="AJ291" s="11" t="s">
        <v>94</v>
      </c>
      <c r="AK291" s="11" t="s">
        <v>95</v>
      </c>
      <c r="AL291" s="11"/>
      <c r="AM291" s="11" t="s">
        <v>96</v>
      </c>
      <c r="AN291" s="11" t="s">
        <v>55</v>
      </c>
      <c r="AO291" s="11"/>
      <c r="AP291" s="10" t="s">
        <v>58</v>
      </c>
      <c r="AQ291" s="10"/>
      <c r="AR291" s="10"/>
      <c r="AS291" s="10" t="s">
        <v>58</v>
      </c>
      <c r="AT291" s="10" t="s">
        <v>58</v>
      </c>
      <c r="AU291" s="10"/>
    </row>
    <row r="292" spans="1:47" x14ac:dyDescent="0.35">
      <c r="A292" s="23">
        <v>9</v>
      </c>
      <c r="B292" s="10" t="s">
        <v>170</v>
      </c>
      <c r="C292" s="10">
        <v>9.1</v>
      </c>
      <c r="D292" s="10" t="s">
        <v>176</v>
      </c>
      <c r="E292" s="10" t="s">
        <v>172</v>
      </c>
      <c r="F292" s="10" t="str">
        <f>IF(Table1[[#This Row],[Regional_accessibility]]=0,"exclude - no RA","")</f>
        <v/>
      </c>
      <c r="G292" s="10" t="str">
        <f>IF(Table1[[#This Row],[E_mag]]&gt;1,"exclude - &gt;1",IF(Table1[[#This Row],[E_mag]]&lt;-1,"exclude &lt;-1",""))</f>
        <v/>
      </c>
      <c r="H292" s="10" t="str">
        <f>IF(Table1[[#This Row],[E_mag]]&lt;'4 - Outliers'!$F$11,"low",IF(Table1[[#This Row],[E_mag]]&gt;'4 - Outliers'!$F$12,"high",""))</f>
        <v/>
      </c>
      <c r="I292" s="10">
        <f>IF(Table1[[#This Row],[SE_E_mag]]="",VLOOKUP(Table1[[#This Row],[IV_Standardised]],'5 -Impute_SE'!B:C,2,FALSE),Table1[[#This Row],[SE_E_mag]])</f>
        <v>4.6932524201704955E-2</v>
      </c>
      <c r="J292" s="10">
        <v>1</v>
      </c>
      <c r="K292" s="10">
        <f>1/Table1[[#This Row],[5 - Impute_SE]]</f>
        <v>21.307185518133121</v>
      </c>
      <c r="L292" s="10">
        <f>Table1[[#This Row],[7 - 1_SE]]*Table1[[#This Row],[6 - Assign weight]]</f>
        <v>21.307185518133121</v>
      </c>
      <c r="M292" s="10">
        <f>Table1[[#This Row],[8 - Total weight]]*Table1[[#This Row],[E_mag]]</f>
        <v>2.3069999999999999</v>
      </c>
      <c r="N292" s="10" t="s">
        <v>175</v>
      </c>
      <c r="O292" s="47">
        <v>0.10827333333333333</v>
      </c>
      <c r="P292" s="10" t="s">
        <v>57</v>
      </c>
      <c r="Q292" s="10">
        <v>4.6932524201704955E-2</v>
      </c>
      <c r="R292" s="10" t="s">
        <v>128</v>
      </c>
      <c r="S292" s="10" t="s">
        <v>88</v>
      </c>
      <c r="T292" s="10" t="s">
        <v>66</v>
      </c>
      <c r="U292" s="10" t="s">
        <v>88</v>
      </c>
      <c r="V292" s="10" t="s">
        <v>47</v>
      </c>
      <c r="W292" s="10" t="s">
        <v>173</v>
      </c>
      <c r="X292" s="10" t="s">
        <v>49</v>
      </c>
      <c r="Y292" s="10" t="s">
        <v>90</v>
      </c>
      <c r="Z292" s="10" t="s">
        <v>174</v>
      </c>
      <c r="AA292" s="11" t="s">
        <v>51</v>
      </c>
      <c r="AB292" s="11" t="s">
        <v>92</v>
      </c>
      <c r="AC292" s="11">
        <v>2000</v>
      </c>
      <c r="AD292" s="10" t="s">
        <v>93</v>
      </c>
      <c r="AE292" s="10">
        <v>268</v>
      </c>
      <c r="AF292" s="10">
        <v>1</v>
      </c>
      <c r="AG292" s="10">
        <v>0</v>
      </c>
      <c r="AH292" s="10">
        <v>0</v>
      </c>
      <c r="AI292" s="10">
        <f>SUM(Table1[[#This Row],[Attitude_SS]:[Demography_SS]])</f>
        <v>0</v>
      </c>
      <c r="AJ292" s="11" t="s">
        <v>94</v>
      </c>
      <c r="AK292" s="11" t="s">
        <v>177</v>
      </c>
      <c r="AL292" s="11"/>
      <c r="AM292" s="11" t="s">
        <v>96</v>
      </c>
      <c r="AN292" s="11" t="s">
        <v>55</v>
      </c>
      <c r="AO292" s="11"/>
      <c r="AP292" s="10">
        <v>9.1560000000000002E-2</v>
      </c>
      <c r="AQ292" s="10"/>
      <c r="AR292" s="10"/>
      <c r="AS292" s="10" t="s">
        <v>58</v>
      </c>
      <c r="AT292" s="10">
        <v>2.3069999999999999</v>
      </c>
      <c r="AU292" s="10"/>
    </row>
    <row r="293" spans="1:47" x14ac:dyDescent="0.35">
      <c r="A293" s="23">
        <v>21</v>
      </c>
      <c r="B293" s="10" t="s">
        <v>314</v>
      </c>
      <c r="C293" s="10">
        <v>21.2</v>
      </c>
      <c r="D293" s="10" t="s">
        <v>326</v>
      </c>
      <c r="E293" s="10" t="s">
        <v>316</v>
      </c>
      <c r="F293" s="10" t="str">
        <f>IF(Table1[[#This Row],[Regional_accessibility]]=0,"exclude - no RA","")</f>
        <v/>
      </c>
      <c r="G293" s="10" t="str">
        <f>IF(Table1[[#This Row],[E_mag]]&gt;1,"exclude - &gt;1",IF(Table1[[#This Row],[E_mag]]&lt;-1,"exclude &lt;-1",""))</f>
        <v/>
      </c>
      <c r="H293" s="10" t="str">
        <f>IF(Table1[[#This Row],[E_mag]]&lt;'4 - Outliers'!$F$11,"low",IF(Table1[[#This Row],[E_mag]]&gt;'4 - Outliers'!$F$12,"high",""))</f>
        <v/>
      </c>
      <c r="I293" s="10">
        <f>IF(Table1[[#This Row],[SE_E_mag]]="",VLOOKUP(Table1[[#This Row],[IV_Standardised]],'5 -Impute_SE'!B:C,2,FALSE),Table1[[#This Row],[SE_E_mag]])</f>
        <v>2.6526526526526529E-2</v>
      </c>
      <c r="J293" s="10">
        <f>1/2</f>
        <v>0.5</v>
      </c>
      <c r="K293" s="10">
        <f>1/Table1[[#This Row],[5 - Impute_SE]]</f>
        <v>37.698113207547166</v>
      </c>
      <c r="L293" s="10">
        <f>Table1[[#This Row],[7 - 1_SE]]*Table1[[#This Row],[6 - Assign weight]]</f>
        <v>18.849056603773583</v>
      </c>
      <c r="M293" s="10">
        <f>Table1[[#This Row],[8 - Total weight]]*Table1[[#This Row],[E_mag]]</f>
        <v>4.9950000000000001</v>
      </c>
      <c r="N293" s="10" t="s">
        <v>320</v>
      </c>
      <c r="O293" s="16">
        <v>0.26500000000000001</v>
      </c>
      <c r="P293" s="10" t="s">
        <v>98</v>
      </c>
      <c r="Q293" s="10">
        <v>2.6526526526526529E-2</v>
      </c>
      <c r="R293" s="10" t="s">
        <v>128</v>
      </c>
      <c r="S293" s="10" t="s">
        <v>88</v>
      </c>
      <c r="T293" s="10" t="s">
        <v>66</v>
      </c>
      <c r="U293" s="10" t="s">
        <v>88</v>
      </c>
      <c r="V293" s="10" t="s">
        <v>47</v>
      </c>
      <c r="W293" s="10" t="s">
        <v>89</v>
      </c>
      <c r="X293" s="10" t="s">
        <v>49</v>
      </c>
      <c r="Y293" s="10" t="s">
        <v>90</v>
      </c>
      <c r="Z293" s="10" t="s">
        <v>13</v>
      </c>
      <c r="AA293" s="11" t="s">
        <v>51</v>
      </c>
      <c r="AB293" s="11" t="s">
        <v>327</v>
      </c>
      <c r="AC293" s="11" t="s">
        <v>318</v>
      </c>
      <c r="AD293" s="10" t="s">
        <v>54</v>
      </c>
      <c r="AE293" s="10">
        <v>868</v>
      </c>
      <c r="AF293" s="10">
        <v>1</v>
      </c>
      <c r="AG293" s="10">
        <v>0</v>
      </c>
      <c r="AH293" s="10">
        <v>0</v>
      </c>
      <c r="AI293" s="10">
        <f>SUM(Table1[[#This Row],[Attitude_SS]:[Demography_SS]])</f>
        <v>0</v>
      </c>
      <c r="AJ293" s="11" t="s">
        <v>94</v>
      </c>
      <c r="AK293" s="11" t="s">
        <v>104</v>
      </c>
      <c r="AL293" s="11"/>
      <c r="AM293" s="11" t="s">
        <v>96</v>
      </c>
      <c r="AN293" s="11" t="s">
        <v>55</v>
      </c>
      <c r="AO293" s="11"/>
      <c r="AP293" s="10">
        <v>0.26500000000000001</v>
      </c>
      <c r="AQ293" s="10"/>
      <c r="AR293" s="10"/>
      <c r="AS293" s="10" t="s">
        <v>58</v>
      </c>
      <c r="AT293" s="10">
        <v>9.99</v>
      </c>
      <c r="AU293" s="10"/>
    </row>
    <row r="294" spans="1:47" x14ac:dyDescent="0.35">
      <c r="A294" s="23">
        <v>21</v>
      </c>
      <c r="B294" s="10" t="s">
        <v>314</v>
      </c>
      <c r="C294" s="10">
        <v>21.1</v>
      </c>
      <c r="D294" s="10" t="s">
        <v>315</v>
      </c>
      <c r="E294" s="10" t="s">
        <v>316</v>
      </c>
      <c r="F294" s="10" t="str">
        <f>IF(Table1[[#This Row],[Regional_accessibility]]=0,"exclude - no RA","")</f>
        <v/>
      </c>
      <c r="G294" s="10" t="str">
        <f>IF(Table1[[#This Row],[E_mag]]&gt;1,"exclude - &gt;1",IF(Table1[[#This Row],[E_mag]]&lt;-1,"exclude &lt;-1",""))</f>
        <v/>
      </c>
      <c r="H294" s="10" t="str">
        <f>IF(Table1[[#This Row],[E_mag]]&lt;'4 - Outliers'!$F$11,"low",IF(Table1[[#This Row],[E_mag]]&gt;'4 - Outliers'!$F$12,"high",""))</f>
        <v/>
      </c>
      <c r="I294" s="10">
        <f>IF(Table1[[#This Row],[SE_E_mag]]="",VLOOKUP(Table1[[#This Row],[IV_Standardised]],'5 -Impute_SE'!B:C,2,FALSE),Table1[[#This Row],[SE_E_mag]])</f>
        <v>3.9038128249566727E-2</v>
      </c>
      <c r="J294" s="10">
        <f>1/2</f>
        <v>0.5</v>
      </c>
      <c r="K294" s="10">
        <f>1/Table1[[#This Row],[5 - Impute_SE]]</f>
        <v>25.615982241953382</v>
      </c>
      <c r="L294" s="10">
        <f>Table1[[#This Row],[7 - 1_SE]]*Table1[[#This Row],[6 - Assign weight]]</f>
        <v>12.807991120976691</v>
      </c>
      <c r="M294" s="10">
        <f>Table1[[#This Row],[8 - Total weight]]*Table1[[#This Row],[E_mag]]</f>
        <v>2.3079999999999998</v>
      </c>
      <c r="N294" s="10" t="s">
        <v>320</v>
      </c>
      <c r="O294" s="16">
        <v>0.1802</v>
      </c>
      <c r="P294" s="10" t="s">
        <v>98</v>
      </c>
      <c r="Q294" s="10">
        <v>3.9038128249566727E-2</v>
      </c>
      <c r="R294" s="10" t="s">
        <v>128</v>
      </c>
      <c r="S294" s="10" t="s">
        <v>88</v>
      </c>
      <c r="T294" s="10" t="s">
        <v>66</v>
      </c>
      <c r="U294" s="10" t="s">
        <v>88</v>
      </c>
      <c r="V294" s="10" t="s">
        <v>47</v>
      </c>
      <c r="W294" s="10" t="s">
        <v>89</v>
      </c>
      <c r="X294" s="10" t="s">
        <v>49</v>
      </c>
      <c r="Y294" s="10" t="s">
        <v>90</v>
      </c>
      <c r="Z294" s="10" t="s">
        <v>13</v>
      </c>
      <c r="AA294" s="11" t="s">
        <v>51</v>
      </c>
      <c r="AB294" s="11" t="s">
        <v>317</v>
      </c>
      <c r="AC294" s="11" t="s">
        <v>318</v>
      </c>
      <c r="AD294" s="10" t="s">
        <v>54</v>
      </c>
      <c r="AE294" s="10">
        <v>348</v>
      </c>
      <c r="AF294" s="10">
        <v>1</v>
      </c>
      <c r="AG294" s="10">
        <v>0</v>
      </c>
      <c r="AH294" s="10">
        <v>0</v>
      </c>
      <c r="AI294" s="10">
        <f>SUM(Table1[[#This Row],[Attitude_SS]:[Demography_SS]])</f>
        <v>0</v>
      </c>
      <c r="AJ294" s="11" t="s">
        <v>94</v>
      </c>
      <c r="AK294" s="11" t="s">
        <v>319</v>
      </c>
      <c r="AL294" s="11"/>
      <c r="AM294" s="11" t="s">
        <v>96</v>
      </c>
      <c r="AN294" s="11" t="s">
        <v>55</v>
      </c>
      <c r="AO294" s="11"/>
      <c r="AP294" s="10">
        <v>0.1802</v>
      </c>
      <c r="AQ294" s="10"/>
      <c r="AR294" s="10"/>
      <c r="AS294" s="10" t="s">
        <v>58</v>
      </c>
      <c r="AT294" s="10">
        <v>4.6159999999999997</v>
      </c>
      <c r="AU294" s="10"/>
    </row>
    <row r="295" spans="1:47" x14ac:dyDescent="0.35">
      <c r="A295" s="23">
        <v>38</v>
      </c>
      <c r="B295" s="10" t="s">
        <v>505</v>
      </c>
      <c r="C295" s="10">
        <v>38.6</v>
      </c>
      <c r="D295" s="10" t="s">
        <v>544</v>
      </c>
      <c r="E295" s="10" t="s">
        <v>541</v>
      </c>
      <c r="F295" s="10" t="str">
        <f>IF(Table1[[#This Row],[Regional_accessibility]]=0,"exclude - no RA","")</f>
        <v/>
      </c>
      <c r="G295" s="10" t="str">
        <f>IF(Table1[[#This Row],[E_mag]]&gt;1,"exclude - &gt;1",IF(Table1[[#This Row],[E_mag]]&lt;-1,"exclude &lt;-1",""))</f>
        <v/>
      </c>
      <c r="H295" s="10" t="str">
        <f>IF(Table1[[#This Row],[E_mag]]&lt;'4 - Outliers'!$F$11,"low",IF(Table1[[#This Row],[E_mag]]&gt;'4 - Outliers'!$F$12,"high",""))</f>
        <v/>
      </c>
      <c r="I295" s="10">
        <f>IF(Table1[[#This Row],[SE_E_mag]]="",VLOOKUP(Table1[[#This Row],[IV_Standardised]],'5 -Impute_SE'!B:C,2,FALSE),Table1[[#This Row],[SE_E_mag]])</f>
        <v>6.5206307597043892E-2</v>
      </c>
      <c r="J295" s="10">
        <f>1/2</f>
        <v>0.5</v>
      </c>
      <c r="K295" s="10">
        <f>1/Table1[[#This Row],[5 - Impute_SE]]</f>
        <v>15.335939679021708</v>
      </c>
      <c r="L295" s="10">
        <f>Table1[[#This Row],[7 - 1_SE]]*Table1[[#This Row],[6 - Assign weight]]</f>
        <v>7.667969839510854</v>
      </c>
      <c r="M295" s="10">
        <f>Table1[[#This Row],[8 - Total weight]]*Table1[[#This Row],[E_mag]]</f>
        <v>2.2620511026557018</v>
      </c>
      <c r="N295" s="10"/>
      <c r="O295" s="16">
        <v>0.29499999999999998</v>
      </c>
      <c r="P295" s="10" t="s">
        <v>126</v>
      </c>
      <c r="Q295" s="10"/>
      <c r="R295" s="10"/>
      <c r="S295" s="10" t="s">
        <v>88</v>
      </c>
      <c r="T295" s="10" t="s">
        <v>66</v>
      </c>
      <c r="U295" s="10" t="s">
        <v>88</v>
      </c>
      <c r="V295" s="10" t="s">
        <v>47</v>
      </c>
      <c r="W295" s="10" t="s">
        <v>120</v>
      </c>
      <c r="X295" s="10" t="s">
        <v>214</v>
      </c>
      <c r="Y295" s="10" t="s">
        <v>90</v>
      </c>
      <c r="Z295" s="10" t="s">
        <v>537</v>
      </c>
      <c r="AA295" s="11" t="s">
        <v>508</v>
      </c>
      <c r="AB295" s="11" t="s">
        <v>509</v>
      </c>
      <c r="AC295" s="11">
        <v>2010</v>
      </c>
      <c r="AD295" s="10" t="s">
        <v>165</v>
      </c>
      <c r="AE295" s="10">
        <v>1000</v>
      </c>
      <c r="AF295" s="10">
        <v>1</v>
      </c>
      <c r="AG295" s="10">
        <v>0</v>
      </c>
      <c r="AH295" s="10">
        <v>0</v>
      </c>
      <c r="AI295" s="10">
        <f>SUM(Table1[[#This Row],[Attitude_SS]:[Demography_SS]])</f>
        <v>0</v>
      </c>
      <c r="AJ295" s="11" t="s">
        <v>94</v>
      </c>
      <c r="AK295" s="11" t="s">
        <v>528</v>
      </c>
      <c r="AL295" s="11"/>
      <c r="AM295" s="11" t="s">
        <v>96</v>
      </c>
      <c r="AN295" s="11" t="s">
        <v>521</v>
      </c>
      <c r="AO295" s="11"/>
      <c r="AP295" s="10">
        <v>5.0000000000000004E-6</v>
      </c>
      <c r="AQ295" s="16"/>
      <c r="AR295" s="16">
        <v>1.0000050000125</v>
      </c>
      <c r="AS295" s="10" t="s">
        <v>185</v>
      </c>
      <c r="AT295" s="10" t="s">
        <v>58</v>
      </c>
      <c r="AU295" s="10"/>
    </row>
    <row r="296" spans="1:47" x14ac:dyDescent="0.35">
      <c r="A296" s="23">
        <v>38</v>
      </c>
      <c r="B296" s="10" t="s">
        <v>505</v>
      </c>
      <c r="C296" s="10">
        <v>38.299999999999997</v>
      </c>
      <c r="D296" s="10" t="s">
        <v>527</v>
      </c>
      <c r="E296" s="10" t="s">
        <v>525</v>
      </c>
      <c r="F296" s="10" t="str">
        <f>IF(Table1[[#This Row],[Regional_accessibility]]=0,"exclude - no RA","")</f>
        <v/>
      </c>
      <c r="G296" s="10" t="str">
        <f>IF(Table1[[#This Row],[E_mag]]&gt;1,"exclude - &gt;1",IF(Table1[[#This Row],[E_mag]]&lt;-1,"exclude &lt;-1",""))</f>
        <v/>
      </c>
      <c r="H296" s="10" t="str">
        <f>IF(Table1[[#This Row],[E_mag]]&lt;'4 - Outliers'!$F$11,"low",IF(Table1[[#This Row],[E_mag]]&gt;'4 - Outliers'!$F$12,"high",""))</f>
        <v/>
      </c>
      <c r="I296" s="10">
        <f>IF(Table1[[#This Row],[SE_E_mag]]="",VLOOKUP(Table1[[#This Row],[IV_Standardised]],'5 -Impute_SE'!B:C,2,FALSE),Table1[[#This Row],[SE_E_mag]])</f>
        <v>6.5206307597043892E-2</v>
      </c>
      <c r="J296" s="10">
        <f>1/2</f>
        <v>0.5</v>
      </c>
      <c r="K296" s="10">
        <f>1/Table1[[#This Row],[5 - Impute_SE]]</f>
        <v>15.335939679021708</v>
      </c>
      <c r="L296" s="10">
        <f>Table1[[#This Row],[7 - 1_SE]]*Table1[[#This Row],[6 - Assign weight]]</f>
        <v>7.667969839510854</v>
      </c>
      <c r="M296" s="10">
        <f>Table1[[#This Row],[8 - Total weight]]*Table1[[#This Row],[E_mag]]</f>
        <v>0.92782435058081325</v>
      </c>
      <c r="N296" s="10" t="s">
        <v>526</v>
      </c>
      <c r="O296" s="16">
        <v>0.121</v>
      </c>
      <c r="P296" s="10" t="s">
        <v>98</v>
      </c>
      <c r="Q296" s="10"/>
      <c r="R296" s="10"/>
      <c r="S296" s="10" t="s">
        <v>88</v>
      </c>
      <c r="T296" s="10" t="s">
        <v>66</v>
      </c>
      <c r="U296" s="10" t="s">
        <v>88</v>
      </c>
      <c r="V296" s="10" t="s">
        <v>47</v>
      </c>
      <c r="W296" s="10" t="s">
        <v>120</v>
      </c>
      <c r="X296" s="10" t="s">
        <v>49</v>
      </c>
      <c r="Y296" s="10" t="s">
        <v>90</v>
      </c>
      <c r="Z296" s="10" t="s">
        <v>102</v>
      </c>
      <c r="AA296" s="11" t="s">
        <v>508</v>
      </c>
      <c r="AB296" s="11" t="s">
        <v>509</v>
      </c>
      <c r="AC296" s="11">
        <v>2010</v>
      </c>
      <c r="AD296" s="10" t="s">
        <v>165</v>
      </c>
      <c r="AE296" s="10">
        <v>1000</v>
      </c>
      <c r="AF296" s="10">
        <v>1</v>
      </c>
      <c r="AG296" s="10">
        <v>0</v>
      </c>
      <c r="AH296" s="10">
        <v>0</v>
      </c>
      <c r="AI296" s="10">
        <f>SUM(Table1[[#This Row],[Attitude_SS]:[Demography_SS]])</f>
        <v>0</v>
      </c>
      <c r="AJ296" s="11" t="s">
        <v>94</v>
      </c>
      <c r="AK296" s="11" t="s">
        <v>528</v>
      </c>
      <c r="AL296" s="11"/>
      <c r="AM296" s="11" t="s">
        <v>96</v>
      </c>
      <c r="AN296" s="11" t="s">
        <v>511</v>
      </c>
      <c r="AO296" s="11"/>
      <c r="AP296" s="10">
        <v>0.121</v>
      </c>
      <c r="AQ296" s="10"/>
      <c r="AR296" s="10"/>
      <c r="AS296" s="10" t="s">
        <v>58</v>
      </c>
      <c r="AT296" s="10" t="s">
        <v>58</v>
      </c>
      <c r="AU296" s="10"/>
    </row>
    <row r="297" spans="1:47" x14ac:dyDescent="0.35">
      <c r="A297" s="23">
        <v>73</v>
      </c>
      <c r="B297" s="10" t="s">
        <v>893</v>
      </c>
      <c r="C297" s="10">
        <v>73.150000000000006</v>
      </c>
      <c r="D297" s="10" t="s">
        <v>903</v>
      </c>
      <c r="E297" s="10" t="s">
        <v>895</v>
      </c>
      <c r="F297" s="10" t="str">
        <f>IF(Table1[[#This Row],[Regional_accessibility]]=0,"exclude - no RA","")</f>
        <v>exclude - no RA</v>
      </c>
      <c r="G297" s="10" t="str">
        <f>IF(Table1[[#This Row],[E_mag]]&gt;1,"exclude - &gt;1",IF(Table1[[#This Row],[E_mag]]&lt;-1,"exclude &lt;-1",""))</f>
        <v/>
      </c>
      <c r="H297" s="10" t="str">
        <f>IF(Table1[[#This Row],[E_mag]]&lt;'4 - Outliers'!$F$11,"low",IF(Table1[[#This Row],[E_mag]]&gt;'4 - Outliers'!$F$12,"high",""))</f>
        <v/>
      </c>
      <c r="I297" s="10">
        <f>IF(Table1[[#This Row],[SE_E_mag]]="",VLOOKUP(Table1[[#This Row],[IV_Standardised]],'5 -Impute_SE'!B:C,2,FALSE),Table1[[#This Row],[SE_E_mag]])</f>
        <v>3.6100723041562928E-2</v>
      </c>
      <c r="J297" s="10"/>
      <c r="K297" s="10">
        <f>1/Table1[[#This Row],[5 - Impute_SE]]</f>
        <v>27.700276220193579</v>
      </c>
      <c r="L297" s="10">
        <f>Table1[[#This Row],[7 - 1_SE]]*Table1[[#This Row],[6 - Assign weight]]</f>
        <v>0</v>
      </c>
      <c r="M297" s="10">
        <f>Table1[[#This Row],[8 - Total weight]]*Table1[[#This Row],[E_mag]]</f>
        <v>0</v>
      </c>
      <c r="N297" s="10" t="s">
        <v>175</v>
      </c>
      <c r="O297" s="13">
        <v>4.9818997797356837E-2</v>
      </c>
      <c r="P297" s="10" t="s">
        <v>57</v>
      </c>
      <c r="Q297" s="10">
        <v>3.6100723041562928E-2</v>
      </c>
      <c r="R297" s="10" t="s">
        <v>128</v>
      </c>
      <c r="S297" s="10" t="s">
        <v>44</v>
      </c>
      <c r="T297" s="10" t="s">
        <v>66</v>
      </c>
      <c r="U297" s="10" t="s">
        <v>46</v>
      </c>
      <c r="V297" s="10" t="s">
        <v>47</v>
      </c>
      <c r="W297" s="10" t="s">
        <v>896</v>
      </c>
      <c r="X297" s="10" t="s">
        <v>49</v>
      </c>
      <c r="Y297" s="10" t="s">
        <v>90</v>
      </c>
      <c r="Z297" s="10" t="s">
        <v>174</v>
      </c>
      <c r="AA297" s="11" t="s">
        <v>51</v>
      </c>
      <c r="AB297" s="11" t="s">
        <v>225</v>
      </c>
      <c r="AC297" s="11">
        <v>2011</v>
      </c>
      <c r="AD297" s="10" t="s">
        <v>165</v>
      </c>
      <c r="AE297" s="10">
        <v>53</v>
      </c>
      <c r="AF297" s="10">
        <v>0</v>
      </c>
      <c r="AG297" s="10">
        <v>0</v>
      </c>
      <c r="AH297" s="10">
        <v>1</v>
      </c>
      <c r="AI297" s="10">
        <f>SUM(Table1[[#This Row],[Attitude_SS]:[Demography_SS]])</f>
        <v>1</v>
      </c>
      <c r="AJ297" s="11" t="s">
        <v>111</v>
      </c>
      <c r="AK297" s="11" t="s">
        <v>904</v>
      </c>
      <c r="AL297" s="11"/>
      <c r="AM297" s="11" t="s">
        <v>113</v>
      </c>
      <c r="AN297" s="11" t="s">
        <v>55</v>
      </c>
      <c r="AO297" s="11"/>
      <c r="AP297" s="10">
        <v>1206.2840000000001</v>
      </c>
      <c r="AQ297" s="10"/>
      <c r="AR297" s="10"/>
      <c r="AS297" s="10" t="s">
        <v>58</v>
      </c>
      <c r="AT297" s="10">
        <v>1.38</v>
      </c>
      <c r="AU297" s="10"/>
    </row>
    <row r="298" spans="1:47" x14ac:dyDescent="0.35">
      <c r="A298" s="23">
        <v>45</v>
      </c>
      <c r="B298" s="10" t="s">
        <v>561</v>
      </c>
      <c r="C298" s="10">
        <v>45.1</v>
      </c>
      <c r="D298" s="10" t="s">
        <v>562</v>
      </c>
      <c r="E298" s="10" t="s">
        <v>563</v>
      </c>
      <c r="F298" s="10" t="str">
        <f>IF(Table1[[#This Row],[Regional_accessibility]]=0,"exclude - no RA","")</f>
        <v/>
      </c>
      <c r="G298" s="10" t="str">
        <f>IF(Table1[[#This Row],[E_mag]]&gt;1,"exclude - &gt;1",IF(Table1[[#This Row],[E_mag]]&lt;-1,"exclude &lt;-1",""))</f>
        <v/>
      </c>
      <c r="H298" s="10" t="str">
        <f>IF(Table1[[#This Row],[E_mag]]&lt;'4 - Outliers'!$F$11,"low",IF(Table1[[#This Row],[E_mag]]&gt;'4 - Outliers'!$F$12,"high",""))</f>
        <v/>
      </c>
      <c r="I298" s="10">
        <f>IF(Table1[[#This Row],[SE_E_mag]]="",VLOOKUP(Table1[[#This Row],[IV_Standardised]],'5 -Impute_SE'!B:C,2,FALSE),Table1[[#This Row],[SE_E_mag]])</f>
        <v>0.33489510489510493</v>
      </c>
      <c r="J298" s="10">
        <v>1</v>
      </c>
      <c r="K298" s="10">
        <f>1/Table1[[#This Row],[5 - Impute_SE]]</f>
        <v>2.9860096053455831</v>
      </c>
      <c r="L298" s="10">
        <f>Table1[[#This Row],[7 - 1_SE]]*Table1[[#This Row],[6 - Assign weight]]</f>
        <v>2.9860096053455831</v>
      </c>
      <c r="M298" s="10">
        <f>Table1[[#This Row],[8 - Total weight]]*Table1[[#This Row],[E_mag]]</f>
        <v>1</v>
      </c>
      <c r="N298" s="10" t="s">
        <v>567</v>
      </c>
      <c r="O298" s="47">
        <v>0.33489510489510493</v>
      </c>
      <c r="P298" s="10" t="s">
        <v>57</v>
      </c>
      <c r="Q298" s="10">
        <v>0.33489510489510493</v>
      </c>
      <c r="R298" s="10" t="s">
        <v>128</v>
      </c>
      <c r="S298" s="10" t="s">
        <v>44</v>
      </c>
      <c r="T298" s="10" t="s">
        <v>66</v>
      </c>
      <c r="U298" s="10" t="s">
        <v>46</v>
      </c>
      <c r="V298" s="10" t="s">
        <v>47</v>
      </c>
      <c r="W298" s="10" t="s">
        <v>120</v>
      </c>
      <c r="X298" s="10" t="s">
        <v>49</v>
      </c>
      <c r="Y298" s="10" t="s">
        <v>90</v>
      </c>
      <c r="Z298" s="10" t="s">
        <v>174</v>
      </c>
      <c r="AA298" s="11" t="s">
        <v>564</v>
      </c>
      <c r="AB298" s="11" t="s">
        <v>565</v>
      </c>
      <c r="AC298" s="11">
        <v>2012</v>
      </c>
      <c r="AD298" s="10" t="s">
        <v>165</v>
      </c>
      <c r="AE298" s="10">
        <v>200</v>
      </c>
      <c r="AF298" s="10">
        <v>1</v>
      </c>
      <c r="AG298" s="10">
        <v>0</v>
      </c>
      <c r="AH298" s="10">
        <v>0</v>
      </c>
      <c r="AI298" s="10">
        <f>SUM(Table1[[#This Row],[Attitude_SS]:[Demography_SS]])</f>
        <v>0</v>
      </c>
      <c r="AJ298" s="11" t="s">
        <v>94</v>
      </c>
      <c r="AK298" s="11" t="s">
        <v>566</v>
      </c>
      <c r="AL298" s="11"/>
      <c r="AM298" s="11" t="s">
        <v>96</v>
      </c>
      <c r="AN298" s="11" t="s">
        <v>55</v>
      </c>
      <c r="AO298" s="11"/>
      <c r="AP298" s="10">
        <v>1E-3</v>
      </c>
      <c r="AQ298" s="10"/>
      <c r="AR298" s="10"/>
      <c r="AS298" s="10" t="s">
        <v>58</v>
      </c>
      <c r="AT298" s="10">
        <v>1</v>
      </c>
      <c r="AU298" s="10" t="s">
        <v>554</v>
      </c>
    </row>
    <row r="299" spans="1:47" x14ac:dyDescent="0.35">
      <c r="A299" s="23">
        <v>52</v>
      </c>
      <c r="B299" s="10" t="s">
        <v>593</v>
      </c>
      <c r="C299" s="10">
        <v>52.1</v>
      </c>
      <c r="D299" s="10" t="s">
        <v>601</v>
      </c>
      <c r="E299" s="10" t="s">
        <v>595</v>
      </c>
      <c r="F299" s="10" t="str">
        <f>IF(Table1[[#This Row],[Regional_accessibility]]=0,"exclude - no RA","")</f>
        <v/>
      </c>
      <c r="G299" s="10" t="str">
        <f>IF(Table1[[#This Row],[E_mag]]&gt;1,"exclude - &gt;1",IF(Table1[[#This Row],[E_mag]]&lt;-1,"exclude &lt;-1",""))</f>
        <v/>
      </c>
      <c r="H299" s="10" t="str">
        <f>IF(Table1[[#This Row],[E_mag]]&lt;'4 - Outliers'!$F$11,"low",IF(Table1[[#This Row],[E_mag]]&gt;'4 - Outliers'!$F$12,"high",""))</f>
        <v/>
      </c>
      <c r="I299" s="10">
        <f>IF(Table1[[#This Row],[SE_E_mag]]="",VLOOKUP(Table1[[#This Row],[IV_Standardised]],'5 -Impute_SE'!B:C,2,FALSE),Table1[[#This Row],[SE_E_mag]])</f>
        <v>5.4350000000000002E-2</v>
      </c>
      <c r="J299" s="10">
        <v>1</v>
      </c>
      <c r="K299" s="10">
        <f>1/Table1[[#This Row],[5 - Impute_SE]]</f>
        <v>18.399264029438822</v>
      </c>
      <c r="L299" s="10">
        <f>Table1[[#This Row],[7 - 1_SE]]*Table1[[#This Row],[6 - Assign weight]]</f>
        <v>18.399264029438822</v>
      </c>
      <c r="M299" s="10">
        <f>Table1[[#This Row],[8 - Total weight]]*Table1[[#This Row],[E_mag]]</f>
        <v>6</v>
      </c>
      <c r="N299" s="10" t="s">
        <v>600</v>
      </c>
      <c r="O299" s="16">
        <v>0.3261</v>
      </c>
      <c r="P299" s="10" t="s">
        <v>126</v>
      </c>
      <c r="Q299" s="10">
        <v>5.4350000000000002E-2</v>
      </c>
      <c r="R299" s="10" t="s">
        <v>128</v>
      </c>
      <c r="S299" s="10" t="s">
        <v>88</v>
      </c>
      <c r="T299" s="10" t="s">
        <v>66</v>
      </c>
      <c r="U299" s="10" t="s">
        <v>88</v>
      </c>
      <c r="V299" s="10" t="s">
        <v>47</v>
      </c>
      <c r="W299" s="10" t="s">
        <v>596</v>
      </c>
      <c r="X299" s="10" t="s">
        <v>49</v>
      </c>
      <c r="Y299" s="10" t="s">
        <v>90</v>
      </c>
      <c r="Z299" s="10" t="s">
        <v>174</v>
      </c>
      <c r="AA299" s="11" t="s">
        <v>285</v>
      </c>
      <c r="AB299" s="11" t="s">
        <v>597</v>
      </c>
      <c r="AC299" s="11">
        <v>2012</v>
      </c>
      <c r="AD299" s="10" t="s">
        <v>165</v>
      </c>
      <c r="AE299" s="10">
        <v>342</v>
      </c>
      <c r="AF299" s="10">
        <v>1</v>
      </c>
      <c r="AG299" s="10">
        <v>0</v>
      </c>
      <c r="AH299" s="10">
        <v>0</v>
      </c>
      <c r="AI299" s="10">
        <f>SUM(Table1[[#This Row],[Attitude_SS]:[Demography_SS]])</f>
        <v>0</v>
      </c>
      <c r="AJ299" s="11" t="s">
        <v>94</v>
      </c>
      <c r="AK299" s="11" t="s">
        <v>177</v>
      </c>
      <c r="AL299" s="11"/>
      <c r="AM299" s="11" t="s">
        <v>96</v>
      </c>
      <c r="AN299" s="11" t="s">
        <v>599</v>
      </c>
      <c r="AO299" s="11"/>
      <c r="AP299" s="10">
        <v>6.0000000000000002E-5</v>
      </c>
      <c r="AQ299" s="10"/>
      <c r="AR299" s="10"/>
      <c r="AS299" s="10" t="s">
        <v>58</v>
      </c>
      <c r="AT299" s="10">
        <v>6</v>
      </c>
      <c r="AU299" s="10" t="s">
        <v>127</v>
      </c>
    </row>
    <row r="300" spans="1:47" x14ac:dyDescent="0.35">
      <c r="A300" s="23">
        <v>65</v>
      </c>
      <c r="B300" s="10" t="s">
        <v>705</v>
      </c>
      <c r="C300" s="10">
        <v>65.2</v>
      </c>
      <c r="D300" s="10" t="s">
        <v>743</v>
      </c>
      <c r="E300" s="10" t="s">
        <v>738</v>
      </c>
      <c r="F300" s="10" t="str">
        <f>IF(Table1[[#This Row],[Regional_accessibility]]=0,"exclude - no RA","")</f>
        <v/>
      </c>
      <c r="G300" s="10" t="str">
        <f>IF(Table1[[#This Row],[E_mag]]&gt;1,"exclude - &gt;1",IF(Table1[[#This Row],[E_mag]]&lt;-1,"exclude &lt;-1",""))</f>
        <v/>
      </c>
      <c r="H300" s="10" t="str">
        <f>IF(Table1[[#This Row],[E_mag]]&lt;'4 - Outliers'!$F$11,"low",IF(Table1[[#This Row],[E_mag]]&gt;'4 - Outliers'!$F$12,"high",""))</f>
        <v/>
      </c>
      <c r="I300" s="10">
        <f>IF(Table1[[#This Row],[SE_E_mag]]="",VLOOKUP(Table1[[#This Row],[IV_Standardised]],'5 -Impute_SE'!B:C,2,FALSE),Table1[[#This Row],[SE_E_mag]])</f>
        <v>5.8728486055776893E-2</v>
      </c>
      <c r="J300" s="10">
        <f>1/20</f>
        <v>0.05</v>
      </c>
      <c r="K300" s="10">
        <f>1/Table1[[#This Row],[5 - Impute_SE]]</f>
        <v>17.027511982009177</v>
      </c>
      <c r="L300" s="10">
        <f>Table1[[#This Row],[7 - 1_SE]]*Table1[[#This Row],[6 - Assign weight]]</f>
        <v>0.8513755991004589</v>
      </c>
      <c r="M300" s="10">
        <f>Table1[[#This Row],[8 - Total weight]]*Table1[[#This Row],[E_mag]]</f>
        <v>0.251</v>
      </c>
      <c r="N300" s="10" t="s">
        <v>325</v>
      </c>
      <c r="O300" s="16">
        <v>0.294817</v>
      </c>
      <c r="P300" s="10" t="s">
        <v>298</v>
      </c>
      <c r="Q300" s="10">
        <v>5.8728486055776893E-2</v>
      </c>
      <c r="R300" s="10" t="s">
        <v>128</v>
      </c>
      <c r="S300" s="10" t="s">
        <v>88</v>
      </c>
      <c r="T300" s="10" t="s">
        <v>66</v>
      </c>
      <c r="U300" s="10" t="s">
        <v>88</v>
      </c>
      <c r="V300" s="10" t="s">
        <v>47</v>
      </c>
      <c r="W300" s="10" t="s">
        <v>708</v>
      </c>
      <c r="X300" s="10" t="s">
        <v>49</v>
      </c>
      <c r="Y300" s="10" t="s">
        <v>90</v>
      </c>
      <c r="Z300" s="10" t="s">
        <v>13</v>
      </c>
      <c r="AA300" s="11" t="s">
        <v>508</v>
      </c>
      <c r="AB300" s="11" t="s">
        <v>720</v>
      </c>
      <c r="AC300" s="11">
        <v>2010</v>
      </c>
      <c r="AD300" s="10" t="s">
        <v>165</v>
      </c>
      <c r="AE300" s="10">
        <v>473</v>
      </c>
      <c r="AF300" s="10">
        <v>1</v>
      </c>
      <c r="AG300" s="10">
        <v>0</v>
      </c>
      <c r="AH300" s="10">
        <v>0</v>
      </c>
      <c r="AI300" s="10">
        <f>SUM(Table1[[#This Row],[Attitude_SS]:[Demography_SS]])</f>
        <v>0</v>
      </c>
      <c r="AJ300" s="11" t="s">
        <v>94</v>
      </c>
      <c r="AK300" s="11" t="s">
        <v>726</v>
      </c>
      <c r="AL300" s="11"/>
      <c r="AM300" s="11" t="s">
        <v>96</v>
      </c>
      <c r="AN300" s="11" t="s">
        <v>55</v>
      </c>
      <c r="AO300" s="11"/>
      <c r="AP300" s="10">
        <v>2.609</v>
      </c>
      <c r="AQ300" s="10"/>
      <c r="AR300" s="10"/>
      <c r="AS300" s="10" t="s">
        <v>58</v>
      </c>
      <c r="AT300" s="10">
        <v>5.0199999999999996</v>
      </c>
      <c r="AU300" s="10"/>
    </row>
    <row r="301" spans="1:47" x14ac:dyDescent="0.35">
      <c r="A301" s="23">
        <v>65</v>
      </c>
      <c r="B301" s="10" t="s">
        <v>705</v>
      </c>
      <c r="C301" s="10">
        <v>65.8</v>
      </c>
      <c r="D301" s="10" t="s">
        <v>802</v>
      </c>
      <c r="E301" s="10" t="s">
        <v>796</v>
      </c>
      <c r="F301" s="10" t="str">
        <f>IF(Table1[[#This Row],[Regional_accessibility]]=0,"exclude - no RA","")</f>
        <v/>
      </c>
      <c r="G301" s="10" t="str">
        <f>IF(Table1[[#This Row],[E_mag]]&gt;1,"exclude - &gt;1",IF(Table1[[#This Row],[E_mag]]&lt;-1,"exclude &lt;-1",""))</f>
        <v/>
      </c>
      <c r="H301" s="10" t="str">
        <f>IF(Table1[[#This Row],[E_mag]]&lt;'4 - Outliers'!$F$11,"low",IF(Table1[[#This Row],[E_mag]]&gt;'4 - Outliers'!$F$12,"high",""))</f>
        <v/>
      </c>
      <c r="I301" s="10">
        <f>IF(Table1[[#This Row],[SE_E_mag]]="",VLOOKUP(Table1[[#This Row],[IV_Standardised]],'5 -Impute_SE'!B:C,2,FALSE),Table1[[#This Row],[SE_E_mag]])</f>
        <v>4.9771103327495618E-2</v>
      </c>
      <c r="J301" s="10">
        <f>1/20</f>
        <v>0.05</v>
      </c>
      <c r="K301" s="10">
        <f>1/Table1[[#This Row],[5 - Impute_SE]]</f>
        <v>20.091979746158422</v>
      </c>
      <c r="L301" s="10">
        <f>Table1[[#This Row],[7 - 1_SE]]*Table1[[#This Row],[6 - Assign weight]]</f>
        <v>1.0045989873079211</v>
      </c>
      <c r="M301" s="10">
        <f>Table1[[#This Row],[8 - Total weight]]*Table1[[#This Row],[E_mag]]</f>
        <v>0.28549999999999998</v>
      </c>
      <c r="N301" s="10" t="s">
        <v>325</v>
      </c>
      <c r="O301" s="16">
        <v>0.28419299999999997</v>
      </c>
      <c r="P301" s="10" t="s">
        <v>298</v>
      </c>
      <c r="Q301" s="10">
        <v>4.9771103327495618E-2</v>
      </c>
      <c r="R301" s="10" t="s">
        <v>128</v>
      </c>
      <c r="S301" s="10" t="s">
        <v>88</v>
      </c>
      <c r="T301" s="10" t="s">
        <v>66</v>
      </c>
      <c r="U301" s="10" t="s">
        <v>88</v>
      </c>
      <c r="V301" s="10" t="s">
        <v>47</v>
      </c>
      <c r="W301" s="10" t="s">
        <v>708</v>
      </c>
      <c r="X301" s="10" t="s">
        <v>49</v>
      </c>
      <c r="Y301" s="10" t="s">
        <v>90</v>
      </c>
      <c r="Z301" s="10" t="s">
        <v>13</v>
      </c>
      <c r="AA301" s="11" t="s">
        <v>508</v>
      </c>
      <c r="AB301" s="11" t="s">
        <v>709</v>
      </c>
      <c r="AC301" s="11">
        <v>2010</v>
      </c>
      <c r="AD301" s="10" t="s">
        <v>165</v>
      </c>
      <c r="AE301" s="10">
        <v>473</v>
      </c>
      <c r="AF301" s="10">
        <v>1</v>
      </c>
      <c r="AG301" s="10">
        <v>0</v>
      </c>
      <c r="AH301" s="10">
        <v>0</v>
      </c>
      <c r="AI301" s="10">
        <f>SUM(Table1[[#This Row],[Attitude_SS]:[Demography_SS]])</f>
        <v>0</v>
      </c>
      <c r="AJ301" s="11" t="s">
        <v>94</v>
      </c>
      <c r="AK301" s="11" t="s">
        <v>378</v>
      </c>
      <c r="AL301" s="11"/>
      <c r="AM301" s="11" t="s">
        <v>96</v>
      </c>
      <c r="AN301" s="11" t="s">
        <v>55</v>
      </c>
      <c r="AO301" s="11"/>
      <c r="AP301" s="10">
        <v>1.0409999999999999</v>
      </c>
      <c r="AQ301" s="10"/>
      <c r="AR301" s="10"/>
      <c r="AS301" s="10" t="s">
        <v>58</v>
      </c>
      <c r="AT301" s="10">
        <v>5.71</v>
      </c>
      <c r="AU301" s="10"/>
    </row>
    <row r="302" spans="1:47" x14ac:dyDescent="0.35">
      <c r="A302" s="23">
        <v>2</v>
      </c>
      <c r="B302" s="10" t="s">
        <v>85</v>
      </c>
      <c r="C302" s="10">
        <v>2.4</v>
      </c>
      <c r="D302" s="10" t="s">
        <v>108</v>
      </c>
      <c r="E302" s="10" t="s">
        <v>109</v>
      </c>
      <c r="F302" s="10" t="str">
        <f>IF(Table1[[#This Row],[Regional_accessibility]]=0,"exclude - no RA","")</f>
        <v>exclude - no RA</v>
      </c>
      <c r="G302" s="10" t="str">
        <f>IF(Table1[[#This Row],[E_mag]]&gt;1,"exclude - &gt;1",IF(Table1[[#This Row],[E_mag]]&lt;-1,"exclude &lt;-1",""))</f>
        <v/>
      </c>
      <c r="H302" s="10" t="str">
        <f>IF(Table1[[#This Row],[E_mag]]&lt;'4 - Outliers'!$F$11,"low",IF(Table1[[#This Row],[E_mag]]&gt;'4 - Outliers'!$F$12,"high",""))</f>
        <v/>
      </c>
      <c r="I302" s="10">
        <f>IF(Table1[[#This Row],[SE_E_mag]]="",VLOOKUP(Table1[[#This Row],[IV_Standardised]],'5 -Impute_SE'!B:C,2,FALSE),Table1[[#This Row],[SE_E_mag]])</f>
        <v>9.0219636336000192E-2</v>
      </c>
      <c r="J302" s="10"/>
      <c r="K302" s="10">
        <f>1/Table1[[#This Row],[5 - Impute_SE]]</f>
        <v>11.084061525982584</v>
      </c>
      <c r="L302" s="10">
        <f>Table1[[#This Row],[7 - 1_SE]]*Table1[[#This Row],[6 - Assign weight]]</f>
        <v>0</v>
      </c>
      <c r="M302" s="10">
        <f>Table1[[#This Row],[8 - Total weight]]*Table1[[#This Row],[E_mag]]</f>
        <v>0</v>
      </c>
      <c r="N302" s="10" t="s">
        <v>97</v>
      </c>
      <c r="O302" s="10">
        <v>4.2999999999999997E-2</v>
      </c>
      <c r="P302" s="10" t="s">
        <v>98</v>
      </c>
      <c r="Q302" s="10"/>
      <c r="R302" s="10"/>
      <c r="S302" s="10" t="s">
        <v>44</v>
      </c>
      <c r="T302" s="10" t="s">
        <v>66</v>
      </c>
      <c r="U302" s="10" t="s">
        <v>46</v>
      </c>
      <c r="V302" s="10" t="s">
        <v>47</v>
      </c>
      <c r="W302" s="10" t="s">
        <v>89</v>
      </c>
      <c r="X302" s="10" t="s">
        <v>49</v>
      </c>
      <c r="Y302" s="10" t="s">
        <v>90</v>
      </c>
      <c r="Z302" s="10" t="s">
        <v>13</v>
      </c>
      <c r="AA302" s="11" t="s">
        <v>51</v>
      </c>
      <c r="AB302" s="11" t="s">
        <v>110</v>
      </c>
      <c r="AC302" s="11">
        <v>2004</v>
      </c>
      <c r="AD302" s="10" t="s">
        <v>93</v>
      </c>
      <c r="AE302" s="10">
        <v>27</v>
      </c>
      <c r="AF302" s="10">
        <v>0</v>
      </c>
      <c r="AG302" s="10">
        <v>0</v>
      </c>
      <c r="AH302" s="10">
        <v>0</v>
      </c>
      <c r="AI302" s="10">
        <f>SUM(Table1[[#This Row],[Attitude_SS]:[Demography_SS]])</f>
        <v>0</v>
      </c>
      <c r="AJ302" s="11" t="s">
        <v>111</v>
      </c>
      <c r="AK302" s="11" t="s">
        <v>112</v>
      </c>
      <c r="AL302" s="11"/>
      <c r="AM302" s="11" t="s">
        <v>113</v>
      </c>
      <c r="AN302" s="11" t="s">
        <v>55</v>
      </c>
      <c r="AO302" s="11"/>
      <c r="AP302" s="10">
        <v>4.2999999999999997E-2</v>
      </c>
      <c r="AQ302" s="10"/>
      <c r="AR302" s="10"/>
      <c r="AS302" s="10" t="s">
        <v>58</v>
      </c>
      <c r="AT302" s="10" t="s">
        <v>58</v>
      </c>
      <c r="AU302" s="10"/>
    </row>
    <row r="303" spans="1:47" x14ac:dyDescent="0.35">
      <c r="A303" s="23">
        <v>65</v>
      </c>
      <c r="B303" s="10" t="s">
        <v>705</v>
      </c>
      <c r="C303" s="10">
        <v>65.7</v>
      </c>
      <c r="D303" s="10" t="s">
        <v>792</v>
      </c>
      <c r="E303" s="10" t="s">
        <v>786</v>
      </c>
      <c r="F303" s="10" t="str">
        <f>IF(Table1[[#This Row],[Regional_accessibility]]=0,"exclude - no RA","")</f>
        <v/>
      </c>
      <c r="G303" s="10" t="str">
        <f>IF(Table1[[#This Row],[E_mag]]&gt;1,"exclude - &gt;1",IF(Table1[[#This Row],[E_mag]]&lt;-1,"exclude &lt;-1",""))</f>
        <v/>
      </c>
      <c r="H303" s="10" t="str">
        <f>IF(Table1[[#This Row],[E_mag]]&lt;'4 - Outliers'!$F$11,"low",IF(Table1[[#This Row],[E_mag]]&gt;'4 - Outliers'!$F$12,"high",""))</f>
        <v/>
      </c>
      <c r="I303" s="10">
        <f>IF(Table1[[#This Row],[SE_E_mag]]="",VLOOKUP(Table1[[#This Row],[IV_Standardised]],'5 -Impute_SE'!B:C,2,FALSE),Table1[[#This Row],[SE_E_mag]])</f>
        <v>5.4016015624999997E-2</v>
      </c>
      <c r="J303" s="10">
        <f>1/20</f>
        <v>0.05</v>
      </c>
      <c r="K303" s="10">
        <f>1/Table1[[#This Row],[5 - Impute_SE]]</f>
        <v>18.513027820163291</v>
      </c>
      <c r="L303" s="10">
        <f>Table1[[#This Row],[7 - 1_SE]]*Table1[[#This Row],[6 - Assign weight]]</f>
        <v>0.92565139100816463</v>
      </c>
      <c r="M303" s="10">
        <f>Table1[[#This Row],[8 - Total weight]]*Table1[[#This Row],[E_mag]]</f>
        <v>0.25600000000000001</v>
      </c>
      <c r="N303" s="10" t="s">
        <v>325</v>
      </c>
      <c r="O303" s="16">
        <v>0.27656199999999997</v>
      </c>
      <c r="P303" s="10" t="s">
        <v>298</v>
      </c>
      <c r="Q303" s="10">
        <v>5.4016015624999997E-2</v>
      </c>
      <c r="R303" s="10" t="s">
        <v>128</v>
      </c>
      <c r="S303" s="10" t="s">
        <v>88</v>
      </c>
      <c r="T303" s="10" t="s">
        <v>66</v>
      </c>
      <c r="U303" s="10" t="s">
        <v>88</v>
      </c>
      <c r="V303" s="10" t="s">
        <v>47</v>
      </c>
      <c r="W303" s="10" t="s">
        <v>708</v>
      </c>
      <c r="X303" s="10" t="s">
        <v>49</v>
      </c>
      <c r="Y303" s="10" t="s">
        <v>90</v>
      </c>
      <c r="Z303" s="10" t="s">
        <v>13</v>
      </c>
      <c r="AA303" s="11" t="s">
        <v>508</v>
      </c>
      <c r="AB303" s="11" t="s">
        <v>709</v>
      </c>
      <c r="AC303" s="11">
        <v>2010</v>
      </c>
      <c r="AD303" s="10" t="s">
        <v>165</v>
      </c>
      <c r="AE303" s="10">
        <v>473</v>
      </c>
      <c r="AF303" s="10">
        <v>1</v>
      </c>
      <c r="AG303" s="10">
        <v>0</v>
      </c>
      <c r="AH303" s="10">
        <v>0</v>
      </c>
      <c r="AI303" s="10">
        <f>SUM(Table1[[#This Row],[Attitude_SS]:[Demography_SS]])</f>
        <v>0</v>
      </c>
      <c r="AJ303" s="11" t="s">
        <v>94</v>
      </c>
      <c r="AK303" s="11" t="s">
        <v>378</v>
      </c>
      <c r="AL303" s="11"/>
      <c r="AM303" s="11" t="s">
        <v>96</v>
      </c>
      <c r="AN303" s="11" t="s">
        <v>55</v>
      </c>
      <c r="AO303" s="11"/>
      <c r="AP303" s="10">
        <v>0.96699999999999997</v>
      </c>
      <c r="AQ303" s="10"/>
      <c r="AR303" s="10"/>
      <c r="AS303" s="10" t="s">
        <v>58</v>
      </c>
      <c r="AT303" s="10">
        <v>5.12</v>
      </c>
      <c r="AU303" s="10"/>
    </row>
    <row r="304" spans="1:47" x14ac:dyDescent="0.35">
      <c r="A304" s="23">
        <v>65</v>
      </c>
      <c r="B304" s="10" t="s">
        <v>705</v>
      </c>
      <c r="C304" s="10">
        <v>65.7</v>
      </c>
      <c r="D304" s="10" t="s">
        <v>791</v>
      </c>
      <c r="E304" s="10" t="s">
        <v>786</v>
      </c>
      <c r="F304" s="10" t="str">
        <f>IF(Table1[[#This Row],[Regional_accessibility]]=0,"exclude - no RA","")</f>
        <v/>
      </c>
      <c r="G304" s="10" t="str">
        <f>IF(Table1[[#This Row],[E_mag]]&gt;1,"exclude - &gt;1",IF(Table1[[#This Row],[E_mag]]&lt;-1,"exclude &lt;-1",""))</f>
        <v/>
      </c>
      <c r="H304" s="10" t="str">
        <f>IF(Table1[[#This Row],[E_mag]]&lt;'4 - Outliers'!$F$11,"low",IF(Table1[[#This Row],[E_mag]]&gt;'4 - Outliers'!$F$12,"high",""))</f>
        <v/>
      </c>
      <c r="I304" s="10">
        <f>IF(Table1[[#This Row],[SE_E_mag]]="",VLOOKUP(Table1[[#This Row],[IV_Standardised]],'5 -Impute_SE'!B:C,2,FALSE),Table1[[#This Row],[SE_E_mag]])</f>
        <v>4.4792586490939042E-2</v>
      </c>
      <c r="J304" s="10">
        <f>1/20</f>
        <v>0.05</v>
      </c>
      <c r="K304" s="10">
        <f>1/Table1[[#This Row],[5 - Impute_SE]]</f>
        <v>22.325122935293923</v>
      </c>
      <c r="L304" s="10">
        <f>Table1[[#This Row],[7 - 1_SE]]*Table1[[#This Row],[6 - Assign weight]]</f>
        <v>1.1162561467646961</v>
      </c>
      <c r="M304" s="10">
        <f>Table1[[#This Row],[8 - Total weight]]*Table1[[#This Row],[E_mag]]</f>
        <v>0.30349999999999999</v>
      </c>
      <c r="N304" s="10" t="s">
        <v>325</v>
      </c>
      <c r="O304" s="16">
        <v>0.27189099999999999</v>
      </c>
      <c r="P304" s="10" t="s">
        <v>298</v>
      </c>
      <c r="Q304" s="10">
        <v>4.4792586490939042E-2</v>
      </c>
      <c r="R304" s="10" t="s">
        <v>128</v>
      </c>
      <c r="S304" s="10" t="s">
        <v>88</v>
      </c>
      <c r="T304" s="10" t="s">
        <v>66</v>
      </c>
      <c r="U304" s="10" t="s">
        <v>88</v>
      </c>
      <c r="V304" s="10" t="s">
        <v>47</v>
      </c>
      <c r="W304" s="10" t="s">
        <v>708</v>
      </c>
      <c r="X304" s="10" t="s">
        <v>49</v>
      </c>
      <c r="Y304" s="10" t="s">
        <v>90</v>
      </c>
      <c r="Z304" s="10" t="s">
        <v>13</v>
      </c>
      <c r="AA304" s="11" t="s">
        <v>508</v>
      </c>
      <c r="AB304" s="11" t="s">
        <v>709</v>
      </c>
      <c r="AC304" s="11">
        <v>2010</v>
      </c>
      <c r="AD304" s="10" t="s">
        <v>165</v>
      </c>
      <c r="AE304" s="10">
        <v>473</v>
      </c>
      <c r="AF304" s="10">
        <v>1</v>
      </c>
      <c r="AG304" s="10">
        <v>0</v>
      </c>
      <c r="AH304" s="10">
        <v>0</v>
      </c>
      <c r="AI304" s="10">
        <f>SUM(Table1[[#This Row],[Attitude_SS]:[Demography_SS]])</f>
        <v>0</v>
      </c>
      <c r="AJ304" s="11" t="s">
        <v>94</v>
      </c>
      <c r="AK304" s="11" t="s">
        <v>726</v>
      </c>
      <c r="AL304" s="11"/>
      <c r="AM304" s="11" t="s">
        <v>96</v>
      </c>
      <c r="AN304" s="11" t="s">
        <v>55</v>
      </c>
      <c r="AO304" s="11"/>
      <c r="AP304" s="10">
        <v>2.8029999999999999</v>
      </c>
      <c r="AQ304" s="10"/>
      <c r="AR304" s="10"/>
      <c r="AS304" s="10" t="s">
        <v>58</v>
      </c>
      <c r="AT304" s="10">
        <v>6.07</v>
      </c>
      <c r="AU304" s="10"/>
    </row>
    <row r="305" spans="1:47" x14ac:dyDescent="0.35">
      <c r="A305" s="23">
        <v>65</v>
      </c>
      <c r="B305" s="10" t="s">
        <v>705</v>
      </c>
      <c r="C305" s="10">
        <v>65.099999999999994</v>
      </c>
      <c r="D305" s="10" t="s">
        <v>733</v>
      </c>
      <c r="E305" s="10" t="s">
        <v>719</v>
      </c>
      <c r="F305" s="10" t="str">
        <f>IF(Table1[[#This Row],[Regional_accessibility]]=0,"exclude - no RA","")</f>
        <v/>
      </c>
      <c r="G305" s="10" t="str">
        <f>IF(Table1[[#This Row],[E_mag]]&gt;1,"exclude - &gt;1",IF(Table1[[#This Row],[E_mag]]&lt;-1,"exclude &lt;-1",""))</f>
        <v/>
      </c>
      <c r="H305" s="10" t="str">
        <f>IF(Table1[[#This Row],[E_mag]]&lt;'4 - Outliers'!$F$11,"low",IF(Table1[[#This Row],[E_mag]]&gt;'4 - Outliers'!$F$12,"high",""))</f>
        <v/>
      </c>
      <c r="I305" s="10">
        <f>IF(Table1[[#This Row],[SE_E_mag]]="",VLOOKUP(Table1[[#This Row],[IV_Standardised]],'5 -Impute_SE'!B:C,2,FALSE),Table1[[#This Row],[SE_E_mag]])</f>
        <v>4.5708865248226961E-2</v>
      </c>
      <c r="J305" s="10">
        <f>1/20</f>
        <v>0.05</v>
      </c>
      <c r="K305" s="10">
        <f>1/Table1[[#This Row],[5 - Impute_SE]]</f>
        <v>21.87759408529158</v>
      </c>
      <c r="L305" s="10">
        <f>Table1[[#This Row],[7 - 1_SE]]*Table1[[#This Row],[6 - Assign weight]]</f>
        <v>1.0938797042645791</v>
      </c>
      <c r="M305" s="10">
        <f>Table1[[#This Row],[8 - Total weight]]*Table1[[#This Row],[E_mag]]</f>
        <v>0.28200000000000003</v>
      </c>
      <c r="N305" s="10" t="s">
        <v>325</v>
      </c>
      <c r="O305" s="16">
        <v>0.25779800000000003</v>
      </c>
      <c r="P305" s="10" t="s">
        <v>298</v>
      </c>
      <c r="Q305" s="10">
        <v>4.5708865248226961E-2</v>
      </c>
      <c r="R305" s="10" t="s">
        <v>128</v>
      </c>
      <c r="S305" s="10" t="s">
        <v>88</v>
      </c>
      <c r="T305" s="10" t="s">
        <v>66</v>
      </c>
      <c r="U305" s="10" t="s">
        <v>88</v>
      </c>
      <c r="V305" s="10" t="s">
        <v>47</v>
      </c>
      <c r="W305" s="10" t="s">
        <v>708</v>
      </c>
      <c r="X305" s="10" t="s">
        <v>49</v>
      </c>
      <c r="Y305" s="10" t="s">
        <v>90</v>
      </c>
      <c r="Z305" s="10" t="s">
        <v>13</v>
      </c>
      <c r="AA305" s="11" t="s">
        <v>508</v>
      </c>
      <c r="AB305" s="11" t="s">
        <v>720</v>
      </c>
      <c r="AC305" s="11">
        <v>2010</v>
      </c>
      <c r="AD305" s="10" t="s">
        <v>165</v>
      </c>
      <c r="AE305" s="10">
        <v>473</v>
      </c>
      <c r="AF305" s="10">
        <v>1</v>
      </c>
      <c r="AG305" s="10">
        <v>0</v>
      </c>
      <c r="AH305" s="10">
        <v>0</v>
      </c>
      <c r="AI305" s="10">
        <f>SUM(Table1[[#This Row],[Attitude_SS]:[Demography_SS]])</f>
        <v>0</v>
      </c>
      <c r="AJ305" s="11" t="s">
        <v>94</v>
      </c>
      <c r="AK305" s="11" t="s">
        <v>726</v>
      </c>
      <c r="AL305" s="11"/>
      <c r="AM305" s="11" t="s">
        <v>96</v>
      </c>
      <c r="AN305" s="11" t="s">
        <v>55</v>
      </c>
      <c r="AO305" s="11"/>
      <c r="AP305" s="10">
        <v>3.1059999999999999</v>
      </c>
      <c r="AQ305" s="10"/>
      <c r="AR305" s="10"/>
      <c r="AS305" s="10" t="s">
        <v>58</v>
      </c>
      <c r="AT305" s="10">
        <v>5.64</v>
      </c>
      <c r="AU305" s="10"/>
    </row>
    <row r="306" spans="1:47" x14ac:dyDescent="0.35">
      <c r="A306" s="23">
        <v>65</v>
      </c>
      <c r="B306" s="10" t="s">
        <v>705</v>
      </c>
      <c r="C306" s="10">
        <v>65.2</v>
      </c>
      <c r="D306" s="10" t="s">
        <v>744</v>
      </c>
      <c r="E306" s="10" t="s">
        <v>738</v>
      </c>
      <c r="F306" s="10" t="str">
        <f>IF(Table1[[#This Row],[Regional_accessibility]]=0,"exclude - no RA","")</f>
        <v/>
      </c>
      <c r="G306" s="10" t="str">
        <f>IF(Table1[[#This Row],[E_mag]]&gt;1,"exclude - &gt;1",IF(Table1[[#This Row],[E_mag]]&lt;-1,"exclude &lt;-1",""))</f>
        <v/>
      </c>
      <c r="H306" s="10" t="str">
        <f>IF(Table1[[#This Row],[E_mag]]&lt;'4 - Outliers'!$F$11,"low",IF(Table1[[#This Row],[E_mag]]&gt;'4 - Outliers'!$F$12,"high",""))</f>
        <v/>
      </c>
      <c r="I306" s="10">
        <f>IF(Table1[[#This Row],[SE_E_mag]]="",VLOOKUP(Table1[[#This Row],[IV_Standardised]],'5 -Impute_SE'!B:C,2,FALSE),Table1[[#This Row],[SE_E_mag]])</f>
        <v>7.2423323615160351E-2</v>
      </c>
      <c r="J306" s="10">
        <f>1/20</f>
        <v>0.05</v>
      </c>
      <c r="K306" s="10">
        <f>1/Table1[[#This Row],[5 - Impute_SE]]</f>
        <v>13.807706552018422</v>
      </c>
      <c r="L306" s="10">
        <f>Table1[[#This Row],[7 - 1_SE]]*Table1[[#This Row],[6 - Assign weight]]</f>
        <v>0.69038532760092108</v>
      </c>
      <c r="M306" s="10">
        <f>Table1[[#This Row],[8 - Total weight]]*Table1[[#This Row],[E_mag]]</f>
        <v>0.17150000000000001</v>
      </c>
      <c r="N306" s="10" t="s">
        <v>325</v>
      </c>
      <c r="O306" s="16">
        <v>0.24841200000000002</v>
      </c>
      <c r="P306" s="10" t="s">
        <v>298</v>
      </c>
      <c r="Q306" s="10">
        <v>7.2423323615160351E-2</v>
      </c>
      <c r="R306" s="10" t="s">
        <v>128</v>
      </c>
      <c r="S306" s="10" t="s">
        <v>88</v>
      </c>
      <c r="T306" s="10" t="s">
        <v>66</v>
      </c>
      <c r="U306" s="10" t="s">
        <v>88</v>
      </c>
      <c r="V306" s="10" t="s">
        <v>47</v>
      </c>
      <c r="W306" s="10" t="s">
        <v>708</v>
      </c>
      <c r="X306" s="10" t="s">
        <v>49</v>
      </c>
      <c r="Y306" s="10" t="s">
        <v>90</v>
      </c>
      <c r="Z306" s="10" t="s">
        <v>13</v>
      </c>
      <c r="AA306" s="11" t="s">
        <v>508</v>
      </c>
      <c r="AB306" s="11" t="s">
        <v>720</v>
      </c>
      <c r="AC306" s="11">
        <v>2010</v>
      </c>
      <c r="AD306" s="10" t="s">
        <v>165</v>
      </c>
      <c r="AE306" s="10">
        <v>473</v>
      </c>
      <c r="AF306" s="10">
        <v>1</v>
      </c>
      <c r="AG306" s="10">
        <v>0</v>
      </c>
      <c r="AH306" s="10">
        <v>0</v>
      </c>
      <c r="AI306" s="10">
        <f>SUM(Table1[[#This Row],[Attitude_SS]:[Demography_SS]])</f>
        <v>0</v>
      </c>
      <c r="AJ306" s="11" t="s">
        <v>94</v>
      </c>
      <c r="AK306" s="11" t="s">
        <v>378</v>
      </c>
      <c r="AL306" s="11"/>
      <c r="AM306" s="11" t="s">
        <v>96</v>
      </c>
      <c r="AN306" s="11" t="s">
        <v>55</v>
      </c>
      <c r="AO306" s="11"/>
      <c r="AP306" s="10">
        <v>0.76200000000000001</v>
      </c>
      <c r="AQ306" s="10"/>
      <c r="AR306" s="10"/>
      <c r="AS306" s="10" t="s">
        <v>58</v>
      </c>
      <c r="AT306" s="10">
        <v>3.43</v>
      </c>
      <c r="AU306" s="10"/>
    </row>
    <row r="307" spans="1:47" x14ac:dyDescent="0.35">
      <c r="A307" s="23">
        <v>65</v>
      </c>
      <c r="B307" s="10" t="s">
        <v>705</v>
      </c>
      <c r="C307" s="10">
        <v>65.3</v>
      </c>
      <c r="D307" s="10" t="s">
        <v>754</v>
      </c>
      <c r="E307" s="10" t="s">
        <v>748</v>
      </c>
      <c r="F307" s="10" t="str">
        <f>IF(Table1[[#This Row],[Regional_accessibility]]=0,"exclude - no RA","")</f>
        <v/>
      </c>
      <c r="G307" s="10" t="str">
        <f>IF(Table1[[#This Row],[E_mag]]&gt;1,"exclude - &gt;1",IF(Table1[[#This Row],[E_mag]]&lt;-1,"exclude &lt;-1",""))</f>
        <v/>
      </c>
      <c r="H307" s="10" t="str">
        <f>IF(Table1[[#This Row],[E_mag]]&lt;'4 - Outliers'!$F$11,"low",IF(Table1[[#This Row],[E_mag]]&gt;'4 - Outliers'!$F$12,"high",""))</f>
        <v/>
      </c>
      <c r="I307" s="10">
        <f>IF(Table1[[#This Row],[SE_E_mag]]="",VLOOKUP(Table1[[#This Row],[IV_Standardised]],'5 -Impute_SE'!B:C,2,FALSE),Table1[[#This Row],[SE_E_mag]])</f>
        <v>6.1961002785515321E-2</v>
      </c>
      <c r="J307" s="10">
        <f>1/20</f>
        <v>0.05</v>
      </c>
      <c r="K307" s="10">
        <f>1/Table1[[#This Row],[5 - Impute_SE]]</f>
        <v>16.139183600071931</v>
      </c>
      <c r="L307" s="10">
        <f>Table1[[#This Row],[7 - 1_SE]]*Table1[[#This Row],[6 - Assign weight]]</f>
        <v>0.80695918000359657</v>
      </c>
      <c r="M307" s="10">
        <f>Table1[[#This Row],[8 - Total weight]]*Table1[[#This Row],[E_mag]]</f>
        <v>0.17950000000000002</v>
      </c>
      <c r="N307" s="10" t="s">
        <v>325</v>
      </c>
      <c r="O307" s="16">
        <v>0.22244</v>
      </c>
      <c r="P307" s="10" t="s">
        <v>298</v>
      </c>
      <c r="Q307" s="10">
        <v>6.1961002785515321E-2</v>
      </c>
      <c r="R307" s="10" t="s">
        <v>128</v>
      </c>
      <c r="S307" s="10" t="s">
        <v>88</v>
      </c>
      <c r="T307" s="10" t="s">
        <v>66</v>
      </c>
      <c r="U307" s="10" t="s">
        <v>88</v>
      </c>
      <c r="V307" s="10" t="s">
        <v>47</v>
      </c>
      <c r="W307" s="10" t="s">
        <v>708</v>
      </c>
      <c r="X307" s="10" t="s">
        <v>49</v>
      </c>
      <c r="Y307" s="10" t="s">
        <v>90</v>
      </c>
      <c r="Z307" s="10" t="s">
        <v>13</v>
      </c>
      <c r="AA307" s="11" t="s">
        <v>508</v>
      </c>
      <c r="AB307" s="11" t="s">
        <v>720</v>
      </c>
      <c r="AC307" s="11">
        <v>2010</v>
      </c>
      <c r="AD307" s="10" t="s">
        <v>165</v>
      </c>
      <c r="AE307" s="10">
        <v>473</v>
      </c>
      <c r="AF307" s="10">
        <v>1</v>
      </c>
      <c r="AG307" s="10">
        <v>0</v>
      </c>
      <c r="AH307" s="10">
        <v>0</v>
      </c>
      <c r="AI307" s="10">
        <f>SUM(Table1[[#This Row],[Attitude_SS]:[Demography_SS]])</f>
        <v>0</v>
      </c>
      <c r="AJ307" s="11" t="s">
        <v>94</v>
      </c>
      <c r="AK307" s="11" t="s">
        <v>378</v>
      </c>
      <c r="AL307" s="11"/>
      <c r="AM307" s="11" t="s">
        <v>96</v>
      </c>
      <c r="AN307" s="11" t="s">
        <v>55</v>
      </c>
      <c r="AO307" s="11"/>
      <c r="AP307" s="10">
        <v>0.83</v>
      </c>
      <c r="AQ307" s="10"/>
      <c r="AR307" s="10"/>
      <c r="AS307" s="10" t="s">
        <v>58</v>
      </c>
      <c r="AT307" s="10">
        <v>3.59</v>
      </c>
      <c r="AU307" s="10"/>
    </row>
    <row r="308" spans="1:47" x14ac:dyDescent="0.35">
      <c r="A308" s="23">
        <v>131</v>
      </c>
      <c r="B308" s="10" t="s">
        <v>1192</v>
      </c>
      <c r="C308" s="10">
        <v>131.1</v>
      </c>
      <c r="D308" s="10" t="s">
        <v>1200</v>
      </c>
      <c r="E308" s="10" t="s">
        <v>1194</v>
      </c>
      <c r="F308" s="10" t="str">
        <f>IF(Table1[[#This Row],[Regional_accessibility]]=0,"exclude - no RA","")</f>
        <v>exclude - no RA</v>
      </c>
      <c r="G308" s="10" t="str">
        <f>IF(Table1[[#This Row],[E_mag]]&gt;1,"exclude - &gt;1",IF(Table1[[#This Row],[E_mag]]&lt;-1,"exclude &lt;-1",""))</f>
        <v/>
      </c>
      <c r="H308" s="10" t="str">
        <f>IF(Table1[[#This Row],[E_mag]]&lt;'4 - Outliers'!$F$11,"low",IF(Table1[[#This Row],[E_mag]]&gt;'4 - Outliers'!$F$12,"high",""))</f>
        <v/>
      </c>
      <c r="I308" s="10">
        <f>IF(Table1[[#This Row],[SE_E_mag]]="",VLOOKUP(Table1[[#This Row],[IV_Standardised]],'5 -Impute_SE'!B:C,2,FALSE),Table1[[#This Row],[SE_E_mag]])</f>
        <v>0.11115</v>
      </c>
      <c r="J308" s="10"/>
      <c r="K308" s="10">
        <f>1/Table1[[#This Row],[5 - Impute_SE]]</f>
        <v>8.9968511021142596</v>
      </c>
      <c r="L308" s="10">
        <f>Table1[[#This Row],[7 - 1_SE]]*Table1[[#This Row],[6 - Assign weight]]</f>
        <v>0</v>
      </c>
      <c r="M308" s="10">
        <f>Table1[[#This Row],[8 - Total weight]]*Table1[[#This Row],[E_mag]]</f>
        <v>0</v>
      </c>
      <c r="N308" s="10" t="s">
        <v>918</v>
      </c>
      <c r="O308" s="10">
        <v>4.4460000000000003E-3</v>
      </c>
      <c r="P308" s="10" t="s">
        <v>491</v>
      </c>
      <c r="Q308" s="10">
        <v>0.11115</v>
      </c>
      <c r="R308" s="10" t="s">
        <v>128</v>
      </c>
      <c r="S308" s="10" t="s">
        <v>44</v>
      </c>
      <c r="T308" s="10" t="s">
        <v>66</v>
      </c>
      <c r="U308" s="10" t="s">
        <v>46</v>
      </c>
      <c r="V308" s="10" t="s">
        <v>119</v>
      </c>
      <c r="W308" s="10" t="s">
        <v>120</v>
      </c>
      <c r="X308" s="10" t="s">
        <v>1195</v>
      </c>
      <c r="Y308" s="10" t="s">
        <v>50</v>
      </c>
      <c r="Z308" s="10" t="s">
        <v>1196</v>
      </c>
      <c r="AA308" s="10" t="s">
        <v>51</v>
      </c>
      <c r="AB308" s="10" t="s">
        <v>923</v>
      </c>
      <c r="AC308" s="10">
        <v>1991</v>
      </c>
      <c r="AD308" s="10" t="s">
        <v>93</v>
      </c>
      <c r="AE308" s="10">
        <v>1619</v>
      </c>
      <c r="AF308" s="10">
        <v>0</v>
      </c>
      <c r="AG308" s="10">
        <v>0</v>
      </c>
      <c r="AH308" s="10">
        <v>1</v>
      </c>
      <c r="AI308" s="10">
        <f>SUM(Table1[[#This Row],[Attitude_SS]:[Demography_SS]])</f>
        <v>1</v>
      </c>
      <c r="AJ308" s="10" t="s">
        <v>111</v>
      </c>
      <c r="AK308" s="10" t="s">
        <v>1201</v>
      </c>
      <c r="AL308" s="10"/>
      <c r="AM308" s="10" t="s">
        <v>135</v>
      </c>
      <c r="AN308" s="10" t="s">
        <v>1198</v>
      </c>
      <c r="AO308" s="10" t="s">
        <v>1199</v>
      </c>
      <c r="AP308" s="10">
        <v>1.14E-2</v>
      </c>
      <c r="AQ308" s="10"/>
      <c r="AR308" s="10"/>
      <c r="AS308" s="10"/>
      <c r="AT308" s="10">
        <v>0.04</v>
      </c>
      <c r="AU308" s="10"/>
    </row>
    <row r="309" spans="1:47" x14ac:dyDescent="0.35">
      <c r="A309" s="23">
        <v>58</v>
      </c>
      <c r="B309" s="10" t="s">
        <v>661</v>
      </c>
      <c r="C309" s="10">
        <v>58.1</v>
      </c>
      <c r="D309" s="10" t="s">
        <v>668</v>
      </c>
      <c r="E309" s="10" t="s">
        <v>663</v>
      </c>
      <c r="F309" s="10" t="str">
        <f>IF(Table1[[#This Row],[Regional_accessibility]]=0,"exclude - no RA","")</f>
        <v>exclude - no RA</v>
      </c>
      <c r="G309" s="10" t="str">
        <f>IF(Table1[[#This Row],[E_mag]]&gt;1,"exclude - &gt;1",IF(Table1[[#This Row],[E_mag]]&lt;-1,"exclude &lt;-1",""))</f>
        <v/>
      </c>
      <c r="H309" s="10" t="str">
        <f>IF(Table1[[#This Row],[E_mag]]&lt;'4 - Outliers'!$F$11,"low",IF(Table1[[#This Row],[E_mag]]&gt;'4 - Outliers'!$F$12,"high",""))</f>
        <v/>
      </c>
      <c r="I309" s="10">
        <f>IF(Table1[[#This Row],[SE_E_mag]]="",VLOOKUP(Table1[[#This Row],[IV_Standardised]],'5 -Impute_SE'!B:C,2,FALSE),Table1[[#This Row],[SE_E_mag]])</f>
        <v>9.0219636336000192E-2</v>
      </c>
      <c r="J309" s="10"/>
      <c r="K309" s="10">
        <f>1/Table1[[#This Row],[5 - Impute_SE]]</f>
        <v>11.084061525982584</v>
      </c>
      <c r="L309" s="10">
        <f>Table1[[#This Row],[7 - 1_SE]]*Table1[[#This Row],[6 - Assign weight]]</f>
        <v>0</v>
      </c>
      <c r="M309" s="10">
        <f>Table1[[#This Row],[8 - Total weight]]*Table1[[#This Row],[E_mag]]</f>
        <v>0</v>
      </c>
      <c r="N309" s="10" t="s">
        <v>669</v>
      </c>
      <c r="O309" s="10">
        <v>3.087868998053629E-3</v>
      </c>
      <c r="P309" s="10" t="s">
        <v>491</v>
      </c>
      <c r="Q309" s="10"/>
      <c r="R309" s="10"/>
      <c r="S309" s="10" t="s">
        <v>44</v>
      </c>
      <c r="T309" s="10" t="s">
        <v>66</v>
      </c>
      <c r="U309" s="10" t="s">
        <v>46</v>
      </c>
      <c r="V309" s="10" t="s">
        <v>71</v>
      </c>
      <c r="W309" s="10" t="s">
        <v>213</v>
      </c>
      <c r="X309" s="10" t="s">
        <v>141</v>
      </c>
      <c r="Y309" s="10" t="s">
        <v>50</v>
      </c>
      <c r="Z309" s="10" t="s">
        <v>174</v>
      </c>
      <c r="AA309" s="11" t="s">
        <v>664</v>
      </c>
      <c r="AB309" s="11" t="s">
        <v>665</v>
      </c>
      <c r="AC309" s="11">
        <v>2009</v>
      </c>
      <c r="AD309" s="10" t="s">
        <v>93</v>
      </c>
      <c r="AE309" s="10">
        <v>16890</v>
      </c>
      <c r="AF309" s="10">
        <v>0</v>
      </c>
      <c r="AG309" s="10">
        <v>0</v>
      </c>
      <c r="AH309" s="10">
        <v>1</v>
      </c>
      <c r="AI309" s="10">
        <f>SUM(Table1[[#This Row],[Attitude_SS]:[Demography_SS]])</f>
        <v>1</v>
      </c>
      <c r="AJ309" s="11" t="s">
        <v>111</v>
      </c>
      <c r="AK309" s="11" t="s">
        <v>112</v>
      </c>
      <c r="AL309" s="11"/>
      <c r="AM309" s="10" t="s">
        <v>113</v>
      </c>
      <c r="AN309" s="11" t="s">
        <v>666</v>
      </c>
      <c r="AO309" s="11" t="s">
        <v>75</v>
      </c>
      <c r="AP309" s="10">
        <v>0.11058971029924898</v>
      </c>
      <c r="AQ309" s="10">
        <v>1.29</v>
      </c>
      <c r="AR309" s="10"/>
      <c r="AS309" s="10" t="s">
        <v>126</v>
      </c>
      <c r="AT309" s="10" t="s">
        <v>58</v>
      </c>
      <c r="AU309" s="10"/>
    </row>
    <row r="310" spans="1:47" x14ac:dyDescent="0.35">
      <c r="A310" s="23">
        <v>108</v>
      </c>
      <c r="B310" s="10" t="s">
        <v>1077</v>
      </c>
      <c r="C310" s="10">
        <v>108.1</v>
      </c>
      <c r="D310" s="10" t="s">
        <v>1088</v>
      </c>
      <c r="E310" s="10" t="s">
        <v>1079</v>
      </c>
      <c r="F310" s="10" t="str">
        <f>IF(Table1[[#This Row],[Regional_accessibility]]=0,"exclude - no RA","")</f>
        <v/>
      </c>
      <c r="G310" s="10" t="str">
        <f>IF(Table1[[#This Row],[E_mag]]&gt;1,"exclude - &gt;1",IF(Table1[[#This Row],[E_mag]]&lt;-1,"exclude &lt;-1",""))</f>
        <v/>
      </c>
      <c r="H310" s="10" t="str">
        <f>IF(Table1[[#This Row],[E_mag]]&lt;'4 - Outliers'!$F$11,"low",IF(Table1[[#This Row],[E_mag]]&gt;'4 - Outliers'!$F$12,"high",""))</f>
        <v>high</v>
      </c>
      <c r="I310" s="10">
        <f>IF(Table1[[#This Row],[SE_E_mag]]="",VLOOKUP(Table1[[#This Row],[IV_Standardised]],'5 -Impute_SE'!B:C,2,FALSE),Table1[[#This Row],[SE_E_mag]])</f>
        <v>9.0219636336000192E-2</v>
      </c>
      <c r="J310" s="10"/>
      <c r="K310" s="10">
        <f>1/Table1[[#This Row],[5 - Impute_SE]]</f>
        <v>11.084061525982584</v>
      </c>
      <c r="L310" s="10">
        <f>Table1[[#This Row],[7 - 1_SE]]*Table1[[#This Row],[6 - Assign weight]]</f>
        <v>0</v>
      </c>
      <c r="M310" s="10">
        <f>Table1[[#This Row],[8 - Total weight]]*Table1[[#This Row],[E_mag]]</f>
        <v>0</v>
      </c>
      <c r="N310" s="10" t="s">
        <v>454</v>
      </c>
      <c r="O310" s="16">
        <v>0.99390000000000001</v>
      </c>
      <c r="P310" s="10" t="s">
        <v>362</v>
      </c>
      <c r="Q310" s="10"/>
      <c r="R310" s="10"/>
      <c r="S310" s="10" t="s">
        <v>44</v>
      </c>
      <c r="T310" s="10" t="s">
        <v>66</v>
      </c>
      <c r="U310" s="10" t="s">
        <v>46</v>
      </c>
      <c r="V310" s="10" t="s">
        <v>47</v>
      </c>
      <c r="W310" s="10" t="s">
        <v>120</v>
      </c>
      <c r="X310" s="10" t="s">
        <v>359</v>
      </c>
      <c r="Y310" s="10" t="s">
        <v>90</v>
      </c>
      <c r="Z310" s="10" t="s">
        <v>142</v>
      </c>
      <c r="AA310" s="11" t="s">
        <v>51</v>
      </c>
      <c r="AB310" s="11" t="s">
        <v>1080</v>
      </c>
      <c r="AC310" s="11">
        <v>2000</v>
      </c>
      <c r="AD310" s="10" t="s">
        <v>93</v>
      </c>
      <c r="AE310" s="10">
        <v>40436</v>
      </c>
      <c r="AF310" s="10">
        <v>1</v>
      </c>
      <c r="AG310" s="10">
        <v>0</v>
      </c>
      <c r="AH310" s="10">
        <v>1</v>
      </c>
      <c r="AI310" s="10">
        <f>SUM(Table1[[#This Row],[Attitude_SS]:[Demography_SS]])</f>
        <v>1</v>
      </c>
      <c r="AJ310" s="11" t="s">
        <v>111</v>
      </c>
      <c r="AK310" s="11" t="s">
        <v>1085</v>
      </c>
      <c r="AL310" s="11"/>
      <c r="AM310" s="11" t="s">
        <v>113</v>
      </c>
      <c r="AN310" s="11" t="s">
        <v>215</v>
      </c>
      <c r="AO310" s="11"/>
      <c r="AP310" s="10">
        <v>1.3251999999999999</v>
      </c>
      <c r="AQ310" s="10"/>
      <c r="AR310" s="10">
        <v>3.7629378673196339</v>
      </c>
      <c r="AS310" s="10" t="s">
        <v>185</v>
      </c>
      <c r="AT310" s="10" t="s">
        <v>58</v>
      </c>
      <c r="AU310" s="10"/>
    </row>
    <row r="311" spans="1:47" x14ac:dyDescent="0.35">
      <c r="A311" s="23">
        <v>108</v>
      </c>
      <c r="B311" s="10" t="s">
        <v>1077</v>
      </c>
      <c r="C311" s="10">
        <v>108.1</v>
      </c>
      <c r="D311" s="10" t="s">
        <v>1084</v>
      </c>
      <c r="E311" s="10" t="s">
        <v>1079</v>
      </c>
      <c r="F311" s="10" t="str">
        <f>IF(Table1[[#This Row],[Regional_accessibility]]=0,"exclude - no RA","")</f>
        <v/>
      </c>
      <c r="G311" s="10" t="str">
        <f>IF(Table1[[#This Row],[E_mag]]&gt;1,"exclude - &gt;1",IF(Table1[[#This Row],[E_mag]]&lt;-1,"exclude &lt;-1",""))</f>
        <v/>
      </c>
      <c r="H311" s="10" t="str">
        <f>IF(Table1[[#This Row],[E_mag]]&lt;'4 - Outliers'!$F$11,"low",IF(Table1[[#This Row],[E_mag]]&gt;'4 - Outliers'!$F$12,"high",""))</f>
        <v>low</v>
      </c>
      <c r="I311" s="10">
        <f>IF(Table1[[#This Row],[SE_E_mag]]="",VLOOKUP(Table1[[#This Row],[IV_Standardised]],'5 -Impute_SE'!B:C,2,FALSE),Table1[[#This Row],[SE_E_mag]])</f>
        <v>9.0219636336000192E-2</v>
      </c>
      <c r="J311" s="10"/>
      <c r="K311" s="10">
        <f>1/Table1[[#This Row],[5 - Impute_SE]]</f>
        <v>11.084061525982584</v>
      </c>
      <c r="L311" s="10">
        <f>Table1[[#This Row],[7 - 1_SE]]*Table1[[#This Row],[6 - Assign weight]]</f>
        <v>0</v>
      </c>
      <c r="M311" s="10">
        <f>Table1[[#This Row],[8 - Total weight]]*Table1[[#This Row],[E_mag]]</f>
        <v>0</v>
      </c>
      <c r="N311" s="10" t="s">
        <v>454</v>
      </c>
      <c r="O311" s="16">
        <v>-0.78131899999999999</v>
      </c>
      <c r="P311" s="10" t="s">
        <v>362</v>
      </c>
      <c r="Q311" s="10"/>
      <c r="R311" s="10"/>
      <c r="S311" s="10" t="s">
        <v>44</v>
      </c>
      <c r="T311" s="10" t="s">
        <v>45</v>
      </c>
      <c r="U311" s="10" t="s">
        <v>46</v>
      </c>
      <c r="V311" s="10" t="s">
        <v>47</v>
      </c>
      <c r="W311" s="10" t="s">
        <v>120</v>
      </c>
      <c r="X311" s="10" t="s">
        <v>359</v>
      </c>
      <c r="Y311" s="10" t="s">
        <v>90</v>
      </c>
      <c r="Z311" s="10" t="s">
        <v>142</v>
      </c>
      <c r="AA311" s="11" t="s">
        <v>51</v>
      </c>
      <c r="AB311" s="11" t="s">
        <v>1080</v>
      </c>
      <c r="AC311" s="11">
        <v>2000</v>
      </c>
      <c r="AD311" s="10" t="s">
        <v>93</v>
      </c>
      <c r="AE311" s="10">
        <v>40436</v>
      </c>
      <c r="AF311" s="10">
        <v>1</v>
      </c>
      <c r="AG311" s="10">
        <v>0</v>
      </c>
      <c r="AH311" s="10">
        <v>1</v>
      </c>
      <c r="AI311" s="10">
        <f>SUM(Table1[[#This Row],[Attitude_SS]:[Demography_SS]])</f>
        <v>1</v>
      </c>
      <c r="AJ311" s="11" t="s">
        <v>111</v>
      </c>
      <c r="AK311" s="11" t="s">
        <v>1085</v>
      </c>
      <c r="AL311" s="11"/>
      <c r="AM311" s="11" t="s">
        <v>113</v>
      </c>
      <c r="AN311" s="11" t="s">
        <v>215</v>
      </c>
      <c r="AO311" s="11"/>
      <c r="AP311" s="10">
        <v>-1.0703</v>
      </c>
      <c r="AQ311" s="10"/>
      <c r="AR311" s="10">
        <v>0.34290563029732091</v>
      </c>
      <c r="AS311" s="10" t="s">
        <v>185</v>
      </c>
      <c r="AT311" s="10" t="s">
        <v>58</v>
      </c>
      <c r="AU311" s="10"/>
    </row>
    <row r="312" spans="1:47" x14ac:dyDescent="0.35">
      <c r="A312" s="23">
        <v>131</v>
      </c>
      <c r="B312" s="10" t="s">
        <v>1192</v>
      </c>
      <c r="C312" s="10">
        <v>131.19999999999999</v>
      </c>
      <c r="D312" s="10" t="s">
        <v>1210</v>
      </c>
      <c r="E312" s="10" t="s">
        <v>1211</v>
      </c>
      <c r="F312" s="10" t="str">
        <f>IF(Table1[[#This Row],[Regional_accessibility]]=0,"exclude - no RA","")</f>
        <v>exclude - no RA</v>
      </c>
      <c r="G312" s="10" t="str">
        <f>IF(Table1[[#This Row],[E_mag]]&gt;1,"exclude - &gt;1",IF(Table1[[#This Row],[E_mag]]&lt;-1,"exclude &lt;-1",""))</f>
        <v/>
      </c>
      <c r="H312" s="10" t="str">
        <f>IF(Table1[[#This Row],[E_mag]]&lt;'4 - Outliers'!$F$11,"low",IF(Table1[[#This Row],[E_mag]]&gt;'4 - Outliers'!$F$12,"high",""))</f>
        <v/>
      </c>
      <c r="I312" s="10">
        <f>IF(Table1[[#This Row],[SE_E_mag]]="",VLOOKUP(Table1[[#This Row],[IV_Standardised]],'5 -Impute_SE'!B:C,2,FALSE),Table1[[#This Row],[SE_E_mag]])</f>
        <v>0.12663333333333332</v>
      </c>
      <c r="J312" s="10"/>
      <c r="K312" s="10">
        <f>1/Table1[[#This Row],[5 - Impute_SE]]</f>
        <v>7.8968149513029751</v>
      </c>
      <c r="L312" s="10">
        <f>Table1[[#This Row],[7 - 1_SE]]*Table1[[#This Row],[6 - Assign weight]]</f>
        <v>0</v>
      </c>
      <c r="M312" s="10">
        <f>Table1[[#This Row],[8 - Total weight]]*Table1[[#This Row],[E_mag]]</f>
        <v>0</v>
      </c>
      <c r="N312" s="10" t="s">
        <v>918</v>
      </c>
      <c r="O312" s="10">
        <v>-3.7989999999999999E-3</v>
      </c>
      <c r="P312" s="10" t="s">
        <v>491</v>
      </c>
      <c r="Q312" s="10">
        <v>0.12663333333333332</v>
      </c>
      <c r="R312" s="10" t="s">
        <v>128</v>
      </c>
      <c r="S312" s="10" t="s">
        <v>44</v>
      </c>
      <c r="T312" s="10" t="s">
        <v>45</v>
      </c>
      <c r="U312" s="10" t="s">
        <v>46</v>
      </c>
      <c r="V312" s="10" t="s">
        <v>119</v>
      </c>
      <c r="W312" s="10" t="s">
        <v>120</v>
      </c>
      <c r="X312" s="10" t="s">
        <v>1195</v>
      </c>
      <c r="Y312" s="10" t="s">
        <v>50</v>
      </c>
      <c r="Z312" s="10" t="s">
        <v>436</v>
      </c>
      <c r="AA312" s="10" t="s">
        <v>51</v>
      </c>
      <c r="AB312" s="10" t="s">
        <v>923</v>
      </c>
      <c r="AC312" s="10">
        <v>1991</v>
      </c>
      <c r="AD312" s="10" t="s">
        <v>93</v>
      </c>
      <c r="AE312" s="10">
        <v>1036</v>
      </c>
      <c r="AF312" s="10">
        <v>0</v>
      </c>
      <c r="AG312" s="10">
        <v>0</v>
      </c>
      <c r="AH312" s="10">
        <v>1</v>
      </c>
      <c r="AI312" s="10">
        <f>SUM(Table1[[#This Row],[Attitude_SS]:[Demography_SS]])</f>
        <v>1</v>
      </c>
      <c r="AJ312" s="10" t="s">
        <v>111</v>
      </c>
      <c r="AK312" s="10" t="s">
        <v>1197</v>
      </c>
      <c r="AL312" s="10"/>
      <c r="AM312" s="10" t="s">
        <v>135</v>
      </c>
      <c r="AN312" s="10" t="s">
        <v>1198</v>
      </c>
      <c r="AO312" s="10" t="s">
        <v>1199</v>
      </c>
      <c r="AP312" s="10">
        <v>-1.3100000000000001E-2</v>
      </c>
      <c r="AQ312" s="10"/>
      <c r="AR312" s="10"/>
      <c r="AS312" s="10"/>
      <c r="AT312" s="10">
        <v>-0.03</v>
      </c>
      <c r="AU312" s="10"/>
    </row>
    <row r="313" spans="1:47" x14ac:dyDescent="0.35">
      <c r="A313" s="23">
        <v>30</v>
      </c>
      <c r="B313" s="10" t="s">
        <v>388</v>
      </c>
      <c r="C313" s="10">
        <v>30.1</v>
      </c>
      <c r="D313" s="10" t="s">
        <v>399</v>
      </c>
      <c r="E313" s="10" t="s">
        <v>390</v>
      </c>
      <c r="F313" s="10" t="str">
        <f>IF(Table1[[#This Row],[Regional_accessibility]]=0,"exclude - no RA","")</f>
        <v>exclude - no RA</v>
      </c>
      <c r="G313" s="10" t="str">
        <f>IF(Table1[[#This Row],[E_mag]]&gt;1,"exclude - &gt;1",IF(Table1[[#This Row],[E_mag]]&lt;-1,"exclude &lt;-1",""))</f>
        <v/>
      </c>
      <c r="H313" s="10" t="str">
        <f>IF(Table1[[#This Row],[E_mag]]&lt;'4 - Outliers'!$F$11,"low",IF(Table1[[#This Row],[E_mag]]&gt;'4 - Outliers'!$F$12,"high",""))</f>
        <v/>
      </c>
      <c r="I313" s="10">
        <f>IF(Table1[[#This Row],[SE_E_mag]]="",VLOOKUP(Table1[[#This Row],[IV_Standardised]],'5 -Impute_SE'!B:C,2,FALSE),Table1[[#This Row],[SE_E_mag]])</f>
        <v>0.35200000000000004</v>
      </c>
      <c r="J313" s="10"/>
      <c r="K313" s="10">
        <f>1/Table1[[#This Row],[5 - Impute_SE]]</f>
        <v>2.8409090909090908</v>
      </c>
      <c r="L313" s="10">
        <f>Table1[[#This Row],[7 - 1_SE]]*Table1[[#This Row],[6 - Assign weight]]</f>
        <v>0</v>
      </c>
      <c r="M313" s="10">
        <f>Table1[[#This Row],[8 - Total weight]]*Table1[[#This Row],[E_mag]]</f>
        <v>0</v>
      </c>
      <c r="N313" s="10" t="s">
        <v>401</v>
      </c>
      <c r="O313" s="10">
        <v>-2.2000000000000002E-2</v>
      </c>
      <c r="P313" s="10" t="s">
        <v>362</v>
      </c>
      <c r="Q313" s="10">
        <v>0.35200000000000004</v>
      </c>
      <c r="R313" s="10" t="s">
        <v>128</v>
      </c>
      <c r="S313" s="10" t="s">
        <v>44</v>
      </c>
      <c r="T313" s="10" t="s">
        <v>45</v>
      </c>
      <c r="U313" s="10" t="s">
        <v>46</v>
      </c>
      <c r="V313" s="10" t="s">
        <v>47</v>
      </c>
      <c r="W313" s="10" t="s">
        <v>391</v>
      </c>
      <c r="X313" s="10" t="s">
        <v>214</v>
      </c>
      <c r="Y313" s="10" t="s">
        <v>90</v>
      </c>
      <c r="Z313" s="10" t="s">
        <v>13</v>
      </c>
      <c r="AA313" s="11" t="s">
        <v>51</v>
      </c>
      <c r="AB313" s="11" t="s">
        <v>392</v>
      </c>
      <c r="AC313" s="11">
        <v>2005</v>
      </c>
      <c r="AD313" s="10" t="s">
        <v>93</v>
      </c>
      <c r="AE313" s="10">
        <v>148</v>
      </c>
      <c r="AF313" s="10">
        <v>0</v>
      </c>
      <c r="AG313" s="10">
        <v>0</v>
      </c>
      <c r="AH313" s="10">
        <v>0</v>
      </c>
      <c r="AI313" s="10">
        <f>SUM(Table1[[#This Row],[Attitude_SS]:[Demography_SS]])</f>
        <v>0</v>
      </c>
      <c r="AJ313" s="11" t="s">
        <v>111</v>
      </c>
      <c r="AK313" s="11" t="s">
        <v>400</v>
      </c>
      <c r="AL313" s="11"/>
      <c r="AM313" s="11" t="s">
        <v>113</v>
      </c>
      <c r="AN313" s="11" t="s">
        <v>215</v>
      </c>
      <c r="AO313" s="11"/>
      <c r="AP313" s="10">
        <v>-0.05</v>
      </c>
      <c r="AQ313" s="10"/>
      <c r="AR313" s="10">
        <v>0.95122942450071402</v>
      </c>
      <c r="AS313" s="10" t="s">
        <v>185</v>
      </c>
      <c r="AT313" s="10">
        <v>-6.25E-2</v>
      </c>
      <c r="AU313" s="10" t="s">
        <v>127</v>
      </c>
    </row>
    <row r="314" spans="1:47" x14ac:dyDescent="0.35">
      <c r="A314" s="23">
        <v>69</v>
      </c>
      <c r="B314" s="10" t="s">
        <v>835</v>
      </c>
      <c r="C314" s="10">
        <v>69.099999999999994</v>
      </c>
      <c r="D314" s="10" t="s">
        <v>841</v>
      </c>
      <c r="E314" s="10" t="s">
        <v>842</v>
      </c>
      <c r="F314" s="10" t="str">
        <f>IF(Table1[[#This Row],[Regional_accessibility]]=0,"exclude - no RA","")</f>
        <v>exclude - no RA</v>
      </c>
      <c r="G314" s="10" t="str">
        <f>IF(Table1[[#This Row],[E_mag]]&gt;1,"exclude - &gt;1",IF(Table1[[#This Row],[E_mag]]&lt;-1,"exclude &lt;-1",""))</f>
        <v/>
      </c>
      <c r="H314" s="10" t="str">
        <f>IF(Table1[[#This Row],[E_mag]]&lt;'4 - Outliers'!$F$11,"low",IF(Table1[[#This Row],[E_mag]]&gt;'4 - Outliers'!$F$12,"high",""))</f>
        <v/>
      </c>
      <c r="I314" s="10">
        <f>IF(Table1[[#This Row],[SE_E_mag]]="",VLOOKUP(Table1[[#This Row],[IV_Standardised]],'5 -Impute_SE'!B:C,2,FALSE),Table1[[#This Row],[SE_E_mag]])</f>
        <v>0.11666666666666667</v>
      </c>
      <c r="J314" s="10"/>
      <c r="K314" s="10">
        <f>1/Table1[[#This Row],[5 - Impute_SE]]</f>
        <v>8.5714285714285712</v>
      </c>
      <c r="L314" s="10">
        <f>Table1[[#This Row],[7 - 1_SE]]*Table1[[#This Row],[6 - Assign weight]]</f>
        <v>0</v>
      </c>
      <c r="M314" s="10">
        <f>Table1[[#This Row],[8 - Total weight]]*Table1[[#This Row],[E_mag]]</f>
        <v>0</v>
      </c>
      <c r="N314" s="10" t="s">
        <v>354</v>
      </c>
      <c r="O314" s="10">
        <v>-2.8000000000000001E-2</v>
      </c>
      <c r="P314" s="10" t="s">
        <v>98</v>
      </c>
      <c r="Q314" s="10">
        <v>0.11666666666666667</v>
      </c>
      <c r="R314" s="10" t="s">
        <v>128</v>
      </c>
      <c r="S314" s="10" t="s">
        <v>44</v>
      </c>
      <c r="T314" s="10" t="s">
        <v>45</v>
      </c>
      <c r="U314" s="10" t="s">
        <v>46</v>
      </c>
      <c r="V314" s="10" t="s">
        <v>47</v>
      </c>
      <c r="W314" s="10" t="s">
        <v>838</v>
      </c>
      <c r="X314" s="10" t="s">
        <v>49</v>
      </c>
      <c r="Y314" s="10" t="s">
        <v>90</v>
      </c>
      <c r="Z314" s="10" t="s">
        <v>13</v>
      </c>
      <c r="AA314" s="11" t="s">
        <v>664</v>
      </c>
      <c r="AB314" s="11" t="s">
        <v>839</v>
      </c>
      <c r="AC314" s="11">
        <v>2009</v>
      </c>
      <c r="AD314" s="10" t="s">
        <v>93</v>
      </c>
      <c r="AE314" s="10">
        <v>236</v>
      </c>
      <c r="AF314" s="10">
        <v>0</v>
      </c>
      <c r="AG314" s="10">
        <v>0</v>
      </c>
      <c r="AH314" s="10">
        <v>1</v>
      </c>
      <c r="AI314" s="10">
        <f>SUM(Table1[[#This Row],[Attitude_SS]:[Demography_SS]])</f>
        <v>1</v>
      </c>
      <c r="AJ314" s="11" t="s">
        <v>111</v>
      </c>
      <c r="AK314" s="11" t="s">
        <v>843</v>
      </c>
      <c r="AL314" s="11"/>
      <c r="AM314" s="11" t="s">
        <v>113</v>
      </c>
      <c r="AN314" s="11" t="s">
        <v>844</v>
      </c>
      <c r="AO314" s="11"/>
      <c r="AP314" s="10">
        <v>-2.8000000000000001E-2</v>
      </c>
      <c r="AQ314" s="10"/>
      <c r="AR314" s="10"/>
      <c r="AS314" s="10" t="s">
        <v>58</v>
      </c>
      <c r="AT314" s="10">
        <v>-0.24</v>
      </c>
      <c r="AU314" s="10"/>
    </row>
    <row r="315" spans="1:47" x14ac:dyDescent="0.35">
      <c r="A315" s="23">
        <v>117</v>
      </c>
      <c r="B315" s="10" t="s">
        <v>1145</v>
      </c>
      <c r="C315" s="10">
        <v>117.1</v>
      </c>
      <c r="D315" s="10" t="s">
        <v>1146</v>
      </c>
      <c r="E315" s="10" t="s">
        <v>1147</v>
      </c>
      <c r="F315" s="10" t="str">
        <f>IF(Table1[[#This Row],[Regional_accessibility]]=0,"exclude - no RA","")</f>
        <v>exclude - no RA</v>
      </c>
      <c r="G315" s="10" t="str">
        <f>IF(Table1[[#This Row],[E_mag]]&gt;1,"exclude - &gt;1",IF(Table1[[#This Row],[E_mag]]&lt;-1,"exclude &lt;-1",""))</f>
        <v/>
      </c>
      <c r="H315" s="10" t="str">
        <f>IF(Table1[[#This Row],[E_mag]]&lt;'4 - Outliers'!$F$11,"low",IF(Table1[[#This Row],[E_mag]]&gt;'4 - Outliers'!$F$12,"high",""))</f>
        <v/>
      </c>
      <c r="I315" s="10">
        <f>IF(Table1[[#This Row],[SE_E_mag]]="",VLOOKUP(Table1[[#This Row],[IV_Standardised]],'5 -Impute_SE'!B:C,2,FALSE),Table1[[#This Row],[SE_E_mag]])</f>
        <v>9.0219636336000192E-2</v>
      </c>
      <c r="J315" s="10"/>
      <c r="K315" s="10">
        <f>1/Table1[[#This Row],[5 - Impute_SE]]</f>
        <v>11.084061525982584</v>
      </c>
      <c r="L315" s="10">
        <f>Table1[[#This Row],[7 - 1_SE]]*Table1[[#This Row],[6 - Assign weight]]</f>
        <v>0</v>
      </c>
      <c r="M315" s="10">
        <f>Table1[[#This Row],[8 - Total weight]]*Table1[[#This Row],[E_mag]]</f>
        <v>0</v>
      </c>
      <c r="N315" s="10"/>
      <c r="O315" s="10">
        <v>-3.6999999999999998E-2</v>
      </c>
      <c r="P315" s="10" t="s">
        <v>126</v>
      </c>
      <c r="Q315" s="10"/>
      <c r="R315" s="10"/>
      <c r="S315" s="10" t="s">
        <v>88</v>
      </c>
      <c r="T315" s="10" t="s">
        <v>45</v>
      </c>
      <c r="U315" s="10" t="s">
        <v>44</v>
      </c>
      <c r="V315" s="10" t="s">
        <v>119</v>
      </c>
      <c r="W315" s="10" t="s">
        <v>15</v>
      </c>
      <c r="X315" s="10" t="s">
        <v>141</v>
      </c>
      <c r="Y315" s="10" t="s">
        <v>90</v>
      </c>
      <c r="Z315" s="10" t="s">
        <v>436</v>
      </c>
      <c r="AA315" s="11" t="s">
        <v>51</v>
      </c>
      <c r="AB315" s="11" t="s">
        <v>143</v>
      </c>
      <c r="AC315" s="11">
        <v>1995</v>
      </c>
      <c r="AD315" s="10" t="s">
        <v>93</v>
      </c>
      <c r="AE315" s="10">
        <v>131</v>
      </c>
      <c r="AF315" s="10">
        <v>0</v>
      </c>
      <c r="AG315" s="10">
        <v>0</v>
      </c>
      <c r="AH315" s="10">
        <v>1</v>
      </c>
      <c r="AI315" s="10">
        <f>SUM(Table1[[#This Row],[Attitude_SS]:[Demography_SS]])</f>
        <v>1</v>
      </c>
      <c r="AJ315" s="11" t="s">
        <v>111</v>
      </c>
      <c r="AK315" s="11" t="s">
        <v>1130</v>
      </c>
      <c r="AL315" s="11"/>
      <c r="AM315" s="11" t="s">
        <v>113</v>
      </c>
      <c r="AN315" s="11" t="s">
        <v>147</v>
      </c>
      <c r="AO315" s="11" t="s">
        <v>1148</v>
      </c>
      <c r="AP315" s="10"/>
      <c r="AQ315" s="10"/>
      <c r="AR315" s="10"/>
      <c r="AS315" s="10" t="s">
        <v>58</v>
      </c>
      <c r="AT315" s="10" t="s">
        <v>58</v>
      </c>
      <c r="AU315" s="10"/>
    </row>
    <row r="316" spans="1:47" x14ac:dyDescent="0.35">
      <c r="A316" s="23">
        <v>86</v>
      </c>
      <c r="B316" s="10" t="s">
        <v>920</v>
      </c>
      <c r="C316" s="10">
        <v>86.2</v>
      </c>
      <c r="D316" s="10" t="s">
        <v>926</v>
      </c>
      <c r="E316" s="10" t="s">
        <v>927</v>
      </c>
      <c r="F316" s="10" t="str">
        <f>IF(Table1[[#This Row],[Regional_accessibility]]=0,"exclude - no RA","")</f>
        <v/>
      </c>
      <c r="G316" s="10" t="str">
        <f>IF(Table1[[#This Row],[E_mag]]&gt;1,"exclude - &gt;1",IF(Table1[[#This Row],[E_mag]]&lt;-1,"exclude &lt;-1",""))</f>
        <v/>
      </c>
      <c r="H316" s="10" t="str">
        <f>IF(Table1[[#This Row],[E_mag]]&lt;'4 - Outliers'!$F$11,"low",IF(Table1[[#This Row],[E_mag]]&gt;'4 - Outliers'!$F$12,"high",""))</f>
        <v/>
      </c>
      <c r="I316" s="10">
        <f>IF(Table1[[#This Row],[SE_E_mag]]="",VLOOKUP(Table1[[#This Row],[IV_Standardised]],'5 -Impute_SE'!B:C,2,FALSE),Table1[[#This Row],[SE_E_mag]])</f>
        <v>4.067176213173259E-2</v>
      </c>
      <c r="J316" s="10">
        <f>1/2</f>
        <v>0.5</v>
      </c>
      <c r="K316" s="10">
        <f>1/Table1[[#This Row],[5 - Impute_SE]]</f>
        <v>24.587083214173997</v>
      </c>
      <c r="L316" s="10">
        <f>Table1[[#This Row],[7 - 1_SE]]*Table1[[#This Row],[6 - Assign weight]]</f>
        <v>12.293541607086999</v>
      </c>
      <c r="M316" s="10">
        <f>Table1[[#This Row],[8 - Total weight]]*Table1[[#This Row],[E_mag]]</f>
        <v>-1.684215200170919</v>
      </c>
      <c r="N316" s="10"/>
      <c r="O316" s="16">
        <v>-0.13700000000000001</v>
      </c>
      <c r="P316" s="10" t="s">
        <v>126</v>
      </c>
      <c r="Q316" s="10"/>
      <c r="R316" s="10"/>
      <c r="S316" s="10" t="s">
        <v>44</v>
      </c>
      <c r="T316" s="10" t="s">
        <v>45</v>
      </c>
      <c r="U316" s="10" t="s">
        <v>46</v>
      </c>
      <c r="V316" s="10" t="s">
        <v>47</v>
      </c>
      <c r="W316" s="10" t="s">
        <v>89</v>
      </c>
      <c r="X316" s="10" t="s">
        <v>49</v>
      </c>
      <c r="Y316" s="10" t="s">
        <v>90</v>
      </c>
      <c r="Z316" s="10" t="s">
        <v>102</v>
      </c>
      <c r="AA316" s="11" t="s">
        <v>51</v>
      </c>
      <c r="AB316" s="11" t="s">
        <v>923</v>
      </c>
      <c r="AC316" s="11" t="s">
        <v>924</v>
      </c>
      <c r="AD316" s="10" t="s">
        <v>165</v>
      </c>
      <c r="AE316" s="10">
        <v>120</v>
      </c>
      <c r="AF316" s="10">
        <v>1</v>
      </c>
      <c r="AG316" s="10">
        <v>0</v>
      </c>
      <c r="AH316" s="10">
        <v>1</v>
      </c>
      <c r="AI316" s="10">
        <f>SUM(Table1[[#This Row],[Attitude_SS]:[Demography_SS]])</f>
        <v>1</v>
      </c>
      <c r="AJ316" s="11" t="s">
        <v>94</v>
      </c>
      <c r="AK316" s="11" t="s">
        <v>145</v>
      </c>
      <c r="AL316" s="11"/>
      <c r="AM316" s="11" t="s">
        <v>146</v>
      </c>
      <c r="AN316" s="11" t="s">
        <v>55</v>
      </c>
      <c r="AO316" s="11"/>
      <c r="AP316" s="10">
        <v>-0.06</v>
      </c>
      <c r="AQ316" s="10"/>
      <c r="AR316" s="10"/>
      <c r="AS316" s="10" t="s">
        <v>58</v>
      </c>
      <c r="AT316" s="10" t="s">
        <v>58</v>
      </c>
      <c r="AU316" s="10"/>
    </row>
    <row r="317" spans="1:47" x14ac:dyDescent="0.35">
      <c r="A317" s="23">
        <v>86</v>
      </c>
      <c r="B317" s="10" t="s">
        <v>920</v>
      </c>
      <c r="C317" s="10">
        <v>86.4</v>
      </c>
      <c r="D317" s="10" t="s">
        <v>936</v>
      </c>
      <c r="E317" s="10" t="s">
        <v>934</v>
      </c>
      <c r="F317" s="10" t="str">
        <f>IF(Table1[[#This Row],[Regional_accessibility]]=0,"exclude - no RA","")</f>
        <v/>
      </c>
      <c r="G317" s="10" t="str">
        <f>IF(Table1[[#This Row],[E_mag]]&gt;1,"exclude - &gt;1",IF(Table1[[#This Row],[E_mag]]&lt;-1,"exclude &lt;-1",""))</f>
        <v/>
      </c>
      <c r="H317" s="10" t="str">
        <f>IF(Table1[[#This Row],[E_mag]]&lt;'4 - Outliers'!$F$11,"low",IF(Table1[[#This Row],[E_mag]]&gt;'4 - Outliers'!$F$12,"high",""))</f>
        <v/>
      </c>
      <c r="I317" s="10">
        <f>IF(Table1[[#This Row],[SE_E_mag]]="",VLOOKUP(Table1[[#This Row],[IV_Standardised]],'5 -Impute_SE'!B:C,2,FALSE),Table1[[#This Row],[SE_E_mag]])</f>
        <v>4.067176213173259E-2</v>
      </c>
      <c r="J317" s="10">
        <f>1/2</f>
        <v>0.5</v>
      </c>
      <c r="K317" s="10">
        <f>1/Table1[[#This Row],[5 - Impute_SE]]</f>
        <v>24.587083214173997</v>
      </c>
      <c r="L317" s="10">
        <f>Table1[[#This Row],[7 - 1_SE]]*Table1[[#This Row],[6 - Assign weight]]</f>
        <v>12.293541607086999</v>
      </c>
      <c r="M317" s="10">
        <f>Table1[[#This Row],[8 - Total weight]]*Table1[[#This Row],[E_mag]]</f>
        <v>6.2328255947931082</v>
      </c>
      <c r="N317" s="10"/>
      <c r="O317" s="16">
        <v>0.50700000000000001</v>
      </c>
      <c r="P317" s="10" t="s">
        <v>126</v>
      </c>
      <c r="Q317" s="10"/>
      <c r="R317" s="10"/>
      <c r="S317" s="10" t="s">
        <v>88</v>
      </c>
      <c r="T317" s="10" t="s">
        <v>66</v>
      </c>
      <c r="U317" s="10" t="s">
        <v>88</v>
      </c>
      <c r="V317" s="10" t="s">
        <v>47</v>
      </c>
      <c r="W317" s="10" t="s">
        <v>89</v>
      </c>
      <c r="X317" s="10" t="s">
        <v>49</v>
      </c>
      <c r="Y317" s="10" t="s">
        <v>90</v>
      </c>
      <c r="Z317" s="10" t="s">
        <v>102</v>
      </c>
      <c r="AA317" s="11" t="s">
        <v>51</v>
      </c>
      <c r="AB317" s="11" t="s">
        <v>923</v>
      </c>
      <c r="AC317" s="11" t="s">
        <v>924</v>
      </c>
      <c r="AD317" s="10" t="s">
        <v>165</v>
      </c>
      <c r="AE317" s="10">
        <v>120</v>
      </c>
      <c r="AF317" s="10">
        <v>1</v>
      </c>
      <c r="AG317" s="10">
        <v>0</v>
      </c>
      <c r="AH317" s="10">
        <v>1</v>
      </c>
      <c r="AI317" s="10">
        <f>SUM(Table1[[#This Row],[Attitude_SS]:[Demography_SS]])</f>
        <v>1</v>
      </c>
      <c r="AJ317" s="11" t="s">
        <v>94</v>
      </c>
      <c r="AK317" s="11" t="s">
        <v>145</v>
      </c>
      <c r="AL317" s="11"/>
      <c r="AM317" s="11" t="s">
        <v>146</v>
      </c>
      <c r="AN317" s="11" t="s">
        <v>55</v>
      </c>
      <c r="AO317" s="11"/>
      <c r="AP317" s="10">
        <v>0.09</v>
      </c>
      <c r="AQ317" s="10"/>
      <c r="AR317" s="10"/>
      <c r="AS317" s="10" t="s">
        <v>58</v>
      </c>
      <c r="AT317" s="10" t="s">
        <v>58</v>
      </c>
      <c r="AU317" s="10"/>
    </row>
    <row r="318" spans="1:47" x14ac:dyDescent="0.35">
      <c r="A318" s="23">
        <v>88</v>
      </c>
      <c r="B318" s="10" t="s">
        <v>937</v>
      </c>
      <c r="C318" s="10">
        <v>88.1</v>
      </c>
      <c r="D318" s="10" t="s">
        <v>938</v>
      </c>
      <c r="E318" s="10" t="s">
        <v>939</v>
      </c>
      <c r="F318" s="10" t="str">
        <f>IF(Table1[[#This Row],[Regional_accessibility]]=0,"exclude - no RA","")</f>
        <v/>
      </c>
      <c r="G318" s="10" t="str">
        <f>IF(Table1[[#This Row],[E_mag]]&gt;1,"exclude - &gt;1",IF(Table1[[#This Row],[E_mag]]&lt;-1,"exclude &lt;-1",""))</f>
        <v/>
      </c>
      <c r="H318" s="10" t="str">
        <f>IF(Table1[[#This Row],[E_mag]]&lt;'4 - Outliers'!$F$11,"low",IF(Table1[[#This Row],[E_mag]]&gt;'4 - Outliers'!$F$12,"high",""))</f>
        <v/>
      </c>
      <c r="I318" s="10">
        <f>IF(Table1[[#This Row],[SE_E_mag]]="",VLOOKUP(Table1[[#This Row],[IV_Standardised]],'5 -Impute_SE'!B:C,2,FALSE),Table1[[#This Row],[SE_E_mag]])</f>
        <v>4.067176213173259E-2</v>
      </c>
      <c r="J318" s="10">
        <v>1</v>
      </c>
      <c r="K318" s="10">
        <f>1/Table1[[#This Row],[5 - Impute_SE]]</f>
        <v>24.587083214173997</v>
      </c>
      <c r="L318" s="10">
        <f>Table1[[#This Row],[7 - 1_SE]]*Table1[[#This Row],[6 - Assign weight]]</f>
        <v>24.587083214173997</v>
      </c>
      <c r="M318" s="10">
        <f>Table1[[#This Row],[8 - Total weight]]*Table1[[#This Row],[E_mag]]</f>
        <v>-1.0263107230430311</v>
      </c>
      <c r="N318" s="10" t="s">
        <v>941</v>
      </c>
      <c r="O318" s="47">
        <v>-4.1741865600852641E-2</v>
      </c>
      <c r="P318" s="10" t="s">
        <v>57</v>
      </c>
      <c r="Q318" s="10"/>
      <c r="R318" s="10"/>
      <c r="S318" s="10" t="s">
        <v>44</v>
      </c>
      <c r="T318" s="10" t="s">
        <v>45</v>
      </c>
      <c r="U318" s="10" t="s">
        <v>46</v>
      </c>
      <c r="V318" s="10" t="s">
        <v>163</v>
      </c>
      <c r="W318" s="10" t="s">
        <v>120</v>
      </c>
      <c r="X318" s="10" t="s">
        <v>377</v>
      </c>
      <c r="Y318" s="10" t="s">
        <v>90</v>
      </c>
      <c r="Z318" s="10" t="s">
        <v>13</v>
      </c>
      <c r="AA318" s="11" t="s">
        <v>508</v>
      </c>
      <c r="AB318" s="11" t="s">
        <v>940</v>
      </c>
      <c r="AC318" s="11">
        <v>2010</v>
      </c>
      <c r="AD318" s="10" t="s">
        <v>165</v>
      </c>
      <c r="AE318" s="10">
        <v>78</v>
      </c>
      <c r="AF318" s="10">
        <v>1</v>
      </c>
      <c r="AG318" s="10">
        <v>0</v>
      </c>
      <c r="AH318" s="10">
        <v>1</v>
      </c>
      <c r="AI318" s="10">
        <f>SUM(Table1[[#This Row],[Attitude_SS]:[Demography_SS]])</f>
        <v>1</v>
      </c>
      <c r="AJ318" s="11" t="s">
        <v>94</v>
      </c>
      <c r="AK318" s="11" t="s">
        <v>680</v>
      </c>
      <c r="AL318" s="11"/>
      <c r="AM318" s="11" t="s">
        <v>146</v>
      </c>
      <c r="AN318" s="11" t="s">
        <v>55</v>
      </c>
      <c r="AO318" s="11"/>
      <c r="AP318" s="10">
        <v>-6.1222541364941961E-4</v>
      </c>
      <c r="AQ318" s="10"/>
      <c r="AR318" s="10"/>
      <c r="AS318" s="10" t="s">
        <v>58</v>
      </c>
      <c r="AT318" s="10" t="s">
        <v>58</v>
      </c>
      <c r="AU318" s="10"/>
    </row>
    <row r="319" spans="1:47" x14ac:dyDescent="0.35">
      <c r="A319" s="23">
        <v>98</v>
      </c>
      <c r="B319" s="10" t="s">
        <v>1002</v>
      </c>
      <c r="C319" s="10">
        <v>98.1</v>
      </c>
      <c r="D319" s="10" t="s">
        <v>1003</v>
      </c>
      <c r="E319" s="10" t="s">
        <v>1004</v>
      </c>
      <c r="F319" s="10" t="str">
        <f>IF(Table1[[#This Row],[Regional_accessibility]]=0,"exclude - no RA","")</f>
        <v/>
      </c>
      <c r="G319" s="10" t="str">
        <f>IF(Table1[[#This Row],[E_mag]]&gt;1,"exclude - &gt;1",IF(Table1[[#This Row],[E_mag]]&lt;-1,"exclude &lt;-1",""))</f>
        <v/>
      </c>
      <c r="H319" s="10" t="str">
        <f>IF(Table1[[#This Row],[E_mag]]&lt;'4 - Outliers'!$F$11,"low",IF(Table1[[#This Row],[E_mag]]&gt;'4 - Outliers'!$F$12,"high",""))</f>
        <v/>
      </c>
      <c r="I319" s="10">
        <f>IF(Table1[[#This Row],[SE_E_mag]]="",VLOOKUP(Table1[[#This Row],[IV_Standardised]],'5 -Impute_SE'!B:C,2,FALSE),Table1[[#This Row],[SE_E_mag]])</f>
        <v>4.067176213173259E-2</v>
      </c>
      <c r="J319" s="10">
        <v>1</v>
      </c>
      <c r="K319" s="10">
        <f>1/Table1[[#This Row],[5 - Impute_SE]]</f>
        <v>24.587083214173997</v>
      </c>
      <c r="L319" s="10">
        <f>Table1[[#This Row],[7 - 1_SE]]*Table1[[#This Row],[6 - Assign weight]]</f>
        <v>24.587083214173997</v>
      </c>
      <c r="M319" s="10">
        <f>Table1[[#This Row],[8 - Total weight]]*Table1[[#This Row],[E_mag]]</f>
        <v>0.77875098999702852</v>
      </c>
      <c r="N319" s="10" t="s">
        <v>1005</v>
      </c>
      <c r="O319" s="16">
        <v>3.1673175025010408E-2</v>
      </c>
      <c r="P319" s="10" t="s">
        <v>491</v>
      </c>
      <c r="Q319" s="10"/>
      <c r="R319" s="10"/>
      <c r="S319" s="10" t="s">
        <v>88</v>
      </c>
      <c r="T319" s="10" t="s">
        <v>66</v>
      </c>
      <c r="U319" s="10" t="s">
        <v>88</v>
      </c>
      <c r="V319" s="10" t="s">
        <v>119</v>
      </c>
      <c r="W319" s="10" t="s">
        <v>120</v>
      </c>
      <c r="X319" s="10" t="s">
        <v>73</v>
      </c>
      <c r="Y319" s="10" t="s">
        <v>90</v>
      </c>
      <c r="Z319" s="10" t="s">
        <v>142</v>
      </c>
      <c r="AA319" s="11" t="s">
        <v>508</v>
      </c>
      <c r="AB319" s="11" t="s">
        <v>940</v>
      </c>
      <c r="AC319" s="11">
        <v>1996</v>
      </c>
      <c r="AD319" s="10" t="s">
        <v>93</v>
      </c>
      <c r="AE319" s="10" t="s">
        <v>79</v>
      </c>
      <c r="AF319" s="10">
        <v>1</v>
      </c>
      <c r="AG319" s="10">
        <v>0</v>
      </c>
      <c r="AH319" s="10">
        <v>1</v>
      </c>
      <c r="AI319" s="10">
        <f>SUM(Table1[[#This Row],[Attitude_SS]:[Demography_SS]])</f>
        <v>1</v>
      </c>
      <c r="AJ319" s="11" t="s">
        <v>94</v>
      </c>
      <c r="AK319" s="11" t="s">
        <v>177</v>
      </c>
      <c r="AL319" s="11"/>
      <c r="AM319" s="11" t="s">
        <v>146</v>
      </c>
      <c r="AN319" s="11" t="s">
        <v>74</v>
      </c>
      <c r="AO319" s="11" t="s">
        <v>124</v>
      </c>
      <c r="AP319" s="10">
        <v>1.7000000000000001E-2</v>
      </c>
      <c r="AQ319" s="10">
        <v>1.0171453223252407</v>
      </c>
      <c r="AR319" s="10"/>
      <c r="AS319" s="10" t="s">
        <v>1006</v>
      </c>
      <c r="AT319" s="10" t="s">
        <v>58</v>
      </c>
      <c r="AU319" s="10"/>
    </row>
    <row r="320" spans="1:47" x14ac:dyDescent="0.35">
      <c r="A320" s="23">
        <v>107</v>
      </c>
      <c r="B320" s="10" t="s">
        <v>1060</v>
      </c>
      <c r="C320" s="10">
        <v>107.6</v>
      </c>
      <c r="D320" s="10" t="s">
        <v>1072</v>
      </c>
      <c r="E320" s="10" t="s">
        <v>1073</v>
      </c>
      <c r="F320" s="10" t="str">
        <f>IF(Table1[[#This Row],[Regional_accessibility]]=0,"exclude - no RA","")</f>
        <v/>
      </c>
      <c r="G320" s="10" t="str">
        <f>IF(Table1[[#This Row],[E_mag]]&gt;1,"exclude - &gt;1",IF(Table1[[#This Row],[E_mag]]&lt;-1,"exclude &lt;-1",""))</f>
        <v/>
      </c>
      <c r="H320" s="10" t="str">
        <f>IF(Table1[[#This Row],[E_mag]]&lt;'4 - Outliers'!$F$11,"low",IF(Table1[[#This Row],[E_mag]]&gt;'4 - Outliers'!$F$12,"high",""))</f>
        <v/>
      </c>
      <c r="I320" s="10">
        <f>IF(Table1[[#This Row],[SE_E_mag]]="",VLOOKUP(Table1[[#This Row],[IV_Standardised]],'5 -Impute_SE'!B:C,2,FALSE),Table1[[#This Row],[SE_E_mag]])</f>
        <v>4.067176213173259E-2</v>
      </c>
      <c r="J320" s="10">
        <f>1/3</f>
        <v>0.33333333333333331</v>
      </c>
      <c r="K320" s="10">
        <f>1/Table1[[#This Row],[5 - Impute_SE]]</f>
        <v>24.587083214173997</v>
      </c>
      <c r="L320" s="10">
        <f>Table1[[#This Row],[7 - 1_SE]]*Table1[[#This Row],[6 - Assign weight]]</f>
        <v>8.1956944047246658</v>
      </c>
      <c r="M320" s="10">
        <f>Table1[[#This Row],[8 - Total weight]]*Table1[[#This Row],[E_mag]]</f>
        <v>-0.63106846916379922</v>
      </c>
      <c r="N320" s="10" t="s">
        <v>227</v>
      </c>
      <c r="O320" s="16">
        <v>-7.6999999999999999E-2</v>
      </c>
      <c r="P320" s="10" t="s">
        <v>126</v>
      </c>
      <c r="Q320" s="10"/>
      <c r="R320" s="10"/>
      <c r="S320" s="10" t="s">
        <v>88</v>
      </c>
      <c r="T320" s="10" t="s">
        <v>45</v>
      </c>
      <c r="U320" s="10" t="s">
        <v>44</v>
      </c>
      <c r="V320" s="10" t="s">
        <v>47</v>
      </c>
      <c r="W320" s="10" t="s">
        <v>120</v>
      </c>
      <c r="X320" s="10" t="s">
        <v>359</v>
      </c>
      <c r="Y320" s="10" t="s">
        <v>90</v>
      </c>
      <c r="Z320" s="10" t="s">
        <v>142</v>
      </c>
      <c r="AA320" s="11" t="s">
        <v>51</v>
      </c>
      <c r="AB320" s="11" t="s">
        <v>352</v>
      </c>
      <c r="AC320" s="11">
        <v>2000</v>
      </c>
      <c r="AD320" s="10" t="s">
        <v>93</v>
      </c>
      <c r="AE320" s="10">
        <v>70409</v>
      </c>
      <c r="AF320" s="10">
        <v>1</v>
      </c>
      <c r="AG320" s="10">
        <v>0</v>
      </c>
      <c r="AH320" s="10">
        <v>1</v>
      </c>
      <c r="AI320" s="10">
        <f>SUM(Table1[[#This Row],[Attitude_SS]:[Demography_SS]])</f>
        <v>1</v>
      </c>
      <c r="AJ320" s="11" t="s">
        <v>94</v>
      </c>
      <c r="AK320" s="11" t="s">
        <v>145</v>
      </c>
      <c r="AL320" s="11"/>
      <c r="AM320" s="11" t="s">
        <v>146</v>
      </c>
      <c r="AN320" s="11" t="s">
        <v>215</v>
      </c>
      <c r="AO320" s="11"/>
      <c r="AP320" s="10">
        <v>-9.4999999999999998E-3</v>
      </c>
      <c r="AQ320" s="10"/>
      <c r="AR320" s="10">
        <v>0.99054498244290046</v>
      </c>
      <c r="AS320" s="10" t="s">
        <v>185</v>
      </c>
      <c r="AT320" s="10" t="s">
        <v>58</v>
      </c>
      <c r="AU320" s="10"/>
    </row>
    <row r="321" spans="1:47" x14ac:dyDescent="0.35">
      <c r="A321" s="23">
        <v>107</v>
      </c>
      <c r="B321" s="10" t="s">
        <v>1060</v>
      </c>
      <c r="C321" s="10">
        <v>107.5</v>
      </c>
      <c r="D321" s="10" t="s">
        <v>1069</v>
      </c>
      <c r="E321" s="10" t="s">
        <v>1070</v>
      </c>
      <c r="F321" s="10" t="str">
        <f>IF(Table1[[#This Row],[Regional_accessibility]]=0,"exclude - no RA","")</f>
        <v/>
      </c>
      <c r="G321" s="10" t="str">
        <f>IF(Table1[[#This Row],[E_mag]]&gt;1,"exclude - &gt;1",IF(Table1[[#This Row],[E_mag]]&lt;-1,"exclude &lt;-1",""))</f>
        <v/>
      </c>
      <c r="H321" s="10" t="str">
        <f>IF(Table1[[#This Row],[E_mag]]&lt;'4 - Outliers'!$F$11,"low",IF(Table1[[#This Row],[E_mag]]&gt;'4 - Outliers'!$F$12,"high",""))</f>
        <v/>
      </c>
      <c r="I321" s="10">
        <f>IF(Table1[[#This Row],[SE_E_mag]]="",VLOOKUP(Table1[[#This Row],[IV_Standardised]],'5 -Impute_SE'!B:C,2,FALSE),Table1[[#This Row],[SE_E_mag]])</f>
        <v>4.067176213173259E-2</v>
      </c>
      <c r="J321" s="10">
        <f>1/3</f>
        <v>0.33333333333333331</v>
      </c>
      <c r="K321" s="10">
        <f>1/Table1[[#This Row],[5 - Impute_SE]]</f>
        <v>24.587083214173997</v>
      </c>
      <c r="L321" s="10">
        <f>Table1[[#This Row],[7 - 1_SE]]*Table1[[#This Row],[6 - Assign weight]]</f>
        <v>8.1956944047246658</v>
      </c>
      <c r="M321" s="10">
        <f>Table1[[#This Row],[8 - Total weight]]*Table1[[#This Row],[E_mag]]</f>
        <v>-1.4588336040409904</v>
      </c>
      <c r="N321" s="10" t="s">
        <v>227</v>
      </c>
      <c r="O321" s="16">
        <v>-0.17799999999999999</v>
      </c>
      <c r="P321" s="10" t="s">
        <v>126</v>
      </c>
      <c r="Q321" s="10"/>
      <c r="R321" s="10"/>
      <c r="S321" s="10" t="s">
        <v>88</v>
      </c>
      <c r="T321" s="10" t="s">
        <v>45</v>
      </c>
      <c r="U321" s="10" t="s">
        <v>44</v>
      </c>
      <c r="V321" s="10" t="s">
        <v>47</v>
      </c>
      <c r="W321" s="10" t="s">
        <v>120</v>
      </c>
      <c r="X321" s="10" t="s">
        <v>359</v>
      </c>
      <c r="Y321" s="10" t="s">
        <v>90</v>
      </c>
      <c r="Z321" s="10" t="s">
        <v>142</v>
      </c>
      <c r="AA321" s="11" t="s">
        <v>51</v>
      </c>
      <c r="AB321" s="11" t="s">
        <v>352</v>
      </c>
      <c r="AC321" s="11">
        <v>2000</v>
      </c>
      <c r="AD321" s="10" t="s">
        <v>93</v>
      </c>
      <c r="AE321" s="10">
        <v>33032</v>
      </c>
      <c r="AF321" s="10">
        <v>1</v>
      </c>
      <c r="AG321" s="10">
        <v>0</v>
      </c>
      <c r="AH321" s="10">
        <v>1</v>
      </c>
      <c r="AI321" s="10">
        <f>SUM(Table1[[#This Row],[Attitude_SS]:[Demography_SS]])</f>
        <v>1</v>
      </c>
      <c r="AJ321" s="11" t="s">
        <v>94</v>
      </c>
      <c r="AK321" s="11" t="s">
        <v>145</v>
      </c>
      <c r="AL321" s="11"/>
      <c r="AM321" s="11" t="s">
        <v>146</v>
      </c>
      <c r="AN321" s="11" t="s">
        <v>215</v>
      </c>
      <c r="AO321" s="11"/>
      <c r="AP321" s="10">
        <v>-2.0400000000000001E-2</v>
      </c>
      <c r="AQ321" s="10"/>
      <c r="AR321" s="10">
        <v>0.9798066722428721</v>
      </c>
      <c r="AS321" s="10" t="s">
        <v>185</v>
      </c>
      <c r="AT321" s="10" t="s">
        <v>58</v>
      </c>
      <c r="AU321" s="10"/>
    </row>
    <row r="322" spans="1:47" x14ac:dyDescent="0.35">
      <c r="A322" s="23">
        <v>107</v>
      </c>
      <c r="B322" s="10" t="s">
        <v>1060</v>
      </c>
      <c r="C322" s="10">
        <v>107.1</v>
      </c>
      <c r="D322" s="10" t="s">
        <v>1061</v>
      </c>
      <c r="E322" s="10" t="s">
        <v>1062</v>
      </c>
      <c r="F322" s="10" t="str">
        <f>IF(Table1[[#This Row],[Regional_accessibility]]=0,"exclude - no RA","")</f>
        <v/>
      </c>
      <c r="G322" s="10" t="str">
        <f>IF(Table1[[#This Row],[E_mag]]&gt;1,"exclude - &gt;1",IF(Table1[[#This Row],[E_mag]]&lt;-1,"exclude &lt;-1",""))</f>
        <v/>
      </c>
      <c r="H322" s="10" t="str">
        <f>IF(Table1[[#This Row],[E_mag]]&lt;'4 - Outliers'!$F$11,"low",IF(Table1[[#This Row],[E_mag]]&gt;'4 - Outliers'!$F$12,"high",""))</f>
        <v/>
      </c>
      <c r="I322" s="10">
        <f>IF(Table1[[#This Row],[SE_E_mag]]="",VLOOKUP(Table1[[#This Row],[IV_Standardised]],'5 -Impute_SE'!B:C,2,FALSE),Table1[[#This Row],[SE_E_mag]])</f>
        <v>4.067176213173259E-2</v>
      </c>
      <c r="J322" s="10">
        <f>1/3</f>
        <v>0.33333333333333331</v>
      </c>
      <c r="K322" s="10">
        <f>1/Table1[[#This Row],[5 - Impute_SE]]</f>
        <v>24.587083214173997</v>
      </c>
      <c r="L322" s="10">
        <f>Table1[[#This Row],[7 - 1_SE]]*Table1[[#This Row],[6 - Assign weight]]</f>
        <v>8.1956944047246658</v>
      </c>
      <c r="M322" s="10">
        <f>Table1[[#This Row],[8 - Total weight]]*Table1[[#This Row],[E_mag]]</f>
        <v>-1.5981604089213099</v>
      </c>
      <c r="N322" s="10" t="s">
        <v>227</v>
      </c>
      <c r="O322" s="16">
        <v>-0.19500000000000001</v>
      </c>
      <c r="P322" s="10" t="s">
        <v>126</v>
      </c>
      <c r="Q322" s="10"/>
      <c r="R322" s="10"/>
      <c r="S322" s="10" t="s">
        <v>88</v>
      </c>
      <c r="T322" s="10" t="s">
        <v>45</v>
      </c>
      <c r="U322" s="10" t="s">
        <v>44</v>
      </c>
      <c r="V322" s="10" t="s">
        <v>47</v>
      </c>
      <c r="W322" s="10" t="s">
        <v>120</v>
      </c>
      <c r="X322" s="10" t="s">
        <v>359</v>
      </c>
      <c r="Y322" s="10" t="s">
        <v>90</v>
      </c>
      <c r="Z322" s="10" t="s">
        <v>142</v>
      </c>
      <c r="AA322" s="11" t="s">
        <v>51</v>
      </c>
      <c r="AB322" s="11" t="s">
        <v>352</v>
      </c>
      <c r="AC322" s="11">
        <v>2000</v>
      </c>
      <c r="AD322" s="10" t="s">
        <v>93</v>
      </c>
      <c r="AE322" s="10">
        <v>40269</v>
      </c>
      <c r="AF322" s="10">
        <v>1</v>
      </c>
      <c r="AG322" s="10">
        <v>0</v>
      </c>
      <c r="AH322" s="10">
        <v>1</v>
      </c>
      <c r="AI322" s="10">
        <f>SUM(Table1[[#This Row],[Attitude_SS]:[Demography_SS]])</f>
        <v>1</v>
      </c>
      <c r="AJ322" s="11" t="s">
        <v>94</v>
      </c>
      <c r="AK322" s="11" t="s">
        <v>145</v>
      </c>
      <c r="AL322" s="11"/>
      <c r="AM322" s="11" t="s">
        <v>146</v>
      </c>
      <c r="AN322" s="11" t="s">
        <v>215</v>
      </c>
      <c r="AO322" s="11"/>
      <c r="AP322" s="10">
        <v>-1.9800000000000002E-2</v>
      </c>
      <c r="AQ322" s="10"/>
      <c r="AR322" s="10">
        <v>0.98039473264669708</v>
      </c>
      <c r="AS322" s="10" t="s">
        <v>185</v>
      </c>
      <c r="AT322" s="10" t="s">
        <v>58</v>
      </c>
      <c r="AU322" s="10"/>
    </row>
    <row r="323" spans="1:47" x14ac:dyDescent="0.35">
      <c r="A323" s="23">
        <v>108</v>
      </c>
      <c r="B323" s="10" t="s">
        <v>1077</v>
      </c>
      <c r="C323" s="10">
        <v>108.1</v>
      </c>
      <c r="D323" s="10" t="s">
        <v>1078</v>
      </c>
      <c r="E323" s="10" t="s">
        <v>1079</v>
      </c>
      <c r="F323" s="10" t="str">
        <f>IF(Table1[[#This Row],[Regional_accessibility]]=0,"exclude - no RA","")</f>
        <v/>
      </c>
      <c r="G323" s="10" t="str">
        <f>IF(Table1[[#This Row],[E_mag]]&gt;1,"exclude - &gt;1",IF(Table1[[#This Row],[E_mag]]&lt;-1,"exclude &lt;-1",""))</f>
        <v/>
      </c>
      <c r="H323" s="10" t="str">
        <f>IF(Table1[[#This Row],[E_mag]]&lt;'4 - Outliers'!$F$11,"low",IF(Table1[[#This Row],[E_mag]]&gt;'4 - Outliers'!$F$12,"high",""))</f>
        <v/>
      </c>
      <c r="I323" s="10">
        <f>IF(Table1[[#This Row],[SE_E_mag]]="",VLOOKUP(Table1[[#This Row],[IV_Standardised]],'5 -Impute_SE'!B:C,2,FALSE),Table1[[#This Row],[SE_E_mag]])</f>
        <v>4.067176213173259E-2</v>
      </c>
      <c r="J323" s="10">
        <v>1</v>
      </c>
      <c r="K323" s="10">
        <f>1/Table1[[#This Row],[5 - Impute_SE]]</f>
        <v>24.587083214173997</v>
      </c>
      <c r="L323" s="10">
        <f>Table1[[#This Row],[7 - 1_SE]]*Table1[[#This Row],[6 - Assign weight]]</f>
        <v>24.587083214173997</v>
      </c>
      <c r="M323" s="10">
        <f>Table1[[#This Row],[8 - Total weight]]*Table1[[#This Row],[E_mag]]</f>
        <v>-7.5917536840405049</v>
      </c>
      <c r="N323" s="10" t="s">
        <v>454</v>
      </c>
      <c r="O323" s="16">
        <v>-0.30876999999999999</v>
      </c>
      <c r="P323" s="10" t="s">
        <v>362</v>
      </c>
      <c r="Q323" s="10"/>
      <c r="R323" s="10"/>
      <c r="S323" s="10" t="s">
        <v>88</v>
      </c>
      <c r="T323" s="10" t="s">
        <v>45</v>
      </c>
      <c r="U323" s="10" t="s">
        <v>44</v>
      </c>
      <c r="V323" s="10" t="s">
        <v>47</v>
      </c>
      <c r="W323" s="10" t="s">
        <v>120</v>
      </c>
      <c r="X323" s="10" t="s">
        <v>359</v>
      </c>
      <c r="Y323" s="10" t="s">
        <v>90</v>
      </c>
      <c r="Z323" s="10" t="s">
        <v>142</v>
      </c>
      <c r="AA323" s="11" t="s">
        <v>51</v>
      </c>
      <c r="AB323" s="11" t="s">
        <v>1080</v>
      </c>
      <c r="AC323" s="11">
        <v>2000</v>
      </c>
      <c r="AD323" s="10" t="s">
        <v>93</v>
      </c>
      <c r="AE323" s="10">
        <v>40436</v>
      </c>
      <c r="AF323" s="10">
        <v>1</v>
      </c>
      <c r="AG323" s="10">
        <v>0</v>
      </c>
      <c r="AH323" s="10">
        <v>1</v>
      </c>
      <c r="AI323" s="10">
        <f>SUM(Table1[[#This Row],[Attitude_SS]:[Demography_SS]])</f>
        <v>1</v>
      </c>
      <c r="AJ323" s="11" t="s">
        <v>94</v>
      </c>
      <c r="AK323" s="11" t="s">
        <v>145</v>
      </c>
      <c r="AL323" s="11"/>
      <c r="AM323" s="11" t="s">
        <v>146</v>
      </c>
      <c r="AN323" s="11" t="s">
        <v>215</v>
      </c>
      <c r="AO323" s="11"/>
      <c r="AP323" s="10">
        <v>-4.0099999999999997E-2</v>
      </c>
      <c r="AQ323" s="10"/>
      <c r="AR323" s="10">
        <v>0.96069336501219504</v>
      </c>
      <c r="AS323" s="10" t="s">
        <v>185</v>
      </c>
      <c r="AT323" s="10" t="s">
        <v>58</v>
      </c>
      <c r="AU323" s="10"/>
    </row>
    <row r="324" spans="1:47" x14ac:dyDescent="0.35">
      <c r="A324" s="23">
        <v>110</v>
      </c>
      <c r="B324" s="10" t="s">
        <v>1089</v>
      </c>
      <c r="C324" s="10">
        <v>110.1</v>
      </c>
      <c r="D324" s="10" t="s">
        <v>1095</v>
      </c>
      <c r="E324" s="10" t="s">
        <v>1091</v>
      </c>
      <c r="F324" s="10" t="str">
        <f>IF(Table1[[#This Row],[Regional_accessibility]]=0,"exclude - no RA","")</f>
        <v/>
      </c>
      <c r="G324" s="10" t="str">
        <f>IF(Table1[[#This Row],[E_mag]]&gt;1,"exclude - &gt;1",IF(Table1[[#This Row],[E_mag]]&lt;-1,"exclude &lt;-1",""))</f>
        <v/>
      </c>
      <c r="H324" s="10" t="str">
        <f>IF(Table1[[#This Row],[E_mag]]&lt;'4 - Outliers'!$F$11,"low",IF(Table1[[#This Row],[E_mag]]&gt;'4 - Outliers'!$F$12,"high",""))</f>
        <v/>
      </c>
      <c r="I324" s="10">
        <f>IF(Table1[[#This Row],[SE_E_mag]]="",VLOOKUP(Table1[[#This Row],[IV_Standardised]],'5 -Impute_SE'!B:C,2,FALSE),Table1[[#This Row],[SE_E_mag]])</f>
        <v>7.639096609288433E-2</v>
      </c>
      <c r="J324" s="10">
        <f>1/4</f>
        <v>0.25</v>
      </c>
      <c r="K324" s="10">
        <f>1/Table1[[#This Row],[5 - Impute_SE]]</f>
        <v>13.090553126191555</v>
      </c>
      <c r="L324" s="10">
        <f>Table1[[#This Row],[7 - 1_SE]]*Table1[[#This Row],[6 - Assign weight]]</f>
        <v>3.2726382815478887</v>
      </c>
      <c r="M324" s="10">
        <f>Table1[[#This Row],[8 - Total weight]]*Table1[[#This Row],[E_mag]]</f>
        <v>1.1399999999999999</v>
      </c>
      <c r="N324" s="10" t="s">
        <v>650</v>
      </c>
      <c r="O324" s="16">
        <v>0.3483428053835525</v>
      </c>
      <c r="P324" s="10" t="s">
        <v>1093</v>
      </c>
      <c r="Q324" s="10">
        <v>7.639096609288433E-2</v>
      </c>
      <c r="R324" s="10" t="s">
        <v>128</v>
      </c>
      <c r="S324" s="10" t="s">
        <v>88</v>
      </c>
      <c r="T324" s="10" t="s">
        <v>66</v>
      </c>
      <c r="U324" s="10" t="s">
        <v>88</v>
      </c>
      <c r="V324" s="10" t="s">
        <v>119</v>
      </c>
      <c r="W324" s="10" t="s">
        <v>120</v>
      </c>
      <c r="X324" s="10" t="s">
        <v>141</v>
      </c>
      <c r="Y324" s="10" t="s">
        <v>90</v>
      </c>
      <c r="Z324" s="10" t="s">
        <v>142</v>
      </c>
      <c r="AA324" s="11" t="s">
        <v>51</v>
      </c>
      <c r="AB324" s="11" t="s">
        <v>352</v>
      </c>
      <c r="AC324" s="11" t="s">
        <v>1092</v>
      </c>
      <c r="AD324" s="10" t="s">
        <v>54</v>
      </c>
      <c r="AE324" s="10">
        <v>4140</v>
      </c>
      <c r="AF324" s="10">
        <v>1</v>
      </c>
      <c r="AG324" s="10">
        <v>0</v>
      </c>
      <c r="AH324" s="10">
        <v>1</v>
      </c>
      <c r="AI324" s="10">
        <f>SUM(Table1[[#This Row],[Attitude_SS]:[Demography_SS]])</f>
        <v>1</v>
      </c>
      <c r="AJ324" s="11" t="s">
        <v>94</v>
      </c>
      <c r="AK324" s="11" t="s">
        <v>1096</v>
      </c>
      <c r="AL324" s="11"/>
      <c r="AM324" s="11" t="s">
        <v>146</v>
      </c>
      <c r="AN324" s="11" t="s">
        <v>147</v>
      </c>
      <c r="AO324" s="11" t="s">
        <v>124</v>
      </c>
      <c r="AP324" s="10">
        <v>8.9999999999999993E-3</v>
      </c>
      <c r="AQ324" s="10">
        <v>1.0090406217738679</v>
      </c>
      <c r="AR324" s="10"/>
      <c r="AS324" s="10" t="s">
        <v>78</v>
      </c>
      <c r="AT324" s="10">
        <v>4.5599999999999996</v>
      </c>
      <c r="AU324" s="10"/>
    </row>
    <row r="325" spans="1:47" x14ac:dyDescent="0.35">
      <c r="A325" s="23">
        <v>110</v>
      </c>
      <c r="B325" s="10" t="s">
        <v>1089</v>
      </c>
      <c r="C325" s="10">
        <v>110.4</v>
      </c>
      <c r="D325" s="10" t="s">
        <v>1108</v>
      </c>
      <c r="E325" s="10" t="s">
        <v>1106</v>
      </c>
      <c r="F325" s="10" t="str">
        <f>IF(Table1[[#This Row],[Regional_accessibility]]=0,"exclude - no RA","")</f>
        <v/>
      </c>
      <c r="G325" s="10" t="str">
        <f>IF(Table1[[#This Row],[E_mag]]&gt;1,"exclude - &gt;1",IF(Table1[[#This Row],[E_mag]]&lt;-1,"exclude &lt;-1",""))</f>
        <v/>
      </c>
      <c r="H325" s="10" t="str">
        <f>IF(Table1[[#This Row],[E_mag]]&lt;'4 - Outliers'!$F$11,"low",IF(Table1[[#This Row],[E_mag]]&gt;'4 - Outliers'!$F$12,"high",""))</f>
        <v/>
      </c>
      <c r="I325" s="10">
        <f>IF(Table1[[#This Row],[SE_E_mag]]="",VLOOKUP(Table1[[#This Row],[IV_Standardised]],'5 -Impute_SE'!B:C,2,FALSE),Table1[[#This Row],[SE_E_mag]])</f>
        <v>1.9778878258022964E-2</v>
      </c>
      <c r="J325" s="10">
        <f>1/4</f>
        <v>0.25</v>
      </c>
      <c r="K325" s="10">
        <f>1/Table1[[#This Row],[5 - Impute_SE]]</f>
        <v>50.558984536666891</v>
      </c>
      <c r="L325" s="10">
        <f>Table1[[#This Row],[7 - 1_SE]]*Table1[[#This Row],[6 - Assign weight]]</f>
        <v>12.639746134166723</v>
      </c>
      <c r="M325" s="10">
        <f>Table1[[#This Row],[8 - Total weight]]*Table1[[#This Row],[E_mag]]</f>
        <v>3.7475000000000001</v>
      </c>
      <c r="N325" s="10" t="s">
        <v>650</v>
      </c>
      <c r="O325" s="16">
        <v>0.29648538508776423</v>
      </c>
      <c r="P325" s="10" t="s">
        <v>1093</v>
      </c>
      <c r="Q325" s="10">
        <v>1.9778878258022964E-2</v>
      </c>
      <c r="R325" s="10" t="s">
        <v>128</v>
      </c>
      <c r="S325" s="10" t="s">
        <v>88</v>
      </c>
      <c r="T325" s="10" t="s">
        <v>66</v>
      </c>
      <c r="U325" s="10" t="s">
        <v>88</v>
      </c>
      <c r="V325" s="10" t="s">
        <v>119</v>
      </c>
      <c r="W325" s="10" t="s">
        <v>120</v>
      </c>
      <c r="X325" s="10" t="s">
        <v>141</v>
      </c>
      <c r="Y325" s="10" t="s">
        <v>90</v>
      </c>
      <c r="Z325" s="10" t="s">
        <v>436</v>
      </c>
      <c r="AA325" s="11" t="s">
        <v>51</v>
      </c>
      <c r="AB325" s="11" t="s">
        <v>352</v>
      </c>
      <c r="AC325" s="11" t="s">
        <v>1092</v>
      </c>
      <c r="AD325" s="10" t="s">
        <v>54</v>
      </c>
      <c r="AE325" s="10">
        <v>25372</v>
      </c>
      <c r="AF325" s="10">
        <v>1</v>
      </c>
      <c r="AG325" s="10">
        <v>0</v>
      </c>
      <c r="AH325" s="10">
        <v>1</v>
      </c>
      <c r="AI325" s="10">
        <f>SUM(Table1[[#This Row],[Attitude_SS]:[Demography_SS]])</f>
        <v>1</v>
      </c>
      <c r="AJ325" s="11" t="s">
        <v>94</v>
      </c>
      <c r="AK325" s="11" t="s">
        <v>1096</v>
      </c>
      <c r="AL325" s="11"/>
      <c r="AM325" s="11" t="s">
        <v>146</v>
      </c>
      <c r="AN325" s="11" t="s">
        <v>147</v>
      </c>
      <c r="AO325" s="11" t="s">
        <v>124</v>
      </c>
      <c r="AP325" s="10">
        <v>1.4E-2</v>
      </c>
      <c r="AQ325" s="10">
        <v>1.0140984589384923</v>
      </c>
      <c r="AR325" s="10"/>
      <c r="AS325" s="10" t="s">
        <v>78</v>
      </c>
      <c r="AT325" s="10">
        <v>14.99</v>
      </c>
      <c r="AU325" s="10"/>
    </row>
    <row r="326" spans="1:47" x14ac:dyDescent="0.35">
      <c r="A326" s="23">
        <v>110</v>
      </c>
      <c r="B326" s="10" t="s">
        <v>1089</v>
      </c>
      <c r="C326" s="10">
        <v>110.2</v>
      </c>
      <c r="D326" s="10" t="s">
        <v>1099</v>
      </c>
      <c r="E326" s="10" t="s">
        <v>1098</v>
      </c>
      <c r="F326" s="10" t="str">
        <f>IF(Table1[[#This Row],[Regional_accessibility]]=0,"exclude - no RA","")</f>
        <v/>
      </c>
      <c r="G326" s="10" t="str">
        <f>IF(Table1[[#This Row],[E_mag]]&gt;1,"exclude - &gt;1",IF(Table1[[#This Row],[E_mag]]&lt;-1,"exclude &lt;-1",""))</f>
        <v/>
      </c>
      <c r="H326" s="10" t="str">
        <f>IF(Table1[[#This Row],[E_mag]]&lt;'4 - Outliers'!$F$11,"low",IF(Table1[[#This Row],[E_mag]]&gt;'4 - Outliers'!$F$12,"high",""))</f>
        <v/>
      </c>
      <c r="I326" s="10">
        <f>IF(Table1[[#This Row],[SE_E_mag]]="",VLOOKUP(Table1[[#This Row],[IV_Standardised]],'5 -Impute_SE'!B:C,2,FALSE),Table1[[#This Row],[SE_E_mag]])</f>
        <v>4.4708591900305676E-2</v>
      </c>
      <c r="J326" s="10">
        <f>1/4</f>
        <v>0.25</v>
      </c>
      <c r="K326" s="10">
        <f>1/Table1[[#This Row],[5 - Impute_SE]]</f>
        <v>22.367065422902815</v>
      </c>
      <c r="L326" s="10">
        <f>Table1[[#This Row],[7 - 1_SE]]*Table1[[#This Row],[6 - Assign weight]]</f>
        <v>5.5917663557257038</v>
      </c>
      <c r="M326" s="10">
        <f>Table1[[#This Row],[8 - Total weight]]*Table1[[#This Row],[E_mag]]</f>
        <v>1.4974999999999998</v>
      </c>
      <c r="N326" s="10" t="s">
        <v>650</v>
      </c>
      <c r="O326" s="16">
        <v>0.26780446548283099</v>
      </c>
      <c r="P326" s="10" t="s">
        <v>1093</v>
      </c>
      <c r="Q326" s="10">
        <v>4.4708591900305676E-2</v>
      </c>
      <c r="R326" s="10" t="s">
        <v>128</v>
      </c>
      <c r="S326" s="10" t="s">
        <v>88</v>
      </c>
      <c r="T326" s="10" t="s">
        <v>66</v>
      </c>
      <c r="U326" s="10" t="s">
        <v>88</v>
      </c>
      <c r="V326" s="10" t="s">
        <v>119</v>
      </c>
      <c r="W326" s="10" t="s">
        <v>120</v>
      </c>
      <c r="X326" s="10" t="s">
        <v>141</v>
      </c>
      <c r="Y326" s="10" t="s">
        <v>90</v>
      </c>
      <c r="Z326" s="10" t="s">
        <v>436</v>
      </c>
      <c r="AA326" s="11" t="s">
        <v>51</v>
      </c>
      <c r="AB326" s="11" t="s">
        <v>352</v>
      </c>
      <c r="AC326" s="11" t="s">
        <v>1092</v>
      </c>
      <c r="AD326" s="10" t="s">
        <v>54</v>
      </c>
      <c r="AE326" s="10">
        <v>8489</v>
      </c>
      <c r="AF326" s="10">
        <v>1</v>
      </c>
      <c r="AG326" s="10">
        <v>0</v>
      </c>
      <c r="AH326" s="10">
        <v>1</v>
      </c>
      <c r="AI326" s="10">
        <f>SUM(Table1[[#This Row],[Attitude_SS]:[Demography_SS]])</f>
        <v>1</v>
      </c>
      <c r="AJ326" s="11" t="s">
        <v>94</v>
      </c>
      <c r="AK326" s="11" t="s">
        <v>1096</v>
      </c>
      <c r="AL326" s="11"/>
      <c r="AM326" s="11" t="s">
        <v>146</v>
      </c>
      <c r="AN326" s="11" t="s">
        <v>147</v>
      </c>
      <c r="AO326" s="11" t="s">
        <v>124</v>
      </c>
      <c r="AP326" s="10">
        <v>1.2E-2</v>
      </c>
      <c r="AQ326" s="10">
        <v>1.0120722888660778</v>
      </c>
      <c r="AR326" s="10"/>
      <c r="AS326" s="10" t="s">
        <v>78</v>
      </c>
      <c r="AT326" s="10">
        <v>5.99</v>
      </c>
      <c r="AU326" s="10"/>
    </row>
    <row r="327" spans="1:47" x14ac:dyDescent="0.35">
      <c r="A327" s="23">
        <v>110</v>
      </c>
      <c r="B327" s="10" t="s">
        <v>1089</v>
      </c>
      <c r="C327" s="10">
        <v>110.3</v>
      </c>
      <c r="D327" s="10" t="s">
        <v>1104</v>
      </c>
      <c r="E327" s="10" t="s">
        <v>1101</v>
      </c>
      <c r="F327" s="10" t="str">
        <f>IF(Table1[[#This Row],[Regional_accessibility]]=0,"exclude - no RA","")</f>
        <v/>
      </c>
      <c r="G327" s="10" t="str">
        <f>IF(Table1[[#This Row],[E_mag]]&gt;1,"exclude - &gt;1",IF(Table1[[#This Row],[E_mag]]&lt;-1,"exclude &lt;-1",""))</f>
        <v/>
      </c>
      <c r="H327" s="10" t="str">
        <f>IF(Table1[[#This Row],[E_mag]]&lt;'4 - Outliers'!$F$11,"low",IF(Table1[[#This Row],[E_mag]]&gt;'4 - Outliers'!$F$12,"high",""))</f>
        <v/>
      </c>
      <c r="I327" s="10">
        <f>IF(Table1[[#This Row],[SE_E_mag]]="",VLOOKUP(Table1[[#This Row],[IV_Standardised]],'5 -Impute_SE'!B:C,2,FALSE),Table1[[#This Row],[SE_E_mag]])</f>
        <v>7.1735874240982878E-2</v>
      </c>
      <c r="J327" s="10">
        <f>1/4</f>
        <v>0.25</v>
      </c>
      <c r="K327" s="10">
        <f>1/Table1[[#This Row],[5 - Impute_SE]]</f>
        <v>13.940026668395959</v>
      </c>
      <c r="L327" s="10">
        <f>Table1[[#This Row],[7 - 1_SE]]*Table1[[#This Row],[6 - Assign weight]]</f>
        <v>3.4850066670989897</v>
      </c>
      <c r="M327" s="10">
        <f>Table1[[#This Row],[8 - Total weight]]*Table1[[#This Row],[E_mag]]</f>
        <v>0.755</v>
      </c>
      <c r="N327" s="10" t="s">
        <v>650</v>
      </c>
      <c r="O327" s="16">
        <v>0.21664234020776829</v>
      </c>
      <c r="P327" s="10" t="s">
        <v>1093</v>
      </c>
      <c r="Q327" s="10">
        <v>7.1735874240982878E-2</v>
      </c>
      <c r="R327" s="10" t="s">
        <v>128</v>
      </c>
      <c r="S327" s="10" t="s">
        <v>88</v>
      </c>
      <c r="T327" s="10" t="s">
        <v>66</v>
      </c>
      <c r="U327" s="10" t="s">
        <v>88</v>
      </c>
      <c r="V327" s="10" t="s">
        <v>119</v>
      </c>
      <c r="W327" s="10" t="s">
        <v>120</v>
      </c>
      <c r="X327" s="10" t="s">
        <v>141</v>
      </c>
      <c r="Y327" s="10" t="s">
        <v>90</v>
      </c>
      <c r="Z327" s="10" t="s">
        <v>1102</v>
      </c>
      <c r="AA327" s="11" t="s">
        <v>51</v>
      </c>
      <c r="AB327" s="11" t="s">
        <v>352</v>
      </c>
      <c r="AC327" s="11" t="s">
        <v>1092</v>
      </c>
      <c r="AD327" s="10" t="s">
        <v>54</v>
      </c>
      <c r="AE327" s="10">
        <v>4224</v>
      </c>
      <c r="AF327" s="10">
        <v>1</v>
      </c>
      <c r="AG327" s="10">
        <v>0</v>
      </c>
      <c r="AH327" s="10">
        <v>1</v>
      </c>
      <c r="AI327" s="10">
        <f>SUM(Table1[[#This Row],[Attitude_SS]:[Demography_SS]])</f>
        <v>1</v>
      </c>
      <c r="AJ327" s="11" t="s">
        <v>94</v>
      </c>
      <c r="AK327" s="11" t="s">
        <v>1096</v>
      </c>
      <c r="AL327" s="11"/>
      <c r="AM327" s="11" t="s">
        <v>146</v>
      </c>
      <c r="AN327" s="11" t="s">
        <v>147</v>
      </c>
      <c r="AO327" s="11" t="s">
        <v>124</v>
      </c>
      <c r="AP327" s="10">
        <v>6.0000000000000001E-3</v>
      </c>
      <c r="AQ327" s="10">
        <v>1.0060180360540649</v>
      </c>
      <c r="AR327" s="10"/>
      <c r="AS327" s="10" t="s">
        <v>78</v>
      </c>
      <c r="AT327" s="10">
        <v>3.02</v>
      </c>
      <c r="AU327" s="10"/>
    </row>
    <row r="328" spans="1:47" x14ac:dyDescent="0.35">
      <c r="A328" s="23">
        <v>131</v>
      </c>
      <c r="B328" s="10" t="s">
        <v>1192</v>
      </c>
      <c r="C328" s="10">
        <v>131.1</v>
      </c>
      <c r="D328" s="10" t="s">
        <v>1193</v>
      </c>
      <c r="E328" s="10" t="s">
        <v>1194</v>
      </c>
      <c r="F328" s="10" t="str">
        <f>IF(Table1[[#This Row],[Regional_accessibility]]=0,"exclude - no RA","")</f>
        <v>exclude - no RA</v>
      </c>
      <c r="G328" s="10" t="str">
        <f>IF(Table1[[#This Row],[E_mag]]&gt;1,"exclude - &gt;1",IF(Table1[[#This Row],[E_mag]]&lt;-1,"exclude &lt;-1",""))</f>
        <v/>
      </c>
      <c r="H328" s="10" t="str">
        <f>IF(Table1[[#This Row],[E_mag]]&lt;'4 - Outliers'!$F$11,"low",IF(Table1[[#This Row],[E_mag]]&gt;'4 - Outliers'!$F$12,"high",""))</f>
        <v/>
      </c>
      <c r="I328" s="10">
        <f>IF(Table1[[#This Row],[SE_E_mag]]="",VLOOKUP(Table1[[#This Row],[IV_Standardised]],'5 -Impute_SE'!B:C,2,FALSE),Table1[[#This Row],[SE_E_mag]])</f>
        <v>9.1068055555555541E-2</v>
      </c>
      <c r="J328" s="10"/>
      <c r="K328" s="10">
        <f>1/Table1[[#This Row],[5 - Impute_SE]]</f>
        <v>10.980798853116566</v>
      </c>
      <c r="L328" s="10">
        <f>Table1[[#This Row],[7 - 1_SE]]*Table1[[#This Row],[6 - Assign weight]]</f>
        <v>0</v>
      </c>
      <c r="M328" s="10">
        <f>Table1[[#This Row],[8 - Total weight]]*Table1[[#This Row],[E_mag]]</f>
        <v>0</v>
      </c>
      <c r="N328" s="10" t="s">
        <v>918</v>
      </c>
      <c r="O328" s="10">
        <v>-6.5568999999999988E-2</v>
      </c>
      <c r="P328" s="10" t="s">
        <v>491</v>
      </c>
      <c r="Q328" s="10">
        <v>9.1068055555555541E-2</v>
      </c>
      <c r="R328" s="10" t="s">
        <v>128</v>
      </c>
      <c r="S328" s="10" t="s">
        <v>44</v>
      </c>
      <c r="T328" s="10" t="s">
        <v>45</v>
      </c>
      <c r="U328" s="10" t="s">
        <v>46</v>
      </c>
      <c r="V328" s="10" t="s">
        <v>119</v>
      </c>
      <c r="W328" s="10" t="s">
        <v>120</v>
      </c>
      <c r="X328" s="10" t="s">
        <v>1195</v>
      </c>
      <c r="Y328" s="10" t="s">
        <v>50</v>
      </c>
      <c r="Z328" s="10" t="s">
        <v>1196</v>
      </c>
      <c r="AA328" s="10" t="s">
        <v>51</v>
      </c>
      <c r="AB328" s="10" t="s">
        <v>923</v>
      </c>
      <c r="AC328" s="10">
        <v>1991</v>
      </c>
      <c r="AD328" s="10" t="s">
        <v>93</v>
      </c>
      <c r="AE328" s="10">
        <v>1619</v>
      </c>
      <c r="AF328" s="10">
        <v>0</v>
      </c>
      <c r="AG328" s="10">
        <v>0</v>
      </c>
      <c r="AH328" s="10">
        <v>1</v>
      </c>
      <c r="AI328" s="10">
        <f>SUM(Table1[[#This Row],[Attitude_SS]:[Demography_SS]])</f>
        <v>1</v>
      </c>
      <c r="AJ328" s="10" t="s">
        <v>111</v>
      </c>
      <c r="AK328" s="10" t="s">
        <v>1197</v>
      </c>
      <c r="AL328" s="10"/>
      <c r="AM328" s="10" t="s">
        <v>135</v>
      </c>
      <c r="AN328" s="10" t="s">
        <v>1198</v>
      </c>
      <c r="AO328" s="10" t="s">
        <v>1199</v>
      </c>
      <c r="AP328" s="10">
        <v>-0.2261</v>
      </c>
      <c r="AQ328" s="10"/>
      <c r="AR328" s="10"/>
      <c r="AS328" s="10"/>
      <c r="AT328" s="10">
        <v>-0.72</v>
      </c>
      <c r="AU328" s="10"/>
    </row>
    <row r="329" spans="1:47" x14ac:dyDescent="0.35">
      <c r="A329" s="23">
        <v>143</v>
      </c>
      <c r="B329" s="10" t="s">
        <v>1236</v>
      </c>
      <c r="C329" s="10">
        <v>143.1</v>
      </c>
      <c r="D329" s="10" t="s">
        <v>1237</v>
      </c>
      <c r="E329" s="10" t="s">
        <v>1238</v>
      </c>
      <c r="F329" s="10" t="str">
        <f>IF(Table1[[#This Row],[Regional_accessibility]]=0,"exclude - no RA","")</f>
        <v/>
      </c>
      <c r="G329" s="10" t="str">
        <f>IF(Table1[[#This Row],[E_mag]]&gt;1,"exclude - &gt;1",IF(Table1[[#This Row],[E_mag]]&lt;-1,"exclude &lt;-1",""))</f>
        <v/>
      </c>
      <c r="H329" s="10" t="str">
        <f>IF(Table1[[#This Row],[E_mag]]&lt;'4 - Outliers'!$F$11,"low",IF(Table1[[#This Row],[E_mag]]&gt;'4 - Outliers'!$F$12,"high",""))</f>
        <v/>
      </c>
      <c r="I329" s="10">
        <f>IF(Table1[[#This Row],[SE_E_mag]]="",VLOOKUP(Table1[[#This Row],[IV_Standardised]],'5 -Impute_SE'!B:C,2,FALSE),Table1[[#This Row],[SE_E_mag]])</f>
        <v>5.7971014492753631E-2</v>
      </c>
      <c r="J329" s="10">
        <v>1</v>
      </c>
      <c r="K329" s="10">
        <f>1/Table1[[#This Row],[5 - Impute_SE]]</f>
        <v>17.249999999999996</v>
      </c>
      <c r="L329" s="10">
        <f>Table1[[#This Row],[7 - 1_SE]]*Table1[[#This Row],[6 - Assign weight]]</f>
        <v>17.249999999999996</v>
      </c>
      <c r="M329" s="10">
        <f>Table1[[#This Row],[8 - Total weight]]*Table1[[#This Row],[E_mag]]</f>
        <v>-2.7599999999999993</v>
      </c>
      <c r="N329" s="10"/>
      <c r="O329" s="16">
        <v>-0.16</v>
      </c>
      <c r="P329" s="10" t="s">
        <v>126</v>
      </c>
      <c r="Q329" s="10">
        <v>5.7971014492753631E-2</v>
      </c>
      <c r="R329" s="10" t="s">
        <v>128</v>
      </c>
      <c r="S329" s="10" t="s">
        <v>88</v>
      </c>
      <c r="T329" s="10" t="s">
        <v>45</v>
      </c>
      <c r="U329" s="10" t="s">
        <v>44</v>
      </c>
      <c r="V329" s="10" t="s">
        <v>119</v>
      </c>
      <c r="W329" s="10"/>
      <c r="X329" s="10" t="s">
        <v>1195</v>
      </c>
      <c r="Y329" s="10" t="s">
        <v>50</v>
      </c>
      <c r="Z329" s="10" t="s">
        <v>1196</v>
      </c>
      <c r="AA329" s="10" t="s">
        <v>1169</v>
      </c>
      <c r="AB329" s="10" t="s">
        <v>1239</v>
      </c>
      <c r="AC329" s="10">
        <v>2009</v>
      </c>
      <c r="AD329" s="10" t="s">
        <v>93</v>
      </c>
      <c r="AE329" s="10">
        <v>857</v>
      </c>
      <c r="AF329" s="10">
        <v>1</v>
      </c>
      <c r="AG329" s="10">
        <v>0</v>
      </c>
      <c r="AH329" s="10">
        <v>1</v>
      </c>
      <c r="AI329" s="10">
        <f>SUM(Table1[[#This Row],[Attitude_SS]:[Demography_SS]])</f>
        <v>1</v>
      </c>
      <c r="AJ329" s="10" t="s">
        <v>94</v>
      </c>
      <c r="AK329" s="10" t="s">
        <v>1240</v>
      </c>
      <c r="AL329" s="10"/>
      <c r="AM329" s="10" t="s">
        <v>1241</v>
      </c>
      <c r="AN329" s="10" t="s">
        <v>1198</v>
      </c>
      <c r="AO329" s="11" t="s">
        <v>196</v>
      </c>
      <c r="AP329" s="10">
        <v>-0.22</v>
      </c>
      <c r="AQ329" s="10"/>
      <c r="AR329" s="10"/>
      <c r="AS329" s="10"/>
      <c r="AT329" s="10">
        <v>-2.76</v>
      </c>
      <c r="AU329" s="10"/>
    </row>
    <row r="330" spans="1:47" x14ac:dyDescent="0.35">
      <c r="A330" s="23">
        <v>30</v>
      </c>
      <c r="B330" s="10" t="s">
        <v>388</v>
      </c>
      <c r="C330" s="10">
        <v>30.2</v>
      </c>
      <c r="D330" s="10" t="s">
        <v>417</v>
      </c>
      <c r="E330" s="10" t="s">
        <v>415</v>
      </c>
      <c r="F330" s="10" t="str">
        <f>IF(Table1[[#This Row],[Regional_accessibility]]=0,"exclude - no RA","")</f>
        <v>exclude - no RA</v>
      </c>
      <c r="G330" s="10" t="str">
        <f>IF(Table1[[#This Row],[E_mag]]&gt;1,"exclude - &gt;1",IF(Table1[[#This Row],[E_mag]]&lt;-1,"exclude &lt;-1",""))</f>
        <v/>
      </c>
      <c r="H330" s="10" t="str">
        <f>IF(Table1[[#This Row],[E_mag]]&lt;'4 - Outliers'!$F$11,"low",IF(Table1[[#This Row],[E_mag]]&gt;'4 - Outliers'!$F$12,"high",""))</f>
        <v/>
      </c>
      <c r="I330" s="10">
        <f>IF(Table1[[#This Row],[SE_E_mag]]="",VLOOKUP(Table1[[#This Row],[IV_Standardised]],'5 -Impute_SE'!B:C,2,FALSE),Table1[[#This Row],[SE_E_mag]])</f>
        <v>0.37399999999999994</v>
      </c>
      <c r="J330" s="10"/>
      <c r="K330" s="10">
        <f>1/Table1[[#This Row],[5 - Impute_SE]]</f>
        <v>2.6737967914438507</v>
      </c>
      <c r="L330" s="10">
        <f>Table1[[#This Row],[7 - 1_SE]]*Table1[[#This Row],[6 - Assign weight]]</f>
        <v>0</v>
      </c>
      <c r="M330" s="10">
        <f>Table1[[#This Row],[8 - Total weight]]*Table1[[#This Row],[E_mag]]</f>
        <v>0</v>
      </c>
      <c r="N330" s="10" t="s">
        <v>398</v>
      </c>
      <c r="O330" s="10">
        <v>-0.1012</v>
      </c>
      <c r="P330" s="10" t="s">
        <v>362</v>
      </c>
      <c r="Q330" s="10">
        <v>0.37399999999999994</v>
      </c>
      <c r="R330" s="10" t="s">
        <v>128</v>
      </c>
      <c r="S330" s="10" t="s">
        <v>44</v>
      </c>
      <c r="T330" s="10" t="s">
        <v>45</v>
      </c>
      <c r="U330" s="10" t="s">
        <v>46</v>
      </c>
      <c r="V330" s="10" t="s">
        <v>47</v>
      </c>
      <c r="W330" s="10" t="s">
        <v>391</v>
      </c>
      <c r="X330" s="10" t="s">
        <v>214</v>
      </c>
      <c r="Y330" s="10" t="s">
        <v>90</v>
      </c>
      <c r="Z330" s="10" t="s">
        <v>13</v>
      </c>
      <c r="AA330" s="11" t="s">
        <v>51</v>
      </c>
      <c r="AB330" s="11" t="s">
        <v>392</v>
      </c>
      <c r="AC330" s="11">
        <v>2005</v>
      </c>
      <c r="AD330" s="10" t="s">
        <v>93</v>
      </c>
      <c r="AE330" s="10">
        <v>141</v>
      </c>
      <c r="AF330" s="10">
        <v>0</v>
      </c>
      <c r="AG330" s="10">
        <v>0</v>
      </c>
      <c r="AH330" s="10">
        <v>0</v>
      </c>
      <c r="AI330" s="10">
        <f>SUM(Table1[[#This Row],[Attitude_SS]:[Demography_SS]])</f>
        <v>0</v>
      </c>
      <c r="AJ330" s="11" t="s">
        <v>111</v>
      </c>
      <c r="AK330" s="11" t="s">
        <v>400</v>
      </c>
      <c r="AL330" s="11"/>
      <c r="AM330" s="11" t="s">
        <v>113</v>
      </c>
      <c r="AN330" s="11" t="s">
        <v>215</v>
      </c>
      <c r="AO330" s="11"/>
      <c r="AP330" s="10">
        <v>-0.23</v>
      </c>
      <c r="AQ330" s="10"/>
      <c r="AR330" s="10">
        <v>0.79453360250333405</v>
      </c>
      <c r="AS330" s="10" t="s">
        <v>185</v>
      </c>
      <c r="AT330" s="10">
        <v>-0.27058823529411768</v>
      </c>
      <c r="AU330" s="10" t="s">
        <v>127</v>
      </c>
    </row>
    <row r="331" spans="1:47" x14ac:dyDescent="0.35">
      <c r="A331" s="23">
        <v>22</v>
      </c>
      <c r="B331" s="10" t="s">
        <v>328</v>
      </c>
      <c r="C331" s="10">
        <v>22.1</v>
      </c>
      <c r="D331" s="10" t="s">
        <v>329</v>
      </c>
      <c r="E331" s="10" t="s">
        <v>330</v>
      </c>
      <c r="F331" s="10" t="str">
        <f>IF(Table1[[#This Row],[Regional_accessibility]]=0,"exclude - no RA","")</f>
        <v>exclude - no RA</v>
      </c>
      <c r="G331" s="10" t="str">
        <f>IF(Table1[[#This Row],[E_mag]]&gt;1,"exclude - &gt;1",IF(Table1[[#This Row],[E_mag]]&lt;-1,"exclude &lt;-1",""))</f>
        <v/>
      </c>
      <c r="H331" s="10" t="str">
        <f>IF(Table1[[#This Row],[E_mag]]&lt;'4 - Outliers'!$F$11,"low",IF(Table1[[#This Row],[E_mag]]&gt;'4 - Outliers'!$F$12,"high",""))</f>
        <v>low</v>
      </c>
      <c r="I331" s="10">
        <f>IF(Table1[[#This Row],[SE_E_mag]]="",VLOOKUP(Table1[[#This Row],[IV_Standardised]],'5 -Impute_SE'!B:C,2,FALSE),Table1[[#This Row],[SE_E_mag]])</f>
        <v>7.2019779016757587E-2</v>
      </c>
      <c r="J331" s="10"/>
      <c r="K331" s="10">
        <f>1/Table1[[#This Row],[5 - Impute_SE]]</f>
        <v>13.885074539972132</v>
      </c>
      <c r="L331" s="10">
        <f>Table1[[#This Row],[7 - 1_SE]]*Table1[[#This Row],[6 - Assign weight]]</f>
        <v>0</v>
      </c>
      <c r="M331" s="10">
        <f>Table1[[#This Row],[8 - Total weight]]*Table1[[#This Row],[E_mag]]</f>
        <v>0</v>
      </c>
      <c r="N331" s="10" t="s">
        <v>333</v>
      </c>
      <c r="O331" s="10">
        <v>-0.76</v>
      </c>
      <c r="P331" s="10" t="s">
        <v>126</v>
      </c>
      <c r="Q331" s="10"/>
      <c r="R331" s="10"/>
      <c r="S331" s="10" t="s">
        <v>44</v>
      </c>
      <c r="T331" s="10" t="s">
        <v>45</v>
      </c>
      <c r="U331" s="10" t="s">
        <v>46</v>
      </c>
      <c r="V331" s="10" t="s">
        <v>119</v>
      </c>
      <c r="W331" s="10" t="s">
        <v>120</v>
      </c>
      <c r="X331" s="10" t="s">
        <v>141</v>
      </c>
      <c r="Y331" s="10" t="s">
        <v>50</v>
      </c>
      <c r="Z331" s="10" t="s">
        <v>142</v>
      </c>
      <c r="AA331" s="11" t="s">
        <v>51</v>
      </c>
      <c r="AB331" s="11" t="s">
        <v>331</v>
      </c>
      <c r="AC331" s="11">
        <v>1990</v>
      </c>
      <c r="AD331" s="10" t="s">
        <v>93</v>
      </c>
      <c r="AE331" s="10">
        <v>6476</v>
      </c>
      <c r="AF331" s="10">
        <v>0</v>
      </c>
      <c r="AG331" s="10">
        <v>0</v>
      </c>
      <c r="AH331" s="10">
        <v>1</v>
      </c>
      <c r="AI331" s="10">
        <f>SUM(Table1[[#This Row],[Attitude_SS]:[Demography_SS]])</f>
        <v>1</v>
      </c>
      <c r="AJ331" s="11" t="s">
        <v>111</v>
      </c>
      <c r="AK331" s="11" t="s">
        <v>332</v>
      </c>
      <c r="AL331" s="11"/>
      <c r="AM331" s="11" t="s">
        <v>135</v>
      </c>
      <c r="AN331" s="11" t="s">
        <v>147</v>
      </c>
      <c r="AO331" s="11" t="s">
        <v>124</v>
      </c>
      <c r="AP331" s="10">
        <v>-3.3395999999999999</v>
      </c>
      <c r="AQ331" s="10">
        <v>3.5451135340021929E-2</v>
      </c>
      <c r="AR331" s="10"/>
      <c r="AS331" s="10" t="s">
        <v>78</v>
      </c>
      <c r="AT331" s="10" t="s">
        <v>58</v>
      </c>
      <c r="AU331" s="10"/>
    </row>
    <row r="332" spans="1:47" x14ac:dyDescent="0.35">
      <c r="A332" s="23">
        <v>22</v>
      </c>
      <c r="B332" s="10" t="s">
        <v>328</v>
      </c>
      <c r="C332" s="10">
        <v>22.2</v>
      </c>
      <c r="D332" s="10" t="s">
        <v>346</v>
      </c>
      <c r="E332" s="10" t="s">
        <v>330</v>
      </c>
      <c r="F332" s="10" t="str">
        <f>IF(Table1[[#This Row],[Regional_accessibility]]=0,"exclude - no RA","")</f>
        <v>exclude - no RA</v>
      </c>
      <c r="G332" s="10" t="str">
        <f>IF(Table1[[#This Row],[E_mag]]&gt;1,"exclude - &gt;1",IF(Table1[[#This Row],[E_mag]]&lt;-1,"exclude &lt;-1",""))</f>
        <v/>
      </c>
      <c r="H332" s="10" t="str">
        <f>IF(Table1[[#This Row],[E_mag]]&lt;'4 - Outliers'!$F$11,"low",IF(Table1[[#This Row],[E_mag]]&gt;'4 - Outliers'!$F$12,"high",""))</f>
        <v>low</v>
      </c>
      <c r="I332" s="10">
        <f>IF(Table1[[#This Row],[SE_E_mag]]="",VLOOKUP(Table1[[#This Row],[IV_Standardised]],'5 -Impute_SE'!B:C,2,FALSE),Table1[[#This Row],[SE_E_mag]])</f>
        <v>7.2019779016757587E-2</v>
      </c>
      <c r="J332" s="10"/>
      <c r="K332" s="10">
        <f>1/Table1[[#This Row],[5 - Impute_SE]]</f>
        <v>13.885074539972132</v>
      </c>
      <c r="L332" s="10">
        <f>Table1[[#This Row],[7 - 1_SE]]*Table1[[#This Row],[6 - Assign weight]]</f>
        <v>0</v>
      </c>
      <c r="M332" s="10">
        <f>Table1[[#This Row],[8 - Total weight]]*Table1[[#This Row],[E_mag]]</f>
        <v>0</v>
      </c>
      <c r="N332" s="10" t="s">
        <v>333</v>
      </c>
      <c r="O332" s="10">
        <v>-0.93</v>
      </c>
      <c r="P332" s="10" t="s">
        <v>126</v>
      </c>
      <c r="Q332" s="10"/>
      <c r="R332" s="10"/>
      <c r="S332" s="10" t="s">
        <v>44</v>
      </c>
      <c r="T332" s="10" t="s">
        <v>45</v>
      </c>
      <c r="U332" s="10" t="s">
        <v>46</v>
      </c>
      <c r="V332" s="10" t="s">
        <v>119</v>
      </c>
      <c r="W332" s="10" t="s">
        <v>120</v>
      </c>
      <c r="X332" s="10" t="s">
        <v>141</v>
      </c>
      <c r="Y332" s="10" t="s">
        <v>50</v>
      </c>
      <c r="Z332" s="10" t="s">
        <v>142</v>
      </c>
      <c r="AA332" s="11" t="s">
        <v>51</v>
      </c>
      <c r="AB332" s="11" t="s">
        <v>331</v>
      </c>
      <c r="AC332" s="11">
        <v>1990</v>
      </c>
      <c r="AD332" s="10" t="s">
        <v>93</v>
      </c>
      <c r="AE332" s="10">
        <v>4468</v>
      </c>
      <c r="AF332" s="10">
        <v>0</v>
      </c>
      <c r="AG332" s="10">
        <v>0</v>
      </c>
      <c r="AH332" s="10">
        <v>1</v>
      </c>
      <c r="AI332" s="10">
        <f>SUM(Table1[[#This Row],[Attitude_SS]:[Demography_SS]])</f>
        <v>1</v>
      </c>
      <c r="AJ332" s="11" t="s">
        <v>111</v>
      </c>
      <c r="AK332" s="11" t="s">
        <v>332</v>
      </c>
      <c r="AL332" s="11"/>
      <c r="AM332" s="11" t="s">
        <v>135</v>
      </c>
      <c r="AN332" s="11" t="s">
        <v>147</v>
      </c>
      <c r="AO332" s="11" t="s">
        <v>124</v>
      </c>
      <c r="AP332" s="10">
        <v>-2.7149999999999999</v>
      </c>
      <c r="AQ332" s="10">
        <v>6.6204953007073242E-2</v>
      </c>
      <c r="AR332" s="10"/>
      <c r="AS332" s="10" t="s">
        <v>78</v>
      </c>
      <c r="AT332" s="10" t="s">
        <v>58</v>
      </c>
      <c r="AU332" s="10"/>
    </row>
    <row r="333" spans="1:47" x14ac:dyDescent="0.35">
      <c r="A333" s="23">
        <v>22</v>
      </c>
      <c r="B333" s="10" t="s">
        <v>328</v>
      </c>
      <c r="C333" s="10">
        <v>22.2</v>
      </c>
      <c r="D333" s="10" t="s">
        <v>348</v>
      </c>
      <c r="E333" s="10" t="s">
        <v>330</v>
      </c>
      <c r="F333" s="10" t="str">
        <f>IF(Table1[[#This Row],[Regional_accessibility]]=0,"exclude - no RA","")</f>
        <v>exclude - no RA</v>
      </c>
      <c r="G333" s="10" t="str">
        <f>IF(Table1[[#This Row],[E_mag]]&gt;1,"exclude - &gt;1",IF(Table1[[#This Row],[E_mag]]&lt;-1,"exclude &lt;-1",""))</f>
        <v/>
      </c>
      <c r="H333" s="10" t="str">
        <f>IF(Table1[[#This Row],[E_mag]]&lt;'4 - Outliers'!$F$11,"low",IF(Table1[[#This Row],[E_mag]]&gt;'4 - Outliers'!$F$12,"high",""))</f>
        <v>low</v>
      </c>
      <c r="I333" s="10">
        <f>IF(Table1[[#This Row],[SE_E_mag]]="",VLOOKUP(Table1[[#This Row],[IV_Standardised]],'5 -Impute_SE'!B:C,2,FALSE),Table1[[#This Row],[SE_E_mag]])</f>
        <v>7.2019779016757587E-2</v>
      </c>
      <c r="J333" s="10"/>
      <c r="K333" s="10">
        <f>1/Table1[[#This Row],[5 - Impute_SE]]</f>
        <v>13.885074539972132</v>
      </c>
      <c r="L333" s="10">
        <f>Table1[[#This Row],[7 - 1_SE]]*Table1[[#This Row],[6 - Assign weight]]</f>
        <v>0</v>
      </c>
      <c r="M333" s="10">
        <f>Table1[[#This Row],[8 - Total weight]]*Table1[[#This Row],[E_mag]]</f>
        <v>0</v>
      </c>
      <c r="N333" s="10" t="s">
        <v>333</v>
      </c>
      <c r="O333" s="10">
        <v>-0.93</v>
      </c>
      <c r="P333" s="10" t="s">
        <v>126</v>
      </c>
      <c r="Q333" s="10"/>
      <c r="R333" s="10"/>
      <c r="S333" s="10" t="s">
        <v>44</v>
      </c>
      <c r="T333" s="10" t="s">
        <v>66</v>
      </c>
      <c r="U333" s="10" t="s">
        <v>46</v>
      </c>
      <c r="V333" s="10" t="s">
        <v>119</v>
      </c>
      <c r="W333" s="10" t="s">
        <v>120</v>
      </c>
      <c r="X333" s="10" t="s">
        <v>141</v>
      </c>
      <c r="Y333" s="10" t="s">
        <v>50</v>
      </c>
      <c r="Z333" s="10" t="s">
        <v>142</v>
      </c>
      <c r="AA333" s="11" t="s">
        <v>51</v>
      </c>
      <c r="AB333" s="11" t="s">
        <v>331</v>
      </c>
      <c r="AC333" s="11">
        <v>1990</v>
      </c>
      <c r="AD333" s="10" t="s">
        <v>93</v>
      </c>
      <c r="AE333" s="10">
        <v>4468</v>
      </c>
      <c r="AF333" s="10">
        <v>0</v>
      </c>
      <c r="AG333" s="10">
        <v>0</v>
      </c>
      <c r="AH333" s="10">
        <v>1</v>
      </c>
      <c r="AI333" s="10">
        <f>SUM(Table1[[#This Row],[Attitude_SS]:[Demography_SS]])</f>
        <v>1</v>
      </c>
      <c r="AJ333" s="11" t="s">
        <v>111</v>
      </c>
      <c r="AK333" s="11" t="s">
        <v>332</v>
      </c>
      <c r="AL333" s="11"/>
      <c r="AM333" s="11" t="s">
        <v>135</v>
      </c>
      <c r="AN333" s="11" t="s">
        <v>147</v>
      </c>
      <c r="AO333" s="11" t="s">
        <v>124</v>
      </c>
      <c r="AP333" s="10">
        <v>1.0589999999999999</v>
      </c>
      <c r="AQ333" s="10">
        <v>2.8834860609832433</v>
      </c>
      <c r="AR333" s="10"/>
      <c r="AS333" s="10" t="s">
        <v>78</v>
      </c>
      <c r="AT333" s="10" t="s">
        <v>58</v>
      </c>
      <c r="AU333" s="10"/>
    </row>
    <row r="334" spans="1:47" x14ac:dyDescent="0.35">
      <c r="A334" s="23">
        <v>22</v>
      </c>
      <c r="B334" s="10" t="s">
        <v>328</v>
      </c>
      <c r="C334" s="10">
        <v>22.1</v>
      </c>
      <c r="D334" s="10" t="s">
        <v>334</v>
      </c>
      <c r="E334" s="10" t="s">
        <v>330</v>
      </c>
      <c r="F334" s="10" t="str">
        <f>IF(Table1[[#This Row],[Regional_accessibility]]=0,"exclude - no RA","")</f>
        <v>exclude - no RA</v>
      </c>
      <c r="G334" s="10" t="str">
        <f>IF(Table1[[#This Row],[E_mag]]&gt;1,"exclude - &gt;1",IF(Table1[[#This Row],[E_mag]]&lt;-1,"exclude &lt;-1",""))</f>
        <v/>
      </c>
      <c r="H334" s="10" t="str">
        <f>IF(Table1[[#This Row],[E_mag]]&lt;'4 - Outliers'!$F$11,"low",IF(Table1[[#This Row],[E_mag]]&gt;'4 - Outliers'!$F$12,"high",""))</f>
        <v>low</v>
      </c>
      <c r="I334" s="10">
        <f>IF(Table1[[#This Row],[SE_E_mag]]="",VLOOKUP(Table1[[#This Row],[IV_Standardised]],'5 -Impute_SE'!B:C,2,FALSE),Table1[[#This Row],[SE_E_mag]])</f>
        <v>7.2019779016757587E-2</v>
      </c>
      <c r="J334" s="10"/>
      <c r="K334" s="10">
        <f>1/Table1[[#This Row],[5 - Impute_SE]]</f>
        <v>13.885074539972132</v>
      </c>
      <c r="L334" s="10">
        <f>Table1[[#This Row],[7 - 1_SE]]*Table1[[#This Row],[6 - Assign weight]]</f>
        <v>0</v>
      </c>
      <c r="M334" s="10">
        <f>Table1[[#This Row],[8 - Total weight]]*Table1[[#This Row],[E_mag]]</f>
        <v>0</v>
      </c>
      <c r="N334" s="10" t="s">
        <v>335</v>
      </c>
      <c r="O334" s="10">
        <v>-0.95</v>
      </c>
      <c r="P334" s="10" t="s">
        <v>126</v>
      </c>
      <c r="Q334" s="10"/>
      <c r="R334" s="10"/>
      <c r="S334" s="10" t="s">
        <v>88</v>
      </c>
      <c r="T334" s="10" t="s">
        <v>45</v>
      </c>
      <c r="U334" s="10" t="s">
        <v>44</v>
      </c>
      <c r="V334" s="10" t="s">
        <v>119</v>
      </c>
      <c r="W334" s="10" t="s">
        <v>120</v>
      </c>
      <c r="X334" s="10" t="s">
        <v>141</v>
      </c>
      <c r="Y334" s="10" t="s">
        <v>50</v>
      </c>
      <c r="Z334" s="10" t="s">
        <v>142</v>
      </c>
      <c r="AA334" s="11" t="s">
        <v>51</v>
      </c>
      <c r="AB334" s="11" t="s">
        <v>331</v>
      </c>
      <c r="AC334" s="11">
        <v>1990</v>
      </c>
      <c r="AD334" s="10" t="s">
        <v>93</v>
      </c>
      <c r="AE334" s="10">
        <v>6476</v>
      </c>
      <c r="AF334" s="10">
        <v>0</v>
      </c>
      <c r="AG334" s="10">
        <v>0</v>
      </c>
      <c r="AH334" s="10">
        <v>1</v>
      </c>
      <c r="AI334" s="10">
        <f>SUM(Table1[[#This Row],[Attitude_SS]:[Demography_SS]])</f>
        <v>1</v>
      </c>
      <c r="AJ334" s="11" t="s">
        <v>111</v>
      </c>
      <c r="AK334" s="11" t="s">
        <v>332</v>
      </c>
      <c r="AL334" s="11"/>
      <c r="AM334" s="11" t="s">
        <v>135</v>
      </c>
      <c r="AN334" s="11" t="s">
        <v>147</v>
      </c>
      <c r="AO334" s="11" t="s">
        <v>124</v>
      </c>
      <c r="AP334" s="10">
        <v>-3.4039999999999999</v>
      </c>
      <c r="AQ334" s="10">
        <v>3.3240043511018613E-2</v>
      </c>
      <c r="AR334" s="10"/>
      <c r="AS334" s="10" t="s">
        <v>78</v>
      </c>
      <c r="AT334" s="10" t="s">
        <v>58</v>
      </c>
      <c r="AU334" s="10"/>
    </row>
    <row r="335" spans="1:47" x14ac:dyDescent="0.35">
      <c r="A335" s="23">
        <v>57</v>
      </c>
      <c r="B335" s="10" t="s">
        <v>651</v>
      </c>
      <c r="C335" s="10">
        <v>57.1</v>
      </c>
      <c r="D335" s="10" t="s">
        <v>657</v>
      </c>
      <c r="E335" s="10" t="s">
        <v>653</v>
      </c>
      <c r="F335" s="10" t="str">
        <f>IF(Table1[[#This Row],[Regional_accessibility]]=0,"exclude - no RA","")</f>
        <v>exclude - no RA</v>
      </c>
      <c r="G335" s="10" t="str">
        <f>IF(Table1[[#This Row],[E_mag]]&gt;1,"exclude - &gt;1",IF(Table1[[#This Row],[E_mag]]&lt;-1,"exclude &lt;-1",""))</f>
        <v>exclude - &gt;1</v>
      </c>
      <c r="H335" s="10" t="str">
        <f>IF(Table1[[#This Row],[E_mag]]&lt;'4 - Outliers'!$F$11,"low",IF(Table1[[#This Row],[E_mag]]&gt;'4 - Outliers'!$F$12,"high",""))</f>
        <v>high</v>
      </c>
      <c r="I335" s="10">
        <f>IF(Table1[[#This Row],[SE_E_mag]]="",VLOOKUP(Table1[[#This Row],[IV_Standardised]],'5 -Impute_SE'!B:C,2,FALSE),Table1[[#This Row],[SE_E_mag]])</f>
        <v>8.1678742695926662E-2</v>
      </c>
      <c r="J335" s="10"/>
      <c r="K335" s="10">
        <f>1/Table1[[#This Row],[5 - Impute_SE]]</f>
        <v>12.243087576932918</v>
      </c>
      <c r="L335" s="10">
        <f>Table1[[#This Row],[7 - 1_SE]]*Table1[[#This Row],[6 - Assign weight]]</f>
        <v>0</v>
      </c>
      <c r="M335" s="10">
        <f>Table1[[#This Row],[8 - Total weight]]*Table1[[#This Row],[E_mag]]</f>
        <v>0</v>
      </c>
      <c r="N335" s="10" t="s">
        <v>333</v>
      </c>
      <c r="O335" s="10">
        <v>14</v>
      </c>
      <c r="P335" s="10" t="s">
        <v>126</v>
      </c>
      <c r="Q335" s="10"/>
      <c r="R335" s="10"/>
      <c r="S335" s="10" t="s">
        <v>88</v>
      </c>
      <c r="T335" s="10" t="s">
        <v>66</v>
      </c>
      <c r="U335" s="10" t="s">
        <v>88</v>
      </c>
      <c r="V335" s="10" t="s">
        <v>302</v>
      </c>
      <c r="W335" s="10" t="s">
        <v>654</v>
      </c>
      <c r="X335" s="10" t="s">
        <v>73</v>
      </c>
      <c r="Y335" s="10" t="s">
        <v>50</v>
      </c>
      <c r="Z335" s="10" t="s">
        <v>142</v>
      </c>
      <c r="AA335" s="11" t="s">
        <v>285</v>
      </c>
      <c r="AB335" s="11" t="s">
        <v>483</v>
      </c>
      <c r="AC335" s="11">
        <v>2003</v>
      </c>
      <c r="AD335" s="10" t="s">
        <v>93</v>
      </c>
      <c r="AE335" s="10">
        <v>3710</v>
      </c>
      <c r="AF335" s="10">
        <v>0</v>
      </c>
      <c r="AG335" s="10">
        <v>1</v>
      </c>
      <c r="AH335" s="10">
        <v>1</v>
      </c>
      <c r="AI335" s="10">
        <f>SUM(Table1[[#This Row],[Attitude_SS]:[Demography_SS]])</f>
        <v>2</v>
      </c>
      <c r="AJ335" s="11" t="s">
        <v>181</v>
      </c>
      <c r="AK335" s="11" t="s">
        <v>658</v>
      </c>
      <c r="AL335" s="11">
        <v>1</v>
      </c>
      <c r="AM335" s="11" t="s">
        <v>182</v>
      </c>
      <c r="AN335" s="11" t="s">
        <v>656</v>
      </c>
      <c r="AO335" s="11" t="s">
        <v>196</v>
      </c>
      <c r="AP335" s="10">
        <v>6.0010000000000003</v>
      </c>
      <c r="AQ335" s="10">
        <v>403.83242406787969</v>
      </c>
      <c r="AR335" s="10"/>
      <c r="AS335" s="10" t="s">
        <v>78</v>
      </c>
      <c r="AT335" s="10" t="s">
        <v>58</v>
      </c>
      <c r="AU335" s="10"/>
    </row>
    <row r="336" spans="1:47" x14ac:dyDescent="0.35">
      <c r="A336" s="23">
        <v>57</v>
      </c>
      <c r="B336" s="10" t="s">
        <v>651</v>
      </c>
      <c r="C336" s="10">
        <v>57.1</v>
      </c>
      <c r="D336" s="10" t="s">
        <v>659</v>
      </c>
      <c r="E336" s="10" t="s">
        <v>653</v>
      </c>
      <c r="F336" s="10" t="str">
        <f>IF(Table1[[#This Row],[Regional_accessibility]]=0,"exclude - no RA","")</f>
        <v>exclude - no RA</v>
      </c>
      <c r="G336" s="10" t="str">
        <f>IF(Table1[[#This Row],[E_mag]]&gt;1,"exclude - &gt;1",IF(Table1[[#This Row],[E_mag]]&lt;-1,"exclude &lt;-1",""))</f>
        <v>exclude - &gt;1</v>
      </c>
      <c r="H336" s="10" t="str">
        <f>IF(Table1[[#This Row],[E_mag]]&lt;'4 - Outliers'!$F$11,"low",IF(Table1[[#This Row],[E_mag]]&gt;'4 - Outliers'!$F$12,"high",""))</f>
        <v>high</v>
      </c>
      <c r="I336" s="10">
        <f>IF(Table1[[#This Row],[SE_E_mag]]="",VLOOKUP(Table1[[#This Row],[IV_Standardised]],'5 -Impute_SE'!B:C,2,FALSE),Table1[[#This Row],[SE_E_mag]])</f>
        <v>8.1678742695926662E-2</v>
      </c>
      <c r="J336" s="10"/>
      <c r="K336" s="10">
        <f>1/Table1[[#This Row],[5 - Impute_SE]]</f>
        <v>12.243087576932918</v>
      </c>
      <c r="L336" s="10">
        <f>Table1[[#This Row],[7 - 1_SE]]*Table1[[#This Row],[6 - Assign weight]]</f>
        <v>0</v>
      </c>
      <c r="M336" s="10">
        <f>Table1[[#This Row],[8 - Total weight]]*Table1[[#This Row],[E_mag]]</f>
        <v>0</v>
      </c>
      <c r="N336" s="10" t="s">
        <v>333</v>
      </c>
      <c r="O336" s="10">
        <v>13</v>
      </c>
      <c r="P336" s="10" t="s">
        <v>126</v>
      </c>
      <c r="Q336" s="10"/>
      <c r="R336" s="10"/>
      <c r="S336" s="10" t="s">
        <v>88</v>
      </c>
      <c r="T336" s="10" t="s">
        <v>66</v>
      </c>
      <c r="U336" s="10" t="s">
        <v>88</v>
      </c>
      <c r="V336" s="10" t="s">
        <v>302</v>
      </c>
      <c r="W336" s="10" t="s">
        <v>654</v>
      </c>
      <c r="X336" s="10" t="s">
        <v>73</v>
      </c>
      <c r="Y336" s="10" t="s">
        <v>50</v>
      </c>
      <c r="Z336" s="10" t="s">
        <v>142</v>
      </c>
      <c r="AA336" s="11" t="s">
        <v>285</v>
      </c>
      <c r="AB336" s="11" t="s">
        <v>483</v>
      </c>
      <c r="AC336" s="11">
        <v>2003</v>
      </c>
      <c r="AD336" s="10" t="s">
        <v>93</v>
      </c>
      <c r="AE336" s="10">
        <v>3710</v>
      </c>
      <c r="AF336" s="10">
        <v>0</v>
      </c>
      <c r="AG336" s="10">
        <v>1</v>
      </c>
      <c r="AH336" s="10">
        <v>1</v>
      </c>
      <c r="AI336" s="10">
        <f>SUM(Table1[[#This Row],[Attitude_SS]:[Demography_SS]])</f>
        <v>2</v>
      </c>
      <c r="AJ336" s="11" t="s">
        <v>181</v>
      </c>
      <c r="AK336" s="11" t="s">
        <v>660</v>
      </c>
      <c r="AL336" s="11">
        <v>1</v>
      </c>
      <c r="AM336" s="11" t="s">
        <v>182</v>
      </c>
      <c r="AN336" s="11" t="s">
        <v>656</v>
      </c>
      <c r="AO336" s="11" t="s">
        <v>196</v>
      </c>
      <c r="AP336" s="10">
        <v>2.77</v>
      </c>
      <c r="AQ336" s="10">
        <v>15.958634009794029</v>
      </c>
      <c r="AR336" s="10"/>
      <c r="AS336" s="10" t="s">
        <v>78</v>
      </c>
      <c r="AT336" s="10" t="s">
        <v>58</v>
      </c>
      <c r="AU336" s="10"/>
    </row>
    <row r="337" spans="1:47" x14ac:dyDescent="0.35">
      <c r="A337" s="23">
        <v>22</v>
      </c>
      <c r="B337" s="10" t="s">
        <v>328</v>
      </c>
      <c r="C337" s="10">
        <v>22.2</v>
      </c>
      <c r="D337" s="10" t="s">
        <v>351</v>
      </c>
      <c r="E337" s="10" t="s">
        <v>330</v>
      </c>
      <c r="F337" s="10" t="str">
        <f>IF(Table1[[#This Row],[Regional_accessibility]]=0,"exclude - no RA","")</f>
        <v>exclude - no RA</v>
      </c>
      <c r="G337" s="10" t="str">
        <f>IF(Table1[[#This Row],[E_mag]]&gt;1,"exclude - &gt;1",IF(Table1[[#This Row],[E_mag]]&lt;-1,"exclude &lt;-1",""))</f>
        <v>exclude - &gt;1</v>
      </c>
      <c r="H337" s="10" t="str">
        <f>IF(Table1[[#This Row],[E_mag]]&lt;'4 - Outliers'!$F$11,"low",IF(Table1[[#This Row],[E_mag]]&gt;'4 - Outliers'!$F$12,"high",""))</f>
        <v>high</v>
      </c>
      <c r="I337" s="10">
        <f>IF(Table1[[#This Row],[SE_E_mag]]="",VLOOKUP(Table1[[#This Row],[IV_Standardised]],'5 -Impute_SE'!B:C,2,FALSE),Table1[[#This Row],[SE_E_mag]])</f>
        <v>0.10812325179121343</v>
      </c>
      <c r="J337" s="10"/>
      <c r="K337" s="10">
        <f>1/Table1[[#This Row],[5 - Impute_SE]]</f>
        <v>9.2487044500937259</v>
      </c>
      <c r="L337" s="10">
        <f>Table1[[#This Row],[7 - 1_SE]]*Table1[[#This Row],[6 - Assign weight]]</f>
        <v>0</v>
      </c>
      <c r="M337" s="10">
        <f>Table1[[#This Row],[8 - Total weight]]*Table1[[#This Row],[E_mag]]</f>
        <v>0</v>
      </c>
      <c r="N337" s="10" t="s">
        <v>335</v>
      </c>
      <c r="O337" s="10">
        <v>4.26</v>
      </c>
      <c r="P337" s="10" t="s">
        <v>126</v>
      </c>
      <c r="Q337" s="10"/>
      <c r="R337" s="10"/>
      <c r="S337" s="10" t="s">
        <v>88</v>
      </c>
      <c r="T337" s="10" t="s">
        <v>66</v>
      </c>
      <c r="U337" s="10" t="s">
        <v>88</v>
      </c>
      <c r="V337" s="10" t="s">
        <v>119</v>
      </c>
      <c r="W337" s="10" t="s">
        <v>120</v>
      </c>
      <c r="X337" s="10" t="s">
        <v>141</v>
      </c>
      <c r="Y337" s="10" t="s">
        <v>50</v>
      </c>
      <c r="Z337" s="10" t="s">
        <v>142</v>
      </c>
      <c r="AA337" s="11" t="s">
        <v>51</v>
      </c>
      <c r="AB337" s="11" t="s">
        <v>331</v>
      </c>
      <c r="AC337" s="11">
        <v>1990</v>
      </c>
      <c r="AD337" s="10" t="s">
        <v>93</v>
      </c>
      <c r="AE337" s="10">
        <v>4468</v>
      </c>
      <c r="AF337" s="10">
        <v>0</v>
      </c>
      <c r="AG337" s="10">
        <v>0</v>
      </c>
      <c r="AH337" s="10">
        <v>1</v>
      </c>
      <c r="AI337" s="10">
        <f>SUM(Table1[[#This Row],[Attitude_SS]:[Demography_SS]])</f>
        <v>1</v>
      </c>
      <c r="AJ337" s="11" t="s">
        <v>181</v>
      </c>
      <c r="AK337" s="11" t="s">
        <v>340</v>
      </c>
      <c r="AL337" s="11"/>
      <c r="AM337" s="11" t="s">
        <v>324</v>
      </c>
      <c r="AN337" s="11" t="s">
        <v>147</v>
      </c>
      <c r="AO337" s="11" t="s">
        <v>124</v>
      </c>
      <c r="AP337" s="10">
        <v>28.466000000000001</v>
      </c>
      <c r="AQ337" s="14">
        <v>2304765380512.0889</v>
      </c>
      <c r="AR337" s="10"/>
      <c r="AS337" s="10" t="s">
        <v>78</v>
      </c>
      <c r="AT337" s="10" t="s">
        <v>58</v>
      </c>
      <c r="AU337" s="10"/>
    </row>
    <row r="338" spans="1:47" x14ac:dyDescent="0.35">
      <c r="A338" s="23">
        <v>22</v>
      </c>
      <c r="B338" s="10" t="s">
        <v>328</v>
      </c>
      <c r="C338" s="10">
        <v>22.1</v>
      </c>
      <c r="D338" s="10" t="s">
        <v>343</v>
      </c>
      <c r="E338" s="10" t="s">
        <v>330</v>
      </c>
      <c r="F338" s="10" t="str">
        <f>IF(Table1[[#This Row],[Regional_accessibility]]=0,"exclude - no RA","")</f>
        <v>exclude - no RA</v>
      </c>
      <c r="G338" s="10" t="str">
        <f>IF(Table1[[#This Row],[E_mag]]&gt;1,"exclude - &gt;1",IF(Table1[[#This Row],[E_mag]]&lt;-1,"exclude &lt;-1",""))</f>
        <v>exclude - &gt;1</v>
      </c>
      <c r="H338" s="10" t="str">
        <f>IF(Table1[[#This Row],[E_mag]]&lt;'4 - Outliers'!$F$11,"low",IF(Table1[[#This Row],[E_mag]]&gt;'4 - Outliers'!$F$12,"high",""))</f>
        <v>high</v>
      </c>
      <c r="I338" s="10">
        <f>IF(Table1[[#This Row],[SE_E_mag]]="",VLOOKUP(Table1[[#This Row],[IV_Standardised]],'5 -Impute_SE'!B:C,2,FALSE),Table1[[#This Row],[SE_E_mag]])</f>
        <v>0.10812325179121343</v>
      </c>
      <c r="J338" s="10"/>
      <c r="K338" s="10">
        <f>1/Table1[[#This Row],[5 - Impute_SE]]</f>
        <v>9.2487044500937259</v>
      </c>
      <c r="L338" s="10">
        <f>Table1[[#This Row],[7 - 1_SE]]*Table1[[#This Row],[6 - Assign weight]]</f>
        <v>0</v>
      </c>
      <c r="M338" s="10">
        <f>Table1[[#This Row],[8 - Total weight]]*Table1[[#This Row],[E_mag]]</f>
        <v>0</v>
      </c>
      <c r="N338" s="10" t="s">
        <v>335</v>
      </c>
      <c r="O338" s="10">
        <v>4.13</v>
      </c>
      <c r="P338" s="10" t="s">
        <v>126</v>
      </c>
      <c r="Q338" s="10"/>
      <c r="R338" s="10"/>
      <c r="S338" s="10" t="s">
        <v>88</v>
      </c>
      <c r="T338" s="10" t="s">
        <v>66</v>
      </c>
      <c r="U338" s="10" t="s">
        <v>88</v>
      </c>
      <c r="V338" s="10" t="s">
        <v>119</v>
      </c>
      <c r="W338" s="10" t="s">
        <v>120</v>
      </c>
      <c r="X338" s="10" t="s">
        <v>141</v>
      </c>
      <c r="Y338" s="10" t="s">
        <v>50</v>
      </c>
      <c r="Z338" s="10" t="s">
        <v>142</v>
      </c>
      <c r="AA338" s="11" t="s">
        <v>51</v>
      </c>
      <c r="AB338" s="11" t="s">
        <v>331</v>
      </c>
      <c r="AC338" s="11">
        <v>1990</v>
      </c>
      <c r="AD338" s="10" t="s">
        <v>93</v>
      </c>
      <c r="AE338" s="10">
        <v>6476</v>
      </c>
      <c r="AF338" s="10">
        <v>0</v>
      </c>
      <c r="AG338" s="10">
        <v>0</v>
      </c>
      <c r="AH338" s="10">
        <v>1</v>
      </c>
      <c r="AI338" s="10">
        <f>SUM(Table1[[#This Row],[Attitude_SS]:[Demography_SS]])</f>
        <v>1</v>
      </c>
      <c r="AJ338" s="11" t="s">
        <v>181</v>
      </c>
      <c r="AK338" s="11" t="s">
        <v>340</v>
      </c>
      <c r="AL338" s="11"/>
      <c r="AM338" s="11" t="s">
        <v>324</v>
      </c>
      <c r="AN338" s="11" t="s">
        <v>147</v>
      </c>
      <c r="AO338" s="11" t="s">
        <v>124</v>
      </c>
      <c r="AP338" s="10">
        <v>18.837</v>
      </c>
      <c r="AQ338" s="10">
        <v>151636990.18628478</v>
      </c>
      <c r="AR338" s="10"/>
      <c r="AS338" s="10" t="s">
        <v>78</v>
      </c>
      <c r="AT338" s="10" t="s">
        <v>58</v>
      </c>
      <c r="AU338" s="10"/>
    </row>
    <row r="339" spans="1:47" x14ac:dyDescent="0.35">
      <c r="A339" s="23">
        <v>22</v>
      </c>
      <c r="B339" s="10" t="s">
        <v>328</v>
      </c>
      <c r="C339" s="10">
        <v>22.2</v>
      </c>
      <c r="D339" s="10" t="s">
        <v>350</v>
      </c>
      <c r="E339" s="10" t="s">
        <v>330</v>
      </c>
      <c r="F339" s="10" t="str">
        <f>IF(Table1[[#This Row],[Regional_accessibility]]=0,"exclude - no RA","")</f>
        <v>exclude - no RA</v>
      </c>
      <c r="G339" s="10" t="str">
        <f>IF(Table1[[#This Row],[E_mag]]&gt;1,"exclude - &gt;1",IF(Table1[[#This Row],[E_mag]]&lt;-1,"exclude &lt;-1",""))</f>
        <v>exclude - &gt;1</v>
      </c>
      <c r="H339" s="10" t="str">
        <f>IF(Table1[[#This Row],[E_mag]]&lt;'4 - Outliers'!$F$11,"low",IF(Table1[[#This Row],[E_mag]]&gt;'4 - Outliers'!$F$12,"high",""))</f>
        <v>high</v>
      </c>
      <c r="I339" s="10">
        <f>IF(Table1[[#This Row],[SE_E_mag]]="",VLOOKUP(Table1[[#This Row],[IV_Standardised]],'5 -Impute_SE'!B:C,2,FALSE),Table1[[#This Row],[SE_E_mag]])</f>
        <v>0.10812325179121343</v>
      </c>
      <c r="J339" s="10"/>
      <c r="K339" s="10">
        <f>1/Table1[[#This Row],[5 - Impute_SE]]</f>
        <v>9.2487044500937259</v>
      </c>
      <c r="L339" s="10">
        <f>Table1[[#This Row],[7 - 1_SE]]*Table1[[#This Row],[6 - Assign weight]]</f>
        <v>0</v>
      </c>
      <c r="M339" s="10">
        <f>Table1[[#This Row],[8 - Total weight]]*Table1[[#This Row],[E_mag]]</f>
        <v>0</v>
      </c>
      <c r="N339" s="10" t="s">
        <v>333</v>
      </c>
      <c r="O339" s="10">
        <v>3.75</v>
      </c>
      <c r="P339" s="10" t="s">
        <v>126</v>
      </c>
      <c r="Q339" s="10"/>
      <c r="R339" s="10"/>
      <c r="S339" s="10" t="s">
        <v>44</v>
      </c>
      <c r="T339" s="10" t="s">
        <v>66</v>
      </c>
      <c r="U339" s="10" t="s">
        <v>46</v>
      </c>
      <c r="V339" s="10" t="s">
        <v>119</v>
      </c>
      <c r="W339" s="10" t="s">
        <v>120</v>
      </c>
      <c r="X339" s="10" t="s">
        <v>141</v>
      </c>
      <c r="Y339" s="10" t="s">
        <v>50</v>
      </c>
      <c r="Z339" s="10" t="s">
        <v>142</v>
      </c>
      <c r="AA339" s="11" t="s">
        <v>51</v>
      </c>
      <c r="AB339" s="11" t="s">
        <v>331</v>
      </c>
      <c r="AC339" s="11">
        <v>1990</v>
      </c>
      <c r="AD339" s="10" t="s">
        <v>93</v>
      </c>
      <c r="AE339" s="10">
        <v>4468</v>
      </c>
      <c r="AF339" s="10">
        <v>0</v>
      </c>
      <c r="AG339" s="10">
        <v>0</v>
      </c>
      <c r="AH339" s="10">
        <v>1</v>
      </c>
      <c r="AI339" s="10">
        <f>SUM(Table1[[#This Row],[Attitude_SS]:[Demography_SS]])</f>
        <v>1</v>
      </c>
      <c r="AJ339" s="11" t="s">
        <v>181</v>
      </c>
      <c r="AK339" s="11" t="s">
        <v>340</v>
      </c>
      <c r="AL339" s="11"/>
      <c r="AM339" s="11" t="s">
        <v>324</v>
      </c>
      <c r="AN339" s="11" t="s">
        <v>147</v>
      </c>
      <c r="AO339" s="11" t="s">
        <v>124</v>
      </c>
      <c r="AP339" s="10">
        <v>27.036000000000001</v>
      </c>
      <c r="AQ339" s="10">
        <v>551550919235.06494</v>
      </c>
      <c r="AR339" s="10"/>
      <c r="AS339" s="10" t="s">
        <v>78</v>
      </c>
      <c r="AT339" s="10" t="s">
        <v>58</v>
      </c>
      <c r="AU339" s="10"/>
    </row>
    <row r="340" spans="1:47" x14ac:dyDescent="0.35">
      <c r="A340" s="23">
        <v>34</v>
      </c>
      <c r="B340" s="10" t="s">
        <v>466</v>
      </c>
      <c r="C340" s="10">
        <v>34.200000000000003</v>
      </c>
      <c r="D340" s="10" t="s">
        <v>478</v>
      </c>
      <c r="E340" s="10" t="s">
        <v>472</v>
      </c>
      <c r="F340" s="10" t="str">
        <f>IF(Table1[[#This Row],[Regional_accessibility]]=0,"exclude - no RA","")</f>
        <v>exclude - no RA</v>
      </c>
      <c r="G340" s="10" t="str">
        <f>IF(Table1[[#This Row],[E_mag]]&gt;1,"exclude - &gt;1",IF(Table1[[#This Row],[E_mag]]&lt;-1,"exclude &lt;-1",""))</f>
        <v>exclude - &gt;1</v>
      </c>
      <c r="H340" s="10" t="str">
        <f>IF(Table1[[#This Row],[E_mag]]&lt;'4 - Outliers'!$F$11,"low",IF(Table1[[#This Row],[E_mag]]&gt;'4 - Outliers'!$F$12,"high",""))</f>
        <v>high</v>
      </c>
      <c r="I340" s="10">
        <f>IF(Table1[[#This Row],[SE_E_mag]]="",VLOOKUP(Table1[[#This Row],[IV_Standardised]],'5 -Impute_SE'!B:C,2,FALSE),Table1[[#This Row],[SE_E_mag]])</f>
        <v>0.43606557377049188</v>
      </c>
      <c r="J340" s="10"/>
      <c r="K340" s="10">
        <f>1/Table1[[#This Row],[5 - Impute_SE]]</f>
        <v>2.2932330827067666</v>
      </c>
      <c r="L340" s="10">
        <f>Table1[[#This Row],[7 - 1_SE]]*Table1[[#This Row],[6 - Assign weight]]</f>
        <v>0</v>
      </c>
      <c r="M340" s="10">
        <f>Table1[[#This Row],[8 - Total weight]]*Table1[[#This Row],[E_mag]]</f>
        <v>0</v>
      </c>
      <c r="N340" s="10" t="s">
        <v>354</v>
      </c>
      <c r="O340" s="10">
        <v>1.33</v>
      </c>
      <c r="P340" s="10" t="s">
        <v>98</v>
      </c>
      <c r="Q340" s="10">
        <v>0.43606557377049188</v>
      </c>
      <c r="R340" s="10" t="s">
        <v>128</v>
      </c>
      <c r="S340" s="10" t="s">
        <v>88</v>
      </c>
      <c r="T340" s="10" t="s">
        <v>66</v>
      </c>
      <c r="U340" s="10" t="s">
        <v>88</v>
      </c>
      <c r="V340" s="10" t="s">
        <v>163</v>
      </c>
      <c r="W340" s="10" t="s">
        <v>140</v>
      </c>
      <c r="X340" s="10" t="s">
        <v>377</v>
      </c>
      <c r="Y340" s="10" t="s">
        <v>90</v>
      </c>
      <c r="Z340" s="10" t="s">
        <v>142</v>
      </c>
      <c r="AA340" s="11" t="s">
        <v>51</v>
      </c>
      <c r="AB340" s="11" t="s">
        <v>92</v>
      </c>
      <c r="AC340" s="11" t="s">
        <v>469</v>
      </c>
      <c r="AD340" s="10" t="s">
        <v>54</v>
      </c>
      <c r="AE340" s="10">
        <v>451</v>
      </c>
      <c r="AF340" s="10">
        <v>0</v>
      </c>
      <c r="AG340" s="10">
        <v>0</v>
      </c>
      <c r="AH340" s="10">
        <v>1</v>
      </c>
      <c r="AI340" s="10">
        <f>SUM(Table1[[#This Row],[Attitude_SS]:[Demography_SS]])</f>
        <v>1</v>
      </c>
      <c r="AJ340" s="11" t="s">
        <v>181</v>
      </c>
      <c r="AK340" s="11" t="s">
        <v>479</v>
      </c>
      <c r="AL340" s="11"/>
      <c r="AM340" s="11" t="s">
        <v>324</v>
      </c>
      <c r="AN340" s="11" t="s">
        <v>55</v>
      </c>
      <c r="AO340" s="11"/>
      <c r="AP340" s="10">
        <v>1.33</v>
      </c>
      <c r="AQ340" s="10"/>
      <c r="AR340" s="10"/>
      <c r="AS340" s="10" t="s">
        <v>58</v>
      </c>
      <c r="AT340" s="10">
        <v>3.05</v>
      </c>
      <c r="AU340" s="10"/>
    </row>
    <row r="341" spans="1:47" x14ac:dyDescent="0.35">
      <c r="A341" s="23">
        <v>34</v>
      </c>
      <c r="B341" s="10" t="s">
        <v>466</v>
      </c>
      <c r="C341" s="10">
        <v>34.200000000000003</v>
      </c>
      <c r="D341" s="10" t="s">
        <v>476</v>
      </c>
      <c r="E341" s="10" t="s">
        <v>472</v>
      </c>
      <c r="F341" s="10" t="str">
        <f>IF(Table1[[#This Row],[Regional_accessibility]]=0,"exclude - no RA","")</f>
        <v>exclude - no RA</v>
      </c>
      <c r="G341" s="10" t="str">
        <f>IF(Table1[[#This Row],[E_mag]]&gt;1,"exclude - &gt;1",IF(Table1[[#This Row],[E_mag]]&lt;-1,"exclude &lt;-1",""))</f>
        <v>exclude - &gt;1</v>
      </c>
      <c r="H341" s="10" t="str">
        <f>IF(Table1[[#This Row],[E_mag]]&lt;'4 - Outliers'!$F$11,"low",IF(Table1[[#This Row],[E_mag]]&gt;'4 - Outliers'!$F$12,"high",""))</f>
        <v>high</v>
      </c>
      <c r="I341" s="10">
        <f>IF(Table1[[#This Row],[SE_E_mag]]="",VLOOKUP(Table1[[#This Row],[IV_Standardised]],'5 -Impute_SE'!B:C,2,FALSE),Table1[[#This Row],[SE_E_mag]])</f>
        <v>0.21501014198782964</v>
      </c>
      <c r="J341" s="10"/>
      <c r="K341" s="10">
        <f>1/Table1[[#This Row],[5 - Impute_SE]]</f>
        <v>4.6509433962264142</v>
      </c>
      <c r="L341" s="10">
        <f>Table1[[#This Row],[7 - 1_SE]]*Table1[[#This Row],[6 - Assign weight]]</f>
        <v>0</v>
      </c>
      <c r="M341" s="10">
        <f>Table1[[#This Row],[8 - Total weight]]*Table1[[#This Row],[E_mag]]</f>
        <v>0</v>
      </c>
      <c r="N341" s="10" t="s">
        <v>354</v>
      </c>
      <c r="O341" s="10">
        <v>1.06</v>
      </c>
      <c r="P341" s="10" t="s">
        <v>98</v>
      </c>
      <c r="Q341" s="10">
        <v>0.21501014198782964</v>
      </c>
      <c r="R341" s="10" t="s">
        <v>128</v>
      </c>
      <c r="S341" s="10" t="s">
        <v>88</v>
      </c>
      <c r="T341" s="10" t="s">
        <v>66</v>
      </c>
      <c r="U341" s="10" t="s">
        <v>88</v>
      </c>
      <c r="V341" s="10" t="s">
        <v>163</v>
      </c>
      <c r="W341" s="10" t="s">
        <v>140</v>
      </c>
      <c r="X341" s="10" t="s">
        <v>377</v>
      </c>
      <c r="Y341" s="10" t="s">
        <v>90</v>
      </c>
      <c r="Z341" s="10" t="s">
        <v>142</v>
      </c>
      <c r="AA341" s="11" t="s">
        <v>51</v>
      </c>
      <c r="AB341" s="11" t="s">
        <v>92</v>
      </c>
      <c r="AC341" s="11" t="s">
        <v>469</v>
      </c>
      <c r="AD341" s="10" t="s">
        <v>54</v>
      </c>
      <c r="AE341" s="10">
        <v>451</v>
      </c>
      <c r="AF341" s="10">
        <v>0</v>
      </c>
      <c r="AG341" s="10">
        <v>0</v>
      </c>
      <c r="AH341" s="10">
        <v>1</v>
      </c>
      <c r="AI341" s="10">
        <f>SUM(Table1[[#This Row],[Attitude_SS]:[Demography_SS]])</f>
        <v>1</v>
      </c>
      <c r="AJ341" s="11" t="s">
        <v>181</v>
      </c>
      <c r="AK341" s="11" t="s">
        <v>477</v>
      </c>
      <c r="AL341" s="11"/>
      <c r="AM341" s="11" t="s">
        <v>324</v>
      </c>
      <c r="AN341" s="11" t="s">
        <v>55</v>
      </c>
      <c r="AO341" s="11"/>
      <c r="AP341" s="10">
        <v>1.06</v>
      </c>
      <c r="AQ341" s="10"/>
      <c r="AR341" s="10"/>
      <c r="AS341" s="10" t="s">
        <v>58</v>
      </c>
      <c r="AT341" s="10">
        <v>4.93</v>
      </c>
      <c r="AU341" s="10"/>
    </row>
    <row r="342" spans="1:47" x14ac:dyDescent="0.35">
      <c r="A342" s="23">
        <v>34</v>
      </c>
      <c r="B342" s="10" t="s">
        <v>466</v>
      </c>
      <c r="C342" s="10">
        <v>34.1</v>
      </c>
      <c r="D342" s="10" t="s">
        <v>467</v>
      </c>
      <c r="E342" s="10" t="s">
        <v>468</v>
      </c>
      <c r="F342" s="10" t="str">
        <f>IF(Table1[[#This Row],[Regional_accessibility]]=0,"exclude - no RA","")</f>
        <v>exclude - no RA</v>
      </c>
      <c r="G342" s="10" t="str">
        <f>IF(Table1[[#This Row],[E_mag]]&gt;1,"exclude - &gt;1",IF(Table1[[#This Row],[E_mag]]&lt;-1,"exclude &lt;-1",""))</f>
        <v>exclude - &gt;1</v>
      </c>
      <c r="H342" s="10" t="str">
        <f>IF(Table1[[#This Row],[E_mag]]&lt;'4 - Outliers'!$F$11,"low",IF(Table1[[#This Row],[E_mag]]&gt;'4 - Outliers'!$F$12,"high",""))</f>
        <v>high</v>
      </c>
      <c r="I342" s="10">
        <f>IF(Table1[[#This Row],[SE_E_mag]]="",VLOOKUP(Table1[[#This Row],[IV_Standardised]],'5 -Impute_SE'!B:C,2,FALSE),Table1[[#This Row],[SE_E_mag]])</f>
        <v>0.19117647058823528</v>
      </c>
      <c r="J342" s="10"/>
      <c r="K342" s="10">
        <f>1/Table1[[#This Row],[5 - Impute_SE]]</f>
        <v>5.2307692307692308</v>
      </c>
      <c r="L342" s="10">
        <f>Table1[[#This Row],[7 - 1_SE]]*Table1[[#This Row],[6 - Assign weight]]</f>
        <v>0</v>
      </c>
      <c r="M342" s="10">
        <f>Table1[[#This Row],[8 - Total weight]]*Table1[[#This Row],[E_mag]]</f>
        <v>0</v>
      </c>
      <c r="N342" s="10" t="s">
        <v>354</v>
      </c>
      <c r="O342" s="10">
        <v>1.04</v>
      </c>
      <c r="P342" s="10" t="s">
        <v>98</v>
      </c>
      <c r="Q342" s="10">
        <v>0.19117647058823528</v>
      </c>
      <c r="R342" s="10" t="s">
        <v>128</v>
      </c>
      <c r="S342" s="10" t="s">
        <v>88</v>
      </c>
      <c r="T342" s="10" t="s">
        <v>66</v>
      </c>
      <c r="U342" s="10" t="s">
        <v>88</v>
      </c>
      <c r="V342" s="10" t="s">
        <v>163</v>
      </c>
      <c r="W342" s="10" t="s">
        <v>140</v>
      </c>
      <c r="X342" s="10" t="s">
        <v>377</v>
      </c>
      <c r="Y342" s="10" t="s">
        <v>90</v>
      </c>
      <c r="Z342" s="10" t="s">
        <v>142</v>
      </c>
      <c r="AA342" s="11" t="s">
        <v>51</v>
      </c>
      <c r="AB342" s="11" t="s">
        <v>92</v>
      </c>
      <c r="AC342" s="11" t="s">
        <v>469</v>
      </c>
      <c r="AD342" s="10" t="s">
        <v>54</v>
      </c>
      <c r="AE342" s="10">
        <v>451</v>
      </c>
      <c r="AF342" s="10">
        <v>0</v>
      </c>
      <c r="AG342" s="10">
        <v>0</v>
      </c>
      <c r="AH342" s="10">
        <v>1</v>
      </c>
      <c r="AI342" s="10">
        <f>SUM(Table1[[#This Row],[Attitude_SS]:[Demography_SS]])</f>
        <v>1</v>
      </c>
      <c r="AJ342" s="11" t="s">
        <v>181</v>
      </c>
      <c r="AK342" s="11" t="s">
        <v>470</v>
      </c>
      <c r="AL342" s="11"/>
      <c r="AM342" s="11" t="s">
        <v>324</v>
      </c>
      <c r="AN342" s="11" t="s">
        <v>55</v>
      </c>
      <c r="AO342" s="11"/>
      <c r="AP342" s="10">
        <v>1.04</v>
      </c>
      <c r="AQ342" s="10"/>
      <c r="AR342" s="10"/>
      <c r="AS342" s="10" t="s">
        <v>58</v>
      </c>
      <c r="AT342" s="10">
        <v>5.44</v>
      </c>
      <c r="AU342" s="10"/>
    </row>
    <row r="343" spans="1:47" x14ac:dyDescent="0.35">
      <c r="A343" s="23">
        <v>65</v>
      </c>
      <c r="B343" s="10" t="s">
        <v>705</v>
      </c>
      <c r="C343" s="10">
        <v>65.599999999999994</v>
      </c>
      <c r="D343" s="10" t="s">
        <v>781</v>
      </c>
      <c r="E343" s="10" t="s">
        <v>776</v>
      </c>
      <c r="F343" s="10" t="str">
        <f>IF(Table1[[#This Row],[Regional_accessibility]]=0,"exclude - no RA","")</f>
        <v/>
      </c>
      <c r="G343" s="10" t="str">
        <f>IF(Table1[[#This Row],[E_mag]]&gt;1,"exclude - &gt;1",IF(Table1[[#This Row],[E_mag]]&lt;-1,"exclude &lt;-1",""))</f>
        <v/>
      </c>
      <c r="H343" s="10" t="str">
        <f>IF(Table1[[#This Row],[E_mag]]&lt;'4 - Outliers'!$F$11,"low",IF(Table1[[#This Row],[E_mag]]&gt;'4 - Outliers'!$F$12,"high",""))</f>
        <v/>
      </c>
      <c r="I343" s="10">
        <f>IF(Table1[[#This Row],[SE_E_mag]]="",VLOOKUP(Table1[[#This Row],[IV_Standardised]],'5 -Impute_SE'!B:C,2,FALSE),Table1[[#This Row],[SE_E_mag]])</f>
        <v>3.4512750455373407E-2</v>
      </c>
      <c r="J343" s="10">
        <f>1/20</f>
        <v>0.05</v>
      </c>
      <c r="K343" s="10">
        <f>1/Table1[[#This Row],[5 - Impute_SE]]</f>
        <v>28.974798786119539</v>
      </c>
      <c r="L343" s="10">
        <f>Table1[[#This Row],[7 - 1_SE]]*Table1[[#This Row],[6 - Assign weight]]</f>
        <v>1.448739939305977</v>
      </c>
      <c r="M343" s="10">
        <f>Table1[[#This Row],[8 - Total weight]]*Table1[[#This Row],[E_mag]]</f>
        <v>0.27450000000000002</v>
      </c>
      <c r="N343" s="10" t="s">
        <v>325</v>
      </c>
      <c r="O343" s="16">
        <v>0.189475</v>
      </c>
      <c r="P343" s="10" t="s">
        <v>298</v>
      </c>
      <c r="Q343" s="10">
        <v>3.4512750455373407E-2</v>
      </c>
      <c r="R343" s="10" t="s">
        <v>128</v>
      </c>
      <c r="S343" s="10" t="s">
        <v>88</v>
      </c>
      <c r="T343" s="10" t="s">
        <v>66</v>
      </c>
      <c r="U343" s="10" t="s">
        <v>88</v>
      </c>
      <c r="V343" s="10" t="s">
        <v>47</v>
      </c>
      <c r="W343" s="10" t="s">
        <v>708</v>
      </c>
      <c r="X343" s="10" t="s">
        <v>49</v>
      </c>
      <c r="Y343" s="10" t="s">
        <v>90</v>
      </c>
      <c r="Z343" s="10" t="s">
        <v>13</v>
      </c>
      <c r="AA343" s="11" t="s">
        <v>508</v>
      </c>
      <c r="AB343" s="11" t="s">
        <v>709</v>
      </c>
      <c r="AC343" s="11">
        <v>2010</v>
      </c>
      <c r="AD343" s="10" t="s">
        <v>165</v>
      </c>
      <c r="AE343" s="10">
        <v>473</v>
      </c>
      <c r="AF343" s="10">
        <v>1</v>
      </c>
      <c r="AG343" s="10">
        <v>0</v>
      </c>
      <c r="AH343" s="10">
        <v>0</v>
      </c>
      <c r="AI343" s="10">
        <f>SUM(Table1[[#This Row],[Attitude_SS]:[Demography_SS]])</f>
        <v>0</v>
      </c>
      <c r="AJ343" s="11" t="s">
        <v>94</v>
      </c>
      <c r="AK343" s="11" t="s">
        <v>726</v>
      </c>
      <c r="AL343" s="11"/>
      <c r="AM343" s="11" t="s">
        <v>96</v>
      </c>
      <c r="AN343" s="11" t="s">
        <v>55</v>
      </c>
      <c r="AO343" s="11"/>
      <c r="AP343" s="10">
        <v>2.915</v>
      </c>
      <c r="AQ343" s="10"/>
      <c r="AR343" s="10"/>
      <c r="AS343" s="10" t="s">
        <v>58</v>
      </c>
      <c r="AT343" s="10">
        <v>5.49</v>
      </c>
      <c r="AU343" s="10"/>
    </row>
    <row r="344" spans="1:47" x14ac:dyDescent="0.35">
      <c r="A344" s="23">
        <v>86</v>
      </c>
      <c r="B344" s="10" t="s">
        <v>920</v>
      </c>
      <c r="C344" s="10">
        <v>86.4</v>
      </c>
      <c r="D344" s="10" t="s">
        <v>933</v>
      </c>
      <c r="E344" s="10" t="s">
        <v>934</v>
      </c>
      <c r="F344" s="10" t="str">
        <f>IF(Table1[[#This Row],[Regional_accessibility]]=0,"exclude - no RA","")</f>
        <v/>
      </c>
      <c r="G344" s="10" t="str">
        <f>IF(Table1[[#This Row],[E_mag]]&gt;1,"exclude - &gt;1",IF(Table1[[#This Row],[E_mag]]&lt;-1,"exclude &lt;-1",""))</f>
        <v/>
      </c>
      <c r="H344" s="10" t="str">
        <f>IF(Table1[[#This Row],[E_mag]]&lt;'4 - Outliers'!$F$11,"low",IF(Table1[[#This Row],[E_mag]]&gt;'4 - Outliers'!$F$12,"high",""))</f>
        <v/>
      </c>
      <c r="I344" s="10">
        <f>IF(Table1[[#This Row],[SE_E_mag]]="",VLOOKUP(Table1[[#This Row],[IV_Standardised]],'5 -Impute_SE'!B:C,2,FALSE),Table1[[#This Row],[SE_E_mag]])</f>
        <v>2.826394538989067E-2</v>
      </c>
      <c r="J344" s="10">
        <v>1</v>
      </c>
      <c r="K344" s="10">
        <f>1/Table1[[#This Row],[5 - Impute_SE]]</f>
        <v>35.380764652824297</v>
      </c>
      <c r="L344" s="10">
        <f>Table1[[#This Row],[7 - 1_SE]]*Table1[[#This Row],[6 - Assign weight]]</f>
        <v>35.380764652824297</v>
      </c>
      <c r="M344" s="10">
        <f>Table1[[#This Row],[8 - Total weight]]*Table1[[#This Row],[E_mag]]</f>
        <v>3.6795995238937267</v>
      </c>
      <c r="N344" s="10"/>
      <c r="O344" s="16">
        <v>0.104</v>
      </c>
      <c r="P344" s="10" t="s">
        <v>126</v>
      </c>
      <c r="Q344" s="10"/>
      <c r="R344" s="10"/>
      <c r="S344" s="10" t="s">
        <v>44</v>
      </c>
      <c r="T344" s="10" t="s">
        <v>66</v>
      </c>
      <c r="U344" s="10" t="s">
        <v>46</v>
      </c>
      <c r="V344" s="10" t="s">
        <v>47</v>
      </c>
      <c r="W344" s="10" t="s">
        <v>89</v>
      </c>
      <c r="X344" s="10" t="s">
        <v>49</v>
      </c>
      <c r="Y344" s="10" t="s">
        <v>90</v>
      </c>
      <c r="Z344" s="10" t="s">
        <v>102</v>
      </c>
      <c r="AA344" s="11" t="s">
        <v>51</v>
      </c>
      <c r="AB344" s="11" t="s">
        <v>923</v>
      </c>
      <c r="AC344" s="11" t="s">
        <v>924</v>
      </c>
      <c r="AD344" s="10" t="s">
        <v>165</v>
      </c>
      <c r="AE344" s="10">
        <v>120</v>
      </c>
      <c r="AF344" s="10">
        <v>1</v>
      </c>
      <c r="AG344" s="10">
        <v>0</v>
      </c>
      <c r="AH344" s="10">
        <v>1</v>
      </c>
      <c r="AI344" s="10">
        <f>SUM(Table1[[#This Row],[Attitude_SS]:[Demography_SS]])</f>
        <v>1</v>
      </c>
      <c r="AJ344" s="11" t="s">
        <v>181</v>
      </c>
      <c r="AK344" s="11" t="s">
        <v>935</v>
      </c>
      <c r="AL344" s="11"/>
      <c r="AM344" s="11" t="s">
        <v>406</v>
      </c>
      <c r="AN344" s="11" t="s">
        <v>55</v>
      </c>
      <c r="AO344" s="11"/>
      <c r="AP344" s="10">
        <v>0.09</v>
      </c>
      <c r="AQ344" s="10"/>
      <c r="AR344" s="10"/>
      <c r="AS344" s="10" t="s">
        <v>58</v>
      </c>
      <c r="AT344" s="10" t="s">
        <v>58</v>
      </c>
      <c r="AU344" s="10"/>
    </row>
    <row r="345" spans="1:47" x14ac:dyDescent="0.35">
      <c r="A345" s="23">
        <v>103</v>
      </c>
      <c r="B345" s="10" t="s">
        <v>1026</v>
      </c>
      <c r="C345" s="10">
        <v>103.1</v>
      </c>
      <c r="D345" s="10" t="s">
        <v>1037</v>
      </c>
      <c r="E345" s="10" t="s">
        <v>1028</v>
      </c>
      <c r="F345" s="10" t="str">
        <f>IF(Table1[[#This Row],[Regional_accessibility]]=0,"exclude - no RA","")</f>
        <v/>
      </c>
      <c r="G345" s="10" t="str">
        <f>IF(Table1[[#This Row],[E_mag]]&gt;1,"exclude - &gt;1",IF(Table1[[#This Row],[E_mag]]&lt;-1,"exclude &lt;-1",""))</f>
        <v/>
      </c>
      <c r="H345" s="10" t="str">
        <f>IF(Table1[[#This Row],[E_mag]]&lt;'4 - Outliers'!$F$11,"low",IF(Table1[[#This Row],[E_mag]]&gt;'4 - Outliers'!$F$12,"high",""))</f>
        <v/>
      </c>
      <c r="I345" s="10">
        <f>IF(Table1[[#This Row],[SE_E_mag]]="",VLOOKUP(Table1[[#This Row],[IV_Standardised]],'5 -Impute_SE'!B:C,2,FALSE),Table1[[#This Row],[SE_E_mag]])</f>
        <v>4.6661031276415896E-2</v>
      </c>
      <c r="J345" s="10">
        <v>1</v>
      </c>
      <c r="K345" s="10">
        <f>1/Table1[[#This Row],[5 - Impute_SE]]</f>
        <v>21.431159420289852</v>
      </c>
      <c r="L345" s="10">
        <f>Table1[[#This Row],[7 - 1_SE]]*Table1[[#This Row],[6 - Assign weight]]</f>
        <v>21.431159420289852</v>
      </c>
      <c r="M345" s="10">
        <f>Table1[[#This Row],[8 - Total weight]]*Table1[[#This Row],[E_mag]]</f>
        <v>5.915</v>
      </c>
      <c r="N345" s="10" t="s">
        <v>354</v>
      </c>
      <c r="O345" s="16">
        <v>0.27600000000000002</v>
      </c>
      <c r="P345" s="10" t="s">
        <v>209</v>
      </c>
      <c r="Q345" s="10">
        <v>4.6661031276415896E-2</v>
      </c>
      <c r="R345" s="10" t="s">
        <v>128</v>
      </c>
      <c r="S345" s="10" t="s">
        <v>88</v>
      </c>
      <c r="T345" s="10" t="s">
        <v>66</v>
      </c>
      <c r="U345" s="10" t="s">
        <v>88</v>
      </c>
      <c r="V345" s="10" t="s">
        <v>1029</v>
      </c>
      <c r="W345" s="10" t="s">
        <v>1030</v>
      </c>
      <c r="X345" s="10" t="s">
        <v>377</v>
      </c>
      <c r="Y345" s="10" t="s">
        <v>90</v>
      </c>
      <c r="Z345" s="10" t="s">
        <v>142</v>
      </c>
      <c r="AA345" s="11" t="s">
        <v>51</v>
      </c>
      <c r="AB345" s="11" t="s">
        <v>92</v>
      </c>
      <c r="AC345" s="11">
        <v>2010</v>
      </c>
      <c r="AD345" s="10" t="s">
        <v>165</v>
      </c>
      <c r="AE345" s="10">
        <v>4399</v>
      </c>
      <c r="AF345" s="10">
        <v>1</v>
      </c>
      <c r="AG345" s="10">
        <v>0</v>
      </c>
      <c r="AH345" s="10">
        <v>1</v>
      </c>
      <c r="AI345" s="10">
        <f>SUM(Table1[[#This Row],[Attitude_SS]:[Demography_SS]])</f>
        <v>1</v>
      </c>
      <c r="AJ345" s="11" t="s">
        <v>181</v>
      </c>
      <c r="AK345" s="11" t="s">
        <v>955</v>
      </c>
      <c r="AL345" s="11"/>
      <c r="AM345" s="11" t="s">
        <v>406</v>
      </c>
      <c r="AN345" s="11" t="s">
        <v>1032</v>
      </c>
      <c r="AO345" s="11"/>
      <c r="AP345" s="10">
        <v>0.27600000000000002</v>
      </c>
      <c r="AQ345" s="10"/>
      <c r="AR345" s="10"/>
      <c r="AS345" s="10" t="s">
        <v>58</v>
      </c>
      <c r="AT345" s="10">
        <v>5.915</v>
      </c>
      <c r="AU345" s="10"/>
    </row>
    <row r="346" spans="1:47" x14ac:dyDescent="0.35">
      <c r="A346" s="23">
        <v>65</v>
      </c>
      <c r="B346" s="10" t="s">
        <v>705</v>
      </c>
      <c r="C346" s="10">
        <v>65.599999999999994</v>
      </c>
      <c r="D346" s="10" t="s">
        <v>782</v>
      </c>
      <c r="E346" s="10" t="s">
        <v>776</v>
      </c>
      <c r="F346" s="10" t="str">
        <f>IF(Table1[[#This Row],[Regional_accessibility]]=0,"exclude - no RA","")</f>
        <v/>
      </c>
      <c r="G346" s="10" t="str">
        <f>IF(Table1[[#This Row],[E_mag]]&gt;1,"exclude - &gt;1",IF(Table1[[#This Row],[E_mag]]&lt;-1,"exclude &lt;-1",""))</f>
        <v/>
      </c>
      <c r="H346" s="10" t="str">
        <f>IF(Table1[[#This Row],[E_mag]]&lt;'4 - Outliers'!$F$11,"low",IF(Table1[[#This Row],[E_mag]]&gt;'4 - Outliers'!$F$12,"high",""))</f>
        <v/>
      </c>
      <c r="I346" s="10">
        <f>IF(Table1[[#This Row],[SE_E_mag]]="",VLOOKUP(Table1[[#This Row],[IV_Standardised]],'5 -Impute_SE'!B:C,2,FALSE),Table1[[#This Row],[SE_E_mag]])</f>
        <v>4.1897297297297284E-2</v>
      </c>
      <c r="J346" s="10">
        <f>1/20</f>
        <v>0.05</v>
      </c>
      <c r="K346" s="10">
        <f>1/Table1[[#This Row],[5 - Impute_SE]]</f>
        <v>23.867888014449758</v>
      </c>
      <c r="L346" s="10">
        <f>Table1[[#This Row],[7 - 1_SE]]*Table1[[#This Row],[6 - Assign weight]]</f>
        <v>1.1933944007224879</v>
      </c>
      <c r="M346" s="10">
        <f>Table1[[#This Row],[8 - Total weight]]*Table1[[#This Row],[E_mag]]</f>
        <v>0.22200000000000006</v>
      </c>
      <c r="N346" s="10" t="s">
        <v>325</v>
      </c>
      <c r="O346" s="16">
        <v>0.18602399999999997</v>
      </c>
      <c r="P346" s="10" t="s">
        <v>298</v>
      </c>
      <c r="Q346" s="10">
        <v>4.1897297297297284E-2</v>
      </c>
      <c r="R346" s="10" t="s">
        <v>128</v>
      </c>
      <c r="S346" s="10" t="s">
        <v>88</v>
      </c>
      <c r="T346" s="10" t="s">
        <v>66</v>
      </c>
      <c r="U346" s="10" t="s">
        <v>88</v>
      </c>
      <c r="V346" s="10" t="s">
        <v>47</v>
      </c>
      <c r="W346" s="10" t="s">
        <v>708</v>
      </c>
      <c r="X346" s="10" t="s">
        <v>49</v>
      </c>
      <c r="Y346" s="10" t="s">
        <v>90</v>
      </c>
      <c r="Z346" s="10" t="s">
        <v>13</v>
      </c>
      <c r="AA346" s="11" t="s">
        <v>508</v>
      </c>
      <c r="AB346" s="11" t="s">
        <v>709</v>
      </c>
      <c r="AC346" s="11">
        <v>2010</v>
      </c>
      <c r="AD346" s="10" t="s">
        <v>165</v>
      </c>
      <c r="AE346" s="10">
        <v>473</v>
      </c>
      <c r="AF346" s="10">
        <v>1</v>
      </c>
      <c r="AG346" s="10">
        <v>0</v>
      </c>
      <c r="AH346" s="10">
        <v>0</v>
      </c>
      <c r="AI346" s="10">
        <f>SUM(Table1[[#This Row],[Attitude_SS]:[Demography_SS]])</f>
        <v>0</v>
      </c>
      <c r="AJ346" s="11" t="s">
        <v>94</v>
      </c>
      <c r="AK346" s="11" t="s">
        <v>378</v>
      </c>
      <c r="AL346" s="11"/>
      <c r="AM346" s="11" t="s">
        <v>96</v>
      </c>
      <c r="AN346" s="11" t="s">
        <v>55</v>
      </c>
      <c r="AO346" s="11"/>
      <c r="AP346" s="10">
        <v>2.0219999999999998</v>
      </c>
      <c r="AQ346" s="10"/>
      <c r="AR346" s="10"/>
      <c r="AS346" s="10" t="s">
        <v>58</v>
      </c>
      <c r="AT346" s="10">
        <v>4.4400000000000004</v>
      </c>
      <c r="AU346" s="10"/>
    </row>
    <row r="347" spans="1:47" x14ac:dyDescent="0.35">
      <c r="A347" s="23">
        <v>108</v>
      </c>
      <c r="B347" s="10" t="s">
        <v>1077</v>
      </c>
      <c r="C347" s="10">
        <v>108.1</v>
      </c>
      <c r="D347" s="10" t="s">
        <v>1082</v>
      </c>
      <c r="E347" s="10" t="s">
        <v>1079</v>
      </c>
      <c r="F347" s="10" t="str">
        <f>IF(Table1[[#This Row],[Regional_accessibility]]=0,"exclude - no RA","")</f>
        <v/>
      </c>
      <c r="G347" s="10" t="str">
        <f>IF(Table1[[#This Row],[E_mag]]&gt;1,"exclude - &gt;1",IF(Table1[[#This Row],[E_mag]]&lt;-1,"exclude &lt;-1",""))</f>
        <v/>
      </c>
      <c r="H347" s="10" t="str">
        <f>IF(Table1[[#This Row],[E_mag]]&lt;'4 - Outliers'!$F$11,"low",IF(Table1[[#This Row],[E_mag]]&gt;'4 - Outliers'!$F$12,"high",""))</f>
        <v/>
      </c>
      <c r="I347" s="10">
        <f>IF(Table1[[#This Row],[SE_E_mag]]="",VLOOKUP(Table1[[#This Row],[IV_Standardised]],'5 -Impute_SE'!B:C,2,FALSE),Table1[[#This Row],[SE_E_mag]])</f>
        <v>2.826394538989067E-2</v>
      </c>
      <c r="J347" s="10">
        <v>1</v>
      </c>
      <c r="K347" s="10">
        <f>1/Table1[[#This Row],[5 - Impute_SE]]</f>
        <v>35.380764652824297</v>
      </c>
      <c r="L347" s="10">
        <f>Table1[[#This Row],[7 - 1_SE]]*Table1[[#This Row],[6 - Assign weight]]</f>
        <v>35.380764652824297</v>
      </c>
      <c r="M347" s="10">
        <f>Table1[[#This Row],[8 - Total weight]]*Table1[[#This Row],[E_mag]]</f>
        <v>-10.380716349138648</v>
      </c>
      <c r="N347" s="10" t="s">
        <v>454</v>
      </c>
      <c r="O347" s="16">
        <v>-0.29339999999999999</v>
      </c>
      <c r="P347" s="10" t="s">
        <v>362</v>
      </c>
      <c r="Q347" s="10"/>
      <c r="R347" s="10"/>
      <c r="S347" s="10" t="s">
        <v>44</v>
      </c>
      <c r="T347" s="10" t="s">
        <v>45</v>
      </c>
      <c r="U347" s="10" t="s">
        <v>46</v>
      </c>
      <c r="V347" s="10" t="s">
        <v>47</v>
      </c>
      <c r="W347" s="10" t="s">
        <v>120</v>
      </c>
      <c r="X347" s="10" t="s">
        <v>359</v>
      </c>
      <c r="Y347" s="10" t="s">
        <v>90</v>
      </c>
      <c r="Z347" s="10" t="s">
        <v>142</v>
      </c>
      <c r="AA347" s="11" t="s">
        <v>51</v>
      </c>
      <c r="AB347" s="11" t="s">
        <v>1080</v>
      </c>
      <c r="AC347" s="11">
        <v>2000</v>
      </c>
      <c r="AD347" s="10" t="s">
        <v>93</v>
      </c>
      <c r="AE347" s="10">
        <v>40436</v>
      </c>
      <c r="AF347" s="10">
        <v>1</v>
      </c>
      <c r="AG347" s="10">
        <v>0</v>
      </c>
      <c r="AH347" s="10">
        <v>1</v>
      </c>
      <c r="AI347" s="10">
        <f>SUM(Table1[[#This Row],[Attitude_SS]:[Demography_SS]])</f>
        <v>1</v>
      </c>
      <c r="AJ347" s="11" t="s">
        <v>181</v>
      </c>
      <c r="AK347" s="11" t="s">
        <v>935</v>
      </c>
      <c r="AL347" s="11"/>
      <c r="AM347" s="11" t="s">
        <v>406</v>
      </c>
      <c r="AN347" s="11" t="s">
        <v>215</v>
      </c>
      <c r="AO347" s="11"/>
      <c r="AP347" s="10">
        <v>-0.1956</v>
      </c>
      <c r="AQ347" s="10"/>
      <c r="AR347" s="10">
        <v>0.8223411053418056</v>
      </c>
      <c r="AS347" s="10" t="s">
        <v>185</v>
      </c>
      <c r="AT347" s="10" t="s">
        <v>58</v>
      </c>
      <c r="AU347" s="10"/>
    </row>
    <row r="348" spans="1:47" x14ac:dyDescent="0.35">
      <c r="A348" s="23">
        <v>110</v>
      </c>
      <c r="B348" s="10" t="s">
        <v>1089</v>
      </c>
      <c r="C348" s="10">
        <v>110.1</v>
      </c>
      <c r="D348" s="10" t="s">
        <v>1094</v>
      </c>
      <c r="E348" s="10" t="s">
        <v>1091</v>
      </c>
      <c r="F348" s="10" t="str">
        <f>IF(Table1[[#This Row],[Regional_accessibility]]=0,"exclude - no RA","")</f>
        <v/>
      </c>
      <c r="G348" s="10" t="str">
        <f>IF(Table1[[#This Row],[E_mag]]&gt;1,"exclude - &gt;1",IF(Table1[[#This Row],[E_mag]]&lt;-1,"exclude &lt;-1",""))</f>
        <v/>
      </c>
      <c r="H348" s="10" t="str">
        <f>IF(Table1[[#This Row],[E_mag]]&lt;'4 - Outliers'!$F$11,"low",IF(Table1[[#This Row],[E_mag]]&gt;'4 - Outliers'!$F$12,"high",""))</f>
        <v/>
      </c>
      <c r="I348" s="10">
        <f>IF(Table1[[#This Row],[SE_E_mag]]="",VLOOKUP(Table1[[#This Row],[IV_Standardised]],'5 -Impute_SE'!B:C,2,FALSE),Table1[[#This Row],[SE_E_mag]])</f>
        <v>4.6555416234905493E-2</v>
      </c>
      <c r="J348" s="10">
        <f>1/7</f>
        <v>0.14285714285714285</v>
      </c>
      <c r="K348" s="10">
        <f>1/Table1[[#This Row],[5 - Impute_SE]]</f>
        <v>21.479777883507307</v>
      </c>
      <c r="L348" s="10">
        <f>Table1[[#This Row],[7 - 1_SE]]*Table1[[#This Row],[6 - Assign weight]]</f>
        <v>3.0685396976439008</v>
      </c>
      <c r="M348" s="10">
        <f>Table1[[#This Row],[8 - Total weight]]*Table1[[#This Row],[E_mag]]</f>
        <v>0.65428571428571425</v>
      </c>
      <c r="N348" s="10" t="s">
        <v>650</v>
      </c>
      <c r="O348" s="16">
        <v>0.21322380635586716</v>
      </c>
      <c r="P348" s="10" t="s">
        <v>1093</v>
      </c>
      <c r="Q348" s="10">
        <v>4.6555416234905493E-2</v>
      </c>
      <c r="R348" s="10" t="s">
        <v>128</v>
      </c>
      <c r="S348" s="10" t="s">
        <v>88</v>
      </c>
      <c r="T348" s="10" t="s">
        <v>66</v>
      </c>
      <c r="U348" s="10" t="s">
        <v>88</v>
      </c>
      <c r="V348" s="10" t="s">
        <v>119</v>
      </c>
      <c r="W348" s="10" t="s">
        <v>120</v>
      </c>
      <c r="X348" s="10" t="s">
        <v>141</v>
      </c>
      <c r="Y348" s="10" t="s">
        <v>90</v>
      </c>
      <c r="Z348" s="10" t="s">
        <v>142</v>
      </c>
      <c r="AA348" s="11" t="s">
        <v>51</v>
      </c>
      <c r="AB348" s="11" t="s">
        <v>352</v>
      </c>
      <c r="AC348" s="11" t="s">
        <v>1092</v>
      </c>
      <c r="AD348" s="10" t="s">
        <v>54</v>
      </c>
      <c r="AE348" s="10">
        <v>4140</v>
      </c>
      <c r="AF348" s="10">
        <v>1</v>
      </c>
      <c r="AG348" s="10">
        <v>0</v>
      </c>
      <c r="AH348" s="10">
        <v>1</v>
      </c>
      <c r="AI348" s="10">
        <f>SUM(Table1[[#This Row],[Attitude_SS]:[Demography_SS]])</f>
        <v>1</v>
      </c>
      <c r="AJ348" s="11" t="s">
        <v>181</v>
      </c>
      <c r="AK348" s="11" t="s">
        <v>935</v>
      </c>
      <c r="AL348" s="11"/>
      <c r="AM348" s="10" t="s">
        <v>406</v>
      </c>
      <c r="AN348" s="11" t="s">
        <v>147</v>
      </c>
      <c r="AO348" s="11" t="s">
        <v>124</v>
      </c>
      <c r="AP348" s="10">
        <v>0.184</v>
      </c>
      <c r="AQ348" s="10">
        <v>1.2020158230963014</v>
      </c>
      <c r="AR348" s="10"/>
      <c r="AS348" s="10" t="s">
        <v>78</v>
      </c>
      <c r="AT348" s="10">
        <v>4.58</v>
      </c>
      <c r="AU348" s="10"/>
    </row>
    <row r="349" spans="1:47" x14ac:dyDescent="0.35">
      <c r="A349" s="23">
        <v>110</v>
      </c>
      <c r="B349" s="10" t="s">
        <v>1089</v>
      </c>
      <c r="C349" s="10">
        <v>110.3</v>
      </c>
      <c r="D349" s="10" t="s">
        <v>1103</v>
      </c>
      <c r="E349" s="10" t="s">
        <v>1101</v>
      </c>
      <c r="F349" s="10" t="str">
        <f>IF(Table1[[#This Row],[Regional_accessibility]]=0,"exclude - no RA","")</f>
        <v/>
      </c>
      <c r="G349" s="10" t="str">
        <f>IF(Table1[[#This Row],[E_mag]]&gt;1,"exclude - &gt;1",IF(Table1[[#This Row],[E_mag]]&lt;-1,"exclude &lt;-1",""))</f>
        <v/>
      </c>
      <c r="H349" s="10" t="str">
        <f>IF(Table1[[#This Row],[E_mag]]&lt;'4 - Outliers'!$F$11,"low",IF(Table1[[#This Row],[E_mag]]&gt;'4 - Outliers'!$F$12,"high",""))</f>
        <v/>
      </c>
      <c r="I349" s="10">
        <f>IF(Table1[[#This Row],[SE_E_mag]]="",VLOOKUP(Table1[[#This Row],[IV_Standardised]],'5 -Impute_SE'!B:C,2,FALSE),Table1[[#This Row],[SE_E_mag]])</f>
        <v>4.3978604725881665E-2</v>
      </c>
      <c r="J349" s="10">
        <f>1/7</f>
        <v>0.14285714285714285</v>
      </c>
      <c r="K349" s="10">
        <f>1/Table1[[#This Row],[5 - Impute_SE]]</f>
        <v>22.738329381593459</v>
      </c>
      <c r="L349" s="10">
        <f>Table1[[#This Row],[7 - 1_SE]]*Table1[[#This Row],[6 - Assign weight]]</f>
        <v>3.2483327687990653</v>
      </c>
      <c r="M349" s="10">
        <f>Table1[[#This Row],[8 - Total weight]]*Table1[[#This Row],[E_mag]]</f>
        <v>0.55428571428571427</v>
      </c>
      <c r="N349" s="10" t="s">
        <v>650</v>
      </c>
      <c r="O349" s="16">
        <v>0.17063698633642085</v>
      </c>
      <c r="P349" s="10" t="s">
        <v>1093</v>
      </c>
      <c r="Q349" s="10">
        <v>4.3978604725881665E-2</v>
      </c>
      <c r="R349" s="10" t="s">
        <v>128</v>
      </c>
      <c r="S349" s="10" t="s">
        <v>88</v>
      </c>
      <c r="T349" s="10" t="s">
        <v>66</v>
      </c>
      <c r="U349" s="10" t="s">
        <v>88</v>
      </c>
      <c r="V349" s="10" t="s">
        <v>119</v>
      </c>
      <c r="W349" s="10" t="s">
        <v>120</v>
      </c>
      <c r="X349" s="10" t="s">
        <v>141</v>
      </c>
      <c r="Y349" s="10" t="s">
        <v>90</v>
      </c>
      <c r="Z349" s="10" t="s">
        <v>1102</v>
      </c>
      <c r="AA349" s="11" t="s">
        <v>51</v>
      </c>
      <c r="AB349" s="11" t="s">
        <v>352</v>
      </c>
      <c r="AC349" s="11" t="s">
        <v>1092</v>
      </c>
      <c r="AD349" s="10" t="s">
        <v>54</v>
      </c>
      <c r="AE349" s="10">
        <v>4224</v>
      </c>
      <c r="AF349" s="10">
        <v>1</v>
      </c>
      <c r="AG349" s="10">
        <v>0</v>
      </c>
      <c r="AH349" s="10">
        <v>1</v>
      </c>
      <c r="AI349" s="10">
        <f>SUM(Table1[[#This Row],[Attitude_SS]:[Demography_SS]])</f>
        <v>1</v>
      </c>
      <c r="AJ349" s="11" t="s">
        <v>181</v>
      </c>
      <c r="AK349" s="11" t="s">
        <v>935</v>
      </c>
      <c r="AL349" s="11"/>
      <c r="AM349" s="10" t="s">
        <v>406</v>
      </c>
      <c r="AN349" s="11" t="s">
        <v>147</v>
      </c>
      <c r="AO349" s="11" t="s">
        <v>124</v>
      </c>
      <c r="AP349" s="10">
        <v>0.155</v>
      </c>
      <c r="AQ349" s="10">
        <v>1.167657961105125</v>
      </c>
      <c r="AR349" s="10"/>
      <c r="AS349" s="10" t="s">
        <v>78</v>
      </c>
      <c r="AT349" s="10">
        <v>3.88</v>
      </c>
      <c r="AU349" s="10"/>
    </row>
    <row r="350" spans="1:47" x14ac:dyDescent="0.35">
      <c r="A350" s="23">
        <v>65</v>
      </c>
      <c r="B350" s="10" t="s">
        <v>705</v>
      </c>
      <c r="C350" s="10">
        <v>65.900000000000006</v>
      </c>
      <c r="D350" s="10" t="s">
        <v>811</v>
      </c>
      <c r="E350" s="10" t="s">
        <v>806</v>
      </c>
      <c r="F350" s="10" t="str">
        <f>IF(Table1[[#This Row],[Regional_accessibility]]=0,"exclude - no RA","")</f>
        <v/>
      </c>
      <c r="G350" s="10" t="str">
        <f>IF(Table1[[#This Row],[E_mag]]&gt;1,"exclude - &gt;1",IF(Table1[[#This Row],[E_mag]]&lt;-1,"exclude &lt;-1",""))</f>
        <v/>
      </c>
      <c r="H350" s="10" t="str">
        <f>IF(Table1[[#This Row],[E_mag]]&lt;'4 - Outliers'!$F$11,"low",IF(Table1[[#This Row],[E_mag]]&gt;'4 - Outliers'!$F$12,"high",""))</f>
        <v/>
      </c>
      <c r="I350" s="10">
        <f>IF(Table1[[#This Row],[SE_E_mag]]="",VLOOKUP(Table1[[#This Row],[IV_Standardised]],'5 -Impute_SE'!B:C,2,FALSE),Table1[[#This Row],[SE_E_mag]])</f>
        <v>4.2832281553398056E-2</v>
      </c>
      <c r="J350" s="10">
        <f>1/20</f>
        <v>0.05</v>
      </c>
      <c r="K350" s="10">
        <f>1/Table1[[#This Row],[5 - Impute_SE]]</f>
        <v>23.346876788557765</v>
      </c>
      <c r="L350" s="10">
        <f>Table1[[#This Row],[7 - 1_SE]]*Table1[[#This Row],[6 - Assign weight]]</f>
        <v>1.1673438394278883</v>
      </c>
      <c r="M350" s="10">
        <f>Table1[[#This Row],[8 - Total weight]]*Table1[[#This Row],[E_mag]]</f>
        <v>0.20600000000000002</v>
      </c>
      <c r="N350" s="10" t="s">
        <v>325</v>
      </c>
      <c r="O350" s="16">
        <v>0.17646899999999999</v>
      </c>
      <c r="P350" s="10" t="s">
        <v>298</v>
      </c>
      <c r="Q350" s="10">
        <v>4.2832281553398056E-2</v>
      </c>
      <c r="R350" s="10" t="s">
        <v>128</v>
      </c>
      <c r="S350" s="10" t="s">
        <v>88</v>
      </c>
      <c r="T350" s="10" t="s">
        <v>66</v>
      </c>
      <c r="U350" s="10" t="s">
        <v>88</v>
      </c>
      <c r="V350" s="10" t="s">
        <v>47</v>
      </c>
      <c r="W350" s="10" t="s">
        <v>708</v>
      </c>
      <c r="X350" s="10" t="s">
        <v>49</v>
      </c>
      <c r="Y350" s="10" t="s">
        <v>90</v>
      </c>
      <c r="Z350" s="10" t="s">
        <v>13</v>
      </c>
      <c r="AA350" s="11" t="s">
        <v>508</v>
      </c>
      <c r="AB350" s="11" t="s">
        <v>709</v>
      </c>
      <c r="AC350" s="11">
        <v>2010</v>
      </c>
      <c r="AD350" s="10" t="s">
        <v>165</v>
      </c>
      <c r="AE350" s="10">
        <v>473</v>
      </c>
      <c r="AF350" s="10">
        <v>1</v>
      </c>
      <c r="AG350" s="10">
        <v>0</v>
      </c>
      <c r="AH350" s="10">
        <v>0</v>
      </c>
      <c r="AI350" s="10">
        <f>SUM(Table1[[#This Row],[Attitude_SS]:[Demography_SS]])</f>
        <v>0</v>
      </c>
      <c r="AJ350" s="11" t="s">
        <v>94</v>
      </c>
      <c r="AK350" s="11" t="s">
        <v>378</v>
      </c>
      <c r="AL350" s="11"/>
      <c r="AM350" s="11" t="s">
        <v>96</v>
      </c>
      <c r="AN350" s="11" t="s">
        <v>55</v>
      </c>
      <c r="AO350" s="11"/>
      <c r="AP350" s="10">
        <v>0.997</v>
      </c>
      <c r="AQ350" s="10"/>
      <c r="AR350" s="10"/>
      <c r="AS350" s="10" t="s">
        <v>58</v>
      </c>
      <c r="AT350" s="10">
        <v>4.12</v>
      </c>
      <c r="AU350" s="10"/>
    </row>
    <row r="351" spans="1:47" x14ac:dyDescent="0.35">
      <c r="A351" s="23">
        <v>110</v>
      </c>
      <c r="B351" s="10" t="s">
        <v>1089</v>
      </c>
      <c r="C351" s="10">
        <v>110.4</v>
      </c>
      <c r="D351" s="10" t="s">
        <v>1107</v>
      </c>
      <c r="E351" s="10" t="s">
        <v>1106</v>
      </c>
      <c r="F351" s="10" t="str">
        <f>IF(Table1[[#This Row],[Regional_accessibility]]=0,"exclude - no RA","")</f>
        <v/>
      </c>
      <c r="G351" s="10" t="str">
        <f>IF(Table1[[#This Row],[E_mag]]&gt;1,"exclude - &gt;1",IF(Table1[[#This Row],[E_mag]]&lt;-1,"exclude &lt;-1",""))</f>
        <v/>
      </c>
      <c r="H351" s="10" t="str">
        <f>IF(Table1[[#This Row],[E_mag]]&lt;'4 - Outliers'!$F$11,"low",IF(Table1[[#This Row],[E_mag]]&gt;'4 - Outliers'!$F$12,"high",""))</f>
        <v/>
      </c>
      <c r="I351" s="10">
        <f>IF(Table1[[#This Row],[SE_E_mag]]="",VLOOKUP(Table1[[#This Row],[IV_Standardised]],'5 -Impute_SE'!B:C,2,FALSE),Table1[[#This Row],[SE_E_mag]])</f>
        <v>1.2521961465975258E-2</v>
      </c>
      <c r="J351" s="10">
        <f>1/7</f>
        <v>0.14285714285714285</v>
      </c>
      <c r="K351" s="10">
        <f>1/Table1[[#This Row],[5 - Impute_SE]]</f>
        <v>79.859693125330679</v>
      </c>
      <c r="L351" s="10">
        <f>Table1[[#This Row],[7 - 1_SE]]*Table1[[#This Row],[6 - Assign weight]]</f>
        <v>11.408527589332953</v>
      </c>
      <c r="M351" s="10">
        <f>Table1[[#This Row],[8 - Total weight]]*Table1[[#This Row],[E_mag]]</f>
        <v>1.51</v>
      </c>
      <c r="N351" s="10" t="s">
        <v>650</v>
      </c>
      <c r="O351" s="16">
        <v>0.13235713269535848</v>
      </c>
      <c r="P351" s="10" t="s">
        <v>1093</v>
      </c>
      <c r="Q351" s="10">
        <v>1.2521961465975258E-2</v>
      </c>
      <c r="R351" s="10" t="s">
        <v>128</v>
      </c>
      <c r="S351" s="10" t="s">
        <v>88</v>
      </c>
      <c r="T351" s="10" t="s">
        <v>66</v>
      </c>
      <c r="U351" s="10" t="s">
        <v>88</v>
      </c>
      <c r="V351" s="10" t="s">
        <v>119</v>
      </c>
      <c r="W351" s="10" t="s">
        <v>120</v>
      </c>
      <c r="X351" s="10" t="s">
        <v>141</v>
      </c>
      <c r="Y351" s="10" t="s">
        <v>90</v>
      </c>
      <c r="Z351" s="10" t="s">
        <v>436</v>
      </c>
      <c r="AA351" s="11" t="s">
        <v>51</v>
      </c>
      <c r="AB351" s="11" t="s">
        <v>352</v>
      </c>
      <c r="AC351" s="11" t="s">
        <v>1092</v>
      </c>
      <c r="AD351" s="10" t="s">
        <v>54</v>
      </c>
      <c r="AE351" s="10">
        <v>25372</v>
      </c>
      <c r="AF351" s="10">
        <v>1</v>
      </c>
      <c r="AG351" s="10">
        <v>0</v>
      </c>
      <c r="AH351" s="10">
        <v>1</v>
      </c>
      <c r="AI351" s="10">
        <f>SUM(Table1[[#This Row],[Attitude_SS]:[Demography_SS]])</f>
        <v>1</v>
      </c>
      <c r="AJ351" s="11" t="s">
        <v>181</v>
      </c>
      <c r="AK351" s="11" t="s">
        <v>935</v>
      </c>
      <c r="AL351" s="11"/>
      <c r="AM351" s="10" t="s">
        <v>406</v>
      </c>
      <c r="AN351" s="11" t="s">
        <v>147</v>
      </c>
      <c r="AO351" s="11" t="s">
        <v>124</v>
      </c>
      <c r="AP351" s="10">
        <v>0.154</v>
      </c>
      <c r="AQ351" s="10">
        <v>1.1664908867784396</v>
      </c>
      <c r="AR351" s="10"/>
      <c r="AS351" s="10" t="s">
        <v>78</v>
      </c>
      <c r="AT351" s="10">
        <v>10.57</v>
      </c>
      <c r="AU351" s="10"/>
    </row>
    <row r="352" spans="1:47" x14ac:dyDescent="0.35">
      <c r="A352" s="23">
        <v>110</v>
      </c>
      <c r="B352" s="10" t="s">
        <v>1089</v>
      </c>
      <c r="C352" s="10">
        <v>110.3</v>
      </c>
      <c r="D352" s="10" t="s">
        <v>1100</v>
      </c>
      <c r="E352" s="10" t="s">
        <v>1101</v>
      </c>
      <c r="F352" s="10" t="str">
        <f>IF(Table1[[#This Row],[Regional_accessibility]]=0,"exclude - no RA","")</f>
        <v/>
      </c>
      <c r="G352" s="10" t="str">
        <f>IF(Table1[[#This Row],[E_mag]]&gt;1,"exclude - &gt;1",IF(Table1[[#This Row],[E_mag]]&lt;-1,"exclude &lt;-1",""))</f>
        <v/>
      </c>
      <c r="H352" s="10" t="str">
        <f>IF(Table1[[#This Row],[E_mag]]&lt;'4 - Outliers'!$F$11,"low",IF(Table1[[#This Row],[E_mag]]&gt;'4 - Outliers'!$F$12,"high",""))</f>
        <v/>
      </c>
      <c r="I352" s="10">
        <f>IF(Table1[[#This Row],[SE_E_mag]]="",VLOOKUP(Table1[[#This Row],[IV_Standardised]],'5 -Impute_SE'!B:C,2,FALSE),Table1[[#This Row],[SE_E_mag]])</f>
        <v>3.453900589968345E-2</v>
      </c>
      <c r="J352" s="10">
        <f>1/7</f>
        <v>0.14285714285714285</v>
      </c>
      <c r="K352" s="10">
        <f>1/Table1[[#This Row],[5 - Impute_SE]]</f>
        <v>28.952773073563328</v>
      </c>
      <c r="L352" s="10">
        <f>Table1[[#This Row],[7 - 1_SE]]*Table1[[#This Row],[6 - Assign weight]]</f>
        <v>4.1361104390804755</v>
      </c>
      <c r="M352" s="10">
        <f>Table1[[#This Row],[8 - Total weight]]*Table1[[#This Row],[E_mag]]</f>
        <v>0.43999999999999995</v>
      </c>
      <c r="N352" s="10" t="s">
        <v>650</v>
      </c>
      <c r="O352" s="16">
        <v>0.10638013817102503</v>
      </c>
      <c r="P352" s="10" t="s">
        <v>1093</v>
      </c>
      <c r="Q352" s="10">
        <v>3.453900589968345E-2</v>
      </c>
      <c r="R352" s="10" t="s">
        <v>128</v>
      </c>
      <c r="S352" s="10" t="s">
        <v>88</v>
      </c>
      <c r="T352" s="10" t="s">
        <v>66</v>
      </c>
      <c r="U352" s="10" t="s">
        <v>88</v>
      </c>
      <c r="V352" s="10" t="s">
        <v>119</v>
      </c>
      <c r="W352" s="10" t="s">
        <v>120</v>
      </c>
      <c r="X352" s="10" t="s">
        <v>141</v>
      </c>
      <c r="Y352" s="10" t="s">
        <v>90</v>
      </c>
      <c r="Z352" s="10" t="s">
        <v>1102</v>
      </c>
      <c r="AA352" s="11" t="s">
        <v>51</v>
      </c>
      <c r="AB352" s="11" t="s">
        <v>352</v>
      </c>
      <c r="AC352" s="11" t="s">
        <v>1092</v>
      </c>
      <c r="AD352" s="10" t="s">
        <v>54</v>
      </c>
      <c r="AE352" s="10">
        <v>4224</v>
      </c>
      <c r="AF352" s="10">
        <v>1</v>
      </c>
      <c r="AG352" s="10">
        <v>0</v>
      </c>
      <c r="AH352" s="10">
        <v>1</v>
      </c>
      <c r="AI352" s="10">
        <f>SUM(Table1[[#This Row],[Attitude_SS]:[Demography_SS]])</f>
        <v>1</v>
      </c>
      <c r="AJ352" s="11" t="s">
        <v>181</v>
      </c>
      <c r="AK352" s="11" t="s">
        <v>935</v>
      </c>
      <c r="AL352" s="11"/>
      <c r="AM352" s="10" t="s">
        <v>406</v>
      </c>
      <c r="AN352" s="11" t="s">
        <v>147</v>
      </c>
      <c r="AO352" s="11" t="s">
        <v>124</v>
      </c>
      <c r="AP352" s="10">
        <v>0.108</v>
      </c>
      <c r="AQ352" s="10">
        <v>1.1140477453864677</v>
      </c>
      <c r="AR352" s="10"/>
      <c r="AS352" s="10" t="s">
        <v>78</v>
      </c>
      <c r="AT352" s="10">
        <v>3.08</v>
      </c>
      <c r="AU352" s="10"/>
    </row>
    <row r="353" spans="1:47" x14ac:dyDescent="0.35">
      <c r="A353" s="23">
        <v>65</v>
      </c>
      <c r="B353" s="10" t="s">
        <v>705</v>
      </c>
      <c r="C353" s="10">
        <v>65.099999999999994</v>
      </c>
      <c r="D353" s="10" t="s">
        <v>734</v>
      </c>
      <c r="E353" s="10" t="s">
        <v>719</v>
      </c>
      <c r="F353" s="10" t="str">
        <f>IF(Table1[[#This Row],[Regional_accessibility]]=0,"exclude - no RA","")</f>
        <v/>
      </c>
      <c r="G353" s="10" t="str">
        <f>IF(Table1[[#This Row],[E_mag]]&gt;1,"exclude - &gt;1",IF(Table1[[#This Row],[E_mag]]&lt;-1,"exclude &lt;-1",""))</f>
        <v/>
      </c>
      <c r="H353" s="10" t="str">
        <f>IF(Table1[[#This Row],[E_mag]]&lt;'4 - Outliers'!$F$11,"low",IF(Table1[[#This Row],[E_mag]]&gt;'4 - Outliers'!$F$12,"high",""))</f>
        <v/>
      </c>
      <c r="I353" s="10">
        <f>IF(Table1[[#This Row],[SE_E_mag]]="",VLOOKUP(Table1[[#This Row],[IV_Standardised]],'5 -Impute_SE'!B:C,2,FALSE),Table1[[#This Row],[SE_E_mag]])</f>
        <v>5.7085714285714288E-2</v>
      </c>
      <c r="J353" s="10">
        <f>1/20</f>
        <v>0.05</v>
      </c>
      <c r="K353" s="10">
        <f>1/Table1[[#This Row],[5 - Impute_SE]]</f>
        <v>17.517517517517518</v>
      </c>
      <c r="L353" s="10">
        <f>Table1[[#This Row],[7 - 1_SE]]*Table1[[#This Row],[6 - Assign weight]]</f>
        <v>0.87587587587587601</v>
      </c>
      <c r="M353" s="10">
        <f>Table1[[#This Row],[8 - Total weight]]*Table1[[#This Row],[E_mag]]</f>
        <v>0.14700000000000002</v>
      </c>
      <c r="N353" s="10" t="s">
        <v>325</v>
      </c>
      <c r="O353" s="16">
        <v>0.16783200000000001</v>
      </c>
      <c r="P353" s="10" t="s">
        <v>298</v>
      </c>
      <c r="Q353" s="10">
        <v>5.7085714285714288E-2</v>
      </c>
      <c r="R353" s="10" t="s">
        <v>128</v>
      </c>
      <c r="S353" s="10" t="s">
        <v>88</v>
      </c>
      <c r="T353" s="10" t="s">
        <v>66</v>
      </c>
      <c r="U353" s="10" t="s">
        <v>88</v>
      </c>
      <c r="V353" s="10" t="s">
        <v>47</v>
      </c>
      <c r="W353" s="10" t="s">
        <v>708</v>
      </c>
      <c r="X353" s="10" t="s">
        <v>49</v>
      </c>
      <c r="Y353" s="10" t="s">
        <v>90</v>
      </c>
      <c r="Z353" s="10" t="s">
        <v>13</v>
      </c>
      <c r="AA353" s="11" t="s">
        <v>508</v>
      </c>
      <c r="AB353" s="11" t="s">
        <v>720</v>
      </c>
      <c r="AC353" s="11">
        <v>2010</v>
      </c>
      <c r="AD353" s="10" t="s">
        <v>165</v>
      </c>
      <c r="AE353" s="10">
        <v>473</v>
      </c>
      <c r="AF353" s="10">
        <v>1</v>
      </c>
      <c r="AG353" s="10">
        <v>0</v>
      </c>
      <c r="AH353" s="10">
        <v>0</v>
      </c>
      <c r="AI353" s="10">
        <f>SUM(Table1[[#This Row],[Attitude_SS]:[Demography_SS]])</f>
        <v>0</v>
      </c>
      <c r="AJ353" s="11" t="s">
        <v>94</v>
      </c>
      <c r="AK353" s="11" t="s">
        <v>378</v>
      </c>
      <c r="AL353" s="11"/>
      <c r="AM353" s="11" t="s">
        <v>96</v>
      </c>
      <c r="AN353" s="11" t="s">
        <v>55</v>
      </c>
      <c r="AO353" s="11"/>
      <c r="AP353" s="10">
        <v>1.512</v>
      </c>
      <c r="AQ353" s="10"/>
      <c r="AR353" s="10"/>
      <c r="AS353" s="10" t="s">
        <v>58</v>
      </c>
      <c r="AT353" s="10">
        <v>2.94</v>
      </c>
      <c r="AU353" s="10"/>
    </row>
    <row r="354" spans="1:47" x14ac:dyDescent="0.35">
      <c r="A354" s="23">
        <v>65</v>
      </c>
      <c r="B354" s="10" t="s">
        <v>705</v>
      </c>
      <c r="C354" s="10">
        <v>65.400000000000006</v>
      </c>
      <c r="D354" s="10" t="s">
        <v>764</v>
      </c>
      <c r="E354" s="10" t="s">
        <v>758</v>
      </c>
      <c r="F354" s="10" t="str">
        <f>IF(Table1[[#This Row],[Regional_accessibility]]=0,"exclude - no RA","")</f>
        <v/>
      </c>
      <c r="G354" s="10" t="str">
        <f>IF(Table1[[#This Row],[E_mag]]&gt;1,"exclude - &gt;1",IF(Table1[[#This Row],[E_mag]]&lt;-1,"exclude &lt;-1",""))</f>
        <v/>
      </c>
      <c r="H354" s="10" t="str">
        <f>IF(Table1[[#This Row],[E_mag]]&lt;'4 - Outliers'!$F$11,"low",IF(Table1[[#This Row],[E_mag]]&gt;'4 - Outliers'!$F$12,"high",""))</f>
        <v/>
      </c>
      <c r="I354" s="10">
        <f>IF(Table1[[#This Row],[SE_E_mag]]="",VLOOKUP(Table1[[#This Row],[IV_Standardised]],'5 -Impute_SE'!B:C,2,FALSE),Table1[[#This Row],[SE_E_mag]])</f>
        <v>5.0904494382022471E-2</v>
      </c>
      <c r="J354" s="10">
        <f>1/20</f>
        <v>0.05</v>
      </c>
      <c r="K354" s="10">
        <f>1/Table1[[#This Row],[5 - Impute_SE]]</f>
        <v>19.644630835448627</v>
      </c>
      <c r="L354" s="10">
        <f>Table1[[#This Row],[7 - 1_SE]]*Table1[[#This Row],[6 - Assign weight]]</f>
        <v>0.98223154177243144</v>
      </c>
      <c r="M354" s="10">
        <f>Table1[[#This Row],[8 - Total weight]]*Table1[[#This Row],[E_mag]]</f>
        <v>8.900000000000001E-2</v>
      </c>
      <c r="N354" s="10" t="s">
        <v>325</v>
      </c>
      <c r="O354" s="16">
        <v>9.0609999999999996E-2</v>
      </c>
      <c r="P354" s="10" t="s">
        <v>298</v>
      </c>
      <c r="Q354" s="10">
        <v>5.0904494382022471E-2</v>
      </c>
      <c r="R354" s="10" t="s">
        <v>128</v>
      </c>
      <c r="S354" s="10" t="s">
        <v>88</v>
      </c>
      <c r="T354" s="10" t="s">
        <v>66</v>
      </c>
      <c r="U354" s="10" t="s">
        <v>88</v>
      </c>
      <c r="V354" s="10" t="s">
        <v>47</v>
      </c>
      <c r="W354" s="10" t="s">
        <v>708</v>
      </c>
      <c r="X354" s="10" t="s">
        <v>49</v>
      </c>
      <c r="Y354" s="10" t="s">
        <v>90</v>
      </c>
      <c r="Z354" s="10" t="s">
        <v>13</v>
      </c>
      <c r="AA354" s="11" t="s">
        <v>508</v>
      </c>
      <c r="AB354" s="11" t="s">
        <v>720</v>
      </c>
      <c r="AC354" s="11">
        <v>2010</v>
      </c>
      <c r="AD354" s="10" t="s">
        <v>165</v>
      </c>
      <c r="AE354" s="10">
        <v>473</v>
      </c>
      <c r="AF354" s="10">
        <v>1</v>
      </c>
      <c r="AG354" s="10">
        <v>0</v>
      </c>
      <c r="AH354" s="10">
        <v>0</v>
      </c>
      <c r="AI354" s="10">
        <f>SUM(Table1[[#This Row],[Attitude_SS]:[Demography_SS]])</f>
        <v>0</v>
      </c>
      <c r="AJ354" s="11" t="s">
        <v>94</v>
      </c>
      <c r="AK354" s="11" t="s">
        <v>378</v>
      </c>
      <c r="AL354" s="11"/>
      <c r="AM354" s="11" t="s">
        <v>96</v>
      </c>
      <c r="AN354" s="11" t="s">
        <v>55</v>
      </c>
      <c r="AO354" s="11"/>
      <c r="AP354" s="10">
        <v>0.69699999999999995</v>
      </c>
      <c r="AQ354" s="10"/>
      <c r="AR354" s="10"/>
      <c r="AS354" s="10" t="s">
        <v>58</v>
      </c>
      <c r="AT354" s="10">
        <v>1.78</v>
      </c>
      <c r="AU354" s="10"/>
    </row>
    <row r="355" spans="1:47" x14ac:dyDescent="0.35">
      <c r="A355" s="23">
        <v>65</v>
      </c>
      <c r="B355" s="10" t="s">
        <v>705</v>
      </c>
      <c r="C355" s="10">
        <v>65.099999999999994</v>
      </c>
      <c r="D355" s="10" t="s">
        <v>727</v>
      </c>
      <c r="E355" s="10" t="s">
        <v>707</v>
      </c>
      <c r="F355" s="10" t="str">
        <f>IF(Table1[[#This Row],[Regional_accessibility]]=0,"exclude - no RA","")</f>
        <v/>
      </c>
      <c r="G355" s="10" t="str">
        <f>IF(Table1[[#This Row],[E_mag]]&gt;1,"exclude - &gt;1",IF(Table1[[#This Row],[E_mag]]&lt;-1,"exclude &lt;-1",""))</f>
        <v/>
      </c>
      <c r="H355" s="10" t="str">
        <f>IF(Table1[[#This Row],[E_mag]]&lt;'4 - Outliers'!$F$11,"low",IF(Table1[[#This Row],[E_mag]]&gt;'4 - Outliers'!$F$12,"high",""))</f>
        <v/>
      </c>
      <c r="I355" s="10">
        <f>IF(Table1[[#This Row],[SE_E_mag]]="",VLOOKUP(Table1[[#This Row],[IV_Standardised]],'5 -Impute_SE'!B:C,2,FALSE),Table1[[#This Row],[SE_E_mag]])</f>
        <v>4.5050802139037428E-2</v>
      </c>
      <c r="J355" s="10">
        <f>1/20</f>
        <v>0.05</v>
      </c>
      <c r="K355" s="10">
        <f>1/Table1[[#This Row],[5 - Impute_SE]]</f>
        <v>22.197163036381983</v>
      </c>
      <c r="L355" s="10">
        <f>Table1[[#This Row],[7 - 1_SE]]*Table1[[#This Row],[6 - Assign weight]]</f>
        <v>1.1098581518190993</v>
      </c>
      <c r="M355" s="10">
        <f>Table1[[#This Row],[8 - Total weight]]*Table1[[#This Row],[E_mag]]</f>
        <v>9.3500000000000028E-2</v>
      </c>
      <c r="N355" s="10" t="s">
        <v>325</v>
      </c>
      <c r="O355" s="16">
        <v>8.4245E-2</v>
      </c>
      <c r="P355" s="10" t="s">
        <v>298</v>
      </c>
      <c r="Q355" s="10">
        <v>4.5050802139037428E-2</v>
      </c>
      <c r="R355" s="10" t="s">
        <v>128</v>
      </c>
      <c r="S355" s="10" t="s">
        <v>88</v>
      </c>
      <c r="T355" s="10" t="s">
        <v>66</v>
      </c>
      <c r="U355" s="10" t="s">
        <v>88</v>
      </c>
      <c r="V355" s="10" t="s">
        <v>47</v>
      </c>
      <c r="W355" s="10" t="s">
        <v>708</v>
      </c>
      <c r="X355" s="10" t="s">
        <v>49</v>
      </c>
      <c r="Y355" s="10" t="s">
        <v>90</v>
      </c>
      <c r="Z355" s="10" t="s">
        <v>13</v>
      </c>
      <c r="AA355" s="11" t="s">
        <v>508</v>
      </c>
      <c r="AB355" s="11" t="s">
        <v>709</v>
      </c>
      <c r="AC355" s="11">
        <v>2010</v>
      </c>
      <c r="AD355" s="10" t="s">
        <v>165</v>
      </c>
      <c r="AE355" s="10">
        <v>473</v>
      </c>
      <c r="AF355" s="10">
        <v>1</v>
      </c>
      <c r="AG355" s="10">
        <v>0</v>
      </c>
      <c r="AH355" s="10">
        <v>0</v>
      </c>
      <c r="AI355" s="10">
        <f>SUM(Table1[[#This Row],[Attitude_SS]:[Demography_SS]])</f>
        <v>0</v>
      </c>
      <c r="AJ355" s="11" t="s">
        <v>94</v>
      </c>
      <c r="AK355" s="11" t="s">
        <v>378</v>
      </c>
      <c r="AL355" s="11"/>
      <c r="AM355" s="11" t="s">
        <v>96</v>
      </c>
      <c r="AN355" s="11" t="s">
        <v>55</v>
      </c>
      <c r="AO355" s="11"/>
      <c r="AP355" s="10">
        <v>0.41499999999999998</v>
      </c>
      <c r="AQ355" s="10"/>
      <c r="AR355" s="10"/>
      <c r="AS355" s="10" t="s">
        <v>58</v>
      </c>
      <c r="AT355" s="10">
        <v>1.87</v>
      </c>
      <c r="AU355" s="10"/>
    </row>
    <row r="356" spans="1:47" x14ac:dyDescent="0.35">
      <c r="A356" s="23">
        <v>110</v>
      </c>
      <c r="B356" s="10" t="s">
        <v>1089</v>
      </c>
      <c r="C356" s="10">
        <v>110.2</v>
      </c>
      <c r="D356" s="10" t="s">
        <v>1097</v>
      </c>
      <c r="E356" s="10" t="s">
        <v>1098</v>
      </c>
      <c r="F356" s="10" t="str">
        <f>IF(Table1[[#This Row],[Regional_accessibility]]=0,"exclude - no RA","")</f>
        <v/>
      </c>
      <c r="G356" s="10" t="str">
        <f>IF(Table1[[#This Row],[E_mag]]&gt;1,"exclude - &gt;1",IF(Table1[[#This Row],[E_mag]]&lt;-1,"exclude &lt;-1",""))</f>
        <v/>
      </c>
      <c r="H356" s="10" t="str">
        <f>IF(Table1[[#This Row],[E_mag]]&lt;'4 - Outliers'!$F$11,"low",IF(Table1[[#This Row],[E_mag]]&gt;'4 - Outliers'!$F$12,"high",""))</f>
        <v/>
      </c>
      <c r="I356" s="10">
        <f>IF(Table1[[#This Row],[SE_E_mag]]="",VLOOKUP(Table1[[#This Row],[IV_Standardised]],'5 -Impute_SE'!B:C,2,FALSE),Table1[[#This Row],[SE_E_mag]])</f>
        <v>2.960109065147035E-2</v>
      </c>
      <c r="J356" s="10">
        <f>1/7</f>
        <v>0.14285714285714285</v>
      </c>
      <c r="K356" s="10">
        <f>1/Table1[[#This Row],[5 - Impute_SE]]</f>
        <v>33.78253902108596</v>
      </c>
      <c r="L356" s="10">
        <f>Table1[[#This Row],[7 - 1_SE]]*Table1[[#This Row],[6 - Assign weight]]</f>
        <v>4.8260770030122799</v>
      </c>
      <c r="M356" s="10">
        <f>Table1[[#This Row],[8 - Total weight]]*Table1[[#This Row],[E_mag]]</f>
        <v>0.44857142857142857</v>
      </c>
      <c r="N356" s="10" t="s">
        <v>650</v>
      </c>
      <c r="O356" s="16">
        <v>9.2947424645616908E-2</v>
      </c>
      <c r="P356" s="10" t="s">
        <v>1093</v>
      </c>
      <c r="Q356" s="10">
        <v>2.960109065147035E-2</v>
      </c>
      <c r="R356" s="10" t="s">
        <v>128</v>
      </c>
      <c r="S356" s="10" t="s">
        <v>88</v>
      </c>
      <c r="T356" s="10" t="s">
        <v>66</v>
      </c>
      <c r="U356" s="10" t="s">
        <v>88</v>
      </c>
      <c r="V356" s="10" t="s">
        <v>119</v>
      </c>
      <c r="W356" s="10" t="s">
        <v>120</v>
      </c>
      <c r="X356" s="10" t="s">
        <v>141</v>
      </c>
      <c r="Y356" s="10" t="s">
        <v>90</v>
      </c>
      <c r="Z356" s="10" t="s">
        <v>436</v>
      </c>
      <c r="AA356" s="11" t="s">
        <v>51</v>
      </c>
      <c r="AB356" s="11" t="s">
        <v>352</v>
      </c>
      <c r="AC356" s="11" t="s">
        <v>1092</v>
      </c>
      <c r="AD356" s="10" t="s">
        <v>54</v>
      </c>
      <c r="AE356" s="10">
        <v>8489</v>
      </c>
      <c r="AF356" s="10">
        <v>1</v>
      </c>
      <c r="AG356" s="10">
        <v>0</v>
      </c>
      <c r="AH356" s="10">
        <v>1</v>
      </c>
      <c r="AI356" s="10">
        <f>SUM(Table1[[#This Row],[Attitude_SS]:[Demography_SS]])</f>
        <v>1</v>
      </c>
      <c r="AJ356" s="11" t="s">
        <v>181</v>
      </c>
      <c r="AK356" s="11" t="s">
        <v>935</v>
      </c>
      <c r="AL356" s="11"/>
      <c r="AM356" s="10" t="s">
        <v>406</v>
      </c>
      <c r="AN356" s="11" t="s">
        <v>147</v>
      </c>
      <c r="AO356" s="11" t="s">
        <v>124</v>
      </c>
      <c r="AP356" s="10">
        <v>0.125</v>
      </c>
      <c r="AQ356" s="10">
        <v>1.1331484530668263</v>
      </c>
      <c r="AR356" s="10"/>
      <c r="AS356" s="10" t="s">
        <v>78</v>
      </c>
      <c r="AT356" s="10">
        <v>3.14</v>
      </c>
      <c r="AU356" s="10"/>
    </row>
    <row r="357" spans="1:47" x14ac:dyDescent="0.35">
      <c r="A357" s="23">
        <v>30</v>
      </c>
      <c r="B357" s="10" t="s">
        <v>388</v>
      </c>
      <c r="C357" s="10">
        <v>30.1</v>
      </c>
      <c r="D357" s="10" t="s">
        <v>404</v>
      </c>
      <c r="E357" s="10" t="s">
        <v>390</v>
      </c>
      <c r="F357" s="10" t="str">
        <f>IF(Table1[[#This Row],[Regional_accessibility]]=0,"exclude - no RA","")</f>
        <v>exclude - no RA</v>
      </c>
      <c r="G357" s="10" t="str">
        <f>IF(Table1[[#This Row],[E_mag]]&gt;1,"exclude - &gt;1",IF(Table1[[#This Row],[E_mag]]&lt;-1,"exclude &lt;-1",""))</f>
        <v/>
      </c>
      <c r="H357" s="10" t="str">
        <f>IF(Table1[[#This Row],[E_mag]]&lt;'4 - Outliers'!$F$11,"low",IF(Table1[[#This Row],[E_mag]]&gt;'4 - Outliers'!$F$12,"high",""))</f>
        <v>high</v>
      </c>
      <c r="I357" s="10">
        <f>IF(Table1[[#This Row],[SE_E_mag]]="",VLOOKUP(Table1[[#This Row],[IV_Standardised]],'5 -Impute_SE'!B:C,2,FALSE),Table1[[#This Row],[SE_E_mag]])</f>
        <v>0.16100000000000003</v>
      </c>
      <c r="J357" s="10"/>
      <c r="K357" s="10">
        <f>1/Table1[[#This Row],[5 - Impute_SE]]</f>
        <v>6.2111801242236009</v>
      </c>
      <c r="L357" s="10">
        <f>Table1[[#This Row],[7 - 1_SE]]*Table1[[#This Row],[6 - Assign weight]]</f>
        <v>0</v>
      </c>
      <c r="M357" s="10">
        <f>Table1[[#This Row],[8 - Total weight]]*Table1[[#This Row],[E_mag]]</f>
        <v>0</v>
      </c>
      <c r="N357" s="10" t="s">
        <v>407</v>
      </c>
      <c r="O357" s="10">
        <v>0.5635</v>
      </c>
      <c r="P357" s="10" t="s">
        <v>298</v>
      </c>
      <c r="Q357" s="15">
        <v>0.16100000000000003</v>
      </c>
      <c r="R357" s="15" t="s">
        <v>128</v>
      </c>
      <c r="S357" s="10" t="s">
        <v>88</v>
      </c>
      <c r="T357" s="10" t="s">
        <v>66</v>
      </c>
      <c r="U357" s="10" t="s">
        <v>88</v>
      </c>
      <c r="V357" s="10" t="s">
        <v>47</v>
      </c>
      <c r="W357" s="10" t="s">
        <v>391</v>
      </c>
      <c r="X357" s="10" t="s">
        <v>214</v>
      </c>
      <c r="Y357" s="10" t="s">
        <v>90</v>
      </c>
      <c r="Z357" s="10" t="s">
        <v>13</v>
      </c>
      <c r="AA357" s="11" t="s">
        <v>51</v>
      </c>
      <c r="AB357" s="11" t="s">
        <v>392</v>
      </c>
      <c r="AC357" s="11">
        <v>2005</v>
      </c>
      <c r="AD357" s="10" t="s">
        <v>93</v>
      </c>
      <c r="AE357" s="10">
        <v>148</v>
      </c>
      <c r="AF357" s="10">
        <v>0</v>
      </c>
      <c r="AG357" s="10">
        <v>0</v>
      </c>
      <c r="AH357" s="10">
        <v>0</v>
      </c>
      <c r="AI357" s="10">
        <f>SUM(Table1[[#This Row],[Attitude_SS]:[Demography_SS]])</f>
        <v>0</v>
      </c>
      <c r="AJ357" s="11" t="s">
        <v>181</v>
      </c>
      <c r="AK357" s="11" t="s">
        <v>405</v>
      </c>
      <c r="AL357" s="11"/>
      <c r="AM357" s="10" t="s">
        <v>406</v>
      </c>
      <c r="AN357" s="11" t="s">
        <v>215</v>
      </c>
      <c r="AO357" s="11"/>
      <c r="AP357" s="10">
        <v>0.35</v>
      </c>
      <c r="AQ357" s="10"/>
      <c r="AR357" s="10">
        <v>1.4190675485932571</v>
      </c>
      <c r="AS357" s="10" t="s">
        <v>185</v>
      </c>
      <c r="AT357" s="10">
        <v>3.4999999999999996</v>
      </c>
      <c r="AU357" s="10" t="s">
        <v>127</v>
      </c>
    </row>
    <row r="358" spans="1:47" x14ac:dyDescent="0.35">
      <c r="A358" s="23">
        <v>30</v>
      </c>
      <c r="B358" s="10" t="s">
        <v>388</v>
      </c>
      <c r="C358" s="10">
        <v>30.2</v>
      </c>
      <c r="D358" s="10" t="s">
        <v>419</v>
      </c>
      <c r="E358" s="10" t="s">
        <v>415</v>
      </c>
      <c r="F358" s="10" t="str">
        <f>IF(Table1[[#This Row],[Regional_accessibility]]=0,"exclude - no RA","")</f>
        <v>exclude - no RA</v>
      </c>
      <c r="G358" s="10" t="str">
        <f>IF(Table1[[#This Row],[E_mag]]&gt;1,"exclude - &gt;1",IF(Table1[[#This Row],[E_mag]]&lt;-1,"exclude &lt;-1",""))</f>
        <v/>
      </c>
      <c r="H358" s="10" t="str">
        <f>IF(Table1[[#This Row],[E_mag]]&lt;'4 - Outliers'!$F$11,"low",IF(Table1[[#This Row],[E_mag]]&gt;'4 - Outliers'!$F$12,"high",""))</f>
        <v>high</v>
      </c>
      <c r="I358" s="10">
        <f>IF(Table1[[#This Row],[SE_E_mag]]="",VLOOKUP(Table1[[#This Row],[IV_Standardised]],'5 -Impute_SE'!B:C,2,FALSE),Table1[[#This Row],[SE_E_mag]])</f>
        <v>0.17710000000000001</v>
      </c>
      <c r="J358" s="10"/>
      <c r="K358" s="10">
        <f>1/Table1[[#This Row],[5 - Impute_SE]]</f>
        <v>5.6465273856578202</v>
      </c>
      <c r="L358" s="10">
        <f>Table1[[#This Row],[7 - 1_SE]]*Table1[[#This Row],[6 - Assign weight]]</f>
        <v>0</v>
      </c>
      <c r="M358" s="10">
        <f>Table1[[#This Row],[8 - Total weight]]*Table1[[#This Row],[E_mag]]</f>
        <v>0</v>
      </c>
      <c r="N358" s="10" t="s">
        <v>407</v>
      </c>
      <c r="O358" s="10">
        <v>0.5635</v>
      </c>
      <c r="P358" s="10" t="s">
        <v>298</v>
      </c>
      <c r="Q358" s="10">
        <v>0.17710000000000001</v>
      </c>
      <c r="R358" s="10" t="s">
        <v>128</v>
      </c>
      <c r="S358" s="10" t="s">
        <v>88</v>
      </c>
      <c r="T358" s="10" t="s">
        <v>66</v>
      </c>
      <c r="U358" s="10" t="s">
        <v>88</v>
      </c>
      <c r="V358" s="10" t="s">
        <v>47</v>
      </c>
      <c r="W358" s="10" t="s">
        <v>391</v>
      </c>
      <c r="X358" s="10" t="s">
        <v>214</v>
      </c>
      <c r="Y358" s="10" t="s">
        <v>90</v>
      </c>
      <c r="Z358" s="10" t="s">
        <v>13</v>
      </c>
      <c r="AA358" s="11" t="s">
        <v>51</v>
      </c>
      <c r="AB358" s="11" t="s">
        <v>392</v>
      </c>
      <c r="AC358" s="11">
        <v>2005</v>
      </c>
      <c r="AD358" s="10" t="s">
        <v>93</v>
      </c>
      <c r="AE358" s="10">
        <v>141</v>
      </c>
      <c r="AF358" s="10">
        <v>0</v>
      </c>
      <c r="AG358" s="10">
        <v>0</v>
      </c>
      <c r="AH358" s="10">
        <v>0</v>
      </c>
      <c r="AI358" s="10">
        <f>SUM(Table1[[#This Row],[Attitude_SS]:[Demography_SS]])</f>
        <v>0</v>
      </c>
      <c r="AJ358" s="11" t="s">
        <v>181</v>
      </c>
      <c r="AK358" s="11" t="s">
        <v>405</v>
      </c>
      <c r="AL358" s="11"/>
      <c r="AM358" s="10" t="s">
        <v>406</v>
      </c>
      <c r="AN358" s="11" t="s">
        <v>215</v>
      </c>
      <c r="AO358" s="11"/>
      <c r="AP358" s="10">
        <v>0.35</v>
      </c>
      <c r="AQ358" s="10"/>
      <c r="AR358" s="10">
        <v>1.4190675485932571</v>
      </c>
      <c r="AS358" s="10" t="s">
        <v>185</v>
      </c>
      <c r="AT358" s="10">
        <v>3.1818181818181817</v>
      </c>
      <c r="AU358" s="10" t="s">
        <v>127</v>
      </c>
    </row>
    <row r="359" spans="1:47" x14ac:dyDescent="0.35">
      <c r="A359" s="23">
        <v>47</v>
      </c>
      <c r="B359" s="10" t="s">
        <v>568</v>
      </c>
      <c r="C359" s="10">
        <v>47.1</v>
      </c>
      <c r="D359" s="10" t="s">
        <v>573</v>
      </c>
      <c r="E359" s="10" t="s">
        <v>572</v>
      </c>
      <c r="F359" s="10" t="str">
        <f>IF(Table1[[#This Row],[Regional_accessibility]]=0,"exclude - no RA","")</f>
        <v>exclude - no RA</v>
      </c>
      <c r="G359" s="10" t="str">
        <f>IF(Table1[[#This Row],[E_mag]]&gt;1,"exclude - &gt;1",IF(Table1[[#This Row],[E_mag]]&lt;-1,"exclude &lt;-1",""))</f>
        <v/>
      </c>
      <c r="H359" s="10" t="str">
        <f>IF(Table1[[#This Row],[E_mag]]&lt;'4 - Outliers'!$F$11,"low",IF(Table1[[#This Row],[E_mag]]&gt;'4 - Outliers'!$F$12,"high",""))</f>
        <v>high</v>
      </c>
      <c r="I359" s="10">
        <f>IF(Table1[[#This Row],[SE_E_mag]]="",VLOOKUP(Table1[[#This Row],[IV_Standardised]],'5 -Impute_SE'!B:C,2,FALSE),Table1[[#This Row],[SE_E_mag]])</f>
        <v>5.3646529837006018E-4</v>
      </c>
      <c r="J359" s="10"/>
      <c r="K359" s="10">
        <f>1/Table1[[#This Row],[5 - Impute_SE]]</f>
        <v>1864.0534682080929</v>
      </c>
      <c r="L359" s="10">
        <f>Table1[[#This Row],[7 - 1_SE]]*Table1[[#This Row],[6 - Assign weight]]</f>
        <v>0</v>
      </c>
      <c r="M359" s="10">
        <f>Table1[[#This Row],[8 - Total weight]]*Table1[[#This Row],[E_mag]]</f>
        <v>0</v>
      </c>
      <c r="N359" s="10" t="s">
        <v>208</v>
      </c>
      <c r="O359" s="10">
        <v>0.55359999999999998</v>
      </c>
      <c r="P359" s="10" t="s">
        <v>98</v>
      </c>
      <c r="Q359" s="10">
        <v>5.3646529837006018E-4</v>
      </c>
      <c r="R359" s="10" t="s">
        <v>128</v>
      </c>
      <c r="S359" s="10" t="s">
        <v>88</v>
      </c>
      <c r="T359" s="10" t="s">
        <v>66</v>
      </c>
      <c r="U359" s="10" t="s">
        <v>88</v>
      </c>
      <c r="V359" s="10" t="s">
        <v>47</v>
      </c>
      <c r="W359" s="10" t="s">
        <v>570</v>
      </c>
      <c r="X359" s="10" t="s">
        <v>49</v>
      </c>
      <c r="Y359" s="10" t="s">
        <v>50</v>
      </c>
      <c r="Z359" s="10" t="s">
        <v>13</v>
      </c>
      <c r="AA359" s="11" t="s">
        <v>51</v>
      </c>
      <c r="AB359" s="11" t="s">
        <v>92</v>
      </c>
      <c r="AC359" s="11" t="s">
        <v>571</v>
      </c>
      <c r="AD359" s="10" t="s">
        <v>165</v>
      </c>
      <c r="AE359" s="10">
        <v>6369</v>
      </c>
      <c r="AF359" s="10">
        <v>0</v>
      </c>
      <c r="AG359" s="10">
        <v>0</v>
      </c>
      <c r="AH359" s="10">
        <v>1</v>
      </c>
      <c r="AI359" s="10">
        <f>SUM(Table1[[#This Row],[Attitude_SS]:[Demography_SS]])</f>
        <v>1</v>
      </c>
      <c r="AJ359" s="11" t="s">
        <v>181</v>
      </c>
      <c r="AK359" s="11" t="s">
        <v>470</v>
      </c>
      <c r="AL359" s="11"/>
      <c r="AM359" s="11" t="s">
        <v>324</v>
      </c>
      <c r="AN359" s="11" t="s">
        <v>183</v>
      </c>
      <c r="AO359" s="11"/>
      <c r="AP359" s="10">
        <v>0.55359999999999998</v>
      </c>
      <c r="AQ359" s="10"/>
      <c r="AR359" s="10"/>
      <c r="AS359" s="10" t="s">
        <v>58</v>
      </c>
      <c r="AT359" s="10">
        <v>1031.94</v>
      </c>
      <c r="AU359" s="10"/>
    </row>
    <row r="360" spans="1:47" x14ac:dyDescent="0.35">
      <c r="A360" s="23">
        <v>47</v>
      </c>
      <c r="B360" s="10" t="s">
        <v>568</v>
      </c>
      <c r="C360" s="10">
        <v>47.8</v>
      </c>
      <c r="D360" s="10" t="s">
        <v>577</v>
      </c>
      <c r="E360" s="10" t="s">
        <v>578</v>
      </c>
      <c r="F360" s="10" t="str">
        <f>IF(Table1[[#This Row],[Regional_accessibility]]=0,"exclude - no RA","")</f>
        <v>exclude - no RA</v>
      </c>
      <c r="G360" s="10" t="str">
        <f>IF(Table1[[#This Row],[E_mag]]&gt;1,"exclude - &gt;1",IF(Table1[[#This Row],[E_mag]]&lt;-1,"exclude &lt;-1",""))</f>
        <v/>
      </c>
      <c r="H360" s="10" t="str">
        <f>IF(Table1[[#This Row],[E_mag]]&lt;'4 - Outliers'!$F$11,"low",IF(Table1[[#This Row],[E_mag]]&gt;'4 - Outliers'!$F$12,"high",""))</f>
        <v>high</v>
      </c>
      <c r="I360" s="10">
        <f>IF(Table1[[#This Row],[SE_E_mag]]="",VLOOKUP(Table1[[#This Row],[IV_Standardised]],'5 -Impute_SE'!B:C,2,FALSE),Table1[[#This Row],[SE_E_mag]])</f>
        <v>5.4425956077995313E-4</v>
      </c>
      <c r="J360" s="10"/>
      <c r="K360" s="10">
        <f>1/Table1[[#This Row],[5 - Impute_SE]]</f>
        <v>1837.3586282378694</v>
      </c>
      <c r="L360" s="10">
        <f>Table1[[#This Row],[7 - 1_SE]]*Table1[[#This Row],[6 - Assign weight]]</f>
        <v>0</v>
      </c>
      <c r="M360" s="10">
        <f>Table1[[#This Row],[8 - Total weight]]*Table1[[#This Row],[E_mag]]</f>
        <v>0</v>
      </c>
      <c r="N360" s="10" t="s">
        <v>208</v>
      </c>
      <c r="O360" s="10">
        <v>0.54820000000000002</v>
      </c>
      <c r="P360" s="10" t="s">
        <v>98</v>
      </c>
      <c r="Q360" s="10">
        <v>5.4425956077995313E-4</v>
      </c>
      <c r="R360" s="10" t="s">
        <v>128</v>
      </c>
      <c r="S360" s="10" t="s">
        <v>88</v>
      </c>
      <c r="T360" s="10" t="s">
        <v>66</v>
      </c>
      <c r="U360" s="10" t="s">
        <v>88</v>
      </c>
      <c r="V360" s="10" t="s">
        <v>47</v>
      </c>
      <c r="W360" s="10" t="s">
        <v>570</v>
      </c>
      <c r="X360" s="10" t="s">
        <v>49</v>
      </c>
      <c r="Y360" s="10" t="s">
        <v>50</v>
      </c>
      <c r="Z360" s="10" t="s">
        <v>13</v>
      </c>
      <c r="AA360" s="11" t="s">
        <v>51</v>
      </c>
      <c r="AB360" s="11" t="s">
        <v>92</v>
      </c>
      <c r="AC360" s="11" t="s">
        <v>571</v>
      </c>
      <c r="AD360" s="10" t="s">
        <v>165</v>
      </c>
      <c r="AE360" s="10">
        <v>6369</v>
      </c>
      <c r="AF360" s="10">
        <v>0</v>
      </c>
      <c r="AG360" s="10">
        <v>0</v>
      </c>
      <c r="AH360" s="10">
        <v>1</v>
      </c>
      <c r="AI360" s="10">
        <f>SUM(Table1[[#This Row],[Attitude_SS]:[Demography_SS]])</f>
        <v>1</v>
      </c>
      <c r="AJ360" s="11" t="s">
        <v>181</v>
      </c>
      <c r="AK360" s="11" t="s">
        <v>470</v>
      </c>
      <c r="AL360" s="11"/>
      <c r="AM360" s="11" t="s">
        <v>324</v>
      </c>
      <c r="AN360" s="11" t="s">
        <v>183</v>
      </c>
      <c r="AO360" s="11"/>
      <c r="AP360" s="10">
        <v>0.54820000000000002</v>
      </c>
      <c r="AQ360" s="10"/>
      <c r="AR360" s="10"/>
      <c r="AS360" s="10" t="s">
        <v>58</v>
      </c>
      <c r="AT360" s="10">
        <v>1007.24</v>
      </c>
      <c r="AU360" s="10"/>
    </row>
    <row r="361" spans="1:47" x14ac:dyDescent="0.35">
      <c r="A361" s="23">
        <v>65</v>
      </c>
      <c r="B361" s="10" t="s">
        <v>705</v>
      </c>
      <c r="C361" s="10">
        <v>65.3</v>
      </c>
      <c r="D361" s="10" t="s">
        <v>752</v>
      </c>
      <c r="E361" s="10" t="s">
        <v>748</v>
      </c>
      <c r="F361" s="10" t="str">
        <f>IF(Table1[[#This Row],[Regional_accessibility]]=0,"exclude - no RA","")</f>
        <v/>
      </c>
      <c r="G361" s="10" t="str">
        <f>IF(Table1[[#This Row],[E_mag]]&gt;1,"exclude - &gt;1",IF(Table1[[#This Row],[E_mag]]&lt;-1,"exclude &lt;-1",""))</f>
        <v/>
      </c>
      <c r="H361" s="10" t="str">
        <f>IF(Table1[[#This Row],[E_mag]]&lt;'4 - Outliers'!$F$11,"low",IF(Table1[[#This Row],[E_mag]]&gt;'4 - Outliers'!$F$12,"high",""))</f>
        <v/>
      </c>
      <c r="I361" s="10">
        <f>IF(Table1[[#This Row],[SE_E_mag]]="",VLOOKUP(Table1[[#This Row],[IV_Standardised]],'5 -Impute_SE'!B:C,2,FALSE),Table1[[#This Row],[SE_E_mag]])</f>
        <v>4.7301818181818188E-2</v>
      </c>
      <c r="J361" s="10">
        <f>1/20</f>
        <v>0.05</v>
      </c>
      <c r="K361" s="10">
        <f>1/Table1[[#This Row],[5 - Impute_SE]]</f>
        <v>21.140836408364081</v>
      </c>
      <c r="L361" s="10">
        <f>Table1[[#This Row],[7 - 1_SE]]*Table1[[#This Row],[6 - Assign weight]]</f>
        <v>1.0570418204182042</v>
      </c>
      <c r="M361" s="10">
        <f>Table1[[#This Row],[8 - Total weight]]*Table1[[#This Row],[E_mag]]</f>
        <v>8.2500000000000004E-2</v>
      </c>
      <c r="N361" s="10" t="s">
        <v>325</v>
      </c>
      <c r="O361" s="16">
        <v>7.8048000000000006E-2</v>
      </c>
      <c r="P361" s="10" t="s">
        <v>298</v>
      </c>
      <c r="Q361" s="10">
        <v>4.7301818181818188E-2</v>
      </c>
      <c r="R361" s="10" t="s">
        <v>128</v>
      </c>
      <c r="S361" s="10" t="s">
        <v>88</v>
      </c>
      <c r="T361" s="10" t="s">
        <v>66</v>
      </c>
      <c r="U361" s="10" t="s">
        <v>88</v>
      </c>
      <c r="V361" s="10" t="s">
        <v>47</v>
      </c>
      <c r="W361" s="10" t="s">
        <v>708</v>
      </c>
      <c r="X361" s="10" t="s">
        <v>49</v>
      </c>
      <c r="Y361" s="10" t="s">
        <v>90</v>
      </c>
      <c r="Z361" s="10" t="s">
        <v>13</v>
      </c>
      <c r="AA361" s="11" t="s">
        <v>508</v>
      </c>
      <c r="AB361" s="11" t="s">
        <v>720</v>
      </c>
      <c r="AC361" s="11">
        <v>2010</v>
      </c>
      <c r="AD361" s="10" t="s">
        <v>165</v>
      </c>
      <c r="AE361" s="10">
        <v>473</v>
      </c>
      <c r="AF361" s="10">
        <v>1</v>
      </c>
      <c r="AG361" s="10">
        <v>0</v>
      </c>
      <c r="AH361" s="10">
        <v>0</v>
      </c>
      <c r="AI361" s="10">
        <f>SUM(Table1[[#This Row],[Attitude_SS]:[Demography_SS]])</f>
        <v>0</v>
      </c>
      <c r="AJ361" s="11" t="s">
        <v>94</v>
      </c>
      <c r="AK361" s="11" t="s">
        <v>726</v>
      </c>
      <c r="AL361" s="11"/>
      <c r="AM361" s="11" t="s">
        <v>96</v>
      </c>
      <c r="AN361" s="11" t="s">
        <v>55</v>
      </c>
      <c r="AO361" s="11"/>
      <c r="AP361" s="10">
        <v>1.0840000000000001</v>
      </c>
      <c r="AQ361" s="10"/>
      <c r="AR361" s="10"/>
      <c r="AS361" s="10" t="s">
        <v>58</v>
      </c>
      <c r="AT361" s="10">
        <v>1.65</v>
      </c>
      <c r="AU361" s="10"/>
    </row>
    <row r="362" spans="1:47" x14ac:dyDescent="0.35">
      <c r="A362" s="23">
        <v>110</v>
      </c>
      <c r="B362" s="10" t="s">
        <v>1089</v>
      </c>
      <c r="C362" s="10">
        <v>110.4</v>
      </c>
      <c r="D362" s="10" t="s">
        <v>1105</v>
      </c>
      <c r="E362" s="10" t="s">
        <v>1106</v>
      </c>
      <c r="F362" s="10" t="str">
        <f>IF(Table1[[#This Row],[Regional_accessibility]]=0,"exclude - no RA","")</f>
        <v/>
      </c>
      <c r="G362" s="10" t="str">
        <f>IF(Table1[[#This Row],[E_mag]]&gt;1,"exclude - &gt;1",IF(Table1[[#This Row],[E_mag]]&lt;-1,"exclude &lt;-1",""))</f>
        <v/>
      </c>
      <c r="H362" s="10" t="str">
        <f>IF(Table1[[#This Row],[E_mag]]&lt;'4 - Outliers'!$F$11,"low",IF(Table1[[#This Row],[E_mag]]&gt;'4 - Outliers'!$F$12,"high",""))</f>
        <v/>
      </c>
      <c r="I362" s="10">
        <f>IF(Table1[[#This Row],[SE_E_mag]]="",VLOOKUP(Table1[[#This Row],[IV_Standardised]],'5 -Impute_SE'!B:C,2,FALSE),Table1[[#This Row],[SE_E_mag]])</f>
        <v>1.0036138706752309E-2</v>
      </c>
      <c r="J362" s="10">
        <f>1/7</f>
        <v>0.14285714285714285</v>
      </c>
      <c r="K362" s="10">
        <f>1/Table1[[#This Row],[5 - Impute_SE]]</f>
        <v>99.639914235860502</v>
      </c>
      <c r="L362" s="10">
        <f>Table1[[#This Row],[7 - 1_SE]]*Table1[[#This Row],[6 - Assign weight]]</f>
        <v>14.234273462265785</v>
      </c>
      <c r="M362" s="10">
        <f>Table1[[#This Row],[8 - Total weight]]*Table1[[#This Row],[E_mag]]</f>
        <v>1.2985714285714285</v>
      </c>
      <c r="N362" s="10" t="s">
        <v>650</v>
      </c>
      <c r="O362" s="16">
        <v>9.1228500844378488E-2</v>
      </c>
      <c r="P362" s="10" t="s">
        <v>1093</v>
      </c>
      <c r="Q362" s="10">
        <v>1.0036138706752309E-2</v>
      </c>
      <c r="R362" s="10" t="s">
        <v>128</v>
      </c>
      <c r="S362" s="10" t="s">
        <v>88</v>
      </c>
      <c r="T362" s="10" t="s">
        <v>66</v>
      </c>
      <c r="U362" s="10" t="s">
        <v>88</v>
      </c>
      <c r="V362" s="10" t="s">
        <v>119</v>
      </c>
      <c r="W362" s="10" t="s">
        <v>120</v>
      </c>
      <c r="X362" s="10" t="s">
        <v>141</v>
      </c>
      <c r="Y362" s="10" t="s">
        <v>90</v>
      </c>
      <c r="Z362" s="10" t="s">
        <v>436</v>
      </c>
      <c r="AA362" s="11" t="s">
        <v>51</v>
      </c>
      <c r="AB362" s="11" t="s">
        <v>352</v>
      </c>
      <c r="AC362" s="11" t="s">
        <v>1092</v>
      </c>
      <c r="AD362" s="10" t="s">
        <v>54</v>
      </c>
      <c r="AE362" s="10">
        <v>25372</v>
      </c>
      <c r="AF362" s="10">
        <v>1</v>
      </c>
      <c r="AG362" s="10">
        <v>0</v>
      </c>
      <c r="AH362" s="10">
        <v>1</v>
      </c>
      <c r="AI362" s="10">
        <f>SUM(Table1[[#This Row],[Attitude_SS]:[Demography_SS]])</f>
        <v>1</v>
      </c>
      <c r="AJ362" s="11" t="s">
        <v>181</v>
      </c>
      <c r="AK362" s="11" t="s">
        <v>935</v>
      </c>
      <c r="AL362" s="11"/>
      <c r="AM362" s="10" t="s">
        <v>406</v>
      </c>
      <c r="AN362" s="11" t="s">
        <v>147</v>
      </c>
      <c r="AO362" s="11" t="s">
        <v>124</v>
      </c>
      <c r="AP362" s="10">
        <v>0.14099999999999999</v>
      </c>
      <c r="AQ362" s="10">
        <v>1.1514246479847441</v>
      </c>
      <c r="AR362" s="10"/>
      <c r="AS362" s="10" t="s">
        <v>78</v>
      </c>
      <c r="AT362" s="10">
        <v>9.09</v>
      </c>
      <c r="AU362" s="10"/>
    </row>
    <row r="363" spans="1:47" x14ac:dyDescent="0.35">
      <c r="A363" s="23">
        <v>11</v>
      </c>
      <c r="B363" s="10" t="s">
        <v>178</v>
      </c>
      <c r="C363" s="10">
        <v>11.1</v>
      </c>
      <c r="D363" s="10" t="s">
        <v>179</v>
      </c>
      <c r="E363" s="10" t="s">
        <v>180</v>
      </c>
      <c r="F363" s="10" t="str">
        <f>IF(Table1[[#This Row],[Regional_accessibility]]=0,"exclude - no RA","")</f>
        <v>exclude - no RA</v>
      </c>
      <c r="G363" s="10" t="str">
        <f>IF(Table1[[#This Row],[E_mag]]&gt;1,"exclude - &gt;1",IF(Table1[[#This Row],[E_mag]]&lt;-1,"exclude &lt;-1",""))</f>
        <v/>
      </c>
      <c r="H363" s="10" t="str">
        <f>IF(Table1[[#This Row],[E_mag]]&lt;'4 - Outliers'!$F$11,"low",IF(Table1[[#This Row],[E_mag]]&gt;'4 - Outliers'!$F$12,"high",""))</f>
        <v/>
      </c>
      <c r="I363" s="10">
        <f>IF(Table1[[#This Row],[SE_E_mag]]="",VLOOKUP(Table1[[#This Row],[IV_Standardised]],'5 -Impute_SE'!B:C,2,FALSE),Table1[[#This Row],[SE_E_mag]])</f>
        <v>0.14835821619001455</v>
      </c>
      <c r="J363" s="10"/>
      <c r="K363" s="10">
        <f>1/Table1[[#This Row],[5 - Impute_SE]]</f>
        <v>6.7404423272332821</v>
      </c>
      <c r="L363" s="10">
        <f>Table1[[#This Row],[7 - 1_SE]]*Table1[[#This Row],[6 - Assign weight]]</f>
        <v>0</v>
      </c>
      <c r="M363" s="10">
        <f>Table1[[#This Row],[8 - Total weight]]*Table1[[#This Row],[E_mag]]</f>
        <v>0</v>
      </c>
      <c r="N363" s="10" t="s">
        <v>184</v>
      </c>
      <c r="O363" s="10">
        <v>0.27900000000000003</v>
      </c>
      <c r="P363" s="10" t="s">
        <v>126</v>
      </c>
      <c r="Q363" s="10">
        <v>0.14835821619001455</v>
      </c>
      <c r="R363" s="10" t="s">
        <v>128</v>
      </c>
      <c r="S363" s="10" t="s">
        <v>88</v>
      </c>
      <c r="T363" s="10" t="s">
        <v>66</v>
      </c>
      <c r="U363" s="10" t="s">
        <v>88</v>
      </c>
      <c r="V363" s="10" t="s">
        <v>47</v>
      </c>
      <c r="W363" s="10" t="s">
        <v>120</v>
      </c>
      <c r="X363" s="10" t="s">
        <v>49</v>
      </c>
      <c r="Y363" s="10" t="s">
        <v>50</v>
      </c>
      <c r="Z363" s="10" t="s">
        <v>13</v>
      </c>
      <c r="AA363" s="11" t="s">
        <v>51</v>
      </c>
      <c r="AB363" s="11" t="s">
        <v>103</v>
      </c>
      <c r="AC363" s="11">
        <v>2000</v>
      </c>
      <c r="AD363" s="10" t="s">
        <v>93</v>
      </c>
      <c r="AE363" s="10">
        <v>8299</v>
      </c>
      <c r="AF363" s="10">
        <v>0</v>
      </c>
      <c r="AG363" s="10">
        <v>1</v>
      </c>
      <c r="AH363" s="10">
        <v>1</v>
      </c>
      <c r="AI363" s="10">
        <f>SUM(Table1[[#This Row],[Attitude_SS]:[Demography_SS]])</f>
        <v>2</v>
      </c>
      <c r="AJ363" s="11" t="s">
        <v>181</v>
      </c>
      <c r="AK363" s="11" t="s">
        <v>12</v>
      </c>
      <c r="AL363" s="11">
        <v>1</v>
      </c>
      <c r="AM363" s="10" t="s">
        <v>182</v>
      </c>
      <c r="AN363" s="11" t="s">
        <v>183</v>
      </c>
      <c r="AO363" s="11"/>
      <c r="AP363" s="10">
        <v>0.20630000000000001</v>
      </c>
      <c r="AQ363" s="10"/>
      <c r="AR363" s="10">
        <v>1.2291218852559347</v>
      </c>
      <c r="AS363" s="10" t="s">
        <v>185</v>
      </c>
      <c r="AT363" s="10">
        <v>1.8805834092980858</v>
      </c>
      <c r="AU363" s="10" t="s">
        <v>127</v>
      </c>
    </row>
    <row r="364" spans="1:47" x14ac:dyDescent="0.35">
      <c r="A364" s="23">
        <v>91</v>
      </c>
      <c r="B364" s="10" t="s">
        <v>951</v>
      </c>
      <c r="C364" s="10">
        <v>91.1</v>
      </c>
      <c r="D364" s="10" t="s">
        <v>958</v>
      </c>
      <c r="E364" s="10" t="s">
        <v>959</v>
      </c>
      <c r="F364" s="10" t="str">
        <f>IF(Table1[[#This Row],[Regional_accessibility]]=0,"exclude - no RA","")</f>
        <v>exclude - no RA</v>
      </c>
      <c r="G364" s="10" t="str">
        <f>IF(Table1[[#This Row],[E_mag]]&gt;1,"exclude - &gt;1",IF(Table1[[#This Row],[E_mag]]&lt;-1,"exclude &lt;-1",""))</f>
        <v/>
      </c>
      <c r="H364" s="10" t="str">
        <f>IF(Table1[[#This Row],[E_mag]]&lt;'4 - Outliers'!$F$11,"low",IF(Table1[[#This Row],[E_mag]]&gt;'4 - Outliers'!$F$12,"high",""))</f>
        <v/>
      </c>
      <c r="I364" s="10">
        <f>IF(Table1[[#This Row],[SE_E_mag]]="",VLOOKUP(Table1[[#This Row],[IV_Standardised]],'5 -Impute_SE'!B:C,2,FALSE),Table1[[#This Row],[SE_E_mag]])</f>
        <v>1.174573929064947E-2</v>
      </c>
      <c r="J364" s="10"/>
      <c r="K364" s="10">
        <f>1/Table1[[#This Row],[5 - Impute_SE]]</f>
        <v>85.137254901960787</v>
      </c>
      <c r="L364" s="10">
        <f>Table1[[#This Row],[7 - 1_SE]]*Table1[[#This Row],[6 - Assign weight]]</f>
        <v>0</v>
      </c>
      <c r="M364" s="10">
        <f>Table1[[#This Row],[8 - Total weight]]*Table1[[#This Row],[E_mag]]</f>
        <v>0</v>
      </c>
      <c r="N364" s="10" t="s">
        <v>682</v>
      </c>
      <c r="O364" s="10">
        <v>0.255</v>
      </c>
      <c r="P364" s="10" t="s">
        <v>126</v>
      </c>
      <c r="Q364" s="10">
        <v>1.174573929064947E-2</v>
      </c>
      <c r="R364" s="10" t="s">
        <v>128</v>
      </c>
      <c r="S364" s="10" t="s">
        <v>88</v>
      </c>
      <c r="T364" s="10" t="s">
        <v>66</v>
      </c>
      <c r="U364" s="10" t="s">
        <v>88</v>
      </c>
      <c r="V364" s="10" t="s">
        <v>47</v>
      </c>
      <c r="W364" s="10" t="s">
        <v>89</v>
      </c>
      <c r="X364" s="10" t="s">
        <v>49</v>
      </c>
      <c r="Y364" s="10" t="s">
        <v>90</v>
      </c>
      <c r="Z364" s="10" t="s">
        <v>13</v>
      </c>
      <c r="AA364" s="11" t="s">
        <v>51</v>
      </c>
      <c r="AB364" s="11" t="s">
        <v>954</v>
      </c>
      <c r="AC364" s="11" t="s">
        <v>924</v>
      </c>
      <c r="AD364" s="10" t="s">
        <v>165</v>
      </c>
      <c r="AE364" s="10">
        <v>23196</v>
      </c>
      <c r="AF364" s="10">
        <v>0</v>
      </c>
      <c r="AG364" s="10">
        <v>0</v>
      </c>
      <c r="AH364" s="10">
        <v>1</v>
      </c>
      <c r="AI364" s="10">
        <f>SUM(Table1[[#This Row],[Attitude_SS]:[Demography_SS]])</f>
        <v>1</v>
      </c>
      <c r="AJ364" s="11" t="s">
        <v>181</v>
      </c>
      <c r="AK364" s="11" t="s">
        <v>955</v>
      </c>
      <c r="AL364" s="11"/>
      <c r="AM364" s="11" t="s">
        <v>406</v>
      </c>
      <c r="AN364" s="11" t="s">
        <v>55</v>
      </c>
      <c r="AO364" s="11"/>
      <c r="AP364" s="10" t="s">
        <v>58</v>
      </c>
      <c r="AQ364" s="10"/>
      <c r="AR364" s="10"/>
      <c r="AS364" s="10" t="s">
        <v>58</v>
      </c>
      <c r="AT364" s="10">
        <v>21.71</v>
      </c>
      <c r="AU364" s="10"/>
    </row>
    <row r="365" spans="1:47" x14ac:dyDescent="0.35">
      <c r="A365" s="23">
        <v>91</v>
      </c>
      <c r="B365" s="10" t="s">
        <v>951</v>
      </c>
      <c r="C365" s="10">
        <v>91.1</v>
      </c>
      <c r="D365" s="10" t="s">
        <v>952</v>
      </c>
      <c r="E365" s="10" t="s">
        <v>953</v>
      </c>
      <c r="F365" s="10" t="str">
        <f>IF(Table1[[#This Row],[Regional_accessibility]]=0,"exclude - no RA","")</f>
        <v>exclude - no RA</v>
      </c>
      <c r="G365" s="10" t="str">
        <f>IF(Table1[[#This Row],[E_mag]]&gt;1,"exclude - &gt;1",IF(Table1[[#This Row],[E_mag]]&lt;-1,"exclude &lt;-1",""))</f>
        <v/>
      </c>
      <c r="H365" s="10" t="str">
        <f>IF(Table1[[#This Row],[E_mag]]&lt;'4 - Outliers'!$F$11,"low",IF(Table1[[#This Row],[E_mag]]&gt;'4 - Outliers'!$F$12,"high",""))</f>
        <v/>
      </c>
      <c r="I365" s="10">
        <f>IF(Table1[[#This Row],[SE_E_mag]]="",VLOOKUP(Table1[[#This Row],[IV_Standardised]],'5 -Impute_SE'!B:C,2,FALSE),Table1[[#This Row],[SE_E_mag]])</f>
        <v>1.1194029850746268E-2</v>
      </c>
      <c r="J365" s="10"/>
      <c r="K365" s="10">
        <f>1/Table1[[#This Row],[5 - Impute_SE]]</f>
        <v>89.333333333333343</v>
      </c>
      <c r="L365" s="10">
        <f>Table1[[#This Row],[7 - 1_SE]]*Table1[[#This Row],[6 - Assign weight]]</f>
        <v>0</v>
      </c>
      <c r="M365" s="10">
        <f>Table1[[#This Row],[8 - Total weight]]*Table1[[#This Row],[E_mag]]</f>
        <v>0</v>
      </c>
      <c r="N365" s="10" t="s">
        <v>682</v>
      </c>
      <c r="O365" s="10">
        <v>0.21</v>
      </c>
      <c r="P365" s="10" t="s">
        <v>126</v>
      </c>
      <c r="Q365" s="10">
        <v>1.1194029850746268E-2</v>
      </c>
      <c r="R365" s="10" t="s">
        <v>128</v>
      </c>
      <c r="S365" s="10" t="s">
        <v>88</v>
      </c>
      <c r="T365" s="10" t="s">
        <v>66</v>
      </c>
      <c r="U365" s="10" t="s">
        <v>88</v>
      </c>
      <c r="V365" s="10" t="s">
        <v>47</v>
      </c>
      <c r="W365" s="10" t="s">
        <v>89</v>
      </c>
      <c r="X365" s="10" t="s">
        <v>49</v>
      </c>
      <c r="Y365" s="10" t="s">
        <v>90</v>
      </c>
      <c r="Z365" s="10" t="s">
        <v>13</v>
      </c>
      <c r="AA365" s="11" t="s">
        <v>51</v>
      </c>
      <c r="AB365" s="11" t="s">
        <v>954</v>
      </c>
      <c r="AC365" s="11" t="s">
        <v>924</v>
      </c>
      <c r="AD365" s="10" t="s">
        <v>165</v>
      </c>
      <c r="AE365" s="10">
        <v>23196</v>
      </c>
      <c r="AF365" s="10">
        <v>0</v>
      </c>
      <c r="AG365" s="10">
        <v>0</v>
      </c>
      <c r="AH365" s="10">
        <v>1</v>
      </c>
      <c r="AI365" s="10">
        <f>SUM(Table1[[#This Row],[Attitude_SS]:[Demography_SS]])</f>
        <v>1</v>
      </c>
      <c r="AJ365" s="11" t="s">
        <v>181</v>
      </c>
      <c r="AK365" s="11" t="s">
        <v>955</v>
      </c>
      <c r="AL365" s="11"/>
      <c r="AM365" s="11" t="s">
        <v>406</v>
      </c>
      <c r="AN365" s="11" t="s">
        <v>55</v>
      </c>
      <c r="AO365" s="11"/>
      <c r="AP365" s="10" t="s">
        <v>58</v>
      </c>
      <c r="AQ365" s="10"/>
      <c r="AR365" s="10"/>
      <c r="AS365" s="10" t="s">
        <v>58</v>
      </c>
      <c r="AT365" s="10">
        <v>18.760000000000002</v>
      </c>
      <c r="AU365" s="10"/>
    </row>
    <row r="366" spans="1:47" x14ac:dyDescent="0.35">
      <c r="A366" s="23">
        <v>91</v>
      </c>
      <c r="B366" s="10" t="s">
        <v>951</v>
      </c>
      <c r="C366" s="10">
        <v>91.1</v>
      </c>
      <c r="D366" s="10" t="s">
        <v>956</v>
      </c>
      <c r="E366" s="10" t="s">
        <v>957</v>
      </c>
      <c r="F366" s="10" t="str">
        <f>IF(Table1[[#This Row],[Regional_accessibility]]=0,"exclude - no RA","")</f>
        <v>exclude - no RA</v>
      </c>
      <c r="G366" s="10" t="str">
        <f>IF(Table1[[#This Row],[E_mag]]&gt;1,"exclude - &gt;1",IF(Table1[[#This Row],[E_mag]]&lt;-1,"exclude &lt;-1",""))</f>
        <v/>
      </c>
      <c r="H366" s="10" t="str">
        <f>IF(Table1[[#This Row],[E_mag]]&lt;'4 - Outliers'!$F$11,"low",IF(Table1[[#This Row],[E_mag]]&gt;'4 - Outliers'!$F$12,"high",""))</f>
        <v/>
      </c>
      <c r="I366" s="10">
        <f>IF(Table1[[#This Row],[SE_E_mag]]="",VLOOKUP(Table1[[#This Row],[IV_Standardised]],'5 -Impute_SE'!B:C,2,FALSE),Table1[[#This Row],[SE_E_mag]])</f>
        <v>1.1212255772646538E-2</v>
      </c>
      <c r="J366" s="10"/>
      <c r="K366" s="10">
        <f>1/Table1[[#This Row],[5 - Impute_SE]]</f>
        <v>89.188118811881182</v>
      </c>
      <c r="L366" s="10">
        <f>Table1[[#This Row],[7 - 1_SE]]*Table1[[#This Row],[6 - Assign weight]]</f>
        <v>0</v>
      </c>
      <c r="M366" s="10">
        <f>Table1[[#This Row],[8 - Total weight]]*Table1[[#This Row],[E_mag]]</f>
        <v>0</v>
      </c>
      <c r="N366" s="10" t="s">
        <v>682</v>
      </c>
      <c r="O366" s="10">
        <v>0.20200000000000001</v>
      </c>
      <c r="P366" s="10" t="s">
        <v>126</v>
      </c>
      <c r="Q366" s="10">
        <v>1.1212255772646538E-2</v>
      </c>
      <c r="R366" s="10" t="s">
        <v>128</v>
      </c>
      <c r="S366" s="10" t="s">
        <v>88</v>
      </c>
      <c r="T366" s="10" t="s">
        <v>66</v>
      </c>
      <c r="U366" s="10" t="s">
        <v>88</v>
      </c>
      <c r="V366" s="10" t="s">
        <v>47</v>
      </c>
      <c r="W366" s="10" t="s">
        <v>89</v>
      </c>
      <c r="X366" s="10" t="s">
        <v>49</v>
      </c>
      <c r="Y366" s="10" t="s">
        <v>90</v>
      </c>
      <c r="Z366" s="10" t="s">
        <v>13</v>
      </c>
      <c r="AA366" s="11" t="s">
        <v>51</v>
      </c>
      <c r="AB366" s="11" t="s">
        <v>954</v>
      </c>
      <c r="AC366" s="11" t="s">
        <v>924</v>
      </c>
      <c r="AD366" s="10" t="s">
        <v>165</v>
      </c>
      <c r="AE366" s="10">
        <v>92784</v>
      </c>
      <c r="AF366" s="10">
        <v>0</v>
      </c>
      <c r="AG366" s="10">
        <v>0</v>
      </c>
      <c r="AH366" s="10">
        <v>1</v>
      </c>
      <c r="AI366" s="10">
        <f>SUM(Table1[[#This Row],[Attitude_SS]:[Demography_SS]])</f>
        <v>1</v>
      </c>
      <c r="AJ366" s="11" t="s">
        <v>181</v>
      </c>
      <c r="AK366" s="11" t="s">
        <v>955</v>
      </c>
      <c r="AL366" s="11"/>
      <c r="AM366" s="11" t="s">
        <v>406</v>
      </c>
      <c r="AN366" s="11" t="s">
        <v>55</v>
      </c>
      <c r="AO366" s="11"/>
      <c r="AP366" s="10" t="s">
        <v>58</v>
      </c>
      <c r="AQ366" s="10"/>
      <c r="AR366" s="10"/>
      <c r="AS366" s="10" t="s">
        <v>58</v>
      </c>
      <c r="AT366" s="10">
        <v>18.015999999999998</v>
      </c>
      <c r="AU366" s="10"/>
    </row>
    <row r="367" spans="1:47" x14ac:dyDescent="0.35">
      <c r="A367" s="23">
        <v>65</v>
      </c>
      <c r="B367" s="10" t="s">
        <v>705</v>
      </c>
      <c r="C367" s="10">
        <v>65.8</v>
      </c>
      <c r="D367" s="10" t="s">
        <v>801</v>
      </c>
      <c r="E367" s="10" t="s">
        <v>796</v>
      </c>
      <c r="F367" s="10" t="str">
        <f>IF(Table1[[#This Row],[Regional_accessibility]]=0,"exclude - no RA","")</f>
        <v/>
      </c>
      <c r="G367" s="10" t="str">
        <f>IF(Table1[[#This Row],[E_mag]]&gt;1,"exclude - &gt;1",IF(Table1[[#This Row],[E_mag]]&lt;-1,"exclude &lt;-1",""))</f>
        <v/>
      </c>
      <c r="H367" s="10" t="str">
        <f>IF(Table1[[#This Row],[E_mag]]&lt;'4 - Outliers'!$F$11,"low",IF(Table1[[#This Row],[E_mag]]&gt;'4 - Outliers'!$F$12,"high",""))</f>
        <v/>
      </c>
      <c r="I367" s="10">
        <f>IF(Table1[[#This Row],[SE_E_mag]]="",VLOOKUP(Table1[[#This Row],[IV_Standardised]],'5 -Impute_SE'!B:C,2,FALSE),Table1[[#This Row],[SE_E_mag]])</f>
        <v>3.8117676767676759E-2</v>
      </c>
      <c r="J367" s="10">
        <f>1/20</f>
        <v>0.05</v>
      </c>
      <c r="K367" s="10">
        <f>1/Table1[[#This Row],[5 - Impute_SE]]</f>
        <v>26.234547454056425</v>
      </c>
      <c r="L367" s="10">
        <f>Table1[[#This Row],[7 - 1_SE]]*Table1[[#This Row],[6 - Assign weight]]</f>
        <v>1.3117273727028214</v>
      </c>
      <c r="M367" s="10">
        <f>Table1[[#This Row],[8 - Total weight]]*Table1[[#This Row],[E_mag]]</f>
        <v>9.9000000000000019E-2</v>
      </c>
      <c r="N367" s="10" t="s">
        <v>325</v>
      </c>
      <c r="O367" s="16">
        <v>7.5472999999999985E-2</v>
      </c>
      <c r="P367" s="10" t="s">
        <v>298</v>
      </c>
      <c r="Q367" s="10">
        <v>3.8117676767676759E-2</v>
      </c>
      <c r="R367" s="10" t="s">
        <v>128</v>
      </c>
      <c r="S367" s="10" t="s">
        <v>88</v>
      </c>
      <c r="T367" s="10" t="s">
        <v>66</v>
      </c>
      <c r="U367" s="10" t="s">
        <v>88</v>
      </c>
      <c r="V367" s="10" t="s">
        <v>47</v>
      </c>
      <c r="W367" s="10" t="s">
        <v>708</v>
      </c>
      <c r="X367" s="10" t="s">
        <v>49</v>
      </c>
      <c r="Y367" s="10" t="s">
        <v>90</v>
      </c>
      <c r="Z367" s="10" t="s">
        <v>13</v>
      </c>
      <c r="AA367" s="11" t="s">
        <v>508</v>
      </c>
      <c r="AB367" s="11" t="s">
        <v>709</v>
      </c>
      <c r="AC367" s="11">
        <v>2010</v>
      </c>
      <c r="AD367" s="10" t="s">
        <v>165</v>
      </c>
      <c r="AE367" s="10">
        <v>473</v>
      </c>
      <c r="AF367" s="10">
        <v>1</v>
      </c>
      <c r="AG367" s="10">
        <v>0</v>
      </c>
      <c r="AH367" s="10">
        <v>0</v>
      </c>
      <c r="AI367" s="10">
        <f>SUM(Table1[[#This Row],[Attitude_SS]:[Demography_SS]])</f>
        <v>0</v>
      </c>
      <c r="AJ367" s="11" t="s">
        <v>94</v>
      </c>
      <c r="AK367" s="11" t="s">
        <v>726</v>
      </c>
      <c r="AL367" s="11"/>
      <c r="AM367" s="11" t="s">
        <v>96</v>
      </c>
      <c r="AN367" s="11" t="s">
        <v>55</v>
      </c>
      <c r="AO367" s="11"/>
      <c r="AP367" s="10">
        <v>1.0629999999999999</v>
      </c>
      <c r="AQ367" s="10"/>
      <c r="AR367" s="10"/>
      <c r="AS367" s="10" t="s">
        <v>58</v>
      </c>
      <c r="AT367" s="10">
        <v>1.98</v>
      </c>
      <c r="AU367" s="10"/>
    </row>
    <row r="368" spans="1:47" x14ac:dyDescent="0.35">
      <c r="A368" s="23">
        <v>65</v>
      </c>
      <c r="B368" s="10" t="s">
        <v>705</v>
      </c>
      <c r="C368" s="10">
        <v>65.900000000000006</v>
      </c>
      <c r="D368" s="10" t="s">
        <v>810</v>
      </c>
      <c r="E368" s="10" t="s">
        <v>806</v>
      </c>
      <c r="F368" s="10" t="str">
        <f>IF(Table1[[#This Row],[Regional_accessibility]]=0,"exclude - no RA","")</f>
        <v/>
      </c>
      <c r="G368" s="10" t="str">
        <f>IF(Table1[[#This Row],[E_mag]]&gt;1,"exclude - &gt;1",IF(Table1[[#This Row],[E_mag]]&lt;-1,"exclude &lt;-1",""))</f>
        <v/>
      </c>
      <c r="H368" s="10" t="str">
        <f>IF(Table1[[#This Row],[E_mag]]&lt;'4 - Outliers'!$F$11,"low",IF(Table1[[#This Row],[E_mag]]&gt;'4 - Outliers'!$F$12,"high",""))</f>
        <v/>
      </c>
      <c r="I368" s="10">
        <f>IF(Table1[[#This Row],[SE_E_mag]]="",VLOOKUP(Table1[[#This Row],[IV_Standardised]],'5 -Impute_SE'!B:C,2,FALSE),Table1[[#This Row],[SE_E_mag]])</f>
        <v>3.1050399999999995E-2</v>
      </c>
      <c r="J368" s="10">
        <f>1/20</f>
        <v>0.05</v>
      </c>
      <c r="K368" s="10">
        <f>1/Table1[[#This Row],[5 - Impute_SE]]</f>
        <v>32.205704274341073</v>
      </c>
      <c r="L368" s="10">
        <f>Table1[[#This Row],[7 - 1_SE]]*Table1[[#This Row],[6 - Assign weight]]</f>
        <v>1.6102852137170538</v>
      </c>
      <c r="M368" s="10">
        <f>Table1[[#This Row],[8 - Total weight]]*Table1[[#This Row],[E_mag]]</f>
        <v>6.25E-2</v>
      </c>
      <c r="N368" s="10" t="s">
        <v>297</v>
      </c>
      <c r="O368" s="16">
        <v>3.8812999999999993E-2</v>
      </c>
      <c r="P368" s="10" t="s">
        <v>298</v>
      </c>
      <c r="Q368" s="10">
        <v>3.1050399999999995E-2</v>
      </c>
      <c r="R368" s="10" t="s">
        <v>128</v>
      </c>
      <c r="S368" s="10" t="s">
        <v>44</v>
      </c>
      <c r="T368" s="10" t="s">
        <v>66</v>
      </c>
      <c r="U368" s="10" t="s">
        <v>46</v>
      </c>
      <c r="V368" s="10" t="s">
        <v>47</v>
      </c>
      <c r="W368" s="10" t="s">
        <v>708</v>
      </c>
      <c r="X368" s="10" t="s">
        <v>49</v>
      </c>
      <c r="Y368" s="10" t="s">
        <v>90</v>
      </c>
      <c r="Z368" s="10" t="s">
        <v>13</v>
      </c>
      <c r="AA368" s="11" t="s">
        <v>508</v>
      </c>
      <c r="AB368" s="11" t="s">
        <v>709</v>
      </c>
      <c r="AC368" s="11">
        <v>2010</v>
      </c>
      <c r="AD368" s="10" t="s">
        <v>165</v>
      </c>
      <c r="AE368" s="10">
        <v>473</v>
      </c>
      <c r="AF368" s="10">
        <v>1</v>
      </c>
      <c r="AG368" s="10">
        <v>0</v>
      </c>
      <c r="AH368" s="10">
        <v>0</v>
      </c>
      <c r="AI368" s="10">
        <f>SUM(Table1[[#This Row],[Attitude_SS]:[Demography_SS]])</f>
        <v>0</v>
      </c>
      <c r="AJ368" s="11" t="s">
        <v>94</v>
      </c>
      <c r="AK368" s="11" t="s">
        <v>726</v>
      </c>
      <c r="AL368" s="11"/>
      <c r="AM368" s="11" t="s">
        <v>96</v>
      </c>
      <c r="AN368" s="11" t="s">
        <v>55</v>
      </c>
      <c r="AO368" s="11"/>
      <c r="AP368" s="10">
        <v>1.0489999999999999</v>
      </c>
      <c r="AQ368" s="10"/>
      <c r="AR368" s="10"/>
      <c r="AS368" s="10" t="s">
        <v>58</v>
      </c>
      <c r="AT368" s="10">
        <v>1.25</v>
      </c>
      <c r="AU368" s="10"/>
    </row>
    <row r="369" spans="1:47" x14ac:dyDescent="0.35">
      <c r="A369" s="23">
        <v>65</v>
      </c>
      <c r="B369" s="10" t="s">
        <v>705</v>
      </c>
      <c r="C369" s="10">
        <v>65.400000000000006</v>
      </c>
      <c r="D369" s="10" t="s">
        <v>763</v>
      </c>
      <c r="E369" s="10" t="s">
        <v>758</v>
      </c>
      <c r="F369" s="10" t="str">
        <f>IF(Table1[[#This Row],[Regional_accessibility]]=0,"exclude - no RA","")</f>
        <v/>
      </c>
      <c r="G369" s="10" t="str">
        <f>IF(Table1[[#This Row],[E_mag]]&gt;1,"exclude - &gt;1",IF(Table1[[#This Row],[E_mag]]&lt;-1,"exclude &lt;-1",""))</f>
        <v/>
      </c>
      <c r="H369" s="10" t="str">
        <f>IF(Table1[[#This Row],[E_mag]]&lt;'4 - Outliers'!$F$11,"low",IF(Table1[[#This Row],[E_mag]]&gt;'4 - Outliers'!$F$12,"high",""))</f>
        <v/>
      </c>
      <c r="I369" s="10">
        <f>IF(Table1[[#This Row],[SE_E_mag]]="",VLOOKUP(Table1[[#This Row],[IV_Standardised]],'5 -Impute_SE'!B:C,2,FALSE),Table1[[#This Row],[SE_E_mag]])</f>
        <v>3.8204444444444444E-2</v>
      </c>
      <c r="J369" s="10">
        <f>1/20</f>
        <v>0.05</v>
      </c>
      <c r="K369" s="10">
        <f>1/Table1[[#This Row],[5 - Impute_SE]]</f>
        <v>26.174965100046535</v>
      </c>
      <c r="L369" s="10">
        <f>Table1[[#This Row],[7 - 1_SE]]*Table1[[#This Row],[6 - Assign weight]]</f>
        <v>1.3087482550023268</v>
      </c>
      <c r="M369" s="10">
        <f>Table1[[#This Row],[8 - Total weight]]*Table1[[#This Row],[E_mag]]</f>
        <v>4.5000000000000005E-2</v>
      </c>
      <c r="N369" s="10" t="s">
        <v>297</v>
      </c>
      <c r="O369" s="16">
        <v>3.4383999999999998E-2</v>
      </c>
      <c r="P369" s="10" t="s">
        <v>298</v>
      </c>
      <c r="Q369" s="10">
        <v>3.8204444444444444E-2</v>
      </c>
      <c r="R369" s="10" t="s">
        <v>128</v>
      </c>
      <c r="S369" s="10" t="s">
        <v>44</v>
      </c>
      <c r="T369" s="10" t="s">
        <v>66</v>
      </c>
      <c r="U369" s="10" t="s">
        <v>46</v>
      </c>
      <c r="V369" s="10" t="s">
        <v>47</v>
      </c>
      <c r="W369" s="10" t="s">
        <v>708</v>
      </c>
      <c r="X369" s="10" t="s">
        <v>49</v>
      </c>
      <c r="Y369" s="10" t="s">
        <v>90</v>
      </c>
      <c r="Z369" s="10" t="s">
        <v>13</v>
      </c>
      <c r="AA369" s="11" t="s">
        <v>508</v>
      </c>
      <c r="AB369" s="11" t="s">
        <v>720</v>
      </c>
      <c r="AC369" s="11">
        <v>2010</v>
      </c>
      <c r="AD369" s="10" t="s">
        <v>165</v>
      </c>
      <c r="AE369" s="10">
        <v>473</v>
      </c>
      <c r="AF369" s="10">
        <v>1</v>
      </c>
      <c r="AG369" s="10">
        <v>0</v>
      </c>
      <c r="AH369" s="10">
        <v>0</v>
      </c>
      <c r="AI369" s="10">
        <f>SUM(Table1[[#This Row],[Attitude_SS]:[Demography_SS]])</f>
        <v>0</v>
      </c>
      <c r="AJ369" s="11" t="s">
        <v>94</v>
      </c>
      <c r="AK369" s="11" t="s">
        <v>726</v>
      </c>
      <c r="AL369" s="11"/>
      <c r="AM369" s="11" t="s">
        <v>96</v>
      </c>
      <c r="AN369" s="11" t="s">
        <v>55</v>
      </c>
      <c r="AO369" s="11"/>
      <c r="AP369" s="10">
        <v>1.228</v>
      </c>
      <c r="AQ369" s="10"/>
      <c r="AR369" s="10"/>
      <c r="AS369" s="10" t="s">
        <v>58</v>
      </c>
      <c r="AT369" s="10">
        <v>0.9</v>
      </c>
      <c r="AU369" s="10"/>
    </row>
    <row r="370" spans="1:47" x14ac:dyDescent="0.35">
      <c r="A370" s="23">
        <v>44</v>
      </c>
      <c r="B370" s="10" t="s">
        <v>555</v>
      </c>
      <c r="C370" s="10">
        <v>44.3</v>
      </c>
      <c r="D370" s="10" t="s">
        <v>559</v>
      </c>
      <c r="E370" s="10" t="s">
        <v>560</v>
      </c>
      <c r="F370" s="10" t="str">
        <f>IF(Table1[[#This Row],[Regional_accessibility]]=0,"exclude - no RA","")</f>
        <v>exclude - no RA</v>
      </c>
      <c r="G370" s="10" t="str">
        <f>IF(Table1[[#This Row],[E_mag]]&gt;1,"exclude - &gt;1",IF(Table1[[#This Row],[E_mag]]&lt;-1,"exclude &lt;-1",""))</f>
        <v/>
      </c>
      <c r="H370" s="10" t="str">
        <f>IF(Table1[[#This Row],[E_mag]]&lt;'4 - Outliers'!$F$11,"low",IF(Table1[[#This Row],[E_mag]]&gt;'4 - Outliers'!$F$12,"high",""))</f>
        <v/>
      </c>
      <c r="I370" s="10">
        <f>IF(Table1[[#This Row],[SE_E_mag]]="",VLOOKUP(Table1[[#This Row],[IV_Standardised]],'5 -Impute_SE'!B:C,2,FALSE),Table1[[#This Row],[SE_E_mag]])</f>
        <v>0.118491921005386</v>
      </c>
      <c r="J370" s="10"/>
      <c r="K370" s="10">
        <f>1/Table1[[#This Row],[5 - Impute_SE]]</f>
        <v>8.4393939393939394</v>
      </c>
      <c r="L370" s="10">
        <f>Table1[[#This Row],[7 - 1_SE]]*Table1[[#This Row],[6 - Assign weight]]</f>
        <v>0</v>
      </c>
      <c r="M370" s="10">
        <f>Table1[[#This Row],[8 - Total weight]]*Table1[[#This Row],[E_mag]]</f>
        <v>0</v>
      </c>
      <c r="N370" s="10" t="s">
        <v>354</v>
      </c>
      <c r="O370" s="10">
        <v>6.6000000000000003E-2</v>
      </c>
      <c r="P370" s="10" t="s">
        <v>98</v>
      </c>
      <c r="Q370" s="10">
        <v>0.118491921005386</v>
      </c>
      <c r="R370" s="10" t="s">
        <v>128</v>
      </c>
      <c r="S370" s="10" t="s">
        <v>44</v>
      </c>
      <c r="T370" s="10" t="s">
        <v>66</v>
      </c>
      <c r="U370" s="10" t="s">
        <v>46</v>
      </c>
      <c r="V370" s="10" t="s">
        <v>163</v>
      </c>
      <c r="W370" s="10" t="s">
        <v>120</v>
      </c>
      <c r="X370" s="10" t="s">
        <v>377</v>
      </c>
      <c r="Y370" s="10" t="s">
        <v>90</v>
      </c>
      <c r="Z370" s="10" t="s">
        <v>142</v>
      </c>
      <c r="AA370" s="11" t="s">
        <v>51</v>
      </c>
      <c r="AB370" s="11" t="s">
        <v>92</v>
      </c>
      <c r="AC370" s="11">
        <v>2000</v>
      </c>
      <c r="AD370" s="10" t="s">
        <v>93</v>
      </c>
      <c r="AE370" s="10">
        <v>29</v>
      </c>
      <c r="AF370" s="10">
        <v>0</v>
      </c>
      <c r="AG370" s="10">
        <v>0</v>
      </c>
      <c r="AH370" s="10">
        <v>1</v>
      </c>
      <c r="AI370" s="10">
        <f>SUM(Table1[[#This Row],[Attitude_SS]:[Demography_SS]])</f>
        <v>1</v>
      </c>
      <c r="AJ370" s="11" t="s">
        <v>181</v>
      </c>
      <c r="AK370" s="11" t="s">
        <v>557</v>
      </c>
      <c r="AL370" s="11"/>
      <c r="AM370" s="10" t="s">
        <v>324</v>
      </c>
      <c r="AN370" s="11" t="s">
        <v>55</v>
      </c>
      <c r="AO370" s="11"/>
      <c r="AP370" s="10">
        <v>6.6000000000000003E-2</v>
      </c>
      <c r="AQ370" s="10"/>
      <c r="AR370" s="10">
        <v>1.0682267171659934</v>
      </c>
      <c r="AS370" s="10" t="s">
        <v>185</v>
      </c>
      <c r="AT370" s="10">
        <v>0.55700000000000005</v>
      </c>
      <c r="AU370" s="10"/>
    </row>
    <row r="371" spans="1:47" x14ac:dyDescent="0.35">
      <c r="A371" s="23">
        <v>58</v>
      </c>
      <c r="B371" s="10" t="s">
        <v>661</v>
      </c>
      <c r="C371" s="10">
        <v>58.1</v>
      </c>
      <c r="D371" s="10" t="s">
        <v>670</v>
      </c>
      <c r="E371" s="10" t="s">
        <v>663</v>
      </c>
      <c r="F371" s="10" t="str">
        <f>IF(Table1[[#This Row],[Regional_accessibility]]=0,"exclude - no RA","")</f>
        <v>exclude - no RA</v>
      </c>
      <c r="G371" s="10" t="str">
        <f>IF(Table1[[#This Row],[E_mag]]&gt;1,"exclude - &gt;1",IF(Table1[[#This Row],[E_mag]]&lt;-1,"exclude &lt;-1",""))</f>
        <v/>
      </c>
      <c r="H371" s="10" t="str">
        <f>IF(Table1[[#This Row],[E_mag]]&lt;'4 - Outliers'!$F$11,"low",IF(Table1[[#This Row],[E_mag]]&gt;'4 - Outliers'!$F$12,"high",""))</f>
        <v/>
      </c>
      <c r="I371" s="10">
        <f>IF(Table1[[#This Row],[SE_E_mag]]="",VLOOKUP(Table1[[#This Row],[IV_Standardised]],'5 -Impute_SE'!B:C,2,FALSE),Table1[[#This Row],[SE_E_mag]])</f>
        <v>2.826394538989067E-2</v>
      </c>
      <c r="J371" s="10"/>
      <c r="K371" s="10">
        <f>1/Table1[[#This Row],[5 - Impute_SE]]</f>
        <v>35.380764652824297</v>
      </c>
      <c r="L371" s="10">
        <f>Table1[[#This Row],[7 - 1_SE]]*Table1[[#This Row],[6 - Assign weight]]</f>
        <v>0</v>
      </c>
      <c r="M371" s="10">
        <f>Table1[[#This Row],[8 - Total weight]]*Table1[[#This Row],[E_mag]]</f>
        <v>0</v>
      </c>
      <c r="N371" s="10" t="s">
        <v>672</v>
      </c>
      <c r="O371" s="10">
        <v>6.0283150009193667E-2</v>
      </c>
      <c r="P371" s="10" t="s">
        <v>491</v>
      </c>
      <c r="Q371" s="10"/>
      <c r="R371" s="10"/>
      <c r="S371" s="10" t="s">
        <v>88</v>
      </c>
      <c r="T371" s="10" t="s">
        <v>66</v>
      </c>
      <c r="U371" s="10" t="s">
        <v>88</v>
      </c>
      <c r="V371" s="10" t="s">
        <v>71</v>
      </c>
      <c r="W371" s="10" t="s">
        <v>213</v>
      </c>
      <c r="X371" s="10" t="s">
        <v>141</v>
      </c>
      <c r="Y371" s="10" t="s">
        <v>50</v>
      </c>
      <c r="Z371" s="10" t="s">
        <v>174</v>
      </c>
      <c r="AA371" s="11" t="s">
        <v>664</v>
      </c>
      <c r="AB371" s="11" t="s">
        <v>665</v>
      </c>
      <c r="AC371" s="11">
        <v>2009</v>
      </c>
      <c r="AD371" s="10" t="s">
        <v>93</v>
      </c>
      <c r="AE371" s="10">
        <v>16890</v>
      </c>
      <c r="AF371" s="10">
        <v>0</v>
      </c>
      <c r="AG371" s="10">
        <v>0</v>
      </c>
      <c r="AH371" s="10">
        <v>1</v>
      </c>
      <c r="AI371" s="10">
        <f>SUM(Table1[[#This Row],[Attitude_SS]:[Demography_SS]])</f>
        <v>1</v>
      </c>
      <c r="AJ371" s="11" t="s">
        <v>181</v>
      </c>
      <c r="AK371" s="11" t="s">
        <v>671</v>
      </c>
      <c r="AL371" s="11"/>
      <c r="AM371" s="10" t="s">
        <v>406</v>
      </c>
      <c r="AN371" s="11" t="s">
        <v>666</v>
      </c>
      <c r="AO371" s="11" t="s">
        <v>75</v>
      </c>
      <c r="AP371" s="10">
        <v>8.6359830674748214E-2</v>
      </c>
      <c r="AQ371" s="10">
        <v>1.22</v>
      </c>
      <c r="AR371" s="10"/>
      <c r="AS371" s="10" t="s">
        <v>126</v>
      </c>
      <c r="AT371" s="10" t="s">
        <v>58</v>
      </c>
      <c r="AU371" s="10"/>
    </row>
    <row r="372" spans="1:47" x14ac:dyDescent="0.35">
      <c r="A372" s="23">
        <v>33</v>
      </c>
      <c r="B372" s="10" t="s">
        <v>450</v>
      </c>
      <c r="C372" s="10">
        <v>33.1</v>
      </c>
      <c r="D372" s="10" t="s">
        <v>452</v>
      </c>
      <c r="E372" s="10" t="s">
        <v>451</v>
      </c>
      <c r="F372" s="10" t="str">
        <f>IF(Table1[[#This Row],[Regional_accessibility]]=0,"exclude - no RA","")</f>
        <v>exclude - no RA</v>
      </c>
      <c r="G372" s="10" t="str">
        <f>IF(Table1[[#This Row],[E_mag]]&gt;1,"exclude - &gt;1",IF(Table1[[#This Row],[E_mag]]&lt;-1,"exclude &lt;-1",""))</f>
        <v/>
      </c>
      <c r="H372" s="10" t="str">
        <f>IF(Table1[[#This Row],[E_mag]]&lt;'4 - Outliers'!$F$11,"low",IF(Table1[[#This Row],[E_mag]]&gt;'4 - Outliers'!$F$12,"high",""))</f>
        <v/>
      </c>
      <c r="I372" s="10">
        <f>IF(Table1[[#This Row],[SE_E_mag]]="",VLOOKUP(Table1[[#This Row],[IV_Standardised]],'5 -Impute_SE'!B:C,2,FALSE),Table1[[#This Row],[SE_E_mag]])</f>
        <v>8.1678742695926662E-2</v>
      </c>
      <c r="J372" s="10"/>
      <c r="K372" s="10">
        <f>1/Table1[[#This Row],[5 - Impute_SE]]</f>
        <v>12.243087576932918</v>
      </c>
      <c r="L372" s="10">
        <f>Table1[[#This Row],[7 - 1_SE]]*Table1[[#This Row],[6 - Assign weight]]</f>
        <v>0</v>
      </c>
      <c r="M372" s="10">
        <f>Table1[[#This Row],[8 - Total weight]]*Table1[[#This Row],[E_mag]]</f>
        <v>0</v>
      </c>
      <c r="N372" s="10" t="s">
        <v>454</v>
      </c>
      <c r="O372" s="10">
        <v>5.6383220000000005E-2</v>
      </c>
      <c r="P372" s="10" t="s">
        <v>362</v>
      </c>
      <c r="Q372" s="10"/>
      <c r="R372" s="10"/>
      <c r="S372" s="10" t="s">
        <v>88</v>
      </c>
      <c r="T372" s="10" t="s">
        <v>66</v>
      </c>
      <c r="U372" s="10" t="s">
        <v>88</v>
      </c>
      <c r="V372" s="10" t="s">
        <v>47</v>
      </c>
      <c r="W372" s="10" t="s">
        <v>89</v>
      </c>
      <c r="X372" s="10" t="s">
        <v>214</v>
      </c>
      <c r="Y372" s="10" t="s">
        <v>90</v>
      </c>
      <c r="Z372" s="10" t="s">
        <v>13</v>
      </c>
      <c r="AA372" s="11" t="s">
        <v>51</v>
      </c>
      <c r="AB372" s="11" t="s">
        <v>92</v>
      </c>
      <c r="AC372" s="11">
        <v>2012</v>
      </c>
      <c r="AD372" s="10" t="s">
        <v>165</v>
      </c>
      <c r="AE372" s="10">
        <v>475</v>
      </c>
      <c r="AF372" s="10">
        <v>0</v>
      </c>
      <c r="AG372" s="10">
        <v>0</v>
      </c>
      <c r="AH372" s="10">
        <v>1</v>
      </c>
      <c r="AI372" s="10">
        <f>SUM(Table1[[#This Row],[Attitude_SS]:[Demography_SS]])</f>
        <v>1</v>
      </c>
      <c r="AJ372" s="11" t="s">
        <v>181</v>
      </c>
      <c r="AK372" s="11" t="s">
        <v>453</v>
      </c>
      <c r="AL372" s="11">
        <v>1</v>
      </c>
      <c r="AM372" s="11" t="s">
        <v>182</v>
      </c>
      <c r="AN372" s="11" t="s">
        <v>215</v>
      </c>
      <c r="AO372" s="11"/>
      <c r="AP372" s="10">
        <v>1.6583300000000001</v>
      </c>
      <c r="AQ372" s="10"/>
      <c r="AR372" s="10">
        <v>5.2505351251018766</v>
      </c>
      <c r="AS372" s="10" t="s">
        <v>185</v>
      </c>
      <c r="AT372" s="10" t="s">
        <v>58</v>
      </c>
      <c r="AU372" s="10"/>
    </row>
    <row r="373" spans="1:47" x14ac:dyDescent="0.35">
      <c r="A373" s="23">
        <v>44</v>
      </c>
      <c r="B373" s="10" t="s">
        <v>555</v>
      </c>
      <c r="C373" s="10">
        <v>44.2</v>
      </c>
      <c r="D373" s="10" t="s">
        <v>558</v>
      </c>
      <c r="E373" s="10" t="s">
        <v>376</v>
      </c>
      <c r="F373" s="10" t="str">
        <f>IF(Table1[[#This Row],[Regional_accessibility]]=0,"exclude - no RA","")</f>
        <v>exclude - no RA</v>
      </c>
      <c r="G373" s="10" t="str">
        <f>IF(Table1[[#This Row],[E_mag]]&gt;1,"exclude - &gt;1",IF(Table1[[#This Row],[E_mag]]&lt;-1,"exclude &lt;-1",""))</f>
        <v/>
      </c>
      <c r="H373" s="10" t="str">
        <f>IF(Table1[[#This Row],[E_mag]]&lt;'4 - Outliers'!$F$11,"low",IF(Table1[[#This Row],[E_mag]]&gt;'4 - Outliers'!$F$12,"high",""))</f>
        <v/>
      </c>
      <c r="I373" s="10">
        <f>IF(Table1[[#This Row],[SE_E_mag]]="",VLOOKUP(Table1[[#This Row],[IV_Standardised]],'5 -Impute_SE'!B:C,2,FALSE),Table1[[#This Row],[SE_E_mag]])</f>
        <v>0.1076923076923077</v>
      </c>
      <c r="J373" s="10"/>
      <c r="K373" s="10">
        <f>1/Table1[[#This Row],[5 - Impute_SE]]</f>
        <v>9.2857142857142847</v>
      </c>
      <c r="L373" s="10">
        <f>Table1[[#This Row],[7 - 1_SE]]*Table1[[#This Row],[6 - Assign weight]]</f>
        <v>0</v>
      </c>
      <c r="M373" s="10">
        <f>Table1[[#This Row],[8 - Total weight]]*Table1[[#This Row],[E_mag]]</f>
        <v>0</v>
      </c>
      <c r="N373" s="10" t="s">
        <v>354</v>
      </c>
      <c r="O373" s="10">
        <v>4.2000000000000003E-2</v>
      </c>
      <c r="P373" s="10" t="s">
        <v>98</v>
      </c>
      <c r="Q373" s="10">
        <v>0.1076923076923077</v>
      </c>
      <c r="R373" s="10" t="s">
        <v>128</v>
      </c>
      <c r="S373" s="10" t="s">
        <v>44</v>
      </c>
      <c r="T373" s="10" t="s">
        <v>66</v>
      </c>
      <c r="U373" s="10" t="s">
        <v>46</v>
      </c>
      <c r="V373" s="10" t="s">
        <v>163</v>
      </c>
      <c r="W373" s="10" t="s">
        <v>120</v>
      </c>
      <c r="X373" s="10" t="s">
        <v>377</v>
      </c>
      <c r="Y373" s="10" t="s">
        <v>90</v>
      </c>
      <c r="Z373" s="10" t="s">
        <v>142</v>
      </c>
      <c r="AA373" s="11" t="s">
        <v>51</v>
      </c>
      <c r="AB373" s="11" t="s">
        <v>92</v>
      </c>
      <c r="AC373" s="11">
        <v>2000</v>
      </c>
      <c r="AD373" s="10" t="s">
        <v>93</v>
      </c>
      <c r="AE373" s="10">
        <v>43</v>
      </c>
      <c r="AF373" s="10">
        <v>0</v>
      </c>
      <c r="AG373" s="10">
        <v>0</v>
      </c>
      <c r="AH373" s="10">
        <v>1</v>
      </c>
      <c r="AI373" s="10">
        <f>SUM(Table1[[#This Row],[Attitude_SS]:[Demography_SS]])</f>
        <v>1</v>
      </c>
      <c r="AJ373" s="11" t="s">
        <v>181</v>
      </c>
      <c r="AK373" s="11" t="s">
        <v>557</v>
      </c>
      <c r="AL373" s="11"/>
      <c r="AM373" s="11" t="s">
        <v>324</v>
      </c>
      <c r="AN373" s="11" t="s">
        <v>55</v>
      </c>
      <c r="AO373" s="11"/>
      <c r="AP373" s="10">
        <v>4.2000000000000003E-2</v>
      </c>
      <c r="AQ373" s="10"/>
      <c r="AR373" s="10">
        <v>1.0428944787507632</v>
      </c>
      <c r="AS373" s="10" t="s">
        <v>185</v>
      </c>
      <c r="AT373" s="10">
        <v>0.39</v>
      </c>
      <c r="AU373" s="10"/>
    </row>
    <row r="374" spans="1:47" x14ac:dyDescent="0.35">
      <c r="A374" s="23">
        <v>33</v>
      </c>
      <c r="B374" s="10" t="s">
        <v>450</v>
      </c>
      <c r="C374" s="10">
        <v>33.200000000000003</v>
      </c>
      <c r="D374" s="10" t="s">
        <v>458</v>
      </c>
      <c r="E374" s="10" t="s">
        <v>457</v>
      </c>
      <c r="F374" s="10" t="str">
        <f>IF(Table1[[#This Row],[Regional_accessibility]]=0,"exclude - no RA","")</f>
        <v>exclude - no RA</v>
      </c>
      <c r="G374" s="10" t="str">
        <f>IF(Table1[[#This Row],[E_mag]]&gt;1,"exclude - &gt;1",IF(Table1[[#This Row],[E_mag]]&lt;-1,"exclude &lt;-1",""))</f>
        <v/>
      </c>
      <c r="H374" s="10" t="str">
        <f>IF(Table1[[#This Row],[E_mag]]&lt;'4 - Outliers'!$F$11,"low",IF(Table1[[#This Row],[E_mag]]&gt;'4 - Outliers'!$F$12,"high",""))</f>
        <v/>
      </c>
      <c r="I374" s="10">
        <f>IF(Table1[[#This Row],[SE_E_mag]]="",VLOOKUP(Table1[[#This Row],[IV_Standardised]],'5 -Impute_SE'!B:C,2,FALSE),Table1[[#This Row],[SE_E_mag]])</f>
        <v>8.1678742695926662E-2</v>
      </c>
      <c r="J374" s="10"/>
      <c r="K374" s="10">
        <f>1/Table1[[#This Row],[5 - Impute_SE]]</f>
        <v>12.243087576932918</v>
      </c>
      <c r="L374" s="10">
        <f>Table1[[#This Row],[7 - 1_SE]]*Table1[[#This Row],[6 - Assign weight]]</f>
        <v>0</v>
      </c>
      <c r="M374" s="10">
        <f>Table1[[#This Row],[8 - Total weight]]*Table1[[#This Row],[E_mag]]</f>
        <v>0</v>
      </c>
      <c r="N374" s="10" t="s">
        <v>454</v>
      </c>
      <c r="O374" s="10">
        <v>3.6745800000000002E-2</v>
      </c>
      <c r="P374" s="10" t="s">
        <v>362</v>
      </c>
      <c r="Q374" s="10"/>
      <c r="R374" s="10"/>
      <c r="S374" s="10" t="s">
        <v>88</v>
      </c>
      <c r="T374" s="10" t="s">
        <v>66</v>
      </c>
      <c r="U374" s="10" t="s">
        <v>88</v>
      </c>
      <c r="V374" s="10" t="s">
        <v>47</v>
      </c>
      <c r="W374" s="10" t="s">
        <v>89</v>
      </c>
      <c r="X374" s="10" t="s">
        <v>214</v>
      </c>
      <c r="Y374" s="10" t="s">
        <v>90</v>
      </c>
      <c r="Z374" s="10" t="s">
        <v>13</v>
      </c>
      <c r="AA374" s="11" t="s">
        <v>51</v>
      </c>
      <c r="AB374" s="11" t="s">
        <v>92</v>
      </c>
      <c r="AC374" s="11">
        <v>2012</v>
      </c>
      <c r="AD374" s="10" t="s">
        <v>165</v>
      </c>
      <c r="AE374" s="10">
        <v>432</v>
      </c>
      <c r="AF374" s="10">
        <v>0</v>
      </c>
      <c r="AG374" s="10">
        <v>0</v>
      </c>
      <c r="AH374" s="10">
        <v>1</v>
      </c>
      <c r="AI374" s="10">
        <f>SUM(Table1[[#This Row],[Attitude_SS]:[Demography_SS]])</f>
        <v>1</v>
      </c>
      <c r="AJ374" s="11" t="s">
        <v>181</v>
      </c>
      <c r="AK374" s="11" t="s">
        <v>453</v>
      </c>
      <c r="AL374" s="11">
        <v>1</v>
      </c>
      <c r="AM374" s="10" t="s">
        <v>182</v>
      </c>
      <c r="AN374" s="11" t="s">
        <v>215</v>
      </c>
      <c r="AO374" s="11"/>
      <c r="AP374" s="10">
        <v>0.52493999999999996</v>
      </c>
      <c r="AQ374" s="10"/>
      <c r="AR374" s="10">
        <v>1.6903574238909536</v>
      </c>
      <c r="AS374" s="10" t="s">
        <v>185</v>
      </c>
      <c r="AT374" s="10" t="s">
        <v>58</v>
      </c>
      <c r="AU374" s="10"/>
    </row>
    <row r="375" spans="1:47" x14ac:dyDescent="0.35">
      <c r="A375" s="23">
        <v>108</v>
      </c>
      <c r="B375" s="10" t="s">
        <v>1077</v>
      </c>
      <c r="C375" s="10">
        <v>108.1</v>
      </c>
      <c r="D375" s="10" t="s">
        <v>1083</v>
      </c>
      <c r="E375" s="10" t="s">
        <v>1079</v>
      </c>
      <c r="F375" s="10" t="str">
        <f>IF(Table1[[#This Row],[Regional_accessibility]]=0,"exclude - no RA","")</f>
        <v/>
      </c>
      <c r="G375" s="10" t="str">
        <f>IF(Table1[[#This Row],[E_mag]]&gt;1,"exclude - &gt;1",IF(Table1[[#This Row],[E_mag]]&lt;-1,"exclude &lt;-1",""))</f>
        <v/>
      </c>
      <c r="H375" s="10" t="str">
        <f>IF(Table1[[#This Row],[E_mag]]&lt;'4 - Outliers'!$F$11,"low",IF(Table1[[#This Row],[E_mag]]&gt;'4 - Outliers'!$F$12,"high",""))</f>
        <v>low</v>
      </c>
      <c r="I375" s="10">
        <f>IF(Table1[[#This Row],[SE_E_mag]]="",VLOOKUP(Table1[[#This Row],[IV_Standardised]],'5 -Impute_SE'!B:C,2,FALSE),Table1[[#This Row],[SE_E_mag]])</f>
        <v>2.826394538989067E-2</v>
      </c>
      <c r="J375" s="10"/>
      <c r="K375" s="10">
        <f>1/Table1[[#This Row],[5 - Impute_SE]]</f>
        <v>35.380764652824297</v>
      </c>
      <c r="L375" s="10">
        <f>Table1[[#This Row],[7 - 1_SE]]*Table1[[#This Row],[6 - Assign weight]]</f>
        <v>0</v>
      </c>
      <c r="M375" s="10">
        <f>Table1[[#This Row],[8 - Total weight]]*Table1[[#This Row],[E_mag]]</f>
        <v>0</v>
      </c>
      <c r="N375" s="10" t="s">
        <v>227</v>
      </c>
      <c r="O375" s="16">
        <v>-0.65510000000000002</v>
      </c>
      <c r="P375" s="10" t="s">
        <v>126</v>
      </c>
      <c r="Q375" s="10"/>
      <c r="R375" s="10"/>
      <c r="S375" s="10" t="s">
        <v>88</v>
      </c>
      <c r="T375" s="10" t="s">
        <v>45</v>
      </c>
      <c r="U375" s="10" t="s">
        <v>44</v>
      </c>
      <c r="V375" s="10" t="s">
        <v>47</v>
      </c>
      <c r="W375" s="10" t="s">
        <v>120</v>
      </c>
      <c r="X375" s="10" t="s">
        <v>359</v>
      </c>
      <c r="Y375" s="10" t="s">
        <v>90</v>
      </c>
      <c r="Z375" s="10" t="s">
        <v>142</v>
      </c>
      <c r="AA375" s="11" t="s">
        <v>51</v>
      </c>
      <c r="AB375" s="11" t="s">
        <v>1080</v>
      </c>
      <c r="AC375" s="11">
        <v>2000</v>
      </c>
      <c r="AD375" s="10" t="s">
        <v>93</v>
      </c>
      <c r="AE375" s="10">
        <v>40436</v>
      </c>
      <c r="AF375" s="10">
        <v>1</v>
      </c>
      <c r="AG375" s="10">
        <v>0</v>
      </c>
      <c r="AH375" s="10">
        <v>1</v>
      </c>
      <c r="AI375" s="10">
        <f>SUM(Table1[[#This Row],[Attitude_SS]:[Demography_SS]])</f>
        <v>1</v>
      </c>
      <c r="AJ375" s="11" t="s">
        <v>181</v>
      </c>
      <c r="AK375" s="11" t="s">
        <v>935</v>
      </c>
      <c r="AL375" s="11"/>
      <c r="AM375" s="11" t="s">
        <v>406</v>
      </c>
      <c r="AN375" s="11" t="s">
        <v>215</v>
      </c>
      <c r="AO375" s="11"/>
      <c r="AP375" s="10">
        <v>-0.45269999999999999</v>
      </c>
      <c r="AQ375" s="10"/>
      <c r="AR375" s="10">
        <v>0.63590887767667914</v>
      </c>
      <c r="AS375" s="10" t="s">
        <v>185</v>
      </c>
      <c r="AT375" s="10" t="s">
        <v>58</v>
      </c>
      <c r="AU375" s="10"/>
    </row>
    <row r="376" spans="1:47" x14ac:dyDescent="0.35">
      <c r="A376" s="23">
        <v>106</v>
      </c>
      <c r="B376" s="10" t="s">
        <v>1049</v>
      </c>
      <c r="C376" s="10">
        <v>106.1</v>
      </c>
      <c r="D376" s="10" t="s">
        <v>1055</v>
      </c>
      <c r="E376" s="10" t="s">
        <v>1051</v>
      </c>
      <c r="F376" s="10" t="str">
        <f>IF(Table1[[#This Row],[Regional_accessibility]]=0,"exclude - no RA","")</f>
        <v>exclude - no RA</v>
      </c>
      <c r="G376" s="10" t="str">
        <f>IF(Table1[[#This Row],[E_mag]]&gt;1,"exclude - &gt;1",IF(Table1[[#This Row],[E_mag]]&lt;-1,"exclude &lt;-1",""))</f>
        <v/>
      </c>
      <c r="H376" s="10" t="str">
        <f>IF(Table1[[#This Row],[E_mag]]&lt;'4 - Outliers'!$F$11,"low",IF(Table1[[#This Row],[E_mag]]&gt;'4 - Outliers'!$F$12,"high",""))</f>
        <v/>
      </c>
      <c r="I376" s="10">
        <f>IF(Table1[[#This Row],[SE_E_mag]]="",VLOOKUP(Table1[[#This Row],[IV_Standardised]],'5 -Impute_SE'!B:C,2,FALSE),Table1[[#This Row],[SE_E_mag]])</f>
        <v>8.1678742695926662E-2</v>
      </c>
      <c r="J376" s="10"/>
      <c r="K376" s="10">
        <f>1/Table1[[#This Row],[5 - Impute_SE]]</f>
        <v>12.243087576932918</v>
      </c>
      <c r="L376" s="10">
        <f>Table1[[#This Row],[7 - 1_SE]]*Table1[[#This Row],[6 - Assign weight]]</f>
        <v>0</v>
      </c>
      <c r="M376" s="10">
        <f>Table1[[#This Row],[8 - Total weight]]*Table1[[#This Row],[E_mag]]</f>
        <v>0</v>
      </c>
      <c r="N376" s="10" t="s">
        <v>56</v>
      </c>
      <c r="O376" s="10">
        <v>2.2671388101983006E-2</v>
      </c>
      <c r="P376" s="10" t="s">
        <v>57</v>
      </c>
      <c r="Q376" s="10"/>
      <c r="R376" s="10"/>
      <c r="S376" s="10" t="s">
        <v>88</v>
      </c>
      <c r="T376" s="10" t="s">
        <v>66</v>
      </c>
      <c r="U376" s="10" t="s">
        <v>88</v>
      </c>
      <c r="V376" s="10" t="s">
        <v>47</v>
      </c>
      <c r="W376" s="10" t="s">
        <v>48</v>
      </c>
      <c r="X376" s="10" t="s">
        <v>49</v>
      </c>
      <c r="Y376" s="10" t="s">
        <v>50</v>
      </c>
      <c r="Z376" s="10" t="s">
        <v>13</v>
      </c>
      <c r="AA376" s="11" t="s">
        <v>564</v>
      </c>
      <c r="AB376" s="11" t="s">
        <v>92</v>
      </c>
      <c r="AC376" s="11">
        <v>2012</v>
      </c>
      <c r="AD376" s="10" t="s">
        <v>165</v>
      </c>
      <c r="AE376" s="10">
        <v>779</v>
      </c>
      <c r="AF376" s="10">
        <v>0</v>
      </c>
      <c r="AG376" s="10">
        <v>1</v>
      </c>
      <c r="AH376" s="10">
        <v>1</v>
      </c>
      <c r="AI376" s="10">
        <f>SUM(Table1[[#This Row],[Attitude_SS]:[Demography_SS]])</f>
        <v>2</v>
      </c>
      <c r="AJ376" s="11" t="s">
        <v>181</v>
      </c>
      <c r="AK376" s="11" t="s">
        <v>1056</v>
      </c>
      <c r="AL376" s="11">
        <v>1</v>
      </c>
      <c r="AM376" s="11" t="s">
        <v>182</v>
      </c>
      <c r="AN376" s="11" t="s">
        <v>1052</v>
      </c>
      <c r="AO376" s="11"/>
      <c r="AP376" s="10">
        <v>0.53</v>
      </c>
      <c r="AQ376" s="10"/>
      <c r="AR376" s="10"/>
      <c r="AS376" s="10" t="s">
        <v>58</v>
      </c>
      <c r="AT376" s="10" t="s">
        <v>58</v>
      </c>
      <c r="AU376" s="10"/>
    </row>
    <row r="377" spans="1:47" x14ac:dyDescent="0.35">
      <c r="A377" s="23">
        <v>47</v>
      </c>
      <c r="B377" s="10" t="s">
        <v>568</v>
      </c>
      <c r="C377" s="10">
        <v>47.1</v>
      </c>
      <c r="D377" s="10" t="s">
        <v>574</v>
      </c>
      <c r="E377" s="10" t="s">
        <v>569</v>
      </c>
      <c r="F377" s="10" t="str">
        <f>IF(Table1[[#This Row],[Regional_accessibility]]=0,"exclude - no RA","")</f>
        <v>exclude - no RA</v>
      </c>
      <c r="G377" s="10" t="str">
        <f>IF(Table1[[#This Row],[E_mag]]&gt;1,"exclude - &gt;1",IF(Table1[[#This Row],[E_mag]]&lt;-1,"exclude &lt;-1",""))</f>
        <v/>
      </c>
      <c r="H377" s="10" t="str">
        <f>IF(Table1[[#This Row],[E_mag]]&lt;'4 - Outliers'!$F$11,"low",IF(Table1[[#This Row],[E_mag]]&gt;'4 - Outliers'!$F$12,"high",""))</f>
        <v/>
      </c>
      <c r="I377" s="10">
        <f>IF(Table1[[#This Row],[SE_E_mag]]="",VLOOKUP(Table1[[#This Row],[IV_Standardised]],'5 -Impute_SE'!B:C,2,FALSE),Table1[[#This Row],[SE_E_mag]])</f>
        <v>9.2670157068062836E-3</v>
      </c>
      <c r="J377" s="10"/>
      <c r="K377" s="10">
        <f>1/Table1[[#This Row],[5 - Impute_SE]]</f>
        <v>107.90960451977401</v>
      </c>
      <c r="L377" s="10">
        <f>Table1[[#This Row],[7 - 1_SE]]*Table1[[#This Row],[6 - Assign weight]]</f>
        <v>0</v>
      </c>
      <c r="M377" s="10">
        <f>Table1[[#This Row],[8 - Total weight]]*Table1[[#This Row],[E_mag]]</f>
        <v>0</v>
      </c>
      <c r="N377" s="10" t="s">
        <v>208</v>
      </c>
      <c r="O377" s="10">
        <v>1.77E-2</v>
      </c>
      <c r="P377" s="10" t="s">
        <v>98</v>
      </c>
      <c r="Q377" s="10">
        <v>9.2670157068062836E-3</v>
      </c>
      <c r="R377" s="10" t="s">
        <v>128</v>
      </c>
      <c r="S377" s="10" t="s">
        <v>88</v>
      </c>
      <c r="T377" s="10" t="s">
        <v>66</v>
      </c>
      <c r="U377" s="10" t="s">
        <v>88</v>
      </c>
      <c r="V377" s="10" t="s">
        <v>47</v>
      </c>
      <c r="W377" s="10" t="s">
        <v>570</v>
      </c>
      <c r="X377" s="10" t="s">
        <v>49</v>
      </c>
      <c r="Y377" s="10" t="s">
        <v>50</v>
      </c>
      <c r="Z377" s="10" t="s">
        <v>13</v>
      </c>
      <c r="AA377" s="11" t="s">
        <v>51</v>
      </c>
      <c r="AB377" s="11" t="s">
        <v>92</v>
      </c>
      <c r="AC377" s="11" t="s">
        <v>571</v>
      </c>
      <c r="AD377" s="10" t="s">
        <v>165</v>
      </c>
      <c r="AE377" s="10">
        <v>6369</v>
      </c>
      <c r="AF377" s="10">
        <v>0</v>
      </c>
      <c r="AG377" s="10">
        <v>0</v>
      </c>
      <c r="AH377" s="10">
        <v>1</v>
      </c>
      <c r="AI377" s="10">
        <f>SUM(Table1[[#This Row],[Attitude_SS]:[Demography_SS]])</f>
        <v>1</v>
      </c>
      <c r="AJ377" s="11" t="s">
        <v>181</v>
      </c>
      <c r="AK377" s="11" t="s">
        <v>470</v>
      </c>
      <c r="AL377" s="11"/>
      <c r="AM377" s="11" t="s">
        <v>324</v>
      </c>
      <c r="AN377" s="11" t="s">
        <v>183</v>
      </c>
      <c r="AO377" s="11"/>
      <c r="AP377" s="10">
        <v>1.77E-2</v>
      </c>
      <c r="AQ377" s="10"/>
      <c r="AR377" s="10"/>
      <c r="AS377" s="10" t="s">
        <v>58</v>
      </c>
      <c r="AT377" s="10">
        <v>1.91</v>
      </c>
      <c r="AU377" s="10"/>
    </row>
    <row r="378" spans="1:47" x14ac:dyDescent="0.35">
      <c r="A378" s="23">
        <v>104</v>
      </c>
      <c r="B378" s="10" t="s">
        <v>1040</v>
      </c>
      <c r="C378" s="10">
        <v>104.2</v>
      </c>
      <c r="D378" s="10" t="s">
        <v>1047</v>
      </c>
      <c r="E378" s="10" t="s">
        <v>1048</v>
      </c>
      <c r="F378" s="10" t="str">
        <f>IF(Table1[[#This Row],[Regional_accessibility]]=0,"exclude - no RA","")</f>
        <v>exclude - no RA</v>
      </c>
      <c r="G378" s="10" t="str">
        <f>IF(Table1[[#This Row],[E_mag]]&gt;1,"exclude - &gt;1",IF(Table1[[#This Row],[E_mag]]&lt;-1,"exclude &lt;-1",""))</f>
        <v/>
      </c>
      <c r="H378" s="10" t="str">
        <f>IF(Table1[[#This Row],[E_mag]]&lt;'4 - Outliers'!$F$11,"low",IF(Table1[[#This Row],[E_mag]]&gt;'4 - Outliers'!$F$12,"high",""))</f>
        <v/>
      </c>
      <c r="I378" s="10">
        <f>IF(Table1[[#This Row],[SE_E_mag]]="",VLOOKUP(Table1[[#This Row],[IV_Standardised]],'5 -Impute_SE'!B:C,2,FALSE),Table1[[#This Row],[SE_E_mag]])</f>
        <v>2.4229339090800045E-4</v>
      </c>
      <c r="J378" s="10"/>
      <c r="K378" s="10">
        <f>1/Table1[[#This Row],[5 - Impute_SE]]</f>
        <v>4127.227722772278</v>
      </c>
      <c r="L378" s="10">
        <f>Table1[[#This Row],[7 - 1_SE]]*Table1[[#This Row],[6 - Assign weight]]</f>
        <v>0</v>
      </c>
      <c r="M378" s="10">
        <f>Table1[[#This Row],[8 - Total weight]]*Table1[[#This Row],[E_mag]]</f>
        <v>0</v>
      </c>
      <c r="N378" s="10" t="s">
        <v>1045</v>
      </c>
      <c r="O378" s="10">
        <v>-2.0199999999999997E-3</v>
      </c>
      <c r="P378" s="10" t="s">
        <v>298</v>
      </c>
      <c r="Q378" s="10">
        <v>2.4229339090800045E-4</v>
      </c>
      <c r="R378" s="10" t="s">
        <v>128</v>
      </c>
      <c r="S378" s="10" t="s">
        <v>88</v>
      </c>
      <c r="T378" s="10" t="s">
        <v>66</v>
      </c>
      <c r="U378" s="10" t="s">
        <v>88</v>
      </c>
      <c r="V378" s="10" t="s">
        <v>47</v>
      </c>
      <c r="W378" s="10" t="s">
        <v>89</v>
      </c>
      <c r="X378" s="10" t="s">
        <v>49</v>
      </c>
      <c r="Y378" s="10" t="s">
        <v>90</v>
      </c>
      <c r="Z378" s="10" t="s">
        <v>13</v>
      </c>
      <c r="AA378" s="11" t="s">
        <v>51</v>
      </c>
      <c r="AB378" s="11" t="s">
        <v>1043</v>
      </c>
      <c r="AC378" s="11">
        <v>2010</v>
      </c>
      <c r="AD378" s="10" t="s">
        <v>165</v>
      </c>
      <c r="AE378" s="10">
        <v>15</v>
      </c>
      <c r="AF378" s="10">
        <v>0</v>
      </c>
      <c r="AG378" s="10">
        <v>0</v>
      </c>
      <c r="AH378" s="10">
        <v>1</v>
      </c>
      <c r="AI378" s="10">
        <f>SUM(Table1[[#This Row],[Attitude_SS]:[Demography_SS]])</f>
        <v>1</v>
      </c>
      <c r="AJ378" s="11" t="s">
        <v>181</v>
      </c>
      <c r="AK378" s="11" t="s">
        <v>935</v>
      </c>
      <c r="AL378" s="11"/>
      <c r="AM378" s="11" t="s">
        <v>406</v>
      </c>
      <c r="AN378" s="11" t="s">
        <v>55</v>
      </c>
      <c r="AO378" s="11"/>
      <c r="AP378" s="10">
        <v>1.4999999999999999E-2</v>
      </c>
      <c r="AQ378" s="10"/>
      <c r="AR378" s="10">
        <v>1.0151130646157189</v>
      </c>
      <c r="AS378" s="10" t="s">
        <v>185</v>
      </c>
      <c r="AT378" s="10">
        <v>8.3369999999999997</v>
      </c>
      <c r="AU378" s="10"/>
    </row>
    <row r="379" spans="1:47" x14ac:dyDescent="0.35">
      <c r="A379" s="23">
        <v>47</v>
      </c>
      <c r="B379" s="10" t="s">
        <v>568</v>
      </c>
      <c r="C379" s="10">
        <v>47.7</v>
      </c>
      <c r="D379" s="10" t="s">
        <v>575</v>
      </c>
      <c r="E379" s="10" t="s">
        <v>576</v>
      </c>
      <c r="F379" s="10" t="str">
        <f>IF(Table1[[#This Row],[Regional_accessibility]]=0,"exclude - no RA","")</f>
        <v>exclude - no RA</v>
      </c>
      <c r="G379" s="10" t="str">
        <f>IF(Table1[[#This Row],[E_mag]]&gt;1,"exclude - &gt;1",IF(Table1[[#This Row],[E_mag]]&lt;-1,"exclude &lt;-1",""))</f>
        <v/>
      </c>
      <c r="H379" s="10" t="str">
        <f>IF(Table1[[#This Row],[E_mag]]&lt;'4 - Outliers'!$F$11,"low",IF(Table1[[#This Row],[E_mag]]&gt;'4 - Outliers'!$F$12,"high",""))</f>
        <v/>
      </c>
      <c r="I379" s="10">
        <f>IF(Table1[[#This Row],[SE_E_mag]]="",VLOOKUP(Table1[[#This Row],[IV_Standardised]],'5 -Impute_SE'!B:C,2,FALSE),Table1[[#This Row],[SE_E_mag]])</f>
        <v>8.6956521739130436E-3</v>
      </c>
      <c r="J379" s="10"/>
      <c r="K379" s="10">
        <f>1/Table1[[#This Row],[5 - Impute_SE]]</f>
        <v>115</v>
      </c>
      <c r="L379" s="10">
        <f>Table1[[#This Row],[7 - 1_SE]]*Table1[[#This Row],[6 - Assign weight]]</f>
        <v>0</v>
      </c>
      <c r="M379" s="10">
        <f>Table1[[#This Row],[8 - Total weight]]*Table1[[#This Row],[E_mag]]</f>
        <v>0</v>
      </c>
      <c r="N379" s="10" t="s">
        <v>208</v>
      </c>
      <c r="O379" s="10">
        <v>-4.0000000000000001E-3</v>
      </c>
      <c r="P379" s="10" t="s">
        <v>98</v>
      </c>
      <c r="Q379" s="10">
        <v>8.6956521739130436E-3</v>
      </c>
      <c r="R379" s="10" t="s">
        <v>128</v>
      </c>
      <c r="S379" s="10" t="s">
        <v>44</v>
      </c>
      <c r="T379" s="10" t="s">
        <v>45</v>
      </c>
      <c r="U379" s="10" t="s">
        <v>46</v>
      </c>
      <c r="V379" s="10" t="s">
        <v>47</v>
      </c>
      <c r="W379" s="10" t="s">
        <v>570</v>
      </c>
      <c r="X379" s="10" t="s">
        <v>49</v>
      </c>
      <c r="Y379" s="10" t="s">
        <v>50</v>
      </c>
      <c r="Z379" s="10" t="s">
        <v>13</v>
      </c>
      <c r="AA379" s="11" t="s">
        <v>51</v>
      </c>
      <c r="AB379" s="11" t="s">
        <v>92</v>
      </c>
      <c r="AC379" s="11" t="s">
        <v>571</v>
      </c>
      <c r="AD379" s="10" t="s">
        <v>165</v>
      </c>
      <c r="AE379" s="10">
        <v>6369</v>
      </c>
      <c r="AF379" s="10">
        <v>0</v>
      </c>
      <c r="AG379" s="10">
        <v>0</v>
      </c>
      <c r="AH379" s="10">
        <v>1</v>
      </c>
      <c r="AI379" s="10">
        <f>SUM(Table1[[#This Row],[Attitude_SS]:[Demography_SS]])</f>
        <v>1</v>
      </c>
      <c r="AJ379" s="11" t="s">
        <v>181</v>
      </c>
      <c r="AK379" s="11" t="s">
        <v>470</v>
      </c>
      <c r="AL379" s="11"/>
      <c r="AM379" s="11" t="s">
        <v>324</v>
      </c>
      <c r="AN379" s="11" t="s">
        <v>183</v>
      </c>
      <c r="AO379" s="11"/>
      <c r="AP379" s="10">
        <v>-4.0000000000000001E-3</v>
      </c>
      <c r="AQ379" s="10"/>
      <c r="AR379" s="10"/>
      <c r="AS379" s="10" t="s">
        <v>58</v>
      </c>
      <c r="AT379" s="10">
        <v>-0.46</v>
      </c>
      <c r="AU379" s="10"/>
    </row>
    <row r="380" spans="1:47" x14ac:dyDescent="0.35">
      <c r="A380" s="23">
        <v>110</v>
      </c>
      <c r="B380" s="10" t="s">
        <v>1089</v>
      </c>
      <c r="C380" s="10">
        <v>110.1</v>
      </c>
      <c r="D380" s="10" t="s">
        <v>1090</v>
      </c>
      <c r="E380" s="10" t="s">
        <v>1091</v>
      </c>
      <c r="F380" s="10" t="str">
        <f>IF(Table1[[#This Row],[Regional_accessibility]]=0,"exclude - no RA","")</f>
        <v/>
      </c>
      <c r="G380" s="10" t="str">
        <f>IF(Table1[[#This Row],[E_mag]]&gt;1,"exclude - &gt;1",IF(Table1[[#This Row],[E_mag]]&lt;-1,"exclude &lt;-1",""))</f>
        <v/>
      </c>
      <c r="H380" s="10" t="str">
        <f>IF(Table1[[#This Row],[E_mag]]&lt;'4 - Outliers'!$F$11,"low",IF(Table1[[#This Row],[E_mag]]&gt;'4 - Outliers'!$F$12,"high",""))</f>
        <v/>
      </c>
      <c r="I380" s="10">
        <f>IF(Table1[[#This Row],[SE_E_mag]]="",VLOOKUP(Table1[[#This Row],[IV_Standardised]],'5 -Impute_SE'!B:C,2,FALSE),Table1[[#This Row],[SE_E_mag]])</f>
        <v>4.6614541754089703E-2</v>
      </c>
      <c r="J380" s="10">
        <f>1/7</f>
        <v>0.14285714285714285</v>
      </c>
      <c r="K380" s="10">
        <f>1/Table1[[#This Row],[5 - Impute_SE]]</f>
        <v>21.452533101696009</v>
      </c>
      <c r="L380" s="10">
        <f>Table1[[#This Row],[7 - 1_SE]]*Table1[[#This Row],[6 - Assign weight]]</f>
        <v>3.0646475859565725</v>
      </c>
      <c r="M380" s="10">
        <f>Table1[[#This Row],[8 - Total weight]]*Table1[[#This Row],[E_mag]]</f>
        <v>-0.5485714285714286</v>
      </c>
      <c r="N380" s="10" t="s">
        <v>650</v>
      </c>
      <c r="O380" s="16">
        <v>-0.17899984033570446</v>
      </c>
      <c r="P380" s="10" t="s">
        <v>1093</v>
      </c>
      <c r="Q380" s="10">
        <v>4.6614541754089703E-2</v>
      </c>
      <c r="R380" s="10" t="s">
        <v>128</v>
      </c>
      <c r="S380" s="10" t="s">
        <v>88</v>
      </c>
      <c r="T380" s="10" t="s">
        <v>45</v>
      </c>
      <c r="U380" s="10" t="s">
        <v>44</v>
      </c>
      <c r="V380" s="10" t="s">
        <v>119</v>
      </c>
      <c r="W380" s="10" t="s">
        <v>120</v>
      </c>
      <c r="X380" s="10" t="s">
        <v>141</v>
      </c>
      <c r="Y380" s="10" t="s">
        <v>90</v>
      </c>
      <c r="Z380" s="10" t="s">
        <v>142</v>
      </c>
      <c r="AA380" s="11" t="s">
        <v>51</v>
      </c>
      <c r="AB380" s="11" t="s">
        <v>352</v>
      </c>
      <c r="AC380" s="11" t="s">
        <v>1092</v>
      </c>
      <c r="AD380" s="10" t="s">
        <v>54</v>
      </c>
      <c r="AE380" s="10">
        <v>4140</v>
      </c>
      <c r="AF380" s="10">
        <v>1</v>
      </c>
      <c r="AG380" s="10">
        <v>0</v>
      </c>
      <c r="AH380" s="10">
        <v>1</v>
      </c>
      <c r="AI380" s="10">
        <f>SUM(Table1[[#This Row],[Attitude_SS]:[Demography_SS]])</f>
        <v>1</v>
      </c>
      <c r="AJ380" s="11" t="s">
        <v>181</v>
      </c>
      <c r="AK380" s="11" t="s">
        <v>935</v>
      </c>
      <c r="AL380" s="11"/>
      <c r="AM380" s="11" t="s">
        <v>406</v>
      </c>
      <c r="AN380" s="11" t="s">
        <v>147</v>
      </c>
      <c r="AO380" s="11" t="s">
        <v>124</v>
      </c>
      <c r="AP380" s="10">
        <v>-0.33100000000000002</v>
      </c>
      <c r="AQ380" s="10">
        <v>0.7182051690405703</v>
      </c>
      <c r="AR380" s="10"/>
      <c r="AS380" s="10" t="s">
        <v>78</v>
      </c>
      <c r="AT380" s="10">
        <v>-3.84</v>
      </c>
      <c r="AU380" s="10"/>
    </row>
    <row r="381" spans="1:47" x14ac:dyDescent="0.35">
      <c r="A381" s="23">
        <v>54</v>
      </c>
      <c r="B381" s="10" t="s">
        <v>606</v>
      </c>
      <c r="C381" s="10">
        <v>54.3</v>
      </c>
      <c r="D381" s="10" t="s">
        <v>627</v>
      </c>
      <c r="E381" s="10" t="s">
        <v>625</v>
      </c>
      <c r="F381" s="10" t="str">
        <f>IF(Table1[[#This Row],[Regional_accessibility]]=0,"exclude - no RA","")</f>
        <v/>
      </c>
      <c r="G381" s="10" t="str">
        <f>IF(Table1[[#This Row],[E_mag]]&gt;1,"exclude - &gt;1",IF(Table1[[#This Row],[E_mag]]&lt;-1,"exclude &lt;-1",""))</f>
        <v/>
      </c>
      <c r="H381" s="10" t="str">
        <f>IF(Table1[[#This Row],[E_mag]]&lt;'4 - Outliers'!$F$11,"low",IF(Table1[[#This Row],[E_mag]]&gt;'4 - Outliers'!$F$12,"high",""))</f>
        <v/>
      </c>
      <c r="I381" s="10">
        <f>IF(Table1[[#This Row],[SE_E_mag]]="",VLOOKUP(Table1[[#This Row],[IV_Standardised]],'5 -Impute_SE'!B:C,2,FALSE),Table1[[#This Row],[SE_E_mag]])</f>
        <v>9.1214876538965012E-2</v>
      </c>
      <c r="J381" s="10" t="s">
        <v>1280</v>
      </c>
      <c r="K381" s="10">
        <f>1/Table1[[#This Row],[5 - Impute_SE]]</f>
        <v>10.963123976523958</v>
      </c>
      <c r="L381" s="10" t="e">
        <f>Table1[[#This Row],[7 - 1_SE]]*Table1[[#This Row],[6 - Assign weight]]</f>
        <v>#VALUE!</v>
      </c>
      <c r="M381" s="10" t="e">
        <f>Table1[[#This Row],[8 - Total weight]]*Table1[[#This Row],[E_mag]]</f>
        <v>#VALUE!</v>
      </c>
      <c r="N381" s="10" t="s">
        <v>76</v>
      </c>
      <c r="O381" s="16">
        <v>5.7599999999999995E-3</v>
      </c>
      <c r="P381" s="10" t="s">
        <v>491</v>
      </c>
      <c r="Q381" s="10"/>
      <c r="R381" s="10"/>
      <c r="S381" s="10" t="s">
        <v>44</v>
      </c>
      <c r="T381" s="10" t="s">
        <v>66</v>
      </c>
      <c r="U381" s="10" t="s">
        <v>46</v>
      </c>
      <c r="V381" s="10" t="s">
        <v>71</v>
      </c>
      <c r="W381" s="10" t="s">
        <v>213</v>
      </c>
      <c r="X381" s="10" t="s">
        <v>73</v>
      </c>
      <c r="Y381" s="10" t="s">
        <v>50</v>
      </c>
      <c r="Z381" s="10" t="s">
        <v>436</v>
      </c>
      <c r="AA381" s="11" t="s">
        <v>51</v>
      </c>
      <c r="AB381" s="11" t="s">
        <v>220</v>
      </c>
      <c r="AC381" s="11">
        <v>2009</v>
      </c>
      <c r="AD381" s="10" t="s">
        <v>93</v>
      </c>
      <c r="AE381" s="10">
        <v>8181</v>
      </c>
      <c r="AF381" s="10">
        <v>1</v>
      </c>
      <c r="AG381" s="10">
        <v>0</v>
      </c>
      <c r="AH381" s="10">
        <v>1</v>
      </c>
      <c r="AI381" s="10">
        <f>SUM(Table1[[#This Row],[Attitude_SS]:[Demography_SS]])</f>
        <v>1</v>
      </c>
      <c r="AJ381" s="11" t="s">
        <v>111</v>
      </c>
      <c r="AK381" s="11" t="s">
        <v>614</v>
      </c>
      <c r="AL381" s="11"/>
      <c r="AM381" s="11" t="s">
        <v>612</v>
      </c>
      <c r="AN381" s="11" t="s">
        <v>74</v>
      </c>
      <c r="AO381" s="11" t="s">
        <v>75</v>
      </c>
      <c r="AP381" s="10">
        <v>0.04</v>
      </c>
      <c r="AQ381" s="10">
        <v>1.0408107741923882</v>
      </c>
      <c r="AR381" s="10"/>
      <c r="AS381" s="10" t="s">
        <v>78</v>
      </c>
      <c r="AT381" s="10" t="s">
        <v>58</v>
      </c>
      <c r="AU381" s="10"/>
    </row>
    <row r="382" spans="1:47" x14ac:dyDescent="0.35">
      <c r="A382" s="23">
        <v>54</v>
      </c>
      <c r="B382" s="10" t="s">
        <v>606</v>
      </c>
      <c r="C382" s="10">
        <v>54.2</v>
      </c>
      <c r="D382" s="10" t="s">
        <v>620</v>
      </c>
      <c r="E382" s="10" t="s">
        <v>619</v>
      </c>
      <c r="F382" s="10" t="str">
        <f>IF(Table1[[#This Row],[Regional_accessibility]]=0,"exclude - no RA","")</f>
        <v/>
      </c>
      <c r="G382" s="10" t="str">
        <f>IF(Table1[[#This Row],[E_mag]]&gt;1,"exclude - &gt;1",IF(Table1[[#This Row],[E_mag]]&lt;-1,"exclude &lt;-1",""))</f>
        <v/>
      </c>
      <c r="H382" s="10" t="str">
        <f>IF(Table1[[#This Row],[E_mag]]&lt;'4 - Outliers'!$F$11,"low",IF(Table1[[#This Row],[E_mag]]&gt;'4 - Outliers'!$F$12,"high",""))</f>
        <v/>
      </c>
      <c r="I382" s="10">
        <f>IF(Table1[[#This Row],[SE_E_mag]]="",VLOOKUP(Table1[[#This Row],[IV_Standardised]],'5 -Impute_SE'!B:C,2,FALSE),Table1[[#This Row],[SE_E_mag]])</f>
        <v>9.1214876538965012E-2</v>
      </c>
      <c r="J382" s="10" t="s">
        <v>1280</v>
      </c>
      <c r="K382" s="10">
        <f>1/Table1[[#This Row],[5 - Impute_SE]]</f>
        <v>10.963123976523958</v>
      </c>
      <c r="L382" s="10" t="e">
        <f>Table1[[#This Row],[7 - 1_SE]]*Table1[[#This Row],[6 - Assign weight]]</f>
        <v>#VALUE!</v>
      </c>
      <c r="M382" s="10" t="e">
        <f>Table1[[#This Row],[8 - Total weight]]*Table1[[#This Row],[E_mag]]</f>
        <v>#VALUE!</v>
      </c>
      <c r="N382" s="10" t="s">
        <v>76</v>
      </c>
      <c r="O382" s="16">
        <v>0</v>
      </c>
      <c r="P382" s="10" t="s">
        <v>491</v>
      </c>
      <c r="Q382" s="10"/>
      <c r="R382" s="10"/>
      <c r="S382" s="10" t="s">
        <v>44</v>
      </c>
      <c r="T382" s="10" t="s">
        <v>45</v>
      </c>
      <c r="U382" s="10" t="s">
        <v>46</v>
      </c>
      <c r="V382" s="10" t="s">
        <v>71</v>
      </c>
      <c r="W382" s="10" t="s">
        <v>213</v>
      </c>
      <c r="X382" s="10" t="s">
        <v>73</v>
      </c>
      <c r="Y382" s="10" t="s">
        <v>50</v>
      </c>
      <c r="Z382" s="10" t="s">
        <v>142</v>
      </c>
      <c r="AA382" s="11" t="s">
        <v>51</v>
      </c>
      <c r="AB382" s="11" t="s">
        <v>220</v>
      </c>
      <c r="AC382" s="11">
        <v>2009</v>
      </c>
      <c r="AD382" s="10" t="s">
        <v>93</v>
      </c>
      <c r="AE382" s="10">
        <v>3334</v>
      </c>
      <c r="AF382" s="10">
        <v>1</v>
      </c>
      <c r="AG382" s="10">
        <v>0</v>
      </c>
      <c r="AH382" s="10">
        <v>1</v>
      </c>
      <c r="AI382" s="10">
        <f>SUM(Table1[[#This Row],[Attitude_SS]:[Demography_SS]])</f>
        <v>1</v>
      </c>
      <c r="AJ382" s="11" t="s">
        <v>111</v>
      </c>
      <c r="AK382" s="11" t="s">
        <v>611</v>
      </c>
      <c r="AL382" s="11"/>
      <c r="AM382" s="11" t="s">
        <v>612</v>
      </c>
      <c r="AN382" s="11" t="s">
        <v>74</v>
      </c>
      <c r="AO382" s="11" t="s">
        <v>75</v>
      </c>
      <c r="AP382" s="10">
        <v>0</v>
      </c>
      <c r="AQ382" s="10">
        <v>1</v>
      </c>
      <c r="AR382" s="10"/>
      <c r="AS382" s="10" t="s">
        <v>78</v>
      </c>
      <c r="AT382" s="10" t="s">
        <v>58</v>
      </c>
      <c r="AU382" s="10"/>
    </row>
    <row r="383" spans="1:47" x14ac:dyDescent="0.35">
      <c r="A383" s="23">
        <v>54</v>
      </c>
      <c r="B383" s="10" t="s">
        <v>606</v>
      </c>
      <c r="C383" s="10">
        <v>54.1</v>
      </c>
      <c r="D383" s="10" t="s">
        <v>610</v>
      </c>
      <c r="E383" s="10" t="s">
        <v>608</v>
      </c>
      <c r="F383" s="10" t="str">
        <f>IF(Table1[[#This Row],[Regional_accessibility]]=0,"exclude - no RA","")</f>
        <v/>
      </c>
      <c r="G383" s="10" t="str">
        <f>IF(Table1[[#This Row],[E_mag]]&gt;1,"exclude - &gt;1",IF(Table1[[#This Row],[E_mag]]&lt;-1,"exclude &lt;-1",""))</f>
        <v/>
      </c>
      <c r="H383" s="10" t="str">
        <f>IF(Table1[[#This Row],[E_mag]]&lt;'4 - Outliers'!$F$11,"low",IF(Table1[[#This Row],[E_mag]]&gt;'4 - Outliers'!$F$12,"high",""))</f>
        <v/>
      </c>
      <c r="I383" s="10">
        <f>IF(Table1[[#This Row],[SE_E_mag]]="",VLOOKUP(Table1[[#This Row],[IV_Standardised]],'5 -Impute_SE'!B:C,2,FALSE),Table1[[#This Row],[SE_E_mag]])</f>
        <v>9.1214876538965012E-2</v>
      </c>
      <c r="J383" s="10" t="s">
        <v>1280</v>
      </c>
      <c r="K383" s="10">
        <f>1/Table1[[#This Row],[5 - Impute_SE]]</f>
        <v>10.963123976523958</v>
      </c>
      <c r="L383" s="10" t="e">
        <f>Table1[[#This Row],[7 - 1_SE]]*Table1[[#This Row],[6 - Assign weight]]</f>
        <v>#VALUE!</v>
      </c>
      <c r="M383" s="10" t="e">
        <f>Table1[[#This Row],[8 - Total weight]]*Table1[[#This Row],[E_mag]]</f>
        <v>#VALUE!</v>
      </c>
      <c r="N383" s="10" t="s">
        <v>609</v>
      </c>
      <c r="O383" s="16">
        <v>-5.7599999999999991E-4</v>
      </c>
      <c r="P383" s="10" t="s">
        <v>491</v>
      </c>
      <c r="Q383" s="10"/>
      <c r="R383" s="10"/>
      <c r="S383" s="10" t="s">
        <v>44</v>
      </c>
      <c r="T383" s="10" t="s">
        <v>66</v>
      </c>
      <c r="U383" s="10" t="s">
        <v>46</v>
      </c>
      <c r="V383" s="10" t="s">
        <v>119</v>
      </c>
      <c r="W383" s="10" t="s">
        <v>120</v>
      </c>
      <c r="X383" s="10" t="s">
        <v>141</v>
      </c>
      <c r="Y383" s="10" t="s">
        <v>50</v>
      </c>
      <c r="Z383" s="10" t="s">
        <v>142</v>
      </c>
      <c r="AA383" s="11" t="s">
        <v>51</v>
      </c>
      <c r="AB383" s="11" t="s">
        <v>220</v>
      </c>
      <c r="AC383" s="11">
        <v>2009</v>
      </c>
      <c r="AD383" s="10" t="s">
        <v>93</v>
      </c>
      <c r="AE383" s="10">
        <v>4934</v>
      </c>
      <c r="AF383" s="10">
        <v>1</v>
      </c>
      <c r="AG383" s="10">
        <v>0</v>
      </c>
      <c r="AH383" s="10">
        <v>1</v>
      </c>
      <c r="AI383" s="10">
        <f>SUM(Table1[[#This Row],[Attitude_SS]:[Demography_SS]])</f>
        <v>1</v>
      </c>
      <c r="AJ383" s="11" t="s">
        <v>111</v>
      </c>
      <c r="AK383" s="11" t="s">
        <v>611</v>
      </c>
      <c r="AL383" s="11"/>
      <c r="AM383" s="11" t="s">
        <v>612</v>
      </c>
      <c r="AN383" s="11" t="s">
        <v>147</v>
      </c>
      <c r="AO383" s="11" t="s">
        <v>124</v>
      </c>
      <c r="AP383" s="10">
        <v>0.01</v>
      </c>
      <c r="AQ383" s="10"/>
      <c r="AR383" s="10">
        <v>1.0100501670841679</v>
      </c>
      <c r="AS383" s="10" t="s">
        <v>185</v>
      </c>
      <c r="AT383" s="10" t="s">
        <v>58</v>
      </c>
      <c r="AU383" s="10"/>
    </row>
    <row r="384" spans="1:47" x14ac:dyDescent="0.35">
      <c r="A384" s="23">
        <v>54</v>
      </c>
      <c r="B384" s="10" t="s">
        <v>606</v>
      </c>
      <c r="C384" s="10">
        <v>54.3</v>
      </c>
      <c r="D384" s="10" t="s">
        <v>626</v>
      </c>
      <c r="E384" s="10" t="s">
        <v>625</v>
      </c>
      <c r="F384" s="10" t="str">
        <f>IF(Table1[[#This Row],[Regional_accessibility]]=0,"exclude - no RA","")</f>
        <v/>
      </c>
      <c r="G384" s="10" t="str">
        <f>IF(Table1[[#This Row],[E_mag]]&gt;1,"exclude - &gt;1",IF(Table1[[#This Row],[E_mag]]&lt;-1,"exclude &lt;-1",""))</f>
        <v/>
      </c>
      <c r="H384" s="10" t="str">
        <f>IF(Table1[[#This Row],[E_mag]]&lt;'4 - Outliers'!$F$11,"low",IF(Table1[[#This Row],[E_mag]]&gt;'4 - Outliers'!$F$12,"high",""))</f>
        <v/>
      </c>
      <c r="I384" s="10">
        <f>IF(Table1[[#This Row],[SE_E_mag]]="",VLOOKUP(Table1[[#This Row],[IV_Standardised]],'5 -Impute_SE'!B:C,2,FALSE),Table1[[#This Row],[SE_E_mag]])</f>
        <v>9.1214876538965012E-2</v>
      </c>
      <c r="J384" s="10" t="s">
        <v>1280</v>
      </c>
      <c r="K384" s="10">
        <f>1/Table1[[#This Row],[5 - Impute_SE]]</f>
        <v>10.963123976523958</v>
      </c>
      <c r="L384" s="10" t="e">
        <f>Table1[[#This Row],[7 - 1_SE]]*Table1[[#This Row],[6 - Assign weight]]</f>
        <v>#VALUE!</v>
      </c>
      <c r="M384" s="10" t="e">
        <f>Table1[[#This Row],[8 - Total weight]]*Table1[[#This Row],[E_mag]]</f>
        <v>#VALUE!</v>
      </c>
      <c r="N384" s="10" t="s">
        <v>76</v>
      </c>
      <c r="O384" s="16">
        <v>-1.1519999999999998E-3</v>
      </c>
      <c r="P384" s="10" t="s">
        <v>491</v>
      </c>
      <c r="Q384" s="10"/>
      <c r="R384" s="10"/>
      <c r="S384" s="10" t="s">
        <v>44</v>
      </c>
      <c r="T384" s="10" t="s">
        <v>66</v>
      </c>
      <c r="U384" s="10" t="s">
        <v>46</v>
      </c>
      <c r="V384" s="10" t="s">
        <v>71</v>
      </c>
      <c r="W384" s="10" t="s">
        <v>213</v>
      </c>
      <c r="X384" s="10" t="s">
        <v>73</v>
      </c>
      <c r="Y384" s="10" t="s">
        <v>50</v>
      </c>
      <c r="Z384" s="10" t="s">
        <v>436</v>
      </c>
      <c r="AA384" s="11" t="s">
        <v>51</v>
      </c>
      <c r="AB384" s="11" t="s">
        <v>220</v>
      </c>
      <c r="AC384" s="11">
        <v>2009</v>
      </c>
      <c r="AD384" s="10" t="s">
        <v>93</v>
      </c>
      <c r="AE384" s="10">
        <v>8181</v>
      </c>
      <c r="AF384" s="10">
        <v>1</v>
      </c>
      <c r="AG384" s="10">
        <v>0</v>
      </c>
      <c r="AH384" s="10">
        <v>1</v>
      </c>
      <c r="AI384" s="10">
        <f>SUM(Table1[[#This Row],[Attitude_SS]:[Demography_SS]])</f>
        <v>1</v>
      </c>
      <c r="AJ384" s="11" t="s">
        <v>111</v>
      </c>
      <c r="AK384" s="11" t="s">
        <v>611</v>
      </c>
      <c r="AL384" s="11"/>
      <c r="AM384" s="11" t="s">
        <v>612</v>
      </c>
      <c r="AN384" s="11" t="s">
        <v>74</v>
      </c>
      <c r="AO384" s="11" t="s">
        <v>75</v>
      </c>
      <c r="AP384" s="10">
        <v>0.02</v>
      </c>
      <c r="AQ384" s="10">
        <v>1.0202013400267558</v>
      </c>
      <c r="AR384" s="10"/>
      <c r="AS384" s="10" t="s">
        <v>78</v>
      </c>
      <c r="AT384" s="10" t="s">
        <v>58</v>
      </c>
      <c r="AU384" s="10"/>
    </row>
    <row r="385" spans="1:47" x14ac:dyDescent="0.35">
      <c r="A385" s="23">
        <v>54</v>
      </c>
      <c r="B385" s="10" t="s">
        <v>606</v>
      </c>
      <c r="C385" s="10">
        <v>54.1</v>
      </c>
      <c r="D385" s="10" t="s">
        <v>613</v>
      </c>
      <c r="E385" s="10" t="s">
        <v>608</v>
      </c>
      <c r="F385" s="10" t="str">
        <f>IF(Table1[[#This Row],[Regional_accessibility]]=0,"exclude - no RA","")</f>
        <v/>
      </c>
      <c r="G385" s="10" t="str">
        <f>IF(Table1[[#This Row],[E_mag]]&gt;1,"exclude - &gt;1",IF(Table1[[#This Row],[E_mag]]&lt;-1,"exclude &lt;-1",""))</f>
        <v/>
      </c>
      <c r="H385" s="10" t="str">
        <f>IF(Table1[[#This Row],[E_mag]]&lt;'4 - Outliers'!$F$11,"low",IF(Table1[[#This Row],[E_mag]]&gt;'4 - Outliers'!$F$12,"high",""))</f>
        <v/>
      </c>
      <c r="I385" s="10">
        <f>IF(Table1[[#This Row],[SE_E_mag]]="",VLOOKUP(Table1[[#This Row],[IV_Standardised]],'5 -Impute_SE'!B:C,2,FALSE),Table1[[#This Row],[SE_E_mag]])</f>
        <v>9.1214876538965012E-2</v>
      </c>
      <c r="J385" s="10" t="s">
        <v>1280</v>
      </c>
      <c r="K385" s="10">
        <f>1/Table1[[#This Row],[5 - Impute_SE]]</f>
        <v>10.963123976523958</v>
      </c>
      <c r="L385" s="10" t="e">
        <f>Table1[[#This Row],[7 - 1_SE]]*Table1[[#This Row],[6 - Assign weight]]</f>
        <v>#VALUE!</v>
      </c>
      <c r="M385" s="10" t="e">
        <f>Table1[[#This Row],[8 - Total weight]]*Table1[[#This Row],[E_mag]]</f>
        <v>#VALUE!</v>
      </c>
      <c r="N385" s="10" t="s">
        <v>609</v>
      </c>
      <c r="O385" s="16">
        <v>-5.7599999999999995E-3</v>
      </c>
      <c r="P385" s="10" t="s">
        <v>491</v>
      </c>
      <c r="Q385" s="10"/>
      <c r="R385" s="10"/>
      <c r="S385" s="10" t="s">
        <v>44</v>
      </c>
      <c r="T385" s="10" t="s">
        <v>66</v>
      </c>
      <c r="U385" s="10" t="s">
        <v>46</v>
      </c>
      <c r="V385" s="10" t="s">
        <v>119</v>
      </c>
      <c r="W385" s="10" t="s">
        <v>120</v>
      </c>
      <c r="X385" s="10" t="s">
        <v>141</v>
      </c>
      <c r="Y385" s="10" t="s">
        <v>50</v>
      </c>
      <c r="Z385" s="10" t="s">
        <v>142</v>
      </c>
      <c r="AA385" s="11" t="s">
        <v>51</v>
      </c>
      <c r="AB385" s="11" t="s">
        <v>220</v>
      </c>
      <c r="AC385" s="11">
        <v>2009</v>
      </c>
      <c r="AD385" s="10" t="s">
        <v>93</v>
      </c>
      <c r="AE385" s="10">
        <v>4934</v>
      </c>
      <c r="AF385" s="10">
        <v>1</v>
      </c>
      <c r="AG385" s="10">
        <v>0</v>
      </c>
      <c r="AH385" s="10">
        <v>1</v>
      </c>
      <c r="AI385" s="10">
        <f>SUM(Table1[[#This Row],[Attitude_SS]:[Demography_SS]])</f>
        <v>1</v>
      </c>
      <c r="AJ385" s="11" t="s">
        <v>111</v>
      </c>
      <c r="AK385" s="11" t="s">
        <v>614</v>
      </c>
      <c r="AL385" s="11"/>
      <c r="AM385" s="11" t="s">
        <v>612</v>
      </c>
      <c r="AN385" s="11" t="s">
        <v>147</v>
      </c>
      <c r="AO385" s="11" t="s">
        <v>124</v>
      </c>
      <c r="AP385" s="10">
        <v>0.04</v>
      </c>
      <c r="AQ385" s="10"/>
      <c r="AR385" s="10">
        <v>1.0408107741923882</v>
      </c>
      <c r="AS385" s="10" t="s">
        <v>185</v>
      </c>
      <c r="AT385" s="10" t="s">
        <v>58</v>
      </c>
      <c r="AU385" s="10"/>
    </row>
    <row r="386" spans="1:47" x14ac:dyDescent="0.35">
      <c r="A386" s="23">
        <v>54</v>
      </c>
      <c r="B386" s="10" t="s">
        <v>606</v>
      </c>
      <c r="C386" s="10">
        <v>54.2</v>
      </c>
      <c r="D386" s="10" t="s">
        <v>621</v>
      </c>
      <c r="E386" s="10" t="s">
        <v>619</v>
      </c>
      <c r="F386" s="10" t="str">
        <f>IF(Table1[[#This Row],[Regional_accessibility]]=0,"exclude - no RA","")</f>
        <v/>
      </c>
      <c r="G386" s="10" t="str">
        <f>IF(Table1[[#This Row],[E_mag]]&gt;1,"exclude - &gt;1",IF(Table1[[#This Row],[E_mag]]&lt;-1,"exclude &lt;-1",""))</f>
        <v/>
      </c>
      <c r="H386" s="10" t="str">
        <f>IF(Table1[[#This Row],[E_mag]]&lt;'4 - Outliers'!$F$11,"low",IF(Table1[[#This Row],[E_mag]]&gt;'4 - Outliers'!$F$12,"high",""))</f>
        <v/>
      </c>
      <c r="I386" s="10">
        <f>IF(Table1[[#This Row],[SE_E_mag]]="",VLOOKUP(Table1[[#This Row],[IV_Standardised]],'5 -Impute_SE'!B:C,2,FALSE),Table1[[#This Row],[SE_E_mag]])</f>
        <v>9.1214876538965012E-2</v>
      </c>
      <c r="J386" s="10" t="s">
        <v>1280</v>
      </c>
      <c r="K386" s="10">
        <f>1/Table1[[#This Row],[5 - Impute_SE]]</f>
        <v>10.963123976523958</v>
      </c>
      <c r="L386" s="10" t="e">
        <f>Table1[[#This Row],[7 - 1_SE]]*Table1[[#This Row],[6 - Assign weight]]</f>
        <v>#VALUE!</v>
      </c>
      <c r="M386" s="10" t="e">
        <f>Table1[[#This Row],[8 - Total weight]]*Table1[[#This Row],[E_mag]]</f>
        <v>#VALUE!</v>
      </c>
      <c r="N386" s="10" t="s">
        <v>76</v>
      </c>
      <c r="O386" s="16">
        <v>-1.2959999999999999E-2</v>
      </c>
      <c r="P386" s="10" t="s">
        <v>491</v>
      </c>
      <c r="Q386" s="10"/>
      <c r="R386" s="10"/>
      <c r="S386" s="10" t="s">
        <v>44</v>
      </c>
      <c r="T386" s="10" t="s">
        <v>66</v>
      </c>
      <c r="U386" s="10" t="s">
        <v>46</v>
      </c>
      <c r="V386" s="10" t="s">
        <v>71</v>
      </c>
      <c r="W386" s="10" t="s">
        <v>213</v>
      </c>
      <c r="X386" s="10" t="s">
        <v>73</v>
      </c>
      <c r="Y386" s="10" t="s">
        <v>50</v>
      </c>
      <c r="Z386" s="10" t="s">
        <v>142</v>
      </c>
      <c r="AA386" s="11" t="s">
        <v>51</v>
      </c>
      <c r="AB386" s="11" t="s">
        <v>220</v>
      </c>
      <c r="AC386" s="11">
        <v>2009</v>
      </c>
      <c r="AD386" s="10" t="s">
        <v>93</v>
      </c>
      <c r="AE386" s="10">
        <v>3334</v>
      </c>
      <c r="AF386" s="10">
        <v>1</v>
      </c>
      <c r="AG386" s="10">
        <v>0</v>
      </c>
      <c r="AH386" s="10">
        <v>1</v>
      </c>
      <c r="AI386" s="10">
        <f>SUM(Table1[[#This Row],[Attitude_SS]:[Demography_SS]])</f>
        <v>1</v>
      </c>
      <c r="AJ386" s="11" t="s">
        <v>111</v>
      </c>
      <c r="AK386" s="11" t="s">
        <v>614</v>
      </c>
      <c r="AL386" s="11"/>
      <c r="AM386" s="10" t="s">
        <v>612</v>
      </c>
      <c r="AN386" s="11" t="s">
        <v>74</v>
      </c>
      <c r="AO386" s="11" t="s">
        <v>75</v>
      </c>
      <c r="AP386" s="10">
        <v>0.09</v>
      </c>
      <c r="AQ386" s="10">
        <v>1.0941742837052104</v>
      </c>
      <c r="AR386" s="10"/>
      <c r="AS386" s="10" t="s">
        <v>78</v>
      </c>
      <c r="AT386" s="10" t="s">
        <v>58</v>
      </c>
      <c r="AU386" s="10"/>
    </row>
    <row r="387" spans="1:47" x14ac:dyDescent="0.35">
      <c r="A387" s="23">
        <v>106</v>
      </c>
      <c r="B387" s="10" t="s">
        <v>1049</v>
      </c>
      <c r="C387" s="10">
        <v>106.1</v>
      </c>
      <c r="D387" s="10" t="s">
        <v>1050</v>
      </c>
      <c r="E387" s="10" t="s">
        <v>1051</v>
      </c>
      <c r="F387" s="10" t="str">
        <f>IF(Table1[[#This Row],[Regional_accessibility]]=0,"exclude - no RA","")</f>
        <v>exclude - no RA</v>
      </c>
      <c r="G387" s="10" t="str">
        <f>IF(Table1[[#This Row],[E_mag]]&gt;1,"exclude - &gt;1",IF(Table1[[#This Row],[E_mag]]&lt;-1,"exclude &lt;-1",""))</f>
        <v/>
      </c>
      <c r="H387" s="10" t="str">
        <f>IF(Table1[[#This Row],[E_mag]]&lt;'4 - Outliers'!$F$11,"low",IF(Table1[[#This Row],[E_mag]]&gt;'4 - Outliers'!$F$12,"high",""))</f>
        <v/>
      </c>
      <c r="I387" s="10">
        <f>IF(Table1[[#This Row],[SE_E_mag]]="",VLOOKUP(Table1[[#This Row],[IV_Standardised]],'5 -Impute_SE'!B:C,2,FALSE),Table1[[#This Row],[SE_E_mag]])</f>
        <v>2.826394538989067E-2</v>
      </c>
      <c r="J387" s="10"/>
      <c r="K387" s="10">
        <f>1/Table1[[#This Row],[5 - Impute_SE]]</f>
        <v>35.380764652824297</v>
      </c>
      <c r="L387" s="10">
        <f>Table1[[#This Row],[7 - 1_SE]]*Table1[[#This Row],[6 - Assign weight]]</f>
        <v>0</v>
      </c>
      <c r="M387" s="10">
        <f>Table1[[#This Row],[8 - Total weight]]*Table1[[#This Row],[E_mag]]</f>
        <v>0</v>
      </c>
      <c r="N387" s="10" t="s">
        <v>1053</v>
      </c>
      <c r="O387" s="10">
        <v>-1.643059490084986E-2</v>
      </c>
      <c r="P387" s="10" t="s">
        <v>387</v>
      </c>
      <c r="Q387" s="10"/>
      <c r="R387" s="10"/>
      <c r="S387" s="10" t="s">
        <v>44</v>
      </c>
      <c r="T387" s="10" t="s">
        <v>45</v>
      </c>
      <c r="U387" s="10" t="s">
        <v>46</v>
      </c>
      <c r="V387" s="10" t="s">
        <v>47</v>
      </c>
      <c r="W387" s="10" t="s">
        <v>48</v>
      </c>
      <c r="X387" s="10" t="s">
        <v>49</v>
      </c>
      <c r="Y387" s="10" t="s">
        <v>50</v>
      </c>
      <c r="Z387" s="10" t="s">
        <v>13</v>
      </c>
      <c r="AA387" s="11" t="s">
        <v>564</v>
      </c>
      <c r="AB387" s="11" t="s">
        <v>92</v>
      </c>
      <c r="AC387" s="11">
        <v>2012</v>
      </c>
      <c r="AD387" s="10" t="s">
        <v>165</v>
      </c>
      <c r="AE387" s="10">
        <v>779</v>
      </c>
      <c r="AF387" s="10">
        <v>0</v>
      </c>
      <c r="AG387" s="10">
        <v>1</v>
      </c>
      <c r="AH387" s="10">
        <v>1</v>
      </c>
      <c r="AI387" s="10">
        <f>SUM(Table1[[#This Row],[Attitude_SS]:[Demography_SS]])</f>
        <v>2</v>
      </c>
      <c r="AJ387" s="11" t="s">
        <v>181</v>
      </c>
      <c r="AK387" s="11" t="s">
        <v>935</v>
      </c>
      <c r="AL387" s="11"/>
      <c r="AM387" s="11" t="s">
        <v>406</v>
      </c>
      <c r="AN387" s="11" t="s">
        <v>1052</v>
      </c>
      <c r="AO387" s="11"/>
      <c r="AP387" s="10">
        <v>-5.8000000000000003E-2</v>
      </c>
      <c r="AQ387" s="10"/>
      <c r="AR387" s="10"/>
      <c r="AS387" s="10" t="s">
        <v>58</v>
      </c>
      <c r="AT387" s="10" t="s">
        <v>58</v>
      </c>
      <c r="AU387" s="10"/>
    </row>
    <row r="388" spans="1:47" x14ac:dyDescent="0.35">
      <c r="A388" s="23">
        <v>54</v>
      </c>
      <c r="B388" s="10" t="s">
        <v>606</v>
      </c>
      <c r="C388" s="10">
        <v>54.2</v>
      </c>
      <c r="D388" s="10" t="s">
        <v>618</v>
      </c>
      <c r="E388" s="10" t="s">
        <v>619</v>
      </c>
      <c r="F388" s="10" t="str">
        <f>IF(Table1[[#This Row],[Regional_accessibility]]=0,"exclude - no RA","")</f>
        <v/>
      </c>
      <c r="G388" s="10" t="str">
        <f>IF(Table1[[#This Row],[E_mag]]&gt;1,"exclude - &gt;1",IF(Table1[[#This Row],[E_mag]]&lt;-1,"exclude &lt;-1",""))</f>
        <v/>
      </c>
      <c r="H388" s="10" t="str">
        <f>IF(Table1[[#This Row],[E_mag]]&lt;'4 - Outliers'!$F$11,"low",IF(Table1[[#This Row],[E_mag]]&gt;'4 - Outliers'!$F$12,"high",""))</f>
        <v/>
      </c>
      <c r="I388" s="10">
        <f>IF(Table1[[#This Row],[SE_E_mag]]="",VLOOKUP(Table1[[#This Row],[IV_Standardised]],'5 -Impute_SE'!B:C,2,FALSE),Table1[[#This Row],[SE_E_mag]])</f>
        <v>9.0219636336000192E-2</v>
      </c>
      <c r="J388" s="10">
        <f>1/3</f>
        <v>0.33333333333333331</v>
      </c>
      <c r="K388" s="10">
        <f>1/Table1[[#This Row],[5 - Impute_SE]]</f>
        <v>11.084061525982584</v>
      </c>
      <c r="L388" s="10">
        <f>Table1[[#This Row],[7 - 1_SE]]*Table1[[#This Row],[6 - Assign weight]]</f>
        <v>3.6946871753275277</v>
      </c>
      <c r="M388" s="10">
        <f>Table1[[#This Row],[8 - Total weight]]*Table1[[#This Row],[E_mag]]</f>
        <v>-3.5468996883144269E-4</v>
      </c>
      <c r="N388" s="10" t="s">
        <v>76</v>
      </c>
      <c r="O388" s="16">
        <v>-9.6000000000000002E-5</v>
      </c>
      <c r="P388" s="10" t="s">
        <v>491</v>
      </c>
      <c r="Q388" s="10"/>
      <c r="R388" s="10"/>
      <c r="S388" s="10" t="s">
        <v>44</v>
      </c>
      <c r="T388" s="10" t="s">
        <v>45</v>
      </c>
      <c r="U388" s="10" t="s">
        <v>46</v>
      </c>
      <c r="V388" s="10" t="s">
        <v>71</v>
      </c>
      <c r="W388" s="10" t="s">
        <v>213</v>
      </c>
      <c r="X388" s="10" t="s">
        <v>73</v>
      </c>
      <c r="Y388" s="10" t="s">
        <v>50</v>
      </c>
      <c r="Z388" s="10" t="s">
        <v>142</v>
      </c>
      <c r="AA388" s="11" t="s">
        <v>51</v>
      </c>
      <c r="AB388" s="11" t="s">
        <v>220</v>
      </c>
      <c r="AC388" s="11">
        <v>2009</v>
      </c>
      <c r="AD388" s="10" t="s">
        <v>93</v>
      </c>
      <c r="AE388" s="10">
        <v>3334</v>
      </c>
      <c r="AF388" s="10">
        <v>1</v>
      </c>
      <c r="AG388" s="10">
        <v>0</v>
      </c>
      <c r="AH388" s="10">
        <v>1</v>
      </c>
      <c r="AI388" s="10">
        <f>SUM(Table1[[#This Row],[Attitude_SS]:[Demography_SS]])</f>
        <v>1</v>
      </c>
      <c r="AJ388" s="11" t="s">
        <v>111</v>
      </c>
      <c r="AK388" s="11" t="s">
        <v>112</v>
      </c>
      <c r="AL388" s="11"/>
      <c r="AM388" s="11" t="s">
        <v>113</v>
      </c>
      <c r="AN388" s="11" t="s">
        <v>74</v>
      </c>
      <c r="AO388" s="11" t="s">
        <v>75</v>
      </c>
      <c r="AP388" s="10">
        <v>-0.01</v>
      </c>
      <c r="AQ388" s="10">
        <v>0.99004983374916811</v>
      </c>
      <c r="AR388" s="10"/>
      <c r="AS388" s="10" t="s">
        <v>78</v>
      </c>
      <c r="AT388" s="10" t="s">
        <v>58</v>
      </c>
      <c r="AU388" s="10"/>
    </row>
    <row r="389" spans="1:47" x14ac:dyDescent="0.35">
      <c r="A389" s="23">
        <v>44</v>
      </c>
      <c r="B389" s="10" t="s">
        <v>555</v>
      </c>
      <c r="C389" s="10">
        <v>44.1</v>
      </c>
      <c r="D389" s="10" t="s">
        <v>556</v>
      </c>
      <c r="E389" s="10" t="s">
        <v>376</v>
      </c>
      <c r="F389" s="10" t="str">
        <f>IF(Table1[[#This Row],[Regional_accessibility]]=0,"exclude - no RA","")</f>
        <v>exclude - no RA</v>
      </c>
      <c r="G389" s="10" t="str">
        <f>IF(Table1[[#This Row],[E_mag]]&gt;1,"exclude - &gt;1",IF(Table1[[#This Row],[E_mag]]&lt;-1,"exclude &lt;-1",""))</f>
        <v/>
      </c>
      <c r="H389" s="10" t="str">
        <f>IF(Table1[[#This Row],[E_mag]]&lt;'4 - Outliers'!$F$11,"low",IF(Table1[[#This Row],[E_mag]]&gt;'4 - Outliers'!$F$12,"high",""))</f>
        <v/>
      </c>
      <c r="I389" s="10">
        <f>IF(Table1[[#This Row],[SE_E_mag]]="",VLOOKUP(Table1[[#This Row],[IV_Standardised]],'5 -Impute_SE'!B:C,2,FALSE),Table1[[#This Row],[SE_E_mag]])</f>
        <v>7.2139303482587069E-2</v>
      </c>
      <c r="J389" s="10"/>
      <c r="K389" s="10">
        <f>1/Table1[[#This Row],[5 - Impute_SE]]</f>
        <v>13.86206896551724</v>
      </c>
      <c r="L389" s="10">
        <f>Table1[[#This Row],[7 - 1_SE]]*Table1[[#This Row],[6 - Assign weight]]</f>
        <v>0</v>
      </c>
      <c r="M389" s="10">
        <f>Table1[[#This Row],[8 - Total weight]]*Table1[[#This Row],[E_mag]]</f>
        <v>0</v>
      </c>
      <c r="N389" s="10" t="s">
        <v>354</v>
      </c>
      <c r="O389" s="10">
        <v>-2.9000000000000001E-2</v>
      </c>
      <c r="P389" s="10" t="s">
        <v>98</v>
      </c>
      <c r="Q389" s="10">
        <v>7.2139303482587069E-2</v>
      </c>
      <c r="R389" s="10" t="s">
        <v>128</v>
      </c>
      <c r="S389" s="10" t="s">
        <v>44</v>
      </c>
      <c r="T389" s="10" t="s">
        <v>45</v>
      </c>
      <c r="U389" s="10" t="s">
        <v>46</v>
      </c>
      <c r="V389" s="10" t="s">
        <v>163</v>
      </c>
      <c r="W389" s="10" t="s">
        <v>120</v>
      </c>
      <c r="X389" s="10" t="s">
        <v>377</v>
      </c>
      <c r="Y389" s="10" t="s">
        <v>90</v>
      </c>
      <c r="Z389" s="10" t="s">
        <v>142</v>
      </c>
      <c r="AA389" s="11" t="s">
        <v>51</v>
      </c>
      <c r="AB389" s="11" t="s">
        <v>92</v>
      </c>
      <c r="AC389" s="11">
        <v>2000</v>
      </c>
      <c r="AD389" s="10" t="s">
        <v>93</v>
      </c>
      <c r="AE389" s="10">
        <v>82</v>
      </c>
      <c r="AF389" s="10">
        <v>0</v>
      </c>
      <c r="AG389" s="10">
        <v>0</v>
      </c>
      <c r="AH389" s="10">
        <v>1</v>
      </c>
      <c r="AI389" s="10">
        <f>SUM(Table1[[#This Row],[Attitude_SS]:[Demography_SS]])</f>
        <v>1</v>
      </c>
      <c r="AJ389" s="11" t="s">
        <v>181</v>
      </c>
      <c r="AK389" s="11" t="s">
        <v>557</v>
      </c>
      <c r="AL389" s="11"/>
      <c r="AM389" s="11" t="s">
        <v>324</v>
      </c>
      <c r="AN389" s="11" t="s">
        <v>55</v>
      </c>
      <c r="AO389" s="11"/>
      <c r="AP389" s="10">
        <v>-2.9000000000000001E-2</v>
      </c>
      <c r="AQ389" s="10"/>
      <c r="AR389" s="10">
        <v>0.97141646446660479</v>
      </c>
      <c r="AS389" s="10" t="s">
        <v>185</v>
      </c>
      <c r="AT389" s="10">
        <v>-0.40200000000000002</v>
      </c>
      <c r="AU389" s="10"/>
    </row>
    <row r="390" spans="1:47" x14ac:dyDescent="0.35">
      <c r="A390" s="23">
        <v>54</v>
      </c>
      <c r="B390" s="10" t="s">
        <v>606</v>
      </c>
      <c r="C390" s="10">
        <v>54.3</v>
      </c>
      <c r="D390" s="10" t="s">
        <v>624</v>
      </c>
      <c r="E390" s="10" t="s">
        <v>625</v>
      </c>
      <c r="F390" s="10" t="str">
        <f>IF(Table1[[#This Row],[Regional_accessibility]]=0,"exclude - no RA","")</f>
        <v/>
      </c>
      <c r="G390" s="10" t="str">
        <f>IF(Table1[[#This Row],[E_mag]]&gt;1,"exclude - &gt;1",IF(Table1[[#This Row],[E_mag]]&lt;-1,"exclude &lt;-1",""))</f>
        <v/>
      </c>
      <c r="H390" s="10" t="str">
        <f>IF(Table1[[#This Row],[E_mag]]&lt;'4 - Outliers'!$F$11,"low",IF(Table1[[#This Row],[E_mag]]&gt;'4 - Outliers'!$F$12,"high",""))</f>
        <v/>
      </c>
      <c r="I390" s="10">
        <f>IF(Table1[[#This Row],[SE_E_mag]]="",VLOOKUP(Table1[[#This Row],[IV_Standardised]],'5 -Impute_SE'!B:C,2,FALSE),Table1[[#This Row],[SE_E_mag]])</f>
        <v>9.0219636336000192E-2</v>
      </c>
      <c r="J390" s="10">
        <f>1/3</f>
        <v>0.33333333333333331</v>
      </c>
      <c r="K390" s="10">
        <f>1/Table1[[#This Row],[5 - Impute_SE]]</f>
        <v>11.084061525982584</v>
      </c>
      <c r="L390" s="10">
        <f>Table1[[#This Row],[7 - 1_SE]]*Table1[[#This Row],[6 - Assign weight]]</f>
        <v>3.6946871753275277</v>
      </c>
      <c r="M390" s="10">
        <f>Table1[[#This Row],[8 - Total weight]]*Table1[[#This Row],[E_mag]]</f>
        <v>-3.5468996883144269E-4</v>
      </c>
      <c r="N390" s="10" t="s">
        <v>76</v>
      </c>
      <c r="O390" s="16">
        <v>-9.6000000000000002E-5</v>
      </c>
      <c r="P390" s="10" t="s">
        <v>491</v>
      </c>
      <c r="Q390" s="10"/>
      <c r="R390" s="10"/>
      <c r="S390" s="10" t="s">
        <v>44</v>
      </c>
      <c r="T390" s="10" t="s">
        <v>45</v>
      </c>
      <c r="U390" s="10" t="s">
        <v>46</v>
      </c>
      <c r="V390" s="10" t="s">
        <v>71</v>
      </c>
      <c r="W390" s="10" t="s">
        <v>213</v>
      </c>
      <c r="X390" s="10" t="s">
        <v>73</v>
      </c>
      <c r="Y390" s="10" t="s">
        <v>50</v>
      </c>
      <c r="Z390" s="10" t="s">
        <v>436</v>
      </c>
      <c r="AA390" s="11" t="s">
        <v>51</v>
      </c>
      <c r="AB390" s="11" t="s">
        <v>220</v>
      </c>
      <c r="AC390" s="11">
        <v>2009</v>
      </c>
      <c r="AD390" s="10" t="s">
        <v>93</v>
      </c>
      <c r="AE390" s="10">
        <v>8181</v>
      </c>
      <c r="AF390" s="10">
        <v>1</v>
      </c>
      <c r="AG390" s="10">
        <v>0</v>
      </c>
      <c r="AH390" s="10">
        <v>1</v>
      </c>
      <c r="AI390" s="10">
        <f>SUM(Table1[[#This Row],[Attitude_SS]:[Demography_SS]])</f>
        <v>1</v>
      </c>
      <c r="AJ390" s="11" t="s">
        <v>111</v>
      </c>
      <c r="AK390" s="11" t="s">
        <v>112</v>
      </c>
      <c r="AL390" s="11"/>
      <c r="AM390" s="11" t="s">
        <v>113</v>
      </c>
      <c r="AN390" s="11" t="s">
        <v>74</v>
      </c>
      <c r="AO390" s="11" t="s">
        <v>75</v>
      </c>
      <c r="AP390" s="10">
        <v>-0.01</v>
      </c>
      <c r="AQ390" s="10">
        <v>0.99004983374916811</v>
      </c>
      <c r="AR390" s="10"/>
      <c r="AS390" s="10" t="s">
        <v>78</v>
      </c>
      <c r="AT390" s="10" t="s">
        <v>58</v>
      </c>
      <c r="AU390" s="10"/>
    </row>
    <row r="391" spans="1:47" x14ac:dyDescent="0.35">
      <c r="A391" s="23">
        <v>54</v>
      </c>
      <c r="B391" s="10" t="s">
        <v>606</v>
      </c>
      <c r="C391" s="10">
        <v>54.1</v>
      </c>
      <c r="D391" s="10" t="s">
        <v>607</v>
      </c>
      <c r="E391" s="10" t="s">
        <v>608</v>
      </c>
      <c r="F391" s="10" t="str">
        <f>IF(Table1[[#This Row],[Regional_accessibility]]=0,"exclude - no RA","")</f>
        <v/>
      </c>
      <c r="G391" s="10" t="str">
        <f>IF(Table1[[#This Row],[E_mag]]&gt;1,"exclude - &gt;1",IF(Table1[[#This Row],[E_mag]]&lt;-1,"exclude &lt;-1",""))</f>
        <v/>
      </c>
      <c r="H391" s="10" t="str">
        <f>IF(Table1[[#This Row],[E_mag]]&lt;'4 - Outliers'!$F$11,"low",IF(Table1[[#This Row],[E_mag]]&gt;'4 - Outliers'!$F$12,"high",""))</f>
        <v/>
      </c>
      <c r="I391" s="10">
        <f>IF(Table1[[#This Row],[SE_E_mag]]="",VLOOKUP(Table1[[#This Row],[IV_Standardised]],'5 -Impute_SE'!B:C,2,FALSE),Table1[[#This Row],[SE_E_mag]])</f>
        <v>9.0219636336000192E-2</v>
      </c>
      <c r="J391" s="10">
        <f>1/3</f>
        <v>0.33333333333333331</v>
      </c>
      <c r="K391" s="10">
        <f>1/Table1[[#This Row],[5 - Impute_SE]]</f>
        <v>11.084061525982584</v>
      </c>
      <c r="L391" s="10">
        <f>Table1[[#This Row],[7 - 1_SE]]*Table1[[#This Row],[6 - Assign weight]]</f>
        <v>3.6946871753275277</v>
      </c>
      <c r="M391" s="10">
        <f>Table1[[#This Row],[8 - Total weight]]*Table1[[#This Row],[E_mag]]</f>
        <v>-2.4828297818200989E-3</v>
      </c>
      <c r="N391" s="10" t="s">
        <v>609</v>
      </c>
      <c r="O391" s="16">
        <v>-6.7200000000000007E-4</v>
      </c>
      <c r="P391" s="10" t="s">
        <v>491</v>
      </c>
      <c r="Q391" s="10"/>
      <c r="R391" s="10"/>
      <c r="S391" s="10" t="s">
        <v>44</v>
      </c>
      <c r="T391" s="10" t="s">
        <v>45</v>
      </c>
      <c r="U391" s="10" t="s">
        <v>46</v>
      </c>
      <c r="V391" s="10" t="s">
        <v>119</v>
      </c>
      <c r="W391" s="10" t="s">
        <v>120</v>
      </c>
      <c r="X391" s="10" t="s">
        <v>141</v>
      </c>
      <c r="Y391" s="10" t="s">
        <v>50</v>
      </c>
      <c r="Z391" s="10" t="s">
        <v>142</v>
      </c>
      <c r="AA391" s="11" t="s">
        <v>51</v>
      </c>
      <c r="AB391" s="11" t="s">
        <v>220</v>
      </c>
      <c r="AC391" s="11">
        <v>2009</v>
      </c>
      <c r="AD391" s="10" t="s">
        <v>93</v>
      </c>
      <c r="AE391" s="10">
        <v>4934</v>
      </c>
      <c r="AF391" s="10">
        <v>1</v>
      </c>
      <c r="AG391" s="10">
        <v>0</v>
      </c>
      <c r="AH391" s="10">
        <v>1</v>
      </c>
      <c r="AI391" s="10">
        <f>SUM(Table1[[#This Row],[Attitude_SS]:[Demography_SS]])</f>
        <v>1</v>
      </c>
      <c r="AJ391" s="11" t="s">
        <v>111</v>
      </c>
      <c r="AK391" s="11" t="s">
        <v>112</v>
      </c>
      <c r="AL391" s="11"/>
      <c r="AM391" s="11" t="s">
        <v>113</v>
      </c>
      <c r="AN391" s="11" t="s">
        <v>147</v>
      </c>
      <c r="AO391" s="11" t="s">
        <v>124</v>
      </c>
      <c r="AP391" s="10">
        <v>-7.0000000000000007E-2</v>
      </c>
      <c r="AQ391" s="10"/>
      <c r="AR391" s="10">
        <v>0.93239381990594827</v>
      </c>
      <c r="AS391" s="10" t="s">
        <v>185</v>
      </c>
      <c r="AT391" s="10" t="s">
        <v>58</v>
      </c>
      <c r="AU391" s="10"/>
    </row>
    <row r="392" spans="1:47" x14ac:dyDescent="0.35">
      <c r="A392" s="23">
        <v>16</v>
      </c>
      <c r="B392" s="10" t="s">
        <v>281</v>
      </c>
      <c r="C392" s="10">
        <v>16.100000000000001</v>
      </c>
      <c r="D392" s="10" t="s">
        <v>282</v>
      </c>
      <c r="E392" s="10" t="s">
        <v>283</v>
      </c>
      <c r="F392" s="10" t="str">
        <f>IF(Table1[[#This Row],[Regional_accessibility]]=0,"exclude - no RA","")</f>
        <v/>
      </c>
      <c r="G392" s="10" t="str">
        <f>IF(Table1[[#This Row],[E_mag]]&gt;1,"exclude - &gt;1",IF(Table1[[#This Row],[E_mag]]&lt;-1,"exclude &lt;-1",""))</f>
        <v>exclude &lt;-1</v>
      </c>
      <c r="H392" s="10" t="str">
        <f>IF(Table1[[#This Row],[E_mag]]&lt;'4 - Outliers'!$F$11,"low",IF(Table1[[#This Row],[E_mag]]&gt;'4 - Outliers'!$F$12,"high",""))</f>
        <v>low</v>
      </c>
      <c r="I392" s="10">
        <f>IF(Table1[[#This Row],[SE_E_mag]]="",VLOOKUP(Table1[[#This Row],[IV_Standardised]],'5 -Impute_SE'!B:C,2,FALSE),Table1[[#This Row],[SE_E_mag]])</f>
        <v>1.5483870967741935</v>
      </c>
      <c r="J392" s="10"/>
      <c r="K392" s="10">
        <f>1/Table1[[#This Row],[5 - Impute_SE]]</f>
        <v>0.64583333333333337</v>
      </c>
      <c r="L392" s="10">
        <f>Table1[[#This Row],[7 - 1_SE]]*Table1[[#This Row],[6 - Assign weight]]</f>
        <v>0</v>
      </c>
      <c r="M392" s="10">
        <f>Table1[[#This Row],[8 - Total weight]]*Table1[[#This Row],[E_mag]]</f>
        <v>0</v>
      </c>
      <c r="N392" s="10" t="s">
        <v>289</v>
      </c>
      <c r="O392" s="10">
        <v>-1.92</v>
      </c>
      <c r="P392" s="10" t="s">
        <v>126</v>
      </c>
      <c r="Q392" s="10">
        <v>1.5483870967741935</v>
      </c>
      <c r="R392" s="10" t="s">
        <v>128</v>
      </c>
      <c r="S392" s="10" t="s">
        <v>44</v>
      </c>
      <c r="T392" s="10" t="s">
        <v>45</v>
      </c>
      <c r="U392" s="10" t="s">
        <v>46</v>
      </c>
      <c r="V392" s="10" t="s">
        <v>119</v>
      </c>
      <c r="W392" s="10" t="s">
        <v>120</v>
      </c>
      <c r="X392" s="10" t="s">
        <v>73</v>
      </c>
      <c r="Y392" s="10" t="s">
        <v>50</v>
      </c>
      <c r="Z392" s="10" t="s">
        <v>284</v>
      </c>
      <c r="AA392" s="10" t="s">
        <v>285</v>
      </c>
      <c r="AB392" s="10" t="s">
        <v>286</v>
      </c>
      <c r="AC392" s="10">
        <v>1995</v>
      </c>
      <c r="AD392" s="10" t="s">
        <v>93</v>
      </c>
      <c r="AE392" s="10">
        <v>1200</v>
      </c>
      <c r="AF392" s="10">
        <v>1</v>
      </c>
      <c r="AG392" s="10">
        <v>0</v>
      </c>
      <c r="AH392" s="10">
        <v>1</v>
      </c>
      <c r="AI392" s="10">
        <f>SUM(Table1[[#This Row],[Attitude_SS]:[Demography_SS]])</f>
        <v>1</v>
      </c>
      <c r="AJ392" s="10" t="s">
        <v>181</v>
      </c>
      <c r="AK392" s="10" t="s">
        <v>287</v>
      </c>
      <c r="AL392" s="10">
        <v>1</v>
      </c>
      <c r="AM392" s="10" t="s">
        <v>182</v>
      </c>
      <c r="AN392" s="10" t="s">
        <v>288</v>
      </c>
      <c r="AO392" s="11" t="s">
        <v>196</v>
      </c>
      <c r="AP392" s="10">
        <v>-0.31580000000000003</v>
      </c>
      <c r="AQ392" s="10">
        <v>0.72920527663981849</v>
      </c>
      <c r="AR392" s="10"/>
      <c r="AS392" s="10" t="s">
        <v>78</v>
      </c>
      <c r="AT392" s="10">
        <v>-1.24</v>
      </c>
      <c r="AU392" s="10"/>
    </row>
    <row r="393" spans="1:47" x14ac:dyDescent="0.35">
      <c r="A393" s="23">
        <v>22</v>
      </c>
      <c r="B393" s="10" t="s">
        <v>328</v>
      </c>
      <c r="C393" s="10">
        <v>22.1</v>
      </c>
      <c r="D393" s="10" t="s">
        <v>339</v>
      </c>
      <c r="E393" s="10" t="s">
        <v>330</v>
      </c>
      <c r="F393" s="10" t="str">
        <f>IF(Table1[[#This Row],[Regional_accessibility]]=0,"exclude - no RA","")</f>
        <v>exclude - no RA</v>
      </c>
      <c r="G393" s="10" t="str">
        <f>IF(Table1[[#This Row],[E_mag]]&gt;1,"exclude - &gt;1",IF(Table1[[#This Row],[E_mag]]&lt;-1,"exclude &lt;-1",""))</f>
        <v>exclude &lt;-1</v>
      </c>
      <c r="H393" s="10" t="str">
        <f>IF(Table1[[#This Row],[E_mag]]&lt;'4 - Outliers'!$F$11,"low",IF(Table1[[#This Row],[E_mag]]&gt;'4 - Outliers'!$F$12,"high",""))</f>
        <v>low</v>
      </c>
      <c r="I393" s="10">
        <f>IF(Table1[[#This Row],[SE_E_mag]]="",VLOOKUP(Table1[[#This Row],[IV_Standardised]],'5 -Impute_SE'!B:C,2,FALSE),Table1[[#This Row],[SE_E_mag]])</f>
        <v>0.10812325179121343</v>
      </c>
      <c r="J393" s="10"/>
      <c r="K393" s="10">
        <f>1/Table1[[#This Row],[5 - Impute_SE]]</f>
        <v>9.2487044500937259</v>
      </c>
      <c r="L393" s="10">
        <f>Table1[[#This Row],[7 - 1_SE]]*Table1[[#This Row],[6 - Assign weight]]</f>
        <v>0</v>
      </c>
      <c r="M393" s="10">
        <f>Table1[[#This Row],[8 - Total weight]]*Table1[[#This Row],[E_mag]]</f>
        <v>0</v>
      </c>
      <c r="N393" s="10" t="s">
        <v>335</v>
      </c>
      <c r="O393" s="10">
        <v>-5.35</v>
      </c>
      <c r="P393" s="10" t="s">
        <v>126</v>
      </c>
      <c r="Q393" s="10"/>
      <c r="R393" s="10"/>
      <c r="S393" s="10" t="s">
        <v>88</v>
      </c>
      <c r="T393" s="10" t="s">
        <v>45</v>
      </c>
      <c r="U393" s="10" t="s">
        <v>44</v>
      </c>
      <c r="V393" s="10" t="s">
        <v>119</v>
      </c>
      <c r="W393" s="10" t="s">
        <v>120</v>
      </c>
      <c r="X393" s="10" t="s">
        <v>141</v>
      </c>
      <c r="Y393" s="10" t="s">
        <v>50</v>
      </c>
      <c r="Z393" s="10" t="s">
        <v>142</v>
      </c>
      <c r="AA393" s="11" t="s">
        <v>51</v>
      </c>
      <c r="AB393" s="11" t="s">
        <v>331</v>
      </c>
      <c r="AC393" s="11">
        <v>1990</v>
      </c>
      <c r="AD393" s="10" t="s">
        <v>93</v>
      </c>
      <c r="AE393" s="10">
        <v>6476</v>
      </c>
      <c r="AF393" s="10">
        <v>0</v>
      </c>
      <c r="AG393" s="10">
        <v>0</v>
      </c>
      <c r="AH393" s="10">
        <v>1</v>
      </c>
      <c r="AI393" s="10">
        <f>SUM(Table1[[#This Row],[Attitude_SS]:[Demography_SS]])</f>
        <v>1</v>
      </c>
      <c r="AJ393" s="11" t="s">
        <v>181</v>
      </c>
      <c r="AK393" s="11" t="s">
        <v>340</v>
      </c>
      <c r="AL393" s="11"/>
      <c r="AM393" s="11" t="s">
        <v>324</v>
      </c>
      <c r="AN393" s="11" t="s">
        <v>147</v>
      </c>
      <c r="AO393" s="11" t="s">
        <v>124</v>
      </c>
      <c r="AP393" s="10">
        <v>-46.633000000000003</v>
      </c>
      <c r="AQ393" s="10">
        <v>5.5917201159042043E-21</v>
      </c>
      <c r="AR393" s="10"/>
      <c r="AS393" s="10" t="s">
        <v>78</v>
      </c>
      <c r="AT393" s="10" t="s">
        <v>58</v>
      </c>
      <c r="AU393" s="10"/>
    </row>
    <row r="394" spans="1:47" x14ac:dyDescent="0.35">
      <c r="A394" s="23">
        <v>57</v>
      </c>
      <c r="B394" s="10" t="s">
        <v>651</v>
      </c>
      <c r="C394" s="10">
        <v>57.1</v>
      </c>
      <c r="D394" s="10" t="s">
        <v>652</v>
      </c>
      <c r="E394" s="10" t="s">
        <v>653</v>
      </c>
      <c r="F394" s="10" t="str">
        <f>IF(Table1[[#This Row],[Regional_accessibility]]=0,"exclude - no RA","")</f>
        <v>exclude - no RA</v>
      </c>
      <c r="G394" s="10" t="str">
        <f>IF(Table1[[#This Row],[E_mag]]&gt;1,"exclude - &gt;1",IF(Table1[[#This Row],[E_mag]]&lt;-1,"exclude &lt;-1",""))</f>
        <v>exclude &lt;-1</v>
      </c>
      <c r="H394" s="10" t="str">
        <f>IF(Table1[[#This Row],[E_mag]]&lt;'4 - Outliers'!$F$11,"low",IF(Table1[[#This Row],[E_mag]]&gt;'4 - Outliers'!$F$12,"high",""))</f>
        <v>low</v>
      </c>
      <c r="I394" s="10">
        <f>IF(Table1[[#This Row],[SE_E_mag]]="",VLOOKUP(Table1[[#This Row],[IV_Standardised]],'5 -Impute_SE'!B:C,2,FALSE),Table1[[#This Row],[SE_E_mag]])</f>
        <v>8.1678742695926662E-2</v>
      </c>
      <c r="J394" s="10"/>
      <c r="K394" s="10">
        <f>1/Table1[[#This Row],[5 - Impute_SE]]</f>
        <v>12.243087576932918</v>
      </c>
      <c r="L394" s="10">
        <f>Table1[[#This Row],[7 - 1_SE]]*Table1[[#This Row],[6 - Assign weight]]</f>
        <v>0</v>
      </c>
      <c r="M394" s="10">
        <f>Table1[[#This Row],[8 - Total weight]]*Table1[[#This Row],[E_mag]]</f>
        <v>0</v>
      </c>
      <c r="N394" s="10" t="s">
        <v>333</v>
      </c>
      <c r="O394" s="10">
        <v>-22</v>
      </c>
      <c r="P394" s="10" t="s">
        <v>126</v>
      </c>
      <c r="Q394" s="10"/>
      <c r="R394" s="10"/>
      <c r="S394" s="10" t="s">
        <v>44</v>
      </c>
      <c r="T394" s="10" t="s">
        <v>45</v>
      </c>
      <c r="U394" s="10" t="s">
        <v>46</v>
      </c>
      <c r="V394" s="10" t="s">
        <v>302</v>
      </c>
      <c r="W394" s="10" t="s">
        <v>654</v>
      </c>
      <c r="X394" s="10" t="s">
        <v>73</v>
      </c>
      <c r="Y394" s="10" t="s">
        <v>50</v>
      </c>
      <c r="Z394" s="10" t="s">
        <v>142</v>
      </c>
      <c r="AA394" s="11" t="s">
        <v>285</v>
      </c>
      <c r="AB394" s="11" t="s">
        <v>483</v>
      </c>
      <c r="AC394" s="11">
        <v>2003</v>
      </c>
      <c r="AD394" s="10" t="s">
        <v>93</v>
      </c>
      <c r="AE394" s="10">
        <v>3710</v>
      </c>
      <c r="AF394" s="10">
        <v>0</v>
      </c>
      <c r="AG394" s="10">
        <v>1</v>
      </c>
      <c r="AH394" s="10">
        <v>1</v>
      </c>
      <c r="AI394" s="10">
        <f>SUM(Table1[[#This Row],[Attitude_SS]:[Demography_SS]])</f>
        <v>2</v>
      </c>
      <c r="AJ394" s="11" t="s">
        <v>181</v>
      </c>
      <c r="AK394" s="11" t="s">
        <v>655</v>
      </c>
      <c r="AL394" s="11">
        <v>1</v>
      </c>
      <c r="AM394" s="11" t="s">
        <v>182</v>
      </c>
      <c r="AN394" s="11" t="s">
        <v>656</v>
      </c>
      <c r="AO394" s="11" t="s">
        <v>196</v>
      </c>
      <c r="AP394" s="10">
        <v>-1.1839999999999999</v>
      </c>
      <c r="AQ394" s="10">
        <v>0.30605207860227068</v>
      </c>
      <c r="AR394" s="10"/>
      <c r="AS394" s="10" t="s">
        <v>78</v>
      </c>
      <c r="AT394" s="10" t="s">
        <v>58</v>
      </c>
      <c r="AU394" s="10"/>
    </row>
    <row r="395" spans="1:47" x14ac:dyDescent="0.35">
      <c r="A395" s="23">
        <v>22</v>
      </c>
      <c r="B395" s="10" t="s">
        <v>328</v>
      </c>
      <c r="C395" s="10">
        <v>22.1</v>
      </c>
      <c r="D395" s="10" t="s">
        <v>342</v>
      </c>
      <c r="E395" s="10" t="s">
        <v>330</v>
      </c>
      <c r="F395" s="10" t="str">
        <f>IF(Table1[[#This Row],[Regional_accessibility]]=0,"exclude - no RA","")</f>
        <v>exclude - no RA</v>
      </c>
      <c r="G395" s="10" t="str">
        <f>IF(Table1[[#This Row],[E_mag]]&gt;1,"exclude - &gt;1",IF(Table1[[#This Row],[E_mag]]&lt;-1,"exclude &lt;-1",""))</f>
        <v>exclude - &gt;1</v>
      </c>
      <c r="H395" s="10" t="str">
        <f>IF(Table1[[#This Row],[E_mag]]&lt;'4 - Outliers'!$F$11,"low",IF(Table1[[#This Row],[E_mag]]&gt;'4 - Outliers'!$F$12,"high",""))</f>
        <v>high</v>
      </c>
      <c r="I395" s="10">
        <f>IF(Table1[[#This Row],[SE_E_mag]]="",VLOOKUP(Table1[[#This Row],[IV_Standardised]],'5 -Impute_SE'!B:C,2,FALSE),Table1[[#This Row],[SE_E_mag]])</f>
        <v>5.2155174262047875E-2</v>
      </c>
      <c r="J395" s="10"/>
      <c r="K395" s="10">
        <f>1/Table1[[#This Row],[5 - Impute_SE]]</f>
        <v>19.173553039543329</v>
      </c>
      <c r="L395" s="10">
        <f>Table1[[#This Row],[7 - 1_SE]]*Table1[[#This Row],[6 - Assign weight]]</f>
        <v>0</v>
      </c>
      <c r="M395" s="10">
        <f>Table1[[#This Row],[8 - Total weight]]*Table1[[#This Row],[E_mag]]</f>
        <v>0</v>
      </c>
      <c r="N395" s="10" t="s">
        <v>335</v>
      </c>
      <c r="O395" s="10">
        <v>5.08</v>
      </c>
      <c r="P395" s="10" t="s">
        <v>126</v>
      </c>
      <c r="Q395" s="10"/>
      <c r="R395" s="10"/>
      <c r="S395" s="10" t="s">
        <v>88</v>
      </c>
      <c r="T395" s="10" t="s">
        <v>66</v>
      </c>
      <c r="U395" s="10" t="s">
        <v>88</v>
      </c>
      <c r="V395" s="10" t="s">
        <v>119</v>
      </c>
      <c r="W395" s="10" t="s">
        <v>120</v>
      </c>
      <c r="X395" s="10" t="s">
        <v>141</v>
      </c>
      <c r="Y395" s="10" t="s">
        <v>50</v>
      </c>
      <c r="Z395" s="10" t="s">
        <v>142</v>
      </c>
      <c r="AA395" s="11" t="s">
        <v>51</v>
      </c>
      <c r="AB395" s="11" t="s">
        <v>331</v>
      </c>
      <c r="AC395" s="11">
        <v>1990</v>
      </c>
      <c r="AD395" s="10" t="s">
        <v>93</v>
      </c>
      <c r="AE395" s="10">
        <v>6476</v>
      </c>
      <c r="AF395" s="10">
        <v>0</v>
      </c>
      <c r="AG395" s="10">
        <v>0</v>
      </c>
      <c r="AH395" s="10">
        <v>1</v>
      </c>
      <c r="AI395" s="10">
        <f>SUM(Table1[[#This Row],[Attitude_SS]:[Demography_SS]])</f>
        <v>1</v>
      </c>
      <c r="AJ395" s="11" t="s">
        <v>60</v>
      </c>
      <c r="AK395" s="11" t="s">
        <v>337</v>
      </c>
      <c r="AL395" s="11"/>
      <c r="AM395" s="10" t="s">
        <v>132</v>
      </c>
      <c r="AN395" s="11" t="s">
        <v>147</v>
      </c>
      <c r="AO395" s="11" t="s">
        <v>124</v>
      </c>
      <c r="AP395" s="10">
        <v>0.40600000000000003</v>
      </c>
      <c r="AQ395" s="10">
        <v>1.50080255245802</v>
      </c>
      <c r="AR395" s="10"/>
      <c r="AS395" s="10" t="s">
        <v>78</v>
      </c>
      <c r="AT395" s="10" t="s">
        <v>58</v>
      </c>
      <c r="AU395" s="10"/>
    </row>
    <row r="396" spans="1:47" x14ac:dyDescent="0.35">
      <c r="A396" s="23">
        <v>22</v>
      </c>
      <c r="B396" s="10" t="s">
        <v>328</v>
      </c>
      <c r="C396" s="10">
        <v>22.2</v>
      </c>
      <c r="D396" s="10" t="s">
        <v>349</v>
      </c>
      <c r="E396" s="10" t="s">
        <v>330</v>
      </c>
      <c r="F396" s="10" t="str">
        <f>IF(Table1[[#This Row],[Regional_accessibility]]=0,"exclude - no RA","")</f>
        <v>exclude - no RA</v>
      </c>
      <c r="G396" s="10" t="str">
        <f>IF(Table1[[#This Row],[E_mag]]&gt;1,"exclude - &gt;1",IF(Table1[[#This Row],[E_mag]]&lt;-1,"exclude &lt;-1",""))</f>
        <v>exclude - &gt;1</v>
      </c>
      <c r="H396" s="10" t="str">
        <f>IF(Table1[[#This Row],[E_mag]]&lt;'4 - Outliers'!$F$11,"low",IF(Table1[[#This Row],[E_mag]]&gt;'4 - Outliers'!$F$12,"high",""))</f>
        <v>high</v>
      </c>
      <c r="I396" s="10">
        <f>IF(Table1[[#This Row],[SE_E_mag]]="",VLOOKUP(Table1[[#This Row],[IV_Standardised]],'5 -Impute_SE'!B:C,2,FALSE),Table1[[#This Row],[SE_E_mag]])</f>
        <v>5.2155174262047875E-2</v>
      </c>
      <c r="J396" s="10"/>
      <c r="K396" s="10">
        <f>1/Table1[[#This Row],[5 - Impute_SE]]</f>
        <v>19.173553039543329</v>
      </c>
      <c r="L396" s="10">
        <f>Table1[[#This Row],[7 - 1_SE]]*Table1[[#This Row],[6 - Assign weight]]</f>
        <v>0</v>
      </c>
      <c r="M396" s="10">
        <f>Table1[[#This Row],[8 - Total weight]]*Table1[[#This Row],[E_mag]]</f>
        <v>0</v>
      </c>
      <c r="N396" s="10" t="s">
        <v>335</v>
      </c>
      <c r="O396" s="10">
        <v>5</v>
      </c>
      <c r="P396" s="10" t="s">
        <v>126</v>
      </c>
      <c r="Q396" s="10"/>
      <c r="R396" s="10"/>
      <c r="S396" s="10" t="s">
        <v>88</v>
      </c>
      <c r="T396" s="10" t="s">
        <v>66</v>
      </c>
      <c r="U396" s="10" t="s">
        <v>88</v>
      </c>
      <c r="V396" s="10" t="s">
        <v>119</v>
      </c>
      <c r="W396" s="10" t="s">
        <v>120</v>
      </c>
      <c r="X396" s="10" t="s">
        <v>141</v>
      </c>
      <c r="Y396" s="10" t="s">
        <v>50</v>
      </c>
      <c r="Z396" s="10" t="s">
        <v>142</v>
      </c>
      <c r="AA396" s="11" t="s">
        <v>51</v>
      </c>
      <c r="AB396" s="11" t="s">
        <v>331</v>
      </c>
      <c r="AC396" s="11">
        <v>1990</v>
      </c>
      <c r="AD396" s="10" t="s">
        <v>93</v>
      </c>
      <c r="AE396" s="10">
        <v>4468</v>
      </c>
      <c r="AF396" s="10">
        <v>0</v>
      </c>
      <c r="AG396" s="10">
        <v>0</v>
      </c>
      <c r="AH396" s="10">
        <v>1</v>
      </c>
      <c r="AI396" s="10">
        <f>SUM(Table1[[#This Row],[Attitude_SS]:[Demography_SS]])</f>
        <v>1</v>
      </c>
      <c r="AJ396" s="11" t="s">
        <v>60</v>
      </c>
      <c r="AK396" s="11" t="s">
        <v>337</v>
      </c>
      <c r="AL396" s="11"/>
      <c r="AM396" s="10" t="s">
        <v>132</v>
      </c>
      <c r="AN396" s="11" t="s">
        <v>147</v>
      </c>
      <c r="AO396" s="11" t="s">
        <v>124</v>
      </c>
      <c r="AP396" s="10">
        <v>0.52900000000000003</v>
      </c>
      <c r="AQ396" s="10">
        <v>1.697234225493002</v>
      </c>
      <c r="AR396" s="10"/>
      <c r="AS396" s="10" t="s">
        <v>78</v>
      </c>
      <c r="AT396" s="10" t="s">
        <v>58</v>
      </c>
      <c r="AU396" s="10"/>
    </row>
    <row r="397" spans="1:47" x14ac:dyDescent="0.35">
      <c r="A397" s="23">
        <v>100</v>
      </c>
      <c r="B397" s="10" t="s">
        <v>1008</v>
      </c>
      <c r="C397" s="10">
        <v>100.1</v>
      </c>
      <c r="D397" s="10" t="s">
        <v>1013</v>
      </c>
      <c r="E397" s="10" t="s">
        <v>1009</v>
      </c>
      <c r="F397" s="10" t="str">
        <f>IF(Table1[[#This Row],[Regional_accessibility]]=0,"exclude - no RA","")</f>
        <v>exclude - no RA</v>
      </c>
      <c r="G397" s="10" t="str">
        <f>IF(Table1[[#This Row],[E_mag]]&gt;1,"exclude - &gt;1",IF(Table1[[#This Row],[E_mag]]&lt;-1,"exclude &lt;-1",""))</f>
        <v>exclude - &gt;1</v>
      </c>
      <c r="H397" s="10" t="str">
        <f>IF(Table1[[#This Row],[E_mag]]&lt;'4 - Outliers'!$F$11,"low",IF(Table1[[#This Row],[E_mag]]&gt;'4 - Outliers'!$F$12,"high",""))</f>
        <v>high</v>
      </c>
      <c r="I397" s="10">
        <f>IF(Table1[[#This Row],[SE_E_mag]]="",VLOOKUP(Table1[[#This Row],[IV_Standardised]],'5 -Impute_SE'!B:C,2,FALSE),Table1[[#This Row],[SE_E_mag]])</f>
        <v>1.2060667870036101</v>
      </c>
      <c r="J397" s="10"/>
      <c r="K397" s="10">
        <f>1/Table1[[#This Row],[5 - Impute_SE]]</f>
        <v>0.82914147937398319</v>
      </c>
      <c r="L397" s="10">
        <f>Table1[[#This Row],[7 - 1_SE]]*Table1[[#This Row],[6 - Assign weight]]</f>
        <v>0</v>
      </c>
      <c r="M397" s="10">
        <f>Table1[[#This Row],[8 - Total weight]]*Table1[[#This Row],[E_mag]]</f>
        <v>0</v>
      </c>
      <c r="N397" s="10" t="s">
        <v>1014</v>
      </c>
      <c r="O397" s="10">
        <v>2.1338104693140796</v>
      </c>
      <c r="P397" s="10" t="s">
        <v>491</v>
      </c>
      <c r="Q397" s="10">
        <v>1.2060667870036101</v>
      </c>
      <c r="R397" s="10" t="s">
        <v>128</v>
      </c>
      <c r="S397" s="10" t="s">
        <v>88</v>
      </c>
      <c r="T397" s="10" t="s">
        <v>66</v>
      </c>
      <c r="U397" s="10" t="s">
        <v>88</v>
      </c>
      <c r="V397" s="10" t="s">
        <v>71</v>
      </c>
      <c r="W397" s="10" t="s">
        <v>213</v>
      </c>
      <c r="X397" s="10" t="s">
        <v>678</v>
      </c>
      <c r="Y397" s="10" t="s">
        <v>50</v>
      </c>
      <c r="Z397" s="10" t="s">
        <v>13</v>
      </c>
      <c r="AA397" s="11" t="s">
        <v>51</v>
      </c>
      <c r="AB397" s="11" t="s">
        <v>1010</v>
      </c>
      <c r="AC397" s="11">
        <v>2011</v>
      </c>
      <c r="AD397" s="10" t="s">
        <v>165</v>
      </c>
      <c r="AE397" s="10">
        <v>284</v>
      </c>
      <c r="AF397" s="10">
        <v>0</v>
      </c>
      <c r="AG397" s="10">
        <v>1</v>
      </c>
      <c r="AH397" s="10">
        <v>1</v>
      </c>
      <c r="AI397" s="10">
        <f>SUM(Table1[[#This Row],[Attitude_SS]:[Demography_SS]])</f>
        <v>2</v>
      </c>
      <c r="AJ397" s="11" t="s">
        <v>60</v>
      </c>
      <c r="AK397" s="11" t="s">
        <v>393</v>
      </c>
      <c r="AL397" s="11"/>
      <c r="AM397" s="11" t="s">
        <v>132</v>
      </c>
      <c r="AN397" s="11" t="s">
        <v>74</v>
      </c>
      <c r="AO397" s="11" t="s">
        <v>75</v>
      </c>
      <c r="AP397" s="10">
        <v>2.3E-2</v>
      </c>
      <c r="AQ397" s="10">
        <v>1.02</v>
      </c>
      <c r="AR397" s="10"/>
      <c r="AS397" s="10" t="s">
        <v>126</v>
      </c>
      <c r="AT397" s="10">
        <v>1.7692307692307694</v>
      </c>
      <c r="AU397" s="10" t="s">
        <v>554</v>
      </c>
    </row>
    <row r="398" spans="1:47" x14ac:dyDescent="0.35">
      <c r="A398" s="23">
        <v>73</v>
      </c>
      <c r="B398" s="10" t="s">
        <v>893</v>
      </c>
      <c r="C398" s="10">
        <v>73.150000000000006</v>
      </c>
      <c r="D398" s="10" t="s">
        <v>905</v>
      </c>
      <c r="E398" s="10" t="s">
        <v>895</v>
      </c>
      <c r="F398" s="10" t="str">
        <f>IF(Table1[[#This Row],[Regional_accessibility]]=0,"exclude - no RA","")</f>
        <v>exclude - no RA</v>
      </c>
      <c r="G398" s="10" t="str">
        <f>IF(Table1[[#This Row],[E_mag]]&gt;1,"exclude - &gt;1",IF(Table1[[#This Row],[E_mag]]&lt;-1,"exclude &lt;-1",""))</f>
        <v/>
      </c>
      <c r="H398" s="10" t="str">
        <f>IF(Table1[[#This Row],[E_mag]]&lt;'4 - Outliers'!$F$11,"low",IF(Table1[[#This Row],[E_mag]]&gt;'4 - Outliers'!$F$12,"high",""))</f>
        <v>high</v>
      </c>
      <c r="I398" s="10">
        <f>IF(Table1[[#This Row],[SE_E_mag]]="",VLOOKUP(Table1[[#This Row],[IV_Standardised]],'5 -Impute_SE'!B:C,2,FALSE),Table1[[#This Row],[SE_E_mag]])</f>
        <v>0.50958053008281146</v>
      </c>
      <c r="J398" s="10"/>
      <c r="K398" s="10">
        <f>1/Table1[[#This Row],[5 - Impute_SE]]</f>
        <v>1.9623983668243583</v>
      </c>
      <c r="L398" s="10">
        <f>Table1[[#This Row],[7 - 1_SE]]*Table1[[#This Row],[6 - Assign weight]]</f>
        <v>0</v>
      </c>
      <c r="M398" s="10">
        <f>Table1[[#This Row],[8 - Total weight]]*Table1[[#This Row],[E_mag]]</f>
        <v>0</v>
      </c>
      <c r="N398" s="10" t="s">
        <v>175</v>
      </c>
      <c r="O398" s="13">
        <v>0.8989000550660794</v>
      </c>
      <c r="P398" s="10" t="s">
        <v>57</v>
      </c>
      <c r="Q398" s="10">
        <v>0.50958053008281146</v>
      </c>
      <c r="R398" s="10" t="s">
        <v>128</v>
      </c>
      <c r="S398" s="10" t="s">
        <v>88</v>
      </c>
      <c r="T398" s="10" t="s">
        <v>66</v>
      </c>
      <c r="U398" s="10" t="s">
        <v>88</v>
      </c>
      <c r="V398" s="10" t="s">
        <v>47</v>
      </c>
      <c r="W398" s="10" t="s">
        <v>896</v>
      </c>
      <c r="X398" s="10" t="s">
        <v>49</v>
      </c>
      <c r="Y398" s="10" t="s">
        <v>90</v>
      </c>
      <c r="Z398" s="10" t="s">
        <v>174</v>
      </c>
      <c r="AA398" s="11" t="s">
        <v>51</v>
      </c>
      <c r="AB398" s="11" t="s">
        <v>225</v>
      </c>
      <c r="AC398" s="11">
        <v>2011</v>
      </c>
      <c r="AD398" s="10" t="s">
        <v>165</v>
      </c>
      <c r="AE398" s="10">
        <v>53</v>
      </c>
      <c r="AF398" s="10">
        <v>0</v>
      </c>
      <c r="AG398" s="10">
        <v>0</v>
      </c>
      <c r="AH398" s="10">
        <v>1</v>
      </c>
      <c r="AI398" s="10">
        <f>SUM(Table1[[#This Row],[Attitude_SS]:[Demography_SS]])</f>
        <v>1</v>
      </c>
      <c r="AJ398" s="11" t="s">
        <v>60</v>
      </c>
      <c r="AK398" s="11" t="s">
        <v>906</v>
      </c>
      <c r="AL398" s="11"/>
      <c r="AM398" s="11" t="s">
        <v>132</v>
      </c>
      <c r="AN398" s="11" t="s">
        <v>55</v>
      </c>
      <c r="AO398" s="11"/>
      <c r="AP398" s="10">
        <v>47.201999999999998</v>
      </c>
      <c r="AQ398" s="10"/>
      <c r="AR398" s="10"/>
      <c r="AS398" s="10" t="s">
        <v>58</v>
      </c>
      <c r="AT398" s="10">
        <v>1.764</v>
      </c>
      <c r="AU398" s="10"/>
    </row>
    <row r="399" spans="1:47" x14ac:dyDescent="0.35">
      <c r="A399" s="23">
        <v>30</v>
      </c>
      <c r="B399" s="10" t="s">
        <v>388</v>
      </c>
      <c r="C399" s="10">
        <v>30.1</v>
      </c>
      <c r="D399" s="10" t="s">
        <v>412</v>
      </c>
      <c r="E399" s="10" t="s">
        <v>390</v>
      </c>
      <c r="F399" s="10" t="str">
        <f>IF(Table1[[#This Row],[Regional_accessibility]]=0,"exclude - no RA","")</f>
        <v>exclude - no RA</v>
      </c>
      <c r="G399" s="10" t="str">
        <f>IF(Table1[[#This Row],[E_mag]]&gt;1,"exclude - &gt;1",IF(Table1[[#This Row],[E_mag]]&lt;-1,"exclude &lt;-1",""))</f>
        <v/>
      </c>
      <c r="H399" s="10" t="str">
        <f>IF(Table1[[#This Row],[E_mag]]&lt;'4 - Outliers'!$F$11,"low",IF(Table1[[#This Row],[E_mag]]&gt;'4 - Outliers'!$F$12,"high",""))</f>
        <v>high</v>
      </c>
      <c r="I399" s="10">
        <f>IF(Table1[[#This Row],[SE_E_mag]]="",VLOOKUP(Table1[[#This Row],[IV_Standardised]],'5 -Impute_SE'!B:C,2,FALSE),Table1[[#This Row],[SE_E_mag]])</f>
        <v>0.38279999999999997</v>
      </c>
      <c r="J399" s="10"/>
      <c r="K399" s="10">
        <f>1/Table1[[#This Row],[5 - Impute_SE]]</f>
        <v>2.6123301985370952</v>
      </c>
      <c r="L399" s="10">
        <f>Table1[[#This Row],[7 - 1_SE]]*Table1[[#This Row],[6 - Assign weight]]</f>
        <v>0</v>
      </c>
      <c r="M399" s="10">
        <f>Table1[[#This Row],[8 - Total weight]]*Table1[[#This Row],[E_mag]]</f>
        <v>0</v>
      </c>
      <c r="N399" s="10" t="s">
        <v>398</v>
      </c>
      <c r="O399" s="10">
        <v>0.87</v>
      </c>
      <c r="P399" s="10" t="s">
        <v>362</v>
      </c>
      <c r="Q399" s="10">
        <v>0.38279999999999997</v>
      </c>
      <c r="R399" s="10" t="s">
        <v>128</v>
      </c>
      <c r="S399" s="10" t="s">
        <v>88</v>
      </c>
      <c r="T399" s="10" t="s">
        <v>66</v>
      </c>
      <c r="U399" s="10" t="s">
        <v>88</v>
      </c>
      <c r="V399" s="10" t="s">
        <v>47</v>
      </c>
      <c r="W399" s="10" t="s">
        <v>391</v>
      </c>
      <c r="X399" s="10" t="s">
        <v>214</v>
      </c>
      <c r="Y399" s="10" t="s">
        <v>90</v>
      </c>
      <c r="Z399" s="10" t="s">
        <v>13</v>
      </c>
      <c r="AA399" s="11" t="s">
        <v>51</v>
      </c>
      <c r="AB399" s="11" t="s">
        <v>392</v>
      </c>
      <c r="AC399" s="11">
        <v>2005</v>
      </c>
      <c r="AD399" s="10" t="s">
        <v>93</v>
      </c>
      <c r="AE399" s="10">
        <v>148</v>
      </c>
      <c r="AF399" s="10">
        <v>0</v>
      </c>
      <c r="AG399" s="10">
        <v>0</v>
      </c>
      <c r="AH399" s="10">
        <v>0</v>
      </c>
      <c r="AI399" s="10">
        <f>SUM(Table1[[#This Row],[Attitude_SS]:[Demography_SS]])</f>
        <v>0</v>
      </c>
      <c r="AJ399" s="11" t="s">
        <v>60</v>
      </c>
      <c r="AK399" s="11" t="s">
        <v>413</v>
      </c>
      <c r="AL399" s="11"/>
      <c r="AM399" s="10" t="s">
        <v>167</v>
      </c>
      <c r="AN399" s="11" t="s">
        <v>215</v>
      </c>
      <c r="AO399" s="11"/>
      <c r="AP399" s="10">
        <v>0.25</v>
      </c>
      <c r="AQ399" s="10"/>
      <c r="AR399" s="10">
        <v>1.2840254166877414</v>
      </c>
      <c r="AS399" s="10" t="s">
        <v>185</v>
      </c>
      <c r="AT399" s="10">
        <v>2.2727272727272729</v>
      </c>
      <c r="AU399" s="10" t="s">
        <v>127</v>
      </c>
    </row>
    <row r="400" spans="1:47" x14ac:dyDescent="0.35">
      <c r="A400" s="23">
        <v>30</v>
      </c>
      <c r="B400" s="10" t="s">
        <v>388</v>
      </c>
      <c r="C400" s="10">
        <v>30.2</v>
      </c>
      <c r="D400" s="10" t="s">
        <v>420</v>
      </c>
      <c r="E400" s="10" t="s">
        <v>415</v>
      </c>
      <c r="F400" s="10" t="str">
        <f>IF(Table1[[#This Row],[Regional_accessibility]]=0,"exclude - no RA","")</f>
        <v>exclude - no RA</v>
      </c>
      <c r="G400" s="10" t="str">
        <f>IF(Table1[[#This Row],[E_mag]]&gt;1,"exclude - &gt;1",IF(Table1[[#This Row],[E_mag]]&lt;-1,"exclude &lt;-1",""))</f>
        <v/>
      </c>
      <c r="H400" s="10" t="str">
        <f>IF(Table1[[#This Row],[E_mag]]&lt;'4 - Outliers'!$F$11,"low",IF(Table1[[#This Row],[E_mag]]&gt;'4 - Outliers'!$F$12,"high",""))</f>
        <v>high</v>
      </c>
      <c r="I400" s="10">
        <f>IF(Table1[[#This Row],[SE_E_mag]]="",VLOOKUP(Table1[[#This Row],[IV_Standardised]],'5 -Impute_SE'!B:C,2,FALSE),Table1[[#This Row],[SE_E_mag]])</f>
        <v>0.38279999999999997</v>
      </c>
      <c r="J400" s="10"/>
      <c r="K400" s="10">
        <f>1/Table1[[#This Row],[5 - Impute_SE]]</f>
        <v>2.6123301985370952</v>
      </c>
      <c r="L400" s="10">
        <f>Table1[[#This Row],[7 - 1_SE]]*Table1[[#This Row],[6 - Assign weight]]</f>
        <v>0</v>
      </c>
      <c r="M400" s="10">
        <f>Table1[[#This Row],[8 - Total weight]]*Table1[[#This Row],[E_mag]]</f>
        <v>0</v>
      </c>
      <c r="N400" s="10" t="s">
        <v>398</v>
      </c>
      <c r="O400" s="10">
        <v>0.76559999999999995</v>
      </c>
      <c r="P400" s="10" t="s">
        <v>362</v>
      </c>
      <c r="Q400" s="10">
        <v>0.38279999999999997</v>
      </c>
      <c r="R400" s="10" t="s">
        <v>128</v>
      </c>
      <c r="S400" s="10" t="s">
        <v>88</v>
      </c>
      <c r="T400" s="10" t="s">
        <v>66</v>
      </c>
      <c r="U400" s="10" t="s">
        <v>88</v>
      </c>
      <c r="V400" s="10" t="s">
        <v>47</v>
      </c>
      <c r="W400" s="10" t="s">
        <v>391</v>
      </c>
      <c r="X400" s="10" t="s">
        <v>214</v>
      </c>
      <c r="Y400" s="10" t="s">
        <v>90</v>
      </c>
      <c r="Z400" s="10" t="s">
        <v>13</v>
      </c>
      <c r="AA400" s="11" t="s">
        <v>51</v>
      </c>
      <c r="AB400" s="11" t="s">
        <v>392</v>
      </c>
      <c r="AC400" s="11">
        <v>2005</v>
      </c>
      <c r="AD400" s="10" t="s">
        <v>93</v>
      </c>
      <c r="AE400" s="10">
        <v>141</v>
      </c>
      <c r="AF400" s="10">
        <v>0</v>
      </c>
      <c r="AG400" s="10">
        <v>0</v>
      </c>
      <c r="AH400" s="10">
        <v>0</v>
      </c>
      <c r="AI400" s="10">
        <f>SUM(Table1[[#This Row],[Attitude_SS]:[Demography_SS]])</f>
        <v>0</v>
      </c>
      <c r="AJ400" s="11" t="s">
        <v>60</v>
      </c>
      <c r="AK400" s="11" t="s">
        <v>413</v>
      </c>
      <c r="AL400" s="11"/>
      <c r="AM400" s="10" t="s">
        <v>167</v>
      </c>
      <c r="AN400" s="11" t="s">
        <v>215</v>
      </c>
      <c r="AO400" s="11"/>
      <c r="AP400" s="10">
        <v>0.22</v>
      </c>
      <c r="AQ400" s="10"/>
      <c r="AR400" s="10">
        <v>1.2460767305873808</v>
      </c>
      <c r="AS400" s="10" t="s">
        <v>185</v>
      </c>
      <c r="AT400" s="10">
        <v>2</v>
      </c>
      <c r="AU400" s="10" t="s">
        <v>127</v>
      </c>
    </row>
    <row r="401" spans="1:47" x14ac:dyDescent="0.35">
      <c r="A401" s="23">
        <v>30</v>
      </c>
      <c r="B401" s="10" t="s">
        <v>388</v>
      </c>
      <c r="C401" s="10">
        <v>30.2</v>
      </c>
      <c r="D401" s="10" t="s">
        <v>418</v>
      </c>
      <c r="E401" s="10" t="s">
        <v>415</v>
      </c>
      <c r="F401" s="10" t="str">
        <f>IF(Table1[[#This Row],[Regional_accessibility]]=0,"exclude - no RA","")</f>
        <v>exclude - no RA</v>
      </c>
      <c r="G401" s="10" t="str">
        <f>IF(Table1[[#This Row],[E_mag]]&gt;1,"exclude - &gt;1",IF(Table1[[#This Row],[E_mag]]&lt;-1,"exclude &lt;-1",""))</f>
        <v/>
      </c>
      <c r="H401" s="10" t="str">
        <f>IF(Table1[[#This Row],[E_mag]]&lt;'4 - Outliers'!$F$11,"low",IF(Table1[[#This Row],[E_mag]]&gt;'4 - Outliers'!$F$12,"high",""))</f>
        <v>high</v>
      </c>
      <c r="I401" s="10">
        <f>IF(Table1[[#This Row],[SE_E_mag]]="",VLOOKUP(Table1[[#This Row],[IV_Standardised]],'5 -Impute_SE'!B:C,2,FALSE),Table1[[#This Row],[SE_E_mag]])</f>
        <v>0.16660000000000003</v>
      </c>
      <c r="J401" s="10"/>
      <c r="K401" s="10">
        <f>1/Table1[[#This Row],[5 - Impute_SE]]</f>
        <v>6.0024009603841524</v>
      </c>
      <c r="L401" s="10">
        <f>Table1[[#This Row],[7 - 1_SE]]*Table1[[#This Row],[6 - Assign weight]]</f>
        <v>0</v>
      </c>
      <c r="M401" s="10">
        <f>Table1[[#This Row],[8 - Total weight]]*Table1[[#This Row],[E_mag]]</f>
        <v>0</v>
      </c>
      <c r="N401" s="10" t="s">
        <v>398</v>
      </c>
      <c r="O401" s="10">
        <v>0.64260000000000006</v>
      </c>
      <c r="P401" s="10" t="s">
        <v>362</v>
      </c>
      <c r="Q401" s="10">
        <v>0.16660000000000003</v>
      </c>
      <c r="R401" s="10" t="s">
        <v>128</v>
      </c>
      <c r="S401" s="10" t="s">
        <v>88</v>
      </c>
      <c r="T401" s="10" t="s">
        <v>66</v>
      </c>
      <c r="U401" s="10" t="s">
        <v>88</v>
      </c>
      <c r="V401" s="10" t="s">
        <v>47</v>
      </c>
      <c r="W401" s="10" t="s">
        <v>391</v>
      </c>
      <c r="X401" s="10" t="s">
        <v>214</v>
      </c>
      <c r="Y401" s="10" t="s">
        <v>90</v>
      </c>
      <c r="Z401" s="10" t="s">
        <v>13</v>
      </c>
      <c r="AA401" s="11" t="s">
        <v>51</v>
      </c>
      <c r="AB401" s="11" t="s">
        <v>392</v>
      </c>
      <c r="AC401" s="11">
        <v>2005</v>
      </c>
      <c r="AD401" s="10" t="s">
        <v>93</v>
      </c>
      <c r="AE401" s="10">
        <v>141</v>
      </c>
      <c r="AF401" s="10">
        <v>0</v>
      </c>
      <c r="AG401" s="10">
        <v>0</v>
      </c>
      <c r="AH401" s="10">
        <v>0</v>
      </c>
      <c r="AI401" s="10">
        <f>SUM(Table1[[#This Row],[Attitude_SS]:[Demography_SS]])</f>
        <v>0</v>
      </c>
      <c r="AJ401" s="11" t="s">
        <v>60</v>
      </c>
      <c r="AK401" s="11" t="s">
        <v>403</v>
      </c>
      <c r="AL401" s="11"/>
      <c r="AM401" s="10" t="s">
        <v>167</v>
      </c>
      <c r="AN401" s="11" t="s">
        <v>215</v>
      </c>
      <c r="AO401" s="11"/>
      <c r="AP401" s="10">
        <v>0.27</v>
      </c>
      <c r="AQ401" s="10"/>
      <c r="AR401" s="10">
        <v>1.3099644507332473</v>
      </c>
      <c r="AS401" s="10" t="s">
        <v>185</v>
      </c>
      <c r="AT401" s="10">
        <v>3.8571428571428572</v>
      </c>
      <c r="AU401" s="10" t="s">
        <v>127</v>
      </c>
    </row>
    <row r="402" spans="1:47" x14ac:dyDescent="0.35">
      <c r="A402" s="23">
        <v>30</v>
      </c>
      <c r="B402" s="10" t="s">
        <v>388</v>
      </c>
      <c r="C402" s="10">
        <v>30.2</v>
      </c>
      <c r="D402" s="10" t="s">
        <v>421</v>
      </c>
      <c r="E402" s="10" t="s">
        <v>415</v>
      </c>
      <c r="F402" s="10" t="str">
        <f>IF(Table1[[#This Row],[Regional_accessibility]]=0,"exclude - no RA","")</f>
        <v>exclude - no RA</v>
      </c>
      <c r="G402" s="10" t="str">
        <f>IF(Table1[[#This Row],[E_mag]]&gt;1,"exclude - &gt;1",IF(Table1[[#This Row],[E_mag]]&lt;-1,"exclude &lt;-1",""))</f>
        <v/>
      </c>
      <c r="H402" s="10" t="str">
        <f>IF(Table1[[#This Row],[E_mag]]&lt;'4 - Outliers'!$F$11,"low",IF(Table1[[#This Row],[E_mag]]&gt;'4 - Outliers'!$F$12,"high",""))</f>
        <v>high</v>
      </c>
      <c r="I402" s="10">
        <f>IF(Table1[[#This Row],[SE_E_mag]]="",VLOOKUP(Table1[[#This Row],[IV_Standardised]],'5 -Impute_SE'!B:C,2,FALSE),Table1[[#This Row],[SE_E_mag]])</f>
        <v>0.17039999999999997</v>
      </c>
      <c r="J402" s="10"/>
      <c r="K402" s="10">
        <f>1/Table1[[#This Row],[5 - Impute_SE]]</f>
        <v>5.8685446009389679</v>
      </c>
      <c r="L402" s="10">
        <f>Table1[[#This Row],[7 - 1_SE]]*Table1[[#This Row],[6 - Assign weight]]</f>
        <v>0</v>
      </c>
      <c r="M402" s="10">
        <f>Table1[[#This Row],[8 - Total weight]]*Table1[[#This Row],[E_mag]]</f>
        <v>0</v>
      </c>
      <c r="N402" s="10" t="s">
        <v>398</v>
      </c>
      <c r="O402" s="10">
        <v>0.61059999999999992</v>
      </c>
      <c r="P402" s="10" t="s">
        <v>362</v>
      </c>
      <c r="Q402" s="10">
        <v>0.17039999999999997</v>
      </c>
      <c r="R402" s="10" t="s">
        <v>128</v>
      </c>
      <c r="S402" s="10" t="s">
        <v>88</v>
      </c>
      <c r="T402" s="10" t="s">
        <v>66</v>
      </c>
      <c r="U402" s="10" t="s">
        <v>88</v>
      </c>
      <c r="V402" s="10" t="s">
        <v>47</v>
      </c>
      <c r="W402" s="10" t="s">
        <v>391</v>
      </c>
      <c r="X402" s="10" t="s">
        <v>214</v>
      </c>
      <c r="Y402" s="10" t="s">
        <v>90</v>
      </c>
      <c r="Z402" s="10" t="s">
        <v>13</v>
      </c>
      <c r="AA402" s="11" t="s">
        <v>51</v>
      </c>
      <c r="AB402" s="11" t="s">
        <v>392</v>
      </c>
      <c r="AC402" s="11">
        <v>2005</v>
      </c>
      <c r="AD402" s="10" t="s">
        <v>93</v>
      </c>
      <c r="AE402" s="10">
        <v>141</v>
      </c>
      <c r="AF402" s="10">
        <v>0</v>
      </c>
      <c r="AG402" s="10">
        <v>0</v>
      </c>
      <c r="AH402" s="10">
        <v>0</v>
      </c>
      <c r="AI402" s="10">
        <f>SUM(Table1[[#This Row],[Attitude_SS]:[Demography_SS]])</f>
        <v>0</v>
      </c>
      <c r="AJ402" s="11" t="s">
        <v>60</v>
      </c>
      <c r="AK402" s="11" t="s">
        <v>409</v>
      </c>
      <c r="AL402" s="11">
        <v>1</v>
      </c>
      <c r="AM402" s="10" t="s">
        <v>62</v>
      </c>
      <c r="AN402" s="11" t="s">
        <v>215</v>
      </c>
      <c r="AO402" s="11"/>
      <c r="AP402" s="10">
        <v>0.43</v>
      </c>
      <c r="AQ402" s="10"/>
      <c r="AR402" s="10">
        <v>1.5372575235482815</v>
      </c>
      <c r="AS402" s="10" t="s">
        <v>185</v>
      </c>
      <c r="AT402" s="10">
        <v>3.5833333333333335</v>
      </c>
      <c r="AU402" s="10" t="s">
        <v>127</v>
      </c>
    </row>
    <row r="403" spans="1:47" x14ac:dyDescent="0.35">
      <c r="A403" s="23">
        <v>30</v>
      </c>
      <c r="B403" s="10" t="s">
        <v>388</v>
      </c>
      <c r="C403" s="10">
        <v>30.1</v>
      </c>
      <c r="D403" s="10" t="s">
        <v>402</v>
      </c>
      <c r="E403" s="10" t="s">
        <v>390</v>
      </c>
      <c r="F403" s="10" t="str">
        <f>IF(Table1[[#This Row],[Regional_accessibility]]=0,"exclude - no RA","")</f>
        <v>exclude - no RA</v>
      </c>
      <c r="G403" s="10" t="str">
        <f>IF(Table1[[#This Row],[E_mag]]&gt;1,"exclude - &gt;1",IF(Table1[[#This Row],[E_mag]]&lt;-1,"exclude &lt;-1",""))</f>
        <v/>
      </c>
      <c r="H403" s="10" t="str">
        <f>IF(Table1[[#This Row],[E_mag]]&lt;'4 - Outliers'!$F$11,"low",IF(Table1[[#This Row],[E_mag]]&gt;'4 - Outliers'!$F$12,"high",""))</f>
        <v>high</v>
      </c>
      <c r="I403" s="10">
        <f>IF(Table1[[#This Row],[SE_E_mag]]="",VLOOKUP(Table1[[#This Row],[IV_Standardised]],'5 -Impute_SE'!B:C,2,FALSE),Table1[[#This Row],[SE_E_mag]])</f>
        <v>0.1666</v>
      </c>
      <c r="J403" s="10"/>
      <c r="K403" s="10">
        <f>1/Table1[[#This Row],[5 - Impute_SE]]</f>
        <v>6.0024009603841542</v>
      </c>
      <c r="L403" s="10">
        <f>Table1[[#This Row],[7 - 1_SE]]*Table1[[#This Row],[6 - Assign weight]]</f>
        <v>0</v>
      </c>
      <c r="M403" s="10">
        <f>Table1[[#This Row],[8 - Total weight]]*Table1[[#This Row],[E_mag]]</f>
        <v>0</v>
      </c>
      <c r="N403" s="10" t="s">
        <v>398</v>
      </c>
      <c r="O403" s="10">
        <v>0.59499999999999997</v>
      </c>
      <c r="P403" s="10" t="s">
        <v>362</v>
      </c>
      <c r="Q403" s="10">
        <v>0.1666</v>
      </c>
      <c r="R403" s="10" t="s">
        <v>128</v>
      </c>
      <c r="S403" s="10" t="s">
        <v>88</v>
      </c>
      <c r="T403" s="10" t="s">
        <v>66</v>
      </c>
      <c r="U403" s="10" t="s">
        <v>88</v>
      </c>
      <c r="V403" s="10" t="s">
        <v>47</v>
      </c>
      <c r="W403" s="10" t="s">
        <v>391</v>
      </c>
      <c r="X403" s="10" t="s">
        <v>214</v>
      </c>
      <c r="Y403" s="10" t="s">
        <v>90</v>
      </c>
      <c r="Z403" s="10" t="s">
        <v>13</v>
      </c>
      <c r="AA403" s="11" t="s">
        <v>51</v>
      </c>
      <c r="AB403" s="11" t="s">
        <v>392</v>
      </c>
      <c r="AC403" s="11">
        <v>2005</v>
      </c>
      <c r="AD403" s="10" t="s">
        <v>93</v>
      </c>
      <c r="AE403" s="10">
        <v>148</v>
      </c>
      <c r="AF403" s="10">
        <v>0</v>
      </c>
      <c r="AG403" s="10">
        <v>0</v>
      </c>
      <c r="AH403" s="10">
        <v>0</v>
      </c>
      <c r="AI403" s="10">
        <f>SUM(Table1[[#This Row],[Attitude_SS]:[Demography_SS]])</f>
        <v>0</v>
      </c>
      <c r="AJ403" s="11" t="s">
        <v>60</v>
      </c>
      <c r="AK403" s="11" t="s">
        <v>403</v>
      </c>
      <c r="AL403" s="11"/>
      <c r="AM403" s="10" t="s">
        <v>167</v>
      </c>
      <c r="AN403" s="11" t="s">
        <v>215</v>
      </c>
      <c r="AO403" s="11"/>
      <c r="AP403" s="10">
        <v>0.25</v>
      </c>
      <c r="AQ403" s="10"/>
      <c r="AR403" s="10">
        <v>1.2840254166877414</v>
      </c>
      <c r="AS403" s="10" t="s">
        <v>185</v>
      </c>
      <c r="AT403" s="10">
        <v>3.5714285714285712</v>
      </c>
      <c r="AU403" s="10" t="s">
        <v>127</v>
      </c>
    </row>
    <row r="404" spans="1:47" x14ac:dyDescent="0.35">
      <c r="A404" s="23">
        <v>30</v>
      </c>
      <c r="B404" s="10" t="s">
        <v>388</v>
      </c>
      <c r="C404" s="10">
        <v>30.1</v>
      </c>
      <c r="D404" s="10" t="s">
        <v>408</v>
      </c>
      <c r="E404" s="10" t="s">
        <v>390</v>
      </c>
      <c r="F404" s="10" t="str">
        <f>IF(Table1[[#This Row],[Regional_accessibility]]=0,"exclude - no RA","")</f>
        <v>exclude - no RA</v>
      </c>
      <c r="G404" s="10" t="str">
        <f>IF(Table1[[#This Row],[E_mag]]&gt;1,"exclude - &gt;1",IF(Table1[[#This Row],[E_mag]]&lt;-1,"exclude &lt;-1",""))</f>
        <v/>
      </c>
      <c r="H404" s="10" t="str">
        <f>IF(Table1[[#This Row],[E_mag]]&lt;'4 - Outliers'!$F$11,"low",IF(Table1[[#This Row],[E_mag]]&gt;'4 - Outliers'!$F$12,"high",""))</f>
        <v>high</v>
      </c>
      <c r="I404" s="10">
        <f>IF(Table1[[#This Row],[SE_E_mag]]="",VLOOKUP(Table1[[#This Row],[IV_Standardised]],'5 -Impute_SE'!B:C,2,FALSE),Table1[[#This Row],[SE_E_mag]])</f>
        <v>0.15620000000000001</v>
      </c>
      <c r="J404" s="10"/>
      <c r="K404" s="10">
        <f>1/Table1[[#This Row],[5 - Impute_SE]]</f>
        <v>6.4020486555697822</v>
      </c>
      <c r="L404" s="10">
        <f>Table1[[#This Row],[7 - 1_SE]]*Table1[[#This Row],[6 - Assign weight]]</f>
        <v>0</v>
      </c>
      <c r="M404" s="10">
        <f>Table1[[#This Row],[8 - Total weight]]*Table1[[#This Row],[E_mag]]</f>
        <v>0</v>
      </c>
      <c r="N404" s="10" t="s">
        <v>398</v>
      </c>
      <c r="O404" s="10">
        <v>0.58219999999999994</v>
      </c>
      <c r="P404" s="10" t="s">
        <v>362</v>
      </c>
      <c r="Q404" s="10">
        <v>0.15620000000000001</v>
      </c>
      <c r="R404" s="10" t="s">
        <v>128</v>
      </c>
      <c r="S404" s="10" t="s">
        <v>88</v>
      </c>
      <c r="T404" s="10" t="s">
        <v>66</v>
      </c>
      <c r="U404" s="10" t="s">
        <v>88</v>
      </c>
      <c r="V404" s="10" t="s">
        <v>47</v>
      </c>
      <c r="W404" s="10" t="s">
        <v>391</v>
      </c>
      <c r="X404" s="10" t="s">
        <v>214</v>
      </c>
      <c r="Y404" s="10" t="s">
        <v>90</v>
      </c>
      <c r="Z404" s="10" t="s">
        <v>13</v>
      </c>
      <c r="AA404" s="11" t="s">
        <v>51</v>
      </c>
      <c r="AB404" s="11" t="s">
        <v>392</v>
      </c>
      <c r="AC404" s="11">
        <v>2005</v>
      </c>
      <c r="AD404" s="10" t="s">
        <v>93</v>
      </c>
      <c r="AE404" s="10">
        <v>148</v>
      </c>
      <c r="AF404" s="10">
        <v>0</v>
      </c>
      <c r="AG404" s="10">
        <v>0</v>
      </c>
      <c r="AH404" s="10">
        <v>0</v>
      </c>
      <c r="AI404" s="10">
        <f>SUM(Table1[[#This Row],[Attitude_SS]:[Demography_SS]])</f>
        <v>0</v>
      </c>
      <c r="AJ404" s="11" t="s">
        <v>60</v>
      </c>
      <c r="AK404" s="11" t="s">
        <v>409</v>
      </c>
      <c r="AL404" s="11">
        <v>1</v>
      </c>
      <c r="AM404" s="10" t="s">
        <v>62</v>
      </c>
      <c r="AN404" s="11" t="s">
        <v>215</v>
      </c>
      <c r="AO404" s="11"/>
      <c r="AP404" s="10">
        <v>0.41</v>
      </c>
      <c r="AQ404" s="10"/>
      <c r="AR404" s="10">
        <v>1.5068177851128535</v>
      </c>
      <c r="AS404" s="10" t="s">
        <v>185</v>
      </c>
      <c r="AT404" s="10">
        <v>3.7272727272727271</v>
      </c>
      <c r="AU404" s="10" t="s">
        <v>127</v>
      </c>
    </row>
    <row r="405" spans="1:47" x14ac:dyDescent="0.35">
      <c r="A405" s="23">
        <v>65</v>
      </c>
      <c r="B405" s="10" t="s">
        <v>705</v>
      </c>
      <c r="C405" s="10">
        <v>65.5</v>
      </c>
      <c r="D405" s="10" t="s">
        <v>773</v>
      </c>
      <c r="E405" s="10" t="s">
        <v>767</v>
      </c>
      <c r="F405" s="10" t="str">
        <f>IF(Table1[[#This Row],[Regional_accessibility]]=0,"exclude - no RA","")</f>
        <v/>
      </c>
      <c r="G405" s="10" t="str">
        <f>IF(Table1[[#This Row],[E_mag]]&gt;1,"exclude - &gt;1",IF(Table1[[#This Row],[E_mag]]&lt;-1,"exclude &lt;-1",""))</f>
        <v/>
      </c>
      <c r="H405" s="10" t="str">
        <f>IF(Table1[[#This Row],[E_mag]]&lt;'4 - Outliers'!$F$11,"low",IF(Table1[[#This Row],[E_mag]]&gt;'4 - Outliers'!$F$12,"high",""))</f>
        <v/>
      </c>
      <c r="I405" s="10">
        <f>IF(Table1[[#This Row],[SE_E_mag]]="",VLOOKUP(Table1[[#This Row],[IV_Standardised]],'5 -Impute_SE'!B:C,2,FALSE),Table1[[#This Row],[SE_E_mag]])</f>
        <v>3.7551724137931029E-2</v>
      </c>
      <c r="J405" s="10">
        <f>1/20</f>
        <v>0.05</v>
      </c>
      <c r="K405" s="10">
        <f>1/Table1[[#This Row],[5 - Impute_SE]]</f>
        <v>26.629935720844816</v>
      </c>
      <c r="L405" s="10">
        <f>Table1[[#This Row],[7 - 1_SE]]*Table1[[#This Row],[6 - Assign weight]]</f>
        <v>1.3314967860422409</v>
      </c>
      <c r="M405" s="10">
        <f>Table1[[#This Row],[8 - Total weight]]*Table1[[#This Row],[E_mag]]</f>
        <v>4.3500000000000004E-2</v>
      </c>
      <c r="N405" s="10" t="s">
        <v>325</v>
      </c>
      <c r="O405" s="16">
        <v>3.2669999999999998E-2</v>
      </c>
      <c r="P405" s="10" t="s">
        <v>298</v>
      </c>
      <c r="Q405" s="10">
        <v>3.7551724137931029E-2</v>
      </c>
      <c r="R405" s="10" t="s">
        <v>128</v>
      </c>
      <c r="S405" s="10" t="s">
        <v>88</v>
      </c>
      <c r="T405" s="10" t="s">
        <v>66</v>
      </c>
      <c r="U405" s="10" t="s">
        <v>88</v>
      </c>
      <c r="V405" s="10" t="s">
        <v>47</v>
      </c>
      <c r="W405" s="10" t="s">
        <v>708</v>
      </c>
      <c r="X405" s="10" t="s">
        <v>49</v>
      </c>
      <c r="Y405" s="10" t="s">
        <v>90</v>
      </c>
      <c r="Z405" s="10" t="s">
        <v>13</v>
      </c>
      <c r="AA405" s="11" t="s">
        <v>508</v>
      </c>
      <c r="AB405" s="11" t="s">
        <v>720</v>
      </c>
      <c r="AC405" s="11">
        <v>2010</v>
      </c>
      <c r="AD405" s="10" t="s">
        <v>165</v>
      </c>
      <c r="AE405" s="10">
        <v>473</v>
      </c>
      <c r="AF405" s="10">
        <v>1</v>
      </c>
      <c r="AG405" s="10">
        <v>0</v>
      </c>
      <c r="AH405" s="10">
        <v>0</v>
      </c>
      <c r="AI405" s="10">
        <f>SUM(Table1[[#This Row],[Attitude_SS]:[Demography_SS]])</f>
        <v>0</v>
      </c>
      <c r="AJ405" s="11" t="s">
        <v>94</v>
      </c>
      <c r="AK405" s="11" t="s">
        <v>378</v>
      </c>
      <c r="AL405" s="11"/>
      <c r="AM405" s="11" t="s">
        <v>96</v>
      </c>
      <c r="AN405" s="11" t="s">
        <v>55</v>
      </c>
      <c r="AO405" s="11"/>
      <c r="AP405" s="10">
        <v>0.36299999999999999</v>
      </c>
      <c r="AQ405" s="10"/>
      <c r="AR405" s="10"/>
      <c r="AS405" s="10" t="s">
        <v>58</v>
      </c>
      <c r="AT405" s="10">
        <v>0.87</v>
      </c>
      <c r="AU405" s="10"/>
    </row>
    <row r="406" spans="1:47" x14ac:dyDescent="0.35">
      <c r="A406" s="23">
        <v>80</v>
      </c>
      <c r="B406" s="10" t="s">
        <v>914</v>
      </c>
      <c r="C406" s="10">
        <v>80.099999999999994</v>
      </c>
      <c r="D406" s="10" t="s">
        <v>919</v>
      </c>
      <c r="E406" s="10" t="s">
        <v>916</v>
      </c>
      <c r="F406" s="10" t="str">
        <f>IF(Table1[[#This Row],[Regional_accessibility]]=0,"exclude - no RA","")</f>
        <v/>
      </c>
      <c r="G406" s="10" t="str">
        <f>IF(Table1[[#This Row],[E_mag]]&gt;1,"exclude - &gt;1",IF(Table1[[#This Row],[E_mag]]&lt;-1,"exclude &lt;-1",""))</f>
        <v/>
      </c>
      <c r="H406" s="10" t="str">
        <f>IF(Table1[[#This Row],[E_mag]]&lt;'4 - Outliers'!$F$11,"low",IF(Table1[[#This Row],[E_mag]]&gt;'4 - Outliers'!$F$12,"high",""))</f>
        <v/>
      </c>
      <c r="I406" s="10">
        <f>IF(Table1[[#This Row],[SE_E_mag]]="",VLOOKUP(Table1[[#This Row],[IV_Standardised]],'5 -Impute_SE'!B:C,2,FALSE),Table1[[#This Row],[SE_E_mag]])</f>
        <v>4.8777320926206448E-4</v>
      </c>
      <c r="J406" s="10">
        <v>1</v>
      </c>
      <c r="K406" s="10">
        <f>1/Table1[[#This Row],[5 - Impute_SE]]</f>
        <v>2050.1330967169479</v>
      </c>
      <c r="L406" s="10">
        <f>Table1[[#This Row],[7 - 1_SE]]*Table1[[#This Row],[6 - Assign weight]]</f>
        <v>2050.1330967169479</v>
      </c>
      <c r="M406" s="10">
        <f>Table1[[#This Row],[8 - Total weight]]*Table1[[#This Row],[E_mag]]</f>
        <v>46.210000000000008</v>
      </c>
      <c r="N406" s="10" t="s">
        <v>918</v>
      </c>
      <c r="O406" s="16">
        <v>2.2540000000000001E-2</v>
      </c>
      <c r="P406" s="10" t="s">
        <v>77</v>
      </c>
      <c r="Q406" s="10">
        <v>4.8777320926206448E-4</v>
      </c>
      <c r="R406" s="10" t="s">
        <v>128</v>
      </c>
      <c r="S406" s="10" t="s">
        <v>88</v>
      </c>
      <c r="T406" s="10" t="s">
        <v>66</v>
      </c>
      <c r="U406" s="10" t="s">
        <v>88</v>
      </c>
      <c r="V406" s="10" t="s">
        <v>119</v>
      </c>
      <c r="W406" s="10" t="s">
        <v>120</v>
      </c>
      <c r="X406" s="10" t="s">
        <v>141</v>
      </c>
      <c r="Y406" s="10" t="s">
        <v>50</v>
      </c>
      <c r="Z406" s="10" t="s">
        <v>13</v>
      </c>
      <c r="AA406" s="11" t="s">
        <v>664</v>
      </c>
      <c r="AB406" s="11" t="s">
        <v>917</v>
      </c>
      <c r="AC406" s="11">
        <v>2009</v>
      </c>
      <c r="AD406" s="10" t="s">
        <v>93</v>
      </c>
      <c r="AE406" s="10">
        <v>22201</v>
      </c>
      <c r="AF406" s="10">
        <v>1</v>
      </c>
      <c r="AG406" s="10">
        <v>0</v>
      </c>
      <c r="AH406" s="10">
        <v>1</v>
      </c>
      <c r="AI406" s="10">
        <f>SUM(Table1[[#This Row],[Attitude_SS]:[Demography_SS]])</f>
        <v>1</v>
      </c>
      <c r="AJ406" s="11" t="s">
        <v>111</v>
      </c>
      <c r="AK406" s="11" t="s">
        <v>112</v>
      </c>
      <c r="AL406" s="11"/>
      <c r="AM406" s="10" t="s">
        <v>113</v>
      </c>
      <c r="AN406" s="11" t="s">
        <v>147</v>
      </c>
      <c r="AO406" s="11" t="s">
        <v>124</v>
      </c>
      <c r="AP406" s="10">
        <v>7.0000000000000007E-2</v>
      </c>
      <c r="AQ406" s="10">
        <v>1.08</v>
      </c>
      <c r="AR406" s="10"/>
      <c r="AS406" s="10" t="s">
        <v>126</v>
      </c>
      <c r="AT406" s="10">
        <v>46.21</v>
      </c>
      <c r="AU406" s="10"/>
    </row>
    <row r="407" spans="1:47" x14ac:dyDescent="0.35">
      <c r="A407" s="23">
        <v>88</v>
      </c>
      <c r="B407" s="10" t="s">
        <v>937</v>
      </c>
      <c r="C407" s="10">
        <v>88.1</v>
      </c>
      <c r="D407" s="10" t="s">
        <v>942</v>
      </c>
      <c r="E407" s="10" t="s">
        <v>939</v>
      </c>
      <c r="F407" s="10" t="str">
        <f>IF(Table1[[#This Row],[Regional_accessibility]]=0,"exclude - no RA","")</f>
        <v/>
      </c>
      <c r="G407" s="10" t="str">
        <f>IF(Table1[[#This Row],[E_mag]]&gt;1,"exclude - &gt;1",IF(Table1[[#This Row],[E_mag]]&lt;-1,"exclude &lt;-1",""))</f>
        <v/>
      </c>
      <c r="H407" s="10" t="str">
        <f>IF(Table1[[#This Row],[E_mag]]&lt;'4 - Outliers'!$F$11,"low",IF(Table1[[#This Row],[E_mag]]&gt;'4 - Outliers'!$F$12,"high",""))</f>
        <v/>
      </c>
      <c r="I407" s="10">
        <f>IF(Table1[[#This Row],[SE_E_mag]]="",VLOOKUP(Table1[[#This Row],[IV_Standardised]],'5 -Impute_SE'!B:C,2,FALSE),Table1[[#This Row],[SE_E_mag]])</f>
        <v>9.0219636336000192E-2</v>
      </c>
      <c r="J407" s="10">
        <v>1</v>
      </c>
      <c r="K407" s="10">
        <f>1/Table1[[#This Row],[5 - Impute_SE]]</f>
        <v>11.084061525982584</v>
      </c>
      <c r="L407" s="10">
        <f>Table1[[#This Row],[7 - 1_SE]]*Table1[[#This Row],[6 - Assign weight]]</f>
        <v>11.084061525982584</v>
      </c>
      <c r="M407" s="10">
        <f>Table1[[#This Row],[8 - Total weight]]*Table1[[#This Row],[E_mag]]</f>
        <v>-0.72869786895837474</v>
      </c>
      <c r="N407" s="10" t="s">
        <v>941</v>
      </c>
      <c r="O407" s="47">
        <v>-6.5742856736242888E-2</v>
      </c>
      <c r="P407" s="10" t="s">
        <v>57</v>
      </c>
      <c r="Q407" s="10"/>
      <c r="R407" s="10"/>
      <c r="S407" s="10" t="s">
        <v>44</v>
      </c>
      <c r="T407" s="10" t="s">
        <v>45</v>
      </c>
      <c r="U407" s="10" t="s">
        <v>46</v>
      </c>
      <c r="V407" s="10" t="s">
        <v>163</v>
      </c>
      <c r="W407" s="10" t="s">
        <v>120</v>
      </c>
      <c r="X407" s="10" t="s">
        <v>377</v>
      </c>
      <c r="Y407" s="10" t="s">
        <v>90</v>
      </c>
      <c r="Z407" s="10" t="s">
        <v>13</v>
      </c>
      <c r="AA407" s="11" t="s">
        <v>508</v>
      </c>
      <c r="AB407" s="11" t="s">
        <v>940</v>
      </c>
      <c r="AC407" s="11">
        <v>2010</v>
      </c>
      <c r="AD407" s="10" t="s">
        <v>165</v>
      </c>
      <c r="AE407" s="10">
        <v>78</v>
      </c>
      <c r="AF407" s="10">
        <v>1</v>
      </c>
      <c r="AG407" s="10">
        <v>0</v>
      </c>
      <c r="AH407" s="10">
        <v>1</v>
      </c>
      <c r="AI407" s="10">
        <f>SUM(Table1[[#This Row],[Attitude_SS]:[Demography_SS]])</f>
        <v>1</v>
      </c>
      <c r="AJ407" s="11" t="s">
        <v>111</v>
      </c>
      <c r="AK407" s="11" t="s">
        <v>943</v>
      </c>
      <c r="AL407" s="11"/>
      <c r="AM407" s="11" t="s">
        <v>113</v>
      </c>
      <c r="AN407" s="11" t="s">
        <v>55</v>
      </c>
      <c r="AO407" s="11"/>
      <c r="AP407" s="10">
        <v>-5.8327416666666672</v>
      </c>
      <c r="AQ407" s="10"/>
      <c r="AR407" s="10"/>
      <c r="AS407" s="10" t="s">
        <v>58</v>
      </c>
      <c r="AT407" s="10" t="s">
        <v>58</v>
      </c>
      <c r="AU407" s="10"/>
    </row>
    <row r="408" spans="1:47" ht="87" x14ac:dyDescent="0.35">
      <c r="A408" s="23">
        <v>3</v>
      </c>
      <c r="B408" s="10" t="s">
        <v>116</v>
      </c>
      <c r="C408" s="10">
        <v>3.1</v>
      </c>
      <c r="D408" s="10" t="s">
        <v>130</v>
      </c>
      <c r="E408" s="10" t="s">
        <v>118</v>
      </c>
      <c r="F408" s="10" t="str">
        <f>IF(Table1[[#This Row],[Regional_accessibility]]=0,"exclude - no RA","")</f>
        <v>exclude - no RA</v>
      </c>
      <c r="G408" s="10" t="str">
        <f>IF(Table1[[#This Row],[E_mag]]&gt;1,"exclude - &gt;1",IF(Table1[[#This Row],[E_mag]]&lt;-1,"exclude &lt;-1",""))</f>
        <v/>
      </c>
      <c r="H408" s="10" t="str">
        <f>IF(Table1[[#This Row],[E_mag]]&lt;'4 - Outliers'!$F$11,"low",IF(Table1[[#This Row],[E_mag]]&gt;'4 - Outliers'!$F$12,"high",""))</f>
        <v/>
      </c>
      <c r="I408" s="10">
        <f>IF(Table1[[#This Row],[SE_E_mag]]="",VLOOKUP(Table1[[#This Row],[IV_Standardised]],'5 -Impute_SE'!B:C,2,FALSE),Table1[[#This Row],[SE_E_mag]])</f>
        <v>0.31385322271857052</v>
      </c>
      <c r="J408" s="10"/>
      <c r="K408" s="10">
        <f>1/Table1[[#This Row],[5 - Impute_SE]]</f>
        <v>3.1862027457869737</v>
      </c>
      <c r="L408" s="10">
        <f>Table1[[#This Row],[7 - 1_SE]]*Table1[[#This Row],[6 - Assign weight]]</f>
        <v>0</v>
      </c>
      <c r="M408" s="10">
        <f>Table1[[#This Row],[8 - Total weight]]*Table1[[#This Row],[E_mag]]</f>
        <v>0</v>
      </c>
      <c r="N408" s="10" t="s">
        <v>125</v>
      </c>
      <c r="O408" s="10">
        <v>0.32700000000000001</v>
      </c>
      <c r="P408" s="10" t="s">
        <v>126</v>
      </c>
      <c r="Q408" s="10">
        <v>0.31385322271857052</v>
      </c>
      <c r="R408" s="10" t="s">
        <v>128</v>
      </c>
      <c r="S408" s="10" t="s">
        <v>44</v>
      </c>
      <c r="T408" s="10" t="s">
        <v>66</v>
      </c>
      <c r="U408" s="10" t="s">
        <v>46</v>
      </c>
      <c r="V408" s="10" t="s">
        <v>119</v>
      </c>
      <c r="W408" s="10" t="s">
        <v>120</v>
      </c>
      <c r="X408" s="10" t="s">
        <v>73</v>
      </c>
      <c r="Y408" s="10" t="s">
        <v>50</v>
      </c>
      <c r="Z408" s="10" t="s">
        <v>13</v>
      </c>
      <c r="AA408" s="11" t="s">
        <v>51</v>
      </c>
      <c r="AB408" s="11" t="s">
        <v>121</v>
      </c>
      <c r="AC408" s="11">
        <v>1994</v>
      </c>
      <c r="AD408" s="10" t="s">
        <v>93</v>
      </c>
      <c r="AE408" s="10">
        <v>1960</v>
      </c>
      <c r="AF408" s="10">
        <v>0</v>
      </c>
      <c r="AG408" s="10">
        <v>0</v>
      </c>
      <c r="AH408" s="10">
        <v>1</v>
      </c>
      <c r="AI408" s="10">
        <f>SUM(Table1[[#This Row],[Attitude_SS]:[Demography_SS]])</f>
        <v>1</v>
      </c>
      <c r="AJ408" s="11" t="s">
        <v>60</v>
      </c>
      <c r="AK408" s="12" t="s">
        <v>131</v>
      </c>
      <c r="AL408" s="11"/>
      <c r="AM408" s="10" t="s">
        <v>132</v>
      </c>
      <c r="AN408" s="11" t="s">
        <v>74</v>
      </c>
      <c r="AO408" s="11" t="s">
        <v>124</v>
      </c>
      <c r="AP408" s="10">
        <v>0.47010000000000002</v>
      </c>
      <c r="AQ408" s="10">
        <v>1.6001542006369196</v>
      </c>
      <c r="AR408" s="10"/>
      <c r="AS408" s="10" t="s">
        <v>78</v>
      </c>
      <c r="AT408" s="10">
        <v>1.0418882978723405</v>
      </c>
      <c r="AU408" s="10" t="s">
        <v>127</v>
      </c>
    </row>
    <row r="409" spans="1:47" x14ac:dyDescent="0.35">
      <c r="A409" s="23">
        <v>65</v>
      </c>
      <c r="B409" s="10" t="s">
        <v>705</v>
      </c>
      <c r="C409" s="10">
        <v>65.5</v>
      </c>
      <c r="D409" s="10" t="s">
        <v>772</v>
      </c>
      <c r="E409" s="10" t="s">
        <v>767</v>
      </c>
      <c r="F409" s="10" t="str">
        <f>IF(Table1[[#This Row],[Regional_accessibility]]=0,"exclude - no RA","")</f>
        <v/>
      </c>
      <c r="G409" s="10" t="str">
        <f>IF(Table1[[#This Row],[E_mag]]&gt;1,"exclude - &gt;1",IF(Table1[[#This Row],[E_mag]]&lt;-1,"exclude &lt;-1",""))</f>
        <v/>
      </c>
      <c r="H409" s="10" t="str">
        <f>IF(Table1[[#This Row],[E_mag]]&lt;'4 - Outliers'!$F$11,"low",IF(Table1[[#This Row],[E_mag]]&gt;'4 - Outliers'!$F$12,"high",""))</f>
        <v/>
      </c>
      <c r="I409" s="10">
        <f>IF(Table1[[#This Row],[SE_E_mag]]="",VLOOKUP(Table1[[#This Row],[IV_Standardised]],'5 -Impute_SE'!B:C,2,FALSE),Table1[[#This Row],[SE_E_mag]])</f>
        <v>2.5392857142857141E-2</v>
      </c>
      <c r="J409" s="10">
        <f>1/20</f>
        <v>0.05</v>
      </c>
      <c r="K409" s="10">
        <f>1/Table1[[#This Row],[5 - Impute_SE]]</f>
        <v>39.381153305203945</v>
      </c>
      <c r="L409" s="10">
        <f>Table1[[#This Row],[7 - 1_SE]]*Table1[[#This Row],[6 - Assign weight]]</f>
        <v>1.9690576652601974</v>
      </c>
      <c r="M409" s="10">
        <f>Table1[[#This Row],[8 - Total weight]]*Table1[[#This Row],[E_mag]]</f>
        <v>4.200000000000001E-2</v>
      </c>
      <c r="N409" s="10" t="s">
        <v>297</v>
      </c>
      <c r="O409" s="16">
        <v>2.1329999999999998E-2</v>
      </c>
      <c r="P409" s="10" t="s">
        <v>298</v>
      </c>
      <c r="Q409" s="10">
        <v>2.5392857142857141E-2</v>
      </c>
      <c r="R409" s="10" t="s">
        <v>128</v>
      </c>
      <c r="S409" s="10" t="s">
        <v>44</v>
      </c>
      <c r="T409" s="10" t="s">
        <v>66</v>
      </c>
      <c r="U409" s="10" t="s">
        <v>46</v>
      </c>
      <c r="V409" s="10" t="s">
        <v>47</v>
      </c>
      <c r="W409" s="10" t="s">
        <v>708</v>
      </c>
      <c r="X409" s="10" t="s">
        <v>49</v>
      </c>
      <c r="Y409" s="10" t="s">
        <v>90</v>
      </c>
      <c r="Z409" s="10" t="s">
        <v>13</v>
      </c>
      <c r="AA409" s="11" t="s">
        <v>508</v>
      </c>
      <c r="AB409" s="11" t="s">
        <v>720</v>
      </c>
      <c r="AC409" s="11">
        <v>2010</v>
      </c>
      <c r="AD409" s="10" t="s">
        <v>165</v>
      </c>
      <c r="AE409" s="10">
        <v>473</v>
      </c>
      <c r="AF409" s="10">
        <v>1</v>
      </c>
      <c r="AG409" s="10">
        <v>0</v>
      </c>
      <c r="AH409" s="10">
        <v>0</v>
      </c>
      <c r="AI409" s="10">
        <f>SUM(Table1[[#This Row],[Attitude_SS]:[Demography_SS]])</f>
        <v>0</v>
      </c>
      <c r="AJ409" s="11" t="s">
        <v>94</v>
      </c>
      <c r="AK409" s="11" t="s">
        <v>726</v>
      </c>
      <c r="AL409" s="11"/>
      <c r="AM409" s="11" t="s">
        <v>96</v>
      </c>
      <c r="AN409" s="11" t="s">
        <v>55</v>
      </c>
      <c r="AO409" s="11"/>
      <c r="AP409" s="10">
        <v>1.1850000000000001</v>
      </c>
      <c r="AQ409" s="10"/>
      <c r="AR409" s="10"/>
      <c r="AS409" s="10" t="s">
        <v>58</v>
      </c>
      <c r="AT409" s="10">
        <v>0.84</v>
      </c>
      <c r="AU409" s="10"/>
    </row>
    <row r="410" spans="1:47" x14ac:dyDescent="0.35">
      <c r="A410" s="23">
        <v>30</v>
      </c>
      <c r="B410" s="10" t="s">
        <v>388</v>
      </c>
      <c r="C410" s="10">
        <v>30.2</v>
      </c>
      <c r="D410" s="10" t="s">
        <v>422</v>
      </c>
      <c r="E410" s="10" t="s">
        <v>415</v>
      </c>
      <c r="F410" s="10" t="str">
        <f>IF(Table1[[#This Row],[Regional_accessibility]]=0,"exclude - no RA","")</f>
        <v>exclude - no RA</v>
      </c>
      <c r="G410" s="10" t="str">
        <f>IF(Table1[[#This Row],[E_mag]]&gt;1,"exclude - &gt;1",IF(Table1[[#This Row],[E_mag]]&lt;-1,"exclude &lt;-1",""))</f>
        <v/>
      </c>
      <c r="H410" s="10" t="str">
        <f>IF(Table1[[#This Row],[E_mag]]&lt;'4 - Outliers'!$F$11,"low",IF(Table1[[#This Row],[E_mag]]&gt;'4 - Outliers'!$F$12,"high",""))</f>
        <v/>
      </c>
      <c r="I410" s="10">
        <f>IF(Table1[[#This Row],[SE_E_mag]]="",VLOOKUP(Table1[[#This Row],[IV_Standardised]],'5 -Impute_SE'!B:C,2,FALSE),Table1[[#This Row],[SE_E_mag]])</f>
        <v>0.29039999999999994</v>
      </c>
      <c r="J410" s="10"/>
      <c r="K410" s="10">
        <f>1/Table1[[#This Row],[5 - Impute_SE]]</f>
        <v>3.4435261707988989</v>
      </c>
      <c r="L410" s="10">
        <f>Table1[[#This Row],[7 - 1_SE]]*Table1[[#This Row],[6 - Assign weight]]</f>
        <v>0</v>
      </c>
      <c r="M410" s="10">
        <f>Table1[[#This Row],[8 - Total weight]]*Table1[[#This Row],[E_mag]]</f>
        <v>0</v>
      </c>
      <c r="N410" s="10" t="s">
        <v>398</v>
      </c>
      <c r="O410" s="10">
        <v>0.31459999999999999</v>
      </c>
      <c r="P410" s="10" t="s">
        <v>362</v>
      </c>
      <c r="Q410" s="10">
        <v>0.29039999999999994</v>
      </c>
      <c r="R410" s="10" t="s">
        <v>128</v>
      </c>
      <c r="S410" s="10" t="s">
        <v>44</v>
      </c>
      <c r="T410" s="10" t="s">
        <v>66</v>
      </c>
      <c r="U410" s="10" t="s">
        <v>46</v>
      </c>
      <c r="V410" s="10" t="s">
        <v>47</v>
      </c>
      <c r="W410" s="10" t="s">
        <v>391</v>
      </c>
      <c r="X410" s="10" t="s">
        <v>214</v>
      </c>
      <c r="Y410" s="10" t="s">
        <v>90</v>
      </c>
      <c r="Z410" s="10" t="s">
        <v>13</v>
      </c>
      <c r="AA410" s="11" t="s">
        <v>51</v>
      </c>
      <c r="AB410" s="11" t="s">
        <v>392</v>
      </c>
      <c r="AC410" s="11">
        <v>2005</v>
      </c>
      <c r="AD410" s="10" t="s">
        <v>93</v>
      </c>
      <c r="AE410" s="10">
        <v>141</v>
      </c>
      <c r="AF410" s="10">
        <v>0</v>
      </c>
      <c r="AG410" s="10">
        <v>0</v>
      </c>
      <c r="AH410" s="10">
        <v>0</v>
      </c>
      <c r="AI410" s="10">
        <f>SUM(Table1[[#This Row],[Attitude_SS]:[Demography_SS]])</f>
        <v>0</v>
      </c>
      <c r="AJ410" s="11" t="s">
        <v>60</v>
      </c>
      <c r="AK410" s="11" t="s">
        <v>411</v>
      </c>
      <c r="AL410" s="11"/>
      <c r="AM410" s="10" t="s">
        <v>132</v>
      </c>
      <c r="AN410" s="11" t="s">
        <v>215</v>
      </c>
      <c r="AO410" s="11"/>
      <c r="AP410" s="10">
        <v>0.13</v>
      </c>
      <c r="AQ410" s="10"/>
      <c r="AR410" s="10">
        <v>1.1388283833246218</v>
      </c>
      <c r="AS410" s="10" t="s">
        <v>185</v>
      </c>
      <c r="AT410" s="10">
        <v>1.0833333333333335</v>
      </c>
      <c r="AU410" s="10" t="s">
        <v>127</v>
      </c>
    </row>
    <row r="411" spans="1:47" x14ac:dyDescent="0.35">
      <c r="A411" s="23">
        <v>30</v>
      </c>
      <c r="B411" s="10" t="s">
        <v>388</v>
      </c>
      <c r="C411" s="10">
        <v>30.1</v>
      </c>
      <c r="D411" s="10" t="s">
        <v>410</v>
      </c>
      <c r="E411" s="10" t="s">
        <v>390</v>
      </c>
      <c r="F411" s="10" t="str">
        <f>IF(Table1[[#This Row],[Regional_accessibility]]=0,"exclude - no RA","")</f>
        <v>exclude - no RA</v>
      </c>
      <c r="G411" s="10" t="str">
        <f>IF(Table1[[#This Row],[E_mag]]&gt;1,"exclude - &gt;1",IF(Table1[[#This Row],[E_mag]]&lt;-1,"exclude &lt;-1",""))</f>
        <v/>
      </c>
      <c r="H411" s="10" t="str">
        <f>IF(Table1[[#This Row],[E_mag]]&lt;'4 - Outliers'!$F$11,"low",IF(Table1[[#This Row],[E_mag]]&gt;'4 - Outliers'!$F$12,"high",""))</f>
        <v/>
      </c>
      <c r="I411" s="10">
        <f>IF(Table1[[#This Row],[SE_E_mag]]="",VLOOKUP(Table1[[#This Row],[IV_Standardised]],'5 -Impute_SE'!B:C,2,FALSE),Table1[[#This Row],[SE_E_mag]])</f>
        <v>0.26619999999999999</v>
      </c>
      <c r="J411" s="10"/>
      <c r="K411" s="10">
        <f>1/Table1[[#This Row],[5 - Impute_SE]]</f>
        <v>3.7565740045078888</v>
      </c>
      <c r="L411" s="10">
        <f>Table1[[#This Row],[7 - 1_SE]]*Table1[[#This Row],[6 - Assign weight]]</f>
        <v>0</v>
      </c>
      <c r="M411" s="10">
        <f>Table1[[#This Row],[8 - Total weight]]*Table1[[#This Row],[E_mag]]</f>
        <v>0</v>
      </c>
      <c r="N411" s="10" t="s">
        <v>398</v>
      </c>
      <c r="O411" s="10">
        <v>0.26619999999999999</v>
      </c>
      <c r="P411" s="10" t="s">
        <v>362</v>
      </c>
      <c r="Q411" s="10">
        <v>0.26619999999999999</v>
      </c>
      <c r="R411" s="10" t="s">
        <v>128</v>
      </c>
      <c r="S411" s="10" t="s">
        <v>44</v>
      </c>
      <c r="T411" s="10" t="s">
        <v>66</v>
      </c>
      <c r="U411" s="10" t="s">
        <v>46</v>
      </c>
      <c r="V411" s="10" t="s">
        <v>47</v>
      </c>
      <c r="W411" s="10" t="s">
        <v>391</v>
      </c>
      <c r="X411" s="10" t="s">
        <v>214</v>
      </c>
      <c r="Y411" s="10" t="s">
        <v>90</v>
      </c>
      <c r="Z411" s="10" t="s">
        <v>13</v>
      </c>
      <c r="AA411" s="11" t="s">
        <v>51</v>
      </c>
      <c r="AB411" s="11" t="s">
        <v>392</v>
      </c>
      <c r="AC411" s="11">
        <v>2005</v>
      </c>
      <c r="AD411" s="10" t="s">
        <v>93</v>
      </c>
      <c r="AE411" s="10">
        <v>148</v>
      </c>
      <c r="AF411" s="10">
        <v>0</v>
      </c>
      <c r="AG411" s="10">
        <v>0</v>
      </c>
      <c r="AH411" s="10">
        <v>0</v>
      </c>
      <c r="AI411" s="10">
        <f>SUM(Table1[[#This Row],[Attitude_SS]:[Demography_SS]])</f>
        <v>0</v>
      </c>
      <c r="AJ411" s="11" t="s">
        <v>60</v>
      </c>
      <c r="AK411" s="11" t="s">
        <v>411</v>
      </c>
      <c r="AL411" s="11"/>
      <c r="AM411" s="10" t="s">
        <v>132</v>
      </c>
      <c r="AN411" s="11" t="s">
        <v>215</v>
      </c>
      <c r="AO411" s="11"/>
      <c r="AP411" s="10">
        <v>0.11</v>
      </c>
      <c r="AQ411" s="10"/>
      <c r="AR411" s="10">
        <v>1.1162780704588713</v>
      </c>
      <c r="AS411" s="10" t="s">
        <v>185</v>
      </c>
      <c r="AT411" s="10">
        <v>1</v>
      </c>
      <c r="AU411" s="10" t="s">
        <v>127</v>
      </c>
    </row>
    <row r="412" spans="1:47" x14ac:dyDescent="0.35">
      <c r="A412" s="23">
        <v>31</v>
      </c>
      <c r="B412" s="10" t="s">
        <v>423</v>
      </c>
      <c r="C412" s="10">
        <v>31.1</v>
      </c>
      <c r="D412" s="10" t="s">
        <v>431</v>
      </c>
      <c r="E412" s="10" t="s">
        <v>425</v>
      </c>
      <c r="F412" s="10" t="str">
        <f>IF(Table1[[#This Row],[Regional_accessibility]]=0,"exclude - no RA","")</f>
        <v>exclude - no RA</v>
      </c>
      <c r="G412" s="10" t="str">
        <f>IF(Table1[[#This Row],[E_mag]]&gt;1,"exclude - &gt;1",IF(Table1[[#This Row],[E_mag]]&lt;-1,"exclude &lt;-1",""))</f>
        <v/>
      </c>
      <c r="H412" s="10" t="str">
        <f>IF(Table1[[#This Row],[E_mag]]&lt;'4 - Outliers'!$F$11,"low",IF(Table1[[#This Row],[E_mag]]&gt;'4 - Outliers'!$F$12,"high",""))</f>
        <v/>
      </c>
      <c r="I412" s="10">
        <f>IF(Table1[[#This Row],[SE_E_mag]]="",VLOOKUP(Table1[[#This Row],[IV_Standardised]],'5 -Impute_SE'!B:C,2,FALSE),Table1[[#This Row],[SE_E_mag]])</f>
        <v>6.6666666666666666E-2</v>
      </c>
      <c r="J412" s="10"/>
      <c r="K412" s="10">
        <f>1/Table1[[#This Row],[5 - Impute_SE]]</f>
        <v>15</v>
      </c>
      <c r="L412" s="10">
        <f>Table1[[#This Row],[7 - 1_SE]]*Table1[[#This Row],[6 - Assign weight]]</f>
        <v>0</v>
      </c>
      <c r="M412" s="10">
        <f>Table1[[#This Row],[8 - Total weight]]*Table1[[#This Row],[E_mag]]</f>
        <v>0</v>
      </c>
      <c r="N412" s="10" t="s">
        <v>289</v>
      </c>
      <c r="O412" s="10">
        <v>0.26</v>
      </c>
      <c r="P412" s="10" t="s">
        <v>126</v>
      </c>
      <c r="Q412" s="10">
        <v>6.6666666666666666E-2</v>
      </c>
      <c r="R412" s="10" t="s">
        <v>128</v>
      </c>
      <c r="S412" s="10" t="s">
        <v>88</v>
      </c>
      <c r="T412" s="10" t="s">
        <v>66</v>
      </c>
      <c r="U412" s="10" t="s">
        <v>88</v>
      </c>
      <c r="V412" s="10" t="s">
        <v>119</v>
      </c>
      <c r="W412" s="10" t="s">
        <v>303</v>
      </c>
      <c r="X412" s="10" t="s">
        <v>73</v>
      </c>
      <c r="Y412" s="10" t="s">
        <v>50</v>
      </c>
      <c r="Z412" s="10" t="s">
        <v>142</v>
      </c>
      <c r="AA412" s="11" t="s">
        <v>51</v>
      </c>
      <c r="AB412" s="11" t="s">
        <v>426</v>
      </c>
      <c r="AC412" s="11">
        <v>1999</v>
      </c>
      <c r="AD412" s="10" t="s">
        <v>93</v>
      </c>
      <c r="AE412" s="10">
        <v>8707</v>
      </c>
      <c r="AF412" s="10">
        <v>0</v>
      </c>
      <c r="AG412" s="10">
        <v>0</v>
      </c>
      <c r="AH412" s="10">
        <v>0</v>
      </c>
      <c r="AI412" s="10">
        <f>SUM(Table1[[#This Row],[Attitude_SS]:[Demography_SS]])</f>
        <v>0</v>
      </c>
      <c r="AJ412" s="11" t="s">
        <v>60</v>
      </c>
      <c r="AK412" s="11" t="s">
        <v>432</v>
      </c>
      <c r="AL412" s="11"/>
      <c r="AM412" s="10" t="s">
        <v>132</v>
      </c>
      <c r="AN412" s="11" t="s">
        <v>429</v>
      </c>
      <c r="AO412" s="11" t="s">
        <v>196</v>
      </c>
      <c r="AP412" s="10">
        <v>0.2848</v>
      </c>
      <c r="AQ412" s="10">
        <v>1.329496102309317</v>
      </c>
      <c r="AR412" s="10"/>
      <c r="AS412" s="10" t="s">
        <v>78</v>
      </c>
      <c r="AT412" s="10">
        <v>3.9</v>
      </c>
      <c r="AU412" s="10"/>
    </row>
    <row r="413" spans="1:47" x14ac:dyDescent="0.35">
      <c r="A413" s="23">
        <v>1</v>
      </c>
      <c r="B413" s="10" t="s">
        <v>42</v>
      </c>
      <c r="C413" s="10">
        <v>1.2</v>
      </c>
      <c r="D413" s="10" t="s">
        <v>65</v>
      </c>
      <c r="E413" s="10" t="s">
        <v>63</v>
      </c>
      <c r="F413" s="10" t="str">
        <f>IF(Table1[[#This Row],[Regional_accessibility]]=0,"exclude - no RA","")</f>
        <v>exclude - no RA</v>
      </c>
      <c r="G413" s="10" t="str">
        <f>IF(Table1[[#This Row],[E_mag]]&gt;1,"exclude - &gt;1",IF(Table1[[#This Row],[E_mag]]&lt;-1,"exclude &lt;-1",""))</f>
        <v/>
      </c>
      <c r="H413" s="10" t="str">
        <f>IF(Table1[[#This Row],[E_mag]]&lt;'4 - Outliers'!$F$11,"low",IF(Table1[[#This Row],[E_mag]]&gt;'4 - Outliers'!$F$12,"high",""))</f>
        <v/>
      </c>
      <c r="I413" s="10">
        <f>IF(Table1[[#This Row],[SE_E_mag]]="",VLOOKUP(Table1[[#This Row],[IV_Standardised]],'5 -Impute_SE'!B:C,2,FALSE),Table1[[#This Row],[SE_E_mag]])</f>
        <v>2.5401252463026297E-2</v>
      </c>
      <c r="J413" s="10"/>
      <c r="K413" s="10">
        <f>1/Table1[[#This Row],[5 - Impute_SE]]</f>
        <v>39.368137514305083</v>
      </c>
      <c r="L413" s="10">
        <f>Table1[[#This Row],[7 - 1_SE]]*Table1[[#This Row],[6 - Assign weight]]</f>
        <v>0</v>
      </c>
      <c r="M413" s="10">
        <f>Table1[[#This Row],[8 - Total weight]]*Table1[[#This Row],[E_mag]]</f>
        <v>0</v>
      </c>
      <c r="N413" s="10" t="s">
        <v>56</v>
      </c>
      <c r="O413" s="10">
        <v>0.24935999999999997</v>
      </c>
      <c r="P413" s="10" t="s">
        <v>57</v>
      </c>
      <c r="Q413" s="10"/>
      <c r="R413" s="10"/>
      <c r="S413" s="10" t="s">
        <v>44</v>
      </c>
      <c r="T413" s="10" t="s">
        <v>66</v>
      </c>
      <c r="U413" s="10" t="s">
        <v>46</v>
      </c>
      <c r="V413" s="10" t="s">
        <v>47</v>
      </c>
      <c r="W413" s="10" t="s">
        <v>48</v>
      </c>
      <c r="X413" s="10" t="s">
        <v>49</v>
      </c>
      <c r="Y413" s="10" t="s">
        <v>50</v>
      </c>
      <c r="Z413" s="10" t="s">
        <v>13</v>
      </c>
      <c r="AA413" s="11" t="s">
        <v>51</v>
      </c>
      <c r="AB413" s="11" t="s">
        <v>64</v>
      </c>
      <c r="AC413" s="11" t="s">
        <v>53</v>
      </c>
      <c r="AD413" s="10" t="s">
        <v>54</v>
      </c>
      <c r="AE413" s="10">
        <v>109</v>
      </c>
      <c r="AF413" s="10">
        <v>0</v>
      </c>
      <c r="AG413" s="10">
        <v>0</v>
      </c>
      <c r="AH413" s="10">
        <v>1</v>
      </c>
      <c r="AI413" s="10">
        <f>SUM(Table1[[#This Row],[Attitude_SS]:[Demography_SS]])</f>
        <v>1</v>
      </c>
      <c r="AJ413" s="11" t="s">
        <v>60</v>
      </c>
      <c r="AK413" s="11" t="s">
        <v>61</v>
      </c>
      <c r="AL413" s="11">
        <v>1</v>
      </c>
      <c r="AM413" s="11" t="s">
        <v>62</v>
      </c>
      <c r="AN413" s="11" t="s">
        <v>55</v>
      </c>
      <c r="AO413" s="11"/>
      <c r="AP413" s="10">
        <v>12.468</v>
      </c>
      <c r="AQ413" s="10"/>
      <c r="AR413" s="10"/>
      <c r="AS413" s="10" t="s">
        <v>58</v>
      </c>
      <c r="AT413" s="10" t="s">
        <v>58</v>
      </c>
      <c r="AU413" s="10"/>
    </row>
    <row r="414" spans="1:47" x14ac:dyDescent="0.35">
      <c r="A414" s="23">
        <v>31</v>
      </c>
      <c r="B414" s="10" t="s">
        <v>423</v>
      </c>
      <c r="C414" s="10">
        <v>31.2</v>
      </c>
      <c r="D414" s="10" t="s">
        <v>439</v>
      </c>
      <c r="E414" s="10" t="s">
        <v>425</v>
      </c>
      <c r="F414" s="10" t="str">
        <f>IF(Table1[[#This Row],[Regional_accessibility]]=0,"exclude - no RA","")</f>
        <v>exclude - no RA</v>
      </c>
      <c r="G414" s="10" t="str">
        <f>IF(Table1[[#This Row],[E_mag]]&gt;1,"exclude - &gt;1",IF(Table1[[#This Row],[E_mag]]&lt;-1,"exclude &lt;-1",""))</f>
        <v/>
      </c>
      <c r="H414" s="10" t="str">
        <f>IF(Table1[[#This Row],[E_mag]]&lt;'4 - Outliers'!$F$11,"low",IF(Table1[[#This Row],[E_mag]]&gt;'4 - Outliers'!$F$12,"high",""))</f>
        <v/>
      </c>
      <c r="I414" s="10">
        <f>IF(Table1[[#This Row],[SE_E_mag]]="",VLOOKUP(Table1[[#This Row],[IV_Standardised]],'5 -Impute_SE'!B:C,2,FALSE),Table1[[#This Row],[SE_E_mag]])</f>
        <v>0.15</v>
      </c>
      <c r="J414" s="10"/>
      <c r="K414" s="10">
        <f>1/Table1[[#This Row],[5 - Impute_SE]]</f>
        <v>6.666666666666667</v>
      </c>
      <c r="L414" s="10">
        <f>Table1[[#This Row],[7 - 1_SE]]*Table1[[#This Row],[6 - Assign weight]]</f>
        <v>0</v>
      </c>
      <c r="M414" s="10">
        <f>Table1[[#This Row],[8 - Total weight]]*Table1[[#This Row],[E_mag]]</f>
        <v>0</v>
      </c>
      <c r="N414" s="10" t="s">
        <v>289</v>
      </c>
      <c r="O414" s="10">
        <v>0.24</v>
      </c>
      <c r="P414" s="10" t="s">
        <v>126</v>
      </c>
      <c r="Q414" s="10">
        <v>0.15</v>
      </c>
      <c r="R414" s="10" t="s">
        <v>128</v>
      </c>
      <c r="S414" s="10" t="s">
        <v>88</v>
      </c>
      <c r="T414" s="10" t="s">
        <v>66</v>
      </c>
      <c r="U414" s="10" t="s">
        <v>88</v>
      </c>
      <c r="V414" s="10" t="s">
        <v>119</v>
      </c>
      <c r="W414" s="10" t="s">
        <v>303</v>
      </c>
      <c r="X414" s="10" t="s">
        <v>73</v>
      </c>
      <c r="Y414" s="10" t="s">
        <v>50</v>
      </c>
      <c r="Z414" s="10" t="s">
        <v>436</v>
      </c>
      <c r="AA414" s="11" t="s">
        <v>51</v>
      </c>
      <c r="AB414" s="11" t="s">
        <v>426</v>
      </c>
      <c r="AC414" s="11">
        <v>1999</v>
      </c>
      <c r="AD414" s="10" t="s">
        <v>93</v>
      </c>
      <c r="AE414" s="10">
        <v>10475</v>
      </c>
      <c r="AF414" s="10">
        <v>0</v>
      </c>
      <c r="AG414" s="10">
        <v>0</v>
      </c>
      <c r="AH414" s="10">
        <v>0</v>
      </c>
      <c r="AI414" s="10">
        <f>SUM(Table1[[#This Row],[Attitude_SS]:[Demography_SS]])</f>
        <v>0</v>
      </c>
      <c r="AJ414" s="11" t="s">
        <v>60</v>
      </c>
      <c r="AK414" s="11" t="s">
        <v>432</v>
      </c>
      <c r="AL414" s="11"/>
      <c r="AM414" s="10" t="s">
        <v>132</v>
      </c>
      <c r="AN414" s="11" t="s">
        <v>429</v>
      </c>
      <c r="AO414" s="11" t="s">
        <v>196</v>
      </c>
      <c r="AP414" s="10">
        <v>0.2198</v>
      </c>
      <c r="AQ414" s="10">
        <v>1.2458275401611365</v>
      </c>
      <c r="AR414" s="10"/>
      <c r="AS414" s="10" t="s">
        <v>78</v>
      </c>
      <c r="AT414" s="10">
        <v>1.6</v>
      </c>
      <c r="AU414" s="10"/>
    </row>
    <row r="415" spans="1:47" x14ac:dyDescent="0.35">
      <c r="A415" s="23">
        <v>31</v>
      </c>
      <c r="B415" s="10" t="s">
        <v>423</v>
      </c>
      <c r="C415" s="10">
        <v>31.2</v>
      </c>
      <c r="D415" s="10" t="s">
        <v>438</v>
      </c>
      <c r="E415" s="10" t="s">
        <v>425</v>
      </c>
      <c r="F415" s="10" t="str">
        <f>IF(Table1[[#This Row],[Regional_accessibility]]=0,"exclude - no RA","")</f>
        <v>exclude - no RA</v>
      </c>
      <c r="G415" s="10" t="str">
        <f>IF(Table1[[#This Row],[E_mag]]&gt;1,"exclude - &gt;1",IF(Table1[[#This Row],[E_mag]]&lt;-1,"exclude &lt;-1",""))</f>
        <v/>
      </c>
      <c r="H415" s="10" t="str">
        <f>IF(Table1[[#This Row],[E_mag]]&lt;'4 - Outliers'!$F$11,"low",IF(Table1[[#This Row],[E_mag]]&gt;'4 - Outliers'!$F$12,"high",""))</f>
        <v/>
      </c>
      <c r="I415" s="10">
        <f>IF(Table1[[#This Row],[SE_E_mag]]="",VLOOKUP(Table1[[#This Row],[IV_Standardised]],'5 -Impute_SE'!B:C,2,FALSE),Table1[[#This Row],[SE_E_mag]])</f>
        <v>0.13529411764705884</v>
      </c>
      <c r="J415" s="10"/>
      <c r="K415" s="10">
        <f>1/Table1[[#This Row],[5 - Impute_SE]]</f>
        <v>7.391304347826086</v>
      </c>
      <c r="L415" s="10">
        <f>Table1[[#This Row],[7 - 1_SE]]*Table1[[#This Row],[6 - Assign weight]]</f>
        <v>0</v>
      </c>
      <c r="M415" s="10">
        <f>Table1[[#This Row],[8 - Total weight]]*Table1[[#This Row],[E_mag]]</f>
        <v>0</v>
      </c>
      <c r="N415" s="10" t="s">
        <v>289</v>
      </c>
      <c r="O415" s="10">
        <v>0.23</v>
      </c>
      <c r="P415" s="10" t="s">
        <v>126</v>
      </c>
      <c r="Q415" s="10">
        <v>0.13529411764705884</v>
      </c>
      <c r="R415" s="10" t="s">
        <v>128</v>
      </c>
      <c r="S415" s="10" t="s">
        <v>88</v>
      </c>
      <c r="T415" s="10" t="s">
        <v>66</v>
      </c>
      <c r="U415" s="10" t="s">
        <v>88</v>
      </c>
      <c r="V415" s="10" t="s">
        <v>119</v>
      </c>
      <c r="W415" s="10" t="s">
        <v>303</v>
      </c>
      <c r="X415" s="10" t="s">
        <v>73</v>
      </c>
      <c r="Y415" s="10" t="s">
        <v>50</v>
      </c>
      <c r="Z415" s="10" t="s">
        <v>436</v>
      </c>
      <c r="AA415" s="11" t="s">
        <v>51</v>
      </c>
      <c r="AB415" s="11" t="s">
        <v>426</v>
      </c>
      <c r="AC415" s="11">
        <v>1999</v>
      </c>
      <c r="AD415" s="10" t="s">
        <v>93</v>
      </c>
      <c r="AE415" s="10">
        <v>10475</v>
      </c>
      <c r="AF415" s="10">
        <v>0</v>
      </c>
      <c r="AG415" s="10">
        <v>0</v>
      </c>
      <c r="AH415" s="10">
        <v>0</v>
      </c>
      <c r="AI415" s="10">
        <f>SUM(Table1[[#This Row],[Attitude_SS]:[Demography_SS]])</f>
        <v>0</v>
      </c>
      <c r="AJ415" s="11" t="s">
        <v>60</v>
      </c>
      <c r="AK415" s="11" t="s">
        <v>432</v>
      </c>
      <c r="AL415" s="11"/>
      <c r="AM415" s="10" t="s">
        <v>132</v>
      </c>
      <c r="AN415" s="11" t="s">
        <v>429</v>
      </c>
      <c r="AO415" s="11" t="s">
        <v>196</v>
      </c>
      <c r="AP415" s="10">
        <v>0.18010000000000001</v>
      </c>
      <c r="AQ415" s="10">
        <v>1.1973370908444088</v>
      </c>
      <c r="AR415" s="10"/>
      <c r="AS415" s="10" t="s">
        <v>78</v>
      </c>
      <c r="AT415" s="10">
        <v>1.7</v>
      </c>
      <c r="AU415" s="10"/>
    </row>
    <row r="416" spans="1:47" x14ac:dyDescent="0.35">
      <c r="A416" s="23">
        <v>50</v>
      </c>
      <c r="B416" s="10" t="s">
        <v>579</v>
      </c>
      <c r="C416" s="10">
        <v>50.1</v>
      </c>
      <c r="D416" s="10" t="s">
        <v>586</v>
      </c>
      <c r="E416" s="10" t="s">
        <v>581</v>
      </c>
      <c r="F416" s="10" t="str">
        <f>IF(Table1[[#This Row],[Regional_accessibility]]=0,"exclude - no RA","")</f>
        <v>exclude - no RA</v>
      </c>
      <c r="G416" s="10" t="str">
        <f>IF(Table1[[#This Row],[E_mag]]&gt;1,"exclude - &gt;1",IF(Table1[[#This Row],[E_mag]]&lt;-1,"exclude &lt;-1",""))</f>
        <v/>
      </c>
      <c r="H416" s="10" t="str">
        <f>IF(Table1[[#This Row],[E_mag]]&lt;'4 - Outliers'!$F$11,"low",IF(Table1[[#This Row],[E_mag]]&gt;'4 - Outliers'!$F$12,"high",""))</f>
        <v/>
      </c>
      <c r="I416" s="10">
        <f>IF(Table1[[#This Row],[SE_E_mag]]="",VLOOKUP(Table1[[#This Row],[IV_Standardised]],'5 -Impute_SE'!B:C,2,FALSE),Table1[[#This Row],[SE_E_mag]])</f>
        <v>7.8952535059412493E-2</v>
      </c>
      <c r="J416" s="10"/>
      <c r="K416" s="10">
        <f>1/Table1[[#This Row],[5 - Impute_SE]]</f>
        <v>12.665837762492249</v>
      </c>
      <c r="L416" s="10">
        <f>Table1[[#This Row],[7 - 1_SE]]*Table1[[#This Row],[6 - Assign weight]]</f>
        <v>0</v>
      </c>
      <c r="M416" s="10">
        <f>Table1[[#This Row],[8 - Total weight]]*Table1[[#This Row],[E_mag]]</f>
        <v>0</v>
      </c>
      <c r="N416" s="10" t="s">
        <v>584</v>
      </c>
      <c r="O416" s="10">
        <v>0.22119059250000001</v>
      </c>
      <c r="P416" s="10" t="s">
        <v>491</v>
      </c>
      <c r="Q416" s="10"/>
      <c r="R416" s="10"/>
      <c r="S416" s="10" t="s">
        <v>88</v>
      </c>
      <c r="T416" s="10" t="s">
        <v>66</v>
      </c>
      <c r="U416" s="10" t="s">
        <v>88</v>
      </c>
      <c r="V416" s="10" t="s">
        <v>119</v>
      </c>
      <c r="W416" s="10" t="s">
        <v>120</v>
      </c>
      <c r="X416" s="10" t="s">
        <v>141</v>
      </c>
      <c r="Y416" s="10" t="s">
        <v>90</v>
      </c>
      <c r="Z416" s="10" t="s">
        <v>142</v>
      </c>
      <c r="AA416" s="11" t="s">
        <v>51</v>
      </c>
      <c r="AB416" s="11" t="s">
        <v>92</v>
      </c>
      <c r="AC416" s="11" t="s">
        <v>582</v>
      </c>
      <c r="AD416" s="10" t="s">
        <v>165</v>
      </c>
      <c r="AE416" s="10">
        <v>5000</v>
      </c>
      <c r="AF416" s="10">
        <v>0</v>
      </c>
      <c r="AG416" s="10">
        <v>0</v>
      </c>
      <c r="AH416" s="10">
        <v>1</v>
      </c>
      <c r="AI416" s="10">
        <f>SUM(Table1[[#This Row],[Attitude_SS]:[Demography_SS]])</f>
        <v>1</v>
      </c>
      <c r="AJ416" s="11" t="s">
        <v>60</v>
      </c>
      <c r="AK416" s="11" t="s">
        <v>587</v>
      </c>
      <c r="AL416" s="11"/>
      <c r="AM416" s="11" t="s">
        <v>167</v>
      </c>
      <c r="AN416" s="11" t="s">
        <v>583</v>
      </c>
      <c r="AO416" s="11" t="s">
        <v>124</v>
      </c>
      <c r="AP416" s="10">
        <v>1.4710000000000001</v>
      </c>
      <c r="AQ416" s="10">
        <v>4.353586551546428</v>
      </c>
      <c r="AR416" s="10"/>
      <c r="AS416" s="10" t="s">
        <v>78</v>
      </c>
      <c r="AT416" s="10" t="s">
        <v>58</v>
      </c>
      <c r="AU416" s="10"/>
    </row>
    <row r="417" spans="1:47" x14ac:dyDescent="0.35">
      <c r="A417" s="23">
        <v>113</v>
      </c>
      <c r="B417" s="10" t="s">
        <v>1122</v>
      </c>
      <c r="C417" s="10">
        <v>113.1</v>
      </c>
      <c r="D417" s="10" t="s">
        <v>1129</v>
      </c>
      <c r="E417" s="10" t="s">
        <v>1124</v>
      </c>
      <c r="F417" s="10" t="str">
        <f>IF(Table1[[#This Row],[Regional_accessibility]]=0,"exclude - no RA","")</f>
        <v/>
      </c>
      <c r="G417" s="10" t="str">
        <f>IF(Table1[[#This Row],[E_mag]]&gt;1,"exclude - &gt;1",IF(Table1[[#This Row],[E_mag]]&lt;-1,"exclude &lt;-1",""))</f>
        <v/>
      </c>
      <c r="H417" s="10" t="str">
        <f>IF(Table1[[#This Row],[E_mag]]&lt;'4 - Outliers'!$F$11,"low",IF(Table1[[#This Row],[E_mag]]&gt;'4 - Outliers'!$F$12,"high",""))</f>
        <v/>
      </c>
      <c r="I417" s="10">
        <f>IF(Table1[[#This Row],[SE_E_mag]]="",VLOOKUP(Table1[[#This Row],[IV_Standardised]],'5 -Impute_SE'!B:C,2,FALSE),Table1[[#This Row],[SE_E_mag]])</f>
        <v>1.8708913010243081E-2</v>
      </c>
      <c r="J417" s="10">
        <f>1/2</f>
        <v>0.5</v>
      </c>
      <c r="K417" s="10">
        <f>1/Table1[[#This Row],[5 - Impute_SE]]</f>
        <v>53.450459652706847</v>
      </c>
      <c r="L417" s="10">
        <f>Table1[[#This Row],[7 - 1_SE]]*Table1[[#This Row],[6 - Assign weight]]</f>
        <v>26.725229826353424</v>
      </c>
      <c r="M417" s="10">
        <f>Table1[[#This Row],[8 - Total weight]]*Table1[[#This Row],[E_mag]]</f>
        <v>3.2705000000000006</v>
      </c>
      <c r="N417" s="10" t="s">
        <v>1128</v>
      </c>
      <c r="O417" s="16">
        <v>0.12237500000000001</v>
      </c>
      <c r="P417" s="10" t="s">
        <v>491</v>
      </c>
      <c r="Q417" s="10">
        <v>1.8708913010243081E-2</v>
      </c>
      <c r="R417" s="10" t="s">
        <v>128</v>
      </c>
      <c r="S417" s="10" t="s">
        <v>88</v>
      </c>
      <c r="T417" s="10" t="s">
        <v>66</v>
      </c>
      <c r="U417" s="10" t="s">
        <v>88</v>
      </c>
      <c r="V417" s="10" t="s">
        <v>71</v>
      </c>
      <c r="W417" s="10" t="s">
        <v>1125</v>
      </c>
      <c r="X417" s="10" t="s">
        <v>73</v>
      </c>
      <c r="Y417" s="10" t="s">
        <v>50</v>
      </c>
      <c r="Z417" s="10" t="s">
        <v>13</v>
      </c>
      <c r="AA417" s="11" t="s">
        <v>51</v>
      </c>
      <c r="AB417" s="11" t="s">
        <v>1126</v>
      </c>
      <c r="AC417" s="11" t="s">
        <v>92</v>
      </c>
      <c r="AD417" s="10" t="s">
        <v>165</v>
      </c>
      <c r="AE417" s="10">
        <v>62011</v>
      </c>
      <c r="AF417" s="10">
        <v>1</v>
      </c>
      <c r="AG417" s="10">
        <v>0</v>
      </c>
      <c r="AH417" s="10">
        <v>1</v>
      </c>
      <c r="AI417" s="10">
        <f>SUM(Table1[[#This Row],[Attitude_SS]:[Demography_SS]])</f>
        <v>1</v>
      </c>
      <c r="AJ417" s="11" t="s">
        <v>111</v>
      </c>
      <c r="AK417" s="11" t="s">
        <v>1130</v>
      </c>
      <c r="AL417" s="11"/>
      <c r="AM417" s="11" t="s">
        <v>113</v>
      </c>
      <c r="AN417" s="11" t="s">
        <v>288</v>
      </c>
      <c r="AO417" s="11" t="s">
        <v>75</v>
      </c>
      <c r="AP417" s="10">
        <v>0.625</v>
      </c>
      <c r="AQ417" s="10">
        <v>1.8682459574322223</v>
      </c>
      <c r="AR417" s="10"/>
      <c r="AS417" s="10" t="s">
        <v>78</v>
      </c>
      <c r="AT417" s="10">
        <v>6.5410000000000004</v>
      </c>
      <c r="AU417" s="10"/>
    </row>
    <row r="418" spans="1:47" x14ac:dyDescent="0.35">
      <c r="A418" s="23">
        <v>113</v>
      </c>
      <c r="B418" s="10" t="s">
        <v>1122</v>
      </c>
      <c r="C418" s="10">
        <v>113.2</v>
      </c>
      <c r="D418" s="10" t="s">
        <v>1132</v>
      </c>
      <c r="E418" s="10" t="s">
        <v>1133</v>
      </c>
      <c r="F418" s="10" t="str">
        <f>IF(Table1[[#This Row],[Regional_accessibility]]=0,"exclude - no RA","")</f>
        <v/>
      </c>
      <c r="G418" s="10" t="str">
        <f>IF(Table1[[#This Row],[E_mag]]&gt;1,"exclude - &gt;1",IF(Table1[[#This Row],[E_mag]]&lt;-1,"exclude &lt;-1",""))</f>
        <v/>
      </c>
      <c r="H418" s="10" t="str">
        <f>IF(Table1[[#This Row],[E_mag]]&lt;'4 - Outliers'!$F$11,"low",IF(Table1[[#This Row],[E_mag]]&gt;'4 - Outliers'!$F$12,"high",""))</f>
        <v/>
      </c>
      <c r="I418" s="10">
        <f>IF(Table1[[#This Row],[SE_E_mag]]="",VLOOKUP(Table1[[#This Row],[IV_Standardised]],'5 -Impute_SE'!B:C,2,FALSE),Table1[[#This Row],[SE_E_mag]])</f>
        <v>2.033601841196778E-2</v>
      </c>
      <c r="J418" s="10">
        <f>1/2</f>
        <v>0.5</v>
      </c>
      <c r="K418" s="10">
        <f>1/Table1[[#This Row],[5 - Impute_SE]]</f>
        <v>49.173834314169305</v>
      </c>
      <c r="L418" s="10">
        <f>Table1[[#This Row],[7 - 1_SE]]*Table1[[#This Row],[6 - Assign weight]]</f>
        <v>24.586917157084653</v>
      </c>
      <c r="M418" s="10">
        <f>Table1[[#This Row],[8 - Total weight]]*Table1[[#This Row],[E_mag]]</f>
        <v>2.1724999999999999</v>
      </c>
      <c r="N418" s="10" t="s">
        <v>1134</v>
      </c>
      <c r="O418" s="16">
        <v>8.8359999999999994E-2</v>
      </c>
      <c r="P418" s="10" t="s">
        <v>362</v>
      </c>
      <c r="Q418" s="10">
        <v>2.033601841196778E-2</v>
      </c>
      <c r="R418" s="10" t="s">
        <v>128</v>
      </c>
      <c r="S418" s="10" t="s">
        <v>88</v>
      </c>
      <c r="T418" s="10" t="s">
        <v>66</v>
      </c>
      <c r="U418" s="10" t="s">
        <v>88</v>
      </c>
      <c r="V418" s="10" t="s">
        <v>47</v>
      </c>
      <c r="W418" s="10" t="s">
        <v>120</v>
      </c>
      <c r="X418" s="10" t="s">
        <v>214</v>
      </c>
      <c r="Y418" s="10" t="s">
        <v>50</v>
      </c>
      <c r="Z418" s="10" t="s">
        <v>13</v>
      </c>
      <c r="AA418" s="11" t="s">
        <v>51</v>
      </c>
      <c r="AB418" s="11" t="s">
        <v>1126</v>
      </c>
      <c r="AC418" s="11" t="s">
        <v>92</v>
      </c>
      <c r="AD418" s="10" t="s">
        <v>165</v>
      </c>
      <c r="AE418" s="10">
        <v>6719</v>
      </c>
      <c r="AF418" s="10">
        <v>1</v>
      </c>
      <c r="AG418" s="10">
        <v>0</v>
      </c>
      <c r="AH418" s="10">
        <v>1</v>
      </c>
      <c r="AI418" s="10">
        <f>SUM(Table1[[#This Row],[Attitude_SS]:[Demography_SS]])</f>
        <v>1</v>
      </c>
      <c r="AJ418" s="11" t="s">
        <v>111</v>
      </c>
      <c r="AK418" s="11" t="s">
        <v>1130</v>
      </c>
      <c r="AL418" s="11"/>
      <c r="AM418" s="10" t="s">
        <v>113</v>
      </c>
      <c r="AN418" s="11" t="s">
        <v>215</v>
      </c>
      <c r="AO418" s="11"/>
      <c r="AP418" s="10">
        <v>0.188</v>
      </c>
      <c r="AQ418" s="10"/>
      <c r="AR418" s="10">
        <v>1.2068335153496053</v>
      </c>
      <c r="AS418" s="10" t="s">
        <v>185</v>
      </c>
      <c r="AT418" s="10">
        <v>4.3449999999999998</v>
      </c>
      <c r="AU418" s="10"/>
    </row>
    <row r="419" spans="1:47" x14ac:dyDescent="0.35">
      <c r="A419" s="23">
        <v>7</v>
      </c>
      <c r="B419" s="10" t="s">
        <v>137</v>
      </c>
      <c r="C419" s="10">
        <v>7.3</v>
      </c>
      <c r="D419" s="10" t="s">
        <v>158</v>
      </c>
      <c r="E419" s="10" t="s">
        <v>154</v>
      </c>
      <c r="F419" s="10" t="str">
        <f>IF(Table1[[#This Row],[Regional_accessibility]]=0,"exclude - no RA","")</f>
        <v/>
      </c>
      <c r="G419" s="10" t="str">
        <f>IF(Table1[[#This Row],[E_mag]]&gt;1,"exclude - &gt;1",IF(Table1[[#This Row],[E_mag]]&lt;-1,"exclude &lt;-1",""))</f>
        <v/>
      </c>
      <c r="H419" s="10" t="str">
        <f>IF(Table1[[#This Row],[E_mag]]&lt;'4 - Outliers'!$F$11,"low",IF(Table1[[#This Row],[E_mag]]&gt;'4 - Outliers'!$F$12,"high",""))</f>
        <v/>
      </c>
      <c r="I419" s="10">
        <f>IF(Table1[[#This Row],[SE_E_mag]]="",VLOOKUP(Table1[[#This Row],[IV_Standardised]],'5 -Impute_SE'!B:C,2,FALSE),Table1[[#This Row],[SE_E_mag]])</f>
        <v>8.4747657713928809E-2</v>
      </c>
      <c r="J419" s="10">
        <f>1/4</f>
        <v>0.25</v>
      </c>
      <c r="K419" s="10">
        <f>1/Table1[[#This Row],[5 - Impute_SE]]</f>
        <v>11.799736145812602</v>
      </c>
      <c r="L419" s="10">
        <f>Table1[[#This Row],[7 - 1_SE]]*Table1[[#This Row],[6 - Assign weight]]</f>
        <v>2.9499340364531506</v>
      </c>
      <c r="M419" s="10">
        <f>Table1[[#This Row],[8 - Total weight]]*Table1[[#This Row],[E_mag]]</f>
        <v>0.40024999999999999</v>
      </c>
      <c r="N419" s="10" t="s">
        <v>148</v>
      </c>
      <c r="O419" s="16">
        <v>0.13568100000000002</v>
      </c>
      <c r="P419" s="10" t="s">
        <v>77</v>
      </c>
      <c r="Q419" s="10">
        <v>8.4747657713928809E-2</v>
      </c>
      <c r="R419" s="10" t="s">
        <v>128</v>
      </c>
      <c r="S419" s="10" t="s">
        <v>44</v>
      </c>
      <c r="T419" s="10" t="s">
        <v>66</v>
      </c>
      <c r="U419" s="10" t="s">
        <v>46</v>
      </c>
      <c r="V419" s="10" t="s">
        <v>119</v>
      </c>
      <c r="W419" s="10" t="s">
        <v>140</v>
      </c>
      <c r="X419" s="10" t="s">
        <v>141</v>
      </c>
      <c r="Y419" s="10" t="s">
        <v>50</v>
      </c>
      <c r="Z419" s="10" t="s">
        <v>142</v>
      </c>
      <c r="AA419" s="11" t="s">
        <v>51</v>
      </c>
      <c r="AB419" s="11" t="s">
        <v>143</v>
      </c>
      <c r="AC419" s="11" t="s">
        <v>144</v>
      </c>
      <c r="AD419" s="10" t="s">
        <v>54</v>
      </c>
      <c r="AE419" s="10">
        <v>2127</v>
      </c>
      <c r="AF419" s="10">
        <v>1</v>
      </c>
      <c r="AG419" s="10">
        <v>0</v>
      </c>
      <c r="AH419" s="10">
        <v>1</v>
      </c>
      <c r="AI419" s="10">
        <f>SUM(Table1[[#This Row],[Attitude_SS]:[Demography_SS]])</f>
        <v>1</v>
      </c>
      <c r="AJ419" s="11" t="s">
        <v>94</v>
      </c>
      <c r="AK419" s="11" t="s">
        <v>152</v>
      </c>
      <c r="AL419" s="11"/>
      <c r="AM419" s="11" t="s">
        <v>96</v>
      </c>
      <c r="AN419" s="11" t="s">
        <v>147</v>
      </c>
      <c r="AO419" s="11" t="s">
        <v>124</v>
      </c>
      <c r="AP419" s="10">
        <v>3.5000000000000003E-2</v>
      </c>
      <c r="AQ419" s="10">
        <v>1.0356197087996233</v>
      </c>
      <c r="AR419" s="10"/>
      <c r="AS419" s="10" t="s">
        <v>78</v>
      </c>
      <c r="AT419" s="10">
        <v>1.601</v>
      </c>
      <c r="AU419" s="10"/>
    </row>
    <row r="420" spans="1:47" x14ac:dyDescent="0.35">
      <c r="A420" s="23">
        <v>7</v>
      </c>
      <c r="B420" s="10" t="s">
        <v>137</v>
      </c>
      <c r="C420" s="10">
        <v>7.3</v>
      </c>
      <c r="D420" s="10" t="s">
        <v>157</v>
      </c>
      <c r="E420" s="10" t="s">
        <v>154</v>
      </c>
      <c r="F420" s="10" t="str">
        <f>IF(Table1[[#This Row],[Regional_accessibility]]=0,"exclude - no RA","")</f>
        <v/>
      </c>
      <c r="G420" s="10" t="str">
        <f>IF(Table1[[#This Row],[E_mag]]&gt;1,"exclude - &gt;1",IF(Table1[[#This Row],[E_mag]]&lt;-1,"exclude &lt;-1",""))</f>
        <v/>
      </c>
      <c r="H420" s="10" t="str">
        <f>IF(Table1[[#This Row],[E_mag]]&lt;'4 - Outliers'!$F$11,"low",IF(Table1[[#This Row],[E_mag]]&gt;'4 - Outliers'!$F$12,"high",""))</f>
        <v/>
      </c>
      <c r="I420" s="10">
        <f>IF(Table1[[#This Row],[SE_E_mag]]="",VLOOKUP(Table1[[#This Row],[IV_Standardised]],'5 -Impute_SE'!B:C,2,FALSE),Table1[[#This Row],[SE_E_mag]])</f>
        <v>8.0089053803339499E-2</v>
      </c>
      <c r="J420" s="10">
        <f>1/4</f>
        <v>0.25</v>
      </c>
      <c r="K420" s="10">
        <f>1/Table1[[#This Row],[5 - Impute_SE]]</f>
        <v>12.486100815418832</v>
      </c>
      <c r="L420" s="10">
        <f>Table1[[#This Row],[7 - 1_SE]]*Table1[[#This Row],[6 - Assign weight]]</f>
        <v>3.1215252038547079</v>
      </c>
      <c r="M420" s="10">
        <f>Table1[[#This Row],[8 - Total weight]]*Table1[[#This Row],[E_mag]]</f>
        <v>0.40425000000000005</v>
      </c>
      <c r="N420" s="10" t="s">
        <v>148</v>
      </c>
      <c r="O420" s="16">
        <v>0.12950399999999998</v>
      </c>
      <c r="P420" s="10" t="s">
        <v>77</v>
      </c>
      <c r="Q420" s="10">
        <v>8.0089053803339499E-2</v>
      </c>
      <c r="R420" s="10" t="s">
        <v>128</v>
      </c>
      <c r="S420" s="10" t="s">
        <v>44</v>
      </c>
      <c r="T420" s="10" t="s">
        <v>66</v>
      </c>
      <c r="U420" s="10" t="s">
        <v>46</v>
      </c>
      <c r="V420" s="10" t="s">
        <v>119</v>
      </c>
      <c r="W420" s="10" t="s">
        <v>140</v>
      </c>
      <c r="X420" s="10" t="s">
        <v>141</v>
      </c>
      <c r="Y420" s="10" t="s">
        <v>50</v>
      </c>
      <c r="Z420" s="10" t="s">
        <v>142</v>
      </c>
      <c r="AA420" s="11" t="s">
        <v>51</v>
      </c>
      <c r="AB420" s="11" t="s">
        <v>143</v>
      </c>
      <c r="AC420" s="11" t="s">
        <v>144</v>
      </c>
      <c r="AD420" s="10" t="s">
        <v>54</v>
      </c>
      <c r="AE420" s="10">
        <v>2127</v>
      </c>
      <c r="AF420" s="10">
        <v>1</v>
      </c>
      <c r="AG420" s="10">
        <v>0</v>
      </c>
      <c r="AH420" s="10">
        <v>1</v>
      </c>
      <c r="AI420" s="10">
        <f>SUM(Table1[[#This Row],[Attitude_SS]:[Demography_SS]])</f>
        <v>1</v>
      </c>
      <c r="AJ420" s="11" t="s">
        <v>94</v>
      </c>
      <c r="AK420" s="11" t="s">
        <v>152</v>
      </c>
      <c r="AL420" s="11"/>
      <c r="AM420" s="11" t="s">
        <v>96</v>
      </c>
      <c r="AN420" s="11" t="s">
        <v>147</v>
      </c>
      <c r="AO420" s="11" t="s">
        <v>124</v>
      </c>
      <c r="AP420" s="10">
        <v>3.2000000000000001E-2</v>
      </c>
      <c r="AQ420" s="10">
        <v>1.0325175053051183</v>
      </c>
      <c r="AR420" s="10"/>
      <c r="AS420" s="10" t="s">
        <v>78</v>
      </c>
      <c r="AT420" s="10">
        <v>1.617</v>
      </c>
      <c r="AU420" s="10"/>
    </row>
    <row r="421" spans="1:47" x14ac:dyDescent="0.35">
      <c r="A421" s="23">
        <v>7</v>
      </c>
      <c r="B421" s="10" t="s">
        <v>137</v>
      </c>
      <c r="C421" s="10">
        <v>7.3</v>
      </c>
      <c r="D421" s="10" t="s">
        <v>159</v>
      </c>
      <c r="E421" s="10" t="s">
        <v>154</v>
      </c>
      <c r="F421" s="10" t="str">
        <f>IF(Table1[[#This Row],[Regional_accessibility]]=0,"exclude - no RA","")</f>
        <v/>
      </c>
      <c r="G421" s="10" t="str">
        <f>IF(Table1[[#This Row],[E_mag]]&gt;1,"exclude - &gt;1",IF(Table1[[#This Row],[E_mag]]&lt;-1,"exclude &lt;-1",""))</f>
        <v/>
      </c>
      <c r="H421" s="10" t="str">
        <f>IF(Table1[[#This Row],[E_mag]]&lt;'4 - Outliers'!$F$11,"low",IF(Table1[[#This Row],[E_mag]]&gt;'4 - Outliers'!$F$12,"high",""))</f>
        <v/>
      </c>
      <c r="I421" s="10">
        <f>IF(Table1[[#This Row],[SE_E_mag]]="",VLOOKUP(Table1[[#This Row],[IV_Standardised]],'5 -Impute_SE'!B:C,2,FALSE),Table1[[#This Row],[SE_E_mag]])</f>
        <v>8.7111538461538435E-2</v>
      </c>
      <c r="J421" s="10">
        <f>1/4</f>
        <v>0.25</v>
      </c>
      <c r="K421" s="10">
        <f>1/Table1[[#This Row],[5 - Impute_SE]]</f>
        <v>11.479535520332027</v>
      </c>
      <c r="L421" s="10">
        <f>Table1[[#This Row],[7 - 1_SE]]*Table1[[#This Row],[6 - Assign weight]]</f>
        <v>2.8698838800830067</v>
      </c>
      <c r="M421" s="10">
        <f>Table1[[#This Row],[8 - Total weight]]*Table1[[#This Row],[E_mag]]</f>
        <v>0.23400000000000001</v>
      </c>
      <c r="N421" s="10" t="s">
        <v>148</v>
      </c>
      <c r="O421" s="16">
        <v>8.1536399999999981E-2</v>
      </c>
      <c r="P421" s="10" t="s">
        <v>77</v>
      </c>
      <c r="Q421" s="10">
        <v>8.7111538461538435E-2</v>
      </c>
      <c r="R421" s="10" t="s">
        <v>128</v>
      </c>
      <c r="S421" s="10" t="s">
        <v>44</v>
      </c>
      <c r="T421" s="10" t="s">
        <v>66</v>
      </c>
      <c r="U421" s="10" t="s">
        <v>46</v>
      </c>
      <c r="V421" s="10" t="s">
        <v>119</v>
      </c>
      <c r="W421" s="10" t="s">
        <v>140</v>
      </c>
      <c r="X421" s="10" t="s">
        <v>141</v>
      </c>
      <c r="Y421" s="10" t="s">
        <v>50</v>
      </c>
      <c r="Z421" s="10" t="s">
        <v>142</v>
      </c>
      <c r="AA421" s="11" t="s">
        <v>51</v>
      </c>
      <c r="AB421" s="11" t="s">
        <v>143</v>
      </c>
      <c r="AC421" s="11" t="s">
        <v>144</v>
      </c>
      <c r="AD421" s="10" t="s">
        <v>54</v>
      </c>
      <c r="AE421" s="10">
        <v>2127</v>
      </c>
      <c r="AF421" s="10">
        <v>1</v>
      </c>
      <c r="AG421" s="10">
        <v>0</v>
      </c>
      <c r="AH421" s="10">
        <v>1</v>
      </c>
      <c r="AI421" s="10">
        <f>SUM(Table1[[#This Row],[Attitude_SS]:[Demography_SS]])</f>
        <v>1</v>
      </c>
      <c r="AJ421" s="11" t="s">
        <v>94</v>
      </c>
      <c r="AK421" s="11" t="s">
        <v>152</v>
      </c>
      <c r="AL421" s="11"/>
      <c r="AM421" s="11" t="s">
        <v>96</v>
      </c>
      <c r="AN421" s="11" t="s">
        <v>147</v>
      </c>
      <c r="AO421" s="11" t="s">
        <v>124</v>
      </c>
      <c r="AP421" s="10">
        <v>2.1999999999999999E-2</v>
      </c>
      <c r="AQ421" s="10">
        <v>1.0222437844704382</v>
      </c>
      <c r="AR421" s="10"/>
      <c r="AS421" s="10" t="s">
        <v>78</v>
      </c>
      <c r="AT421" s="10">
        <v>0.93600000000000005</v>
      </c>
      <c r="AU421" s="10"/>
    </row>
    <row r="422" spans="1:47" x14ac:dyDescent="0.35">
      <c r="A422" s="23">
        <v>7</v>
      </c>
      <c r="B422" s="10" t="s">
        <v>137</v>
      </c>
      <c r="C422" s="10">
        <v>7.2</v>
      </c>
      <c r="D422" s="10" t="s">
        <v>151</v>
      </c>
      <c r="E422" s="10" t="s">
        <v>150</v>
      </c>
      <c r="F422" s="10" t="str">
        <f>IF(Table1[[#This Row],[Regional_accessibility]]=0,"exclude - no RA","")</f>
        <v/>
      </c>
      <c r="G422" s="10" t="str">
        <f>IF(Table1[[#This Row],[E_mag]]&gt;1,"exclude - &gt;1",IF(Table1[[#This Row],[E_mag]]&lt;-1,"exclude &lt;-1",""))</f>
        <v/>
      </c>
      <c r="H422" s="10" t="str">
        <f>IF(Table1[[#This Row],[E_mag]]&lt;'4 - Outliers'!$F$11,"low",IF(Table1[[#This Row],[E_mag]]&gt;'4 - Outliers'!$F$12,"high",""))</f>
        <v/>
      </c>
      <c r="I422" s="10">
        <f>IF(Table1[[#This Row],[SE_E_mag]]="",VLOOKUP(Table1[[#This Row],[IV_Standardised]],'5 -Impute_SE'!B:C,2,FALSE),Table1[[#This Row],[SE_E_mag]])</f>
        <v>8.5705714285714274E-2</v>
      </c>
      <c r="J422" s="10">
        <f>1/4</f>
        <v>0.25</v>
      </c>
      <c r="K422" s="10">
        <f>1/Table1[[#This Row],[5 - Impute_SE]]</f>
        <v>11.667833450011669</v>
      </c>
      <c r="L422" s="10">
        <f>Table1[[#This Row],[7 - 1_SE]]*Table1[[#This Row],[6 - Assign weight]]</f>
        <v>2.9169583625029172</v>
      </c>
      <c r="M422" s="10">
        <f>Table1[[#This Row],[8 - Total weight]]*Table1[[#This Row],[E_mag]]</f>
        <v>0.12424999999999999</v>
      </c>
      <c r="N422" s="10" t="s">
        <v>148</v>
      </c>
      <c r="O422" s="16">
        <v>4.2595739999999993E-2</v>
      </c>
      <c r="P422" s="10" t="s">
        <v>77</v>
      </c>
      <c r="Q422" s="10">
        <v>8.5705714285714274E-2</v>
      </c>
      <c r="R422" s="10" t="s">
        <v>128</v>
      </c>
      <c r="S422" s="10" t="s">
        <v>44</v>
      </c>
      <c r="T422" s="10" t="s">
        <v>66</v>
      </c>
      <c r="U422" s="10" t="s">
        <v>46</v>
      </c>
      <c r="V422" s="10" t="s">
        <v>119</v>
      </c>
      <c r="W422" s="10" t="s">
        <v>140</v>
      </c>
      <c r="X422" s="10" t="s">
        <v>141</v>
      </c>
      <c r="Y422" s="10" t="s">
        <v>50</v>
      </c>
      <c r="Z422" s="10" t="s">
        <v>142</v>
      </c>
      <c r="AA422" s="11" t="s">
        <v>51</v>
      </c>
      <c r="AB422" s="11" t="s">
        <v>143</v>
      </c>
      <c r="AC422" s="11" t="s">
        <v>144</v>
      </c>
      <c r="AD422" s="10" t="s">
        <v>54</v>
      </c>
      <c r="AE422" s="10">
        <v>2127</v>
      </c>
      <c r="AF422" s="10">
        <v>1</v>
      </c>
      <c r="AG422" s="10">
        <v>0</v>
      </c>
      <c r="AH422" s="10">
        <v>1</v>
      </c>
      <c r="AI422" s="10">
        <f>SUM(Table1[[#This Row],[Attitude_SS]:[Demography_SS]])</f>
        <v>1</v>
      </c>
      <c r="AJ422" s="11" t="s">
        <v>94</v>
      </c>
      <c r="AK422" s="11" t="s">
        <v>152</v>
      </c>
      <c r="AL422" s="11"/>
      <c r="AM422" s="11" t="s">
        <v>96</v>
      </c>
      <c r="AN422" s="11" t="s">
        <v>147</v>
      </c>
      <c r="AO422" s="11" t="s">
        <v>124</v>
      </c>
      <c r="AP422" s="10">
        <v>1.0999999999999999E-2</v>
      </c>
      <c r="AQ422" s="10">
        <v>1.0110607224447195</v>
      </c>
      <c r="AR422" s="10"/>
      <c r="AS422" s="10" t="s">
        <v>78</v>
      </c>
      <c r="AT422" s="10">
        <v>0.497</v>
      </c>
      <c r="AU422" s="10"/>
    </row>
    <row r="423" spans="1:47" x14ac:dyDescent="0.35">
      <c r="A423" s="23">
        <v>19</v>
      </c>
      <c r="B423" s="10" t="s">
        <v>299</v>
      </c>
      <c r="C423" s="10">
        <v>19.100000000000001</v>
      </c>
      <c r="D423" s="10" t="s">
        <v>309</v>
      </c>
      <c r="E423" s="10" t="s">
        <v>301</v>
      </c>
      <c r="F423" s="10" t="str">
        <f>IF(Table1[[#This Row],[Regional_accessibility]]=0,"exclude - no RA","")</f>
        <v/>
      </c>
      <c r="G423" s="10" t="str">
        <f>IF(Table1[[#This Row],[E_mag]]&gt;1,"exclude - &gt;1",IF(Table1[[#This Row],[E_mag]]&lt;-1,"exclude &lt;-1",""))</f>
        <v/>
      </c>
      <c r="H423" s="10" t="str">
        <f>IF(Table1[[#This Row],[E_mag]]&lt;'4 - Outliers'!$F$11,"low",IF(Table1[[#This Row],[E_mag]]&gt;'4 - Outliers'!$F$12,"high",""))</f>
        <v/>
      </c>
      <c r="I423" s="10">
        <f>IF(Table1[[#This Row],[SE_E_mag]]="",VLOOKUP(Table1[[#This Row],[IV_Standardised]],'5 -Impute_SE'!B:C,2,FALSE),Table1[[#This Row],[SE_E_mag]])</f>
        <v>6.5206307597043892E-2</v>
      </c>
      <c r="J423" s="10">
        <v>1</v>
      </c>
      <c r="K423" s="10">
        <f>1/Table1[[#This Row],[5 - Impute_SE]]</f>
        <v>15.335939679021708</v>
      </c>
      <c r="L423" s="10">
        <f>Table1[[#This Row],[7 - 1_SE]]*Table1[[#This Row],[6 - Assign weight]]</f>
        <v>15.335939679021708</v>
      </c>
      <c r="M423" s="10">
        <f>Table1[[#This Row],[8 - Total weight]]*Table1[[#This Row],[E_mag]]</f>
        <v>-5.0194530569438047</v>
      </c>
      <c r="N423" s="10" t="s">
        <v>311</v>
      </c>
      <c r="O423" s="16">
        <v>-0.32729999999999998</v>
      </c>
      <c r="P423" s="10" t="s">
        <v>77</v>
      </c>
      <c r="Q423" s="10"/>
      <c r="R423" s="10"/>
      <c r="S423" s="10" t="s">
        <v>88</v>
      </c>
      <c r="T423" s="10" t="s">
        <v>45</v>
      </c>
      <c r="U423" s="10" t="s">
        <v>44</v>
      </c>
      <c r="V423" s="10" t="s">
        <v>302</v>
      </c>
      <c r="W423" s="10" t="s">
        <v>303</v>
      </c>
      <c r="X423" s="10" t="s">
        <v>141</v>
      </c>
      <c r="Y423" s="10" t="s">
        <v>50</v>
      </c>
      <c r="Z423" s="10" t="s">
        <v>142</v>
      </c>
      <c r="AA423" s="11" t="s">
        <v>51</v>
      </c>
      <c r="AB423" s="11" t="s">
        <v>304</v>
      </c>
      <c r="AC423" s="11" t="s">
        <v>305</v>
      </c>
      <c r="AD423" s="10" t="s">
        <v>54</v>
      </c>
      <c r="AE423" s="10">
        <v>4762</v>
      </c>
      <c r="AF423" s="10">
        <v>1</v>
      </c>
      <c r="AG423" s="10">
        <v>0</v>
      </c>
      <c r="AH423" s="10">
        <v>1</v>
      </c>
      <c r="AI423" s="10">
        <f>SUM(Table1[[#This Row],[Attitude_SS]:[Demography_SS]])</f>
        <v>1</v>
      </c>
      <c r="AJ423" s="11" t="s">
        <v>94</v>
      </c>
      <c r="AK423" s="11" t="s">
        <v>310</v>
      </c>
      <c r="AL423" s="11"/>
      <c r="AM423" s="11" t="s">
        <v>96</v>
      </c>
      <c r="AN423" s="11" t="s">
        <v>147</v>
      </c>
      <c r="AO423" s="11" t="s">
        <v>307</v>
      </c>
      <c r="AP423" s="10">
        <v>-0.32729999999999998</v>
      </c>
      <c r="AQ423" s="10">
        <v>0.99674855414782393</v>
      </c>
      <c r="AR423" s="10"/>
      <c r="AS423" s="10" t="s">
        <v>217</v>
      </c>
      <c r="AT423" s="10" t="s">
        <v>58</v>
      </c>
      <c r="AU423" s="10"/>
    </row>
    <row r="424" spans="1:47" x14ac:dyDescent="0.35">
      <c r="A424" s="23">
        <v>37</v>
      </c>
      <c r="B424" s="10" t="s">
        <v>487</v>
      </c>
      <c r="C424" s="10">
        <v>37.200000000000003</v>
      </c>
      <c r="D424" s="10" t="s">
        <v>500</v>
      </c>
      <c r="E424" s="10" t="s">
        <v>501</v>
      </c>
      <c r="F424" s="10" t="str">
        <f>IF(Table1[[#This Row],[Regional_accessibility]]=0,"exclude - no RA","")</f>
        <v/>
      </c>
      <c r="G424" s="10" t="str">
        <f>IF(Table1[[#This Row],[E_mag]]&gt;1,"exclude - &gt;1",IF(Table1[[#This Row],[E_mag]]&lt;-1,"exclude &lt;-1",""))</f>
        <v/>
      </c>
      <c r="H424" s="10" t="str">
        <f>IF(Table1[[#This Row],[E_mag]]&lt;'4 - Outliers'!$F$11,"low",IF(Table1[[#This Row],[E_mag]]&gt;'4 - Outliers'!$F$12,"high",""))</f>
        <v/>
      </c>
      <c r="I424" s="10">
        <f>IF(Table1[[#This Row],[SE_E_mag]]="",VLOOKUP(Table1[[#This Row],[IV_Standardised]],'5 -Impute_SE'!B:C,2,FALSE),Table1[[#This Row],[SE_E_mag]])</f>
        <v>6.5206307597043892E-2</v>
      </c>
      <c r="J424" s="10">
        <f>1/3</f>
        <v>0.33333333333333331</v>
      </c>
      <c r="K424" s="10">
        <f>1/Table1[[#This Row],[5 - Impute_SE]]</f>
        <v>15.335939679021708</v>
      </c>
      <c r="L424" s="10">
        <f>Table1[[#This Row],[7 - 1_SE]]*Table1[[#This Row],[6 - Assign weight]]</f>
        <v>5.111979893007236</v>
      </c>
      <c r="M424" s="10">
        <f>Table1[[#This Row],[8 - Total weight]]*Table1[[#This Row],[E_mag]]</f>
        <v>0.54390561445635122</v>
      </c>
      <c r="N424" s="10" t="s">
        <v>76</v>
      </c>
      <c r="O424" s="16">
        <v>0.1063982304</v>
      </c>
      <c r="P424" s="10" t="s">
        <v>491</v>
      </c>
      <c r="Q424" s="10"/>
      <c r="R424" s="10"/>
      <c r="S424" s="10" t="s">
        <v>88</v>
      </c>
      <c r="T424" s="10" t="s">
        <v>66</v>
      </c>
      <c r="U424" s="10" t="s">
        <v>88</v>
      </c>
      <c r="V424" s="10" t="s">
        <v>71</v>
      </c>
      <c r="W424" s="10" t="s">
        <v>213</v>
      </c>
      <c r="X424" s="10" t="s">
        <v>73</v>
      </c>
      <c r="Y424" s="10" t="s">
        <v>90</v>
      </c>
      <c r="Z424" s="10" t="s">
        <v>142</v>
      </c>
      <c r="AA424" s="11" t="s">
        <v>285</v>
      </c>
      <c r="AB424" s="11" t="s">
        <v>490</v>
      </c>
      <c r="AC424" s="11">
        <v>2006</v>
      </c>
      <c r="AD424" s="10" t="s">
        <v>93</v>
      </c>
      <c r="AE424" s="10">
        <v>761</v>
      </c>
      <c r="AF424" s="10">
        <v>1</v>
      </c>
      <c r="AG424" s="10">
        <v>0</v>
      </c>
      <c r="AH424" s="10">
        <v>1</v>
      </c>
      <c r="AI424" s="10">
        <f>SUM(Table1[[#This Row],[Attitude_SS]:[Demography_SS]])</f>
        <v>1</v>
      </c>
      <c r="AJ424" s="11" t="s">
        <v>94</v>
      </c>
      <c r="AK424" s="11" t="s">
        <v>115</v>
      </c>
      <c r="AL424" s="11"/>
      <c r="AM424" s="11" t="s">
        <v>96</v>
      </c>
      <c r="AN424" s="11" t="s">
        <v>74</v>
      </c>
      <c r="AO424" s="11" t="s">
        <v>196</v>
      </c>
      <c r="AP424" s="10">
        <v>0.58640999999999999</v>
      </c>
      <c r="AQ424" s="10">
        <v>1.7975237080793633</v>
      </c>
      <c r="AR424" s="10"/>
      <c r="AS424" s="10" t="s">
        <v>78</v>
      </c>
      <c r="AT424" s="10" t="s">
        <v>58</v>
      </c>
      <c r="AU424" s="10"/>
    </row>
    <row r="425" spans="1:47" x14ac:dyDescent="0.35">
      <c r="A425" s="23">
        <v>37</v>
      </c>
      <c r="B425" s="10" t="s">
        <v>487</v>
      </c>
      <c r="C425" s="10">
        <v>37.299999999999997</v>
      </c>
      <c r="D425" s="10" t="s">
        <v>503</v>
      </c>
      <c r="E425" s="10" t="s">
        <v>504</v>
      </c>
      <c r="F425" s="10" t="str">
        <f>IF(Table1[[#This Row],[Regional_accessibility]]=0,"exclude - no RA","")</f>
        <v/>
      </c>
      <c r="G425" s="10" t="str">
        <f>IF(Table1[[#This Row],[E_mag]]&gt;1,"exclude - &gt;1",IF(Table1[[#This Row],[E_mag]]&lt;-1,"exclude &lt;-1",""))</f>
        <v/>
      </c>
      <c r="H425" s="10" t="str">
        <f>IF(Table1[[#This Row],[E_mag]]&lt;'4 - Outliers'!$F$11,"low",IF(Table1[[#This Row],[E_mag]]&gt;'4 - Outliers'!$F$12,"high",""))</f>
        <v/>
      </c>
      <c r="I425" s="10">
        <f>IF(Table1[[#This Row],[SE_E_mag]]="",VLOOKUP(Table1[[#This Row],[IV_Standardised]],'5 -Impute_SE'!B:C,2,FALSE),Table1[[#This Row],[SE_E_mag]])</f>
        <v>6.5206307597043892E-2</v>
      </c>
      <c r="J425" s="10">
        <f>1/3</f>
        <v>0.33333333333333331</v>
      </c>
      <c r="K425" s="10">
        <f>1/Table1[[#This Row],[5 - Impute_SE]]</f>
        <v>15.335939679021708</v>
      </c>
      <c r="L425" s="10">
        <f>Table1[[#This Row],[7 - 1_SE]]*Table1[[#This Row],[6 - Assign weight]]</f>
        <v>5.111979893007236</v>
      </c>
      <c r="M425" s="10">
        <f>Table1[[#This Row],[8 - Total weight]]*Table1[[#This Row],[E_mag]]</f>
        <v>0.39614776982870276</v>
      </c>
      <c r="N425" s="10" t="s">
        <v>76</v>
      </c>
      <c r="O425" s="16">
        <v>7.7494000000000007E-2</v>
      </c>
      <c r="P425" s="10" t="s">
        <v>491</v>
      </c>
      <c r="Q425" s="10"/>
      <c r="R425" s="10"/>
      <c r="S425" s="10" t="s">
        <v>88</v>
      </c>
      <c r="T425" s="10" t="s">
        <v>66</v>
      </c>
      <c r="U425" s="10" t="s">
        <v>88</v>
      </c>
      <c r="V425" s="10" t="s">
        <v>71</v>
      </c>
      <c r="W425" s="10" t="s">
        <v>213</v>
      </c>
      <c r="X425" s="10" t="s">
        <v>73</v>
      </c>
      <c r="Y425" s="10" t="s">
        <v>90</v>
      </c>
      <c r="Z425" s="10" t="s">
        <v>142</v>
      </c>
      <c r="AA425" s="11" t="s">
        <v>285</v>
      </c>
      <c r="AB425" s="11" t="s">
        <v>490</v>
      </c>
      <c r="AC425" s="11">
        <v>2006</v>
      </c>
      <c r="AD425" s="10" t="s">
        <v>93</v>
      </c>
      <c r="AE425" s="10">
        <v>761</v>
      </c>
      <c r="AF425" s="10">
        <v>1</v>
      </c>
      <c r="AG425" s="10">
        <v>0</v>
      </c>
      <c r="AH425" s="10">
        <v>1</v>
      </c>
      <c r="AI425" s="10">
        <f>SUM(Table1[[#This Row],[Attitude_SS]:[Demography_SS]])</f>
        <v>1</v>
      </c>
      <c r="AJ425" s="11" t="s">
        <v>94</v>
      </c>
      <c r="AK425" s="11" t="s">
        <v>115</v>
      </c>
      <c r="AL425" s="11"/>
      <c r="AM425" s="10" t="s">
        <v>96</v>
      </c>
      <c r="AN425" s="11" t="s">
        <v>74</v>
      </c>
      <c r="AO425" s="11" t="s">
        <v>196</v>
      </c>
      <c r="AP425" s="10">
        <v>0.38746999999999998</v>
      </c>
      <c r="AQ425" s="10">
        <v>1.473248755493382</v>
      </c>
      <c r="AR425" s="10"/>
      <c r="AS425" s="10" t="s">
        <v>78</v>
      </c>
      <c r="AT425" s="10" t="s">
        <v>58</v>
      </c>
      <c r="AU425" s="10"/>
    </row>
    <row r="426" spans="1:47" x14ac:dyDescent="0.35">
      <c r="A426" s="23">
        <v>37</v>
      </c>
      <c r="B426" s="10" t="s">
        <v>487</v>
      </c>
      <c r="C426" s="10">
        <v>37.1</v>
      </c>
      <c r="D426" s="10" t="s">
        <v>488</v>
      </c>
      <c r="E426" s="10" t="s">
        <v>489</v>
      </c>
      <c r="F426" s="10" t="str">
        <f>IF(Table1[[#This Row],[Regional_accessibility]]=0,"exclude - no RA","")</f>
        <v/>
      </c>
      <c r="G426" s="10" t="str">
        <f>IF(Table1[[#This Row],[E_mag]]&gt;1,"exclude - &gt;1",IF(Table1[[#This Row],[E_mag]]&lt;-1,"exclude &lt;-1",""))</f>
        <v/>
      </c>
      <c r="H426" s="10" t="str">
        <f>IF(Table1[[#This Row],[E_mag]]&lt;'4 - Outliers'!$F$11,"low",IF(Table1[[#This Row],[E_mag]]&gt;'4 - Outliers'!$F$12,"high",""))</f>
        <v/>
      </c>
      <c r="I426" s="10">
        <f>IF(Table1[[#This Row],[SE_E_mag]]="",VLOOKUP(Table1[[#This Row],[IV_Standardised]],'5 -Impute_SE'!B:C,2,FALSE),Table1[[#This Row],[SE_E_mag]])</f>
        <v>6.5206307597043892E-2</v>
      </c>
      <c r="J426" s="10">
        <f>1/3</f>
        <v>0.33333333333333331</v>
      </c>
      <c r="K426" s="10">
        <f>1/Table1[[#This Row],[5 - Impute_SE]]</f>
        <v>15.335939679021708</v>
      </c>
      <c r="L426" s="10">
        <f>Table1[[#This Row],[7 - 1_SE]]*Table1[[#This Row],[6 - Assign weight]]</f>
        <v>5.111979893007236</v>
      </c>
      <c r="M426" s="10">
        <f>Table1[[#This Row],[8 - Total weight]]*Table1[[#This Row],[E_mag]]</f>
        <v>0.38159002889358556</v>
      </c>
      <c r="N426" s="10" t="s">
        <v>76</v>
      </c>
      <c r="O426" s="16">
        <v>7.4646230400000013E-2</v>
      </c>
      <c r="P426" s="10" t="s">
        <v>491</v>
      </c>
      <c r="Q426" s="10"/>
      <c r="R426" s="10"/>
      <c r="S426" s="10" t="s">
        <v>88</v>
      </c>
      <c r="T426" s="10" t="s">
        <v>66</v>
      </c>
      <c r="U426" s="10" t="s">
        <v>88</v>
      </c>
      <c r="V426" s="10" t="s">
        <v>71</v>
      </c>
      <c r="W426" s="10" t="s">
        <v>213</v>
      </c>
      <c r="X426" s="10" t="s">
        <v>73</v>
      </c>
      <c r="Y426" s="10" t="s">
        <v>90</v>
      </c>
      <c r="Z426" s="10" t="s">
        <v>142</v>
      </c>
      <c r="AA426" s="11" t="s">
        <v>285</v>
      </c>
      <c r="AB426" s="11" t="s">
        <v>490</v>
      </c>
      <c r="AC426" s="11">
        <v>2006</v>
      </c>
      <c r="AD426" s="10" t="s">
        <v>93</v>
      </c>
      <c r="AE426" s="10">
        <v>761</v>
      </c>
      <c r="AF426" s="10">
        <v>1</v>
      </c>
      <c r="AG426" s="10">
        <v>0</v>
      </c>
      <c r="AH426" s="10">
        <v>1</v>
      </c>
      <c r="AI426" s="10">
        <f>SUM(Table1[[#This Row],[Attitude_SS]:[Demography_SS]])</f>
        <v>1</v>
      </c>
      <c r="AJ426" s="11" t="s">
        <v>94</v>
      </c>
      <c r="AK426" s="11" t="s">
        <v>115</v>
      </c>
      <c r="AL426" s="11"/>
      <c r="AM426" s="10" t="s">
        <v>96</v>
      </c>
      <c r="AN426" s="11" t="s">
        <v>74</v>
      </c>
      <c r="AO426" s="11" t="s">
        <v>196</v>
      </c>
      <c r="AP426" s="10">
        <v>0.41141</v>
      </c>
      <c r="AQ426" s="10">
        <v>1.5089438967463207</v>
      </c>
      <c r="AR426" s="10"/>
      <c r="AS426" s="10" t="s">
        <v>78</v>
      </c>
      <c r="AT426" s="10" t="s">
        <v>58</v>
      </c>
      <c r="AU426" s="10"/>
    </row>
    <row r="427" spans="1:47" x14ac:dyDescent="0.35">
      <c r="A427" s="23">
        <v>66</v>
      </c>
      <c r="B427" s="10" t="s">
        <v>815</v>
      </c>
      <c r="C427" s="10">
        <v>66.099999999999994</v>
      </c>
      <c r="D427" s="10" t="s">
        <v>816</v>
      </c>
      <c r="E427" s="10" t="s">
        <v>817</v>
      </c>
      <c r="F427" s="10" t="str">
        <f>IF(Table1[[#This Row],[Regional_accessibility]]=0,"exclude - no RA","")</f>
        <v/>
      </c>
      <c r="G427" s="10" t="str">
        <f>IF(Table1[[#This Row],[E_mag]]&gt;1,"exclude - &gt;1",IF(Table1[[#This Row],[E_mag]]&lt;-1,"exclude &lt;-1",""))</f>
        <v/>
      </c>
      <c r="H427" s="10" t="str">
        <f>IF(Table1[[#This Row],[E_mag]]&lt;'4 - Outliers'!$F$11,"low",IF(Table1[[#This Row],[E_mag]]&gt;'4 - Outliers'!$F$12,"high",""))</f>
        <v/>
      </c>
      <c r="I427" s="10">
        <f>IF(Table1[[#This Row],[SE_E_mag]]="",VLOOKUP(Table1[[#This Row],[IV_Standardised]],'5 -Impute_SE'!B:C,2,FALSE),Table1[[#This Row],[SE_E_mag]])</f>
        <v>0.13900000000000001</v>
      </c>
      <c r="J427" s="10">
        <v>1</v>
      </c>
      <c r="K427" s="10">
        <f>1/Table1[[#This Row],[5 - Impute_SE]]</f>
        <v>7.1942446043165464</v>
      </c>
      <c r="L427" s="10">
        <f>Table1[[#This Row],[7 - 1_SE]]*Table1[[#This Row],[6 - Assign weight]]</f>
        <v>7.1942446043165464</v>
      </c>
      <c r="M427" s="10">
        <f>Table1[[#This Row],[8 - Total weight]]*Table1[[#This Row],[E_mag]]</f>
        <v>2.3453237410071943</v>
      </c>
      <c r="N427" s="10" t="s">
        <v>820</v>
      </c>
      <c r="O427" s="16">
        <v>0.32600000000000001</v>
      </c>
      <c r="P427" s="10" t="s">
        <v>98</v>
      </c>
      <c r="Q427" s="10">
        <v>0.13900000000000001</v>
      </c>
      <c r="R427" s="10" t="s">
        <v>128</v>
      </c>
      <c r="S427" s="10" t="s">
        <v>88</v>
      </c>
      <c r="T427" s="10" t="s">
        <v>66</v>
      </c>
      <c r="U427" s="10" t="s">
        <v>88</v>
      </c>
      <c r="V427" s="10" t="s">
        <v>47</v>
      </c>
      <c r="W427" s="10" t="s">
        <v>818</v>
      </c>
      <c r="X427" s="10" t="s">
        <v>49</v>
      </c>
      <c r="Y427" s="10" t="s">
        <v>90</v>
      </c>
      <c r="Z427" s="10" t="s">
        <v>13</v>
      </c>
      <c r="AA427" s="11" t="s">
        <v>51</v>
      </c>
      <c r="AB427" s="11" t="s">
        <v>92</v>
      </c>
      <c r="AC427" s="11" t="s">
        <v>819</v>
      </c>
      <c r="AD427" s="10" t="s">
        <v>54</v>
      </c>
      <c r="AE427" s="10">
        <v>54</v>
      </c>
      <c r="AF427" s="10">
        <v>1</v>
      </c>
      <c r="AG427" s="10">
        <v>0</v>
      </c>
      <c r="AH427" s="10">
        <v>1</v>
      </c>
      <c r="AI427" s="10">
        <f>SUM(Table1[[#This Row],[Attitude_SS]:[Demography_SS]])</f>
        <v>1</v>
      </c>
      <c r="AJ427" s="11" t="s">
        <v>94</v>
      </c>
      <c r="AK427" s="11" t="s">
        <v>177</v>
      </c>
      <c r="AL427" s="11"/>
      <c r="AM427" s="11" t="s">
        <v>96</v>
      </c>
      <c r="AN427" s="11" t="s">
        <v>55</v>
      </c>
      <c r="AO427" s="11"/>
      <c r="AP427" s="10">
        <v>0.32600000000000001</v>
      </c>
      <c r="AQ427" s="10"/>
      <c r="AR427" s="10"/>
      <c r="AS427" s="10" t="s">
        <v>58</v>
      </c>
      <c r="AT427" s="10">
        <v>2.3453237410071943</v>
      </c>
      <c r="AU427" s="10" t="s">
        <v>554</v>
      </c>
    </row>
    <row r="428" spans="1:47" x14ac:dyDescent="0.35">
      <c r="A428" s="23">
        <v>8</v>
      </c>
      <c r="B428" s="10" t="s">
        <v>160</v>
      </c>
      <c r="C428" s="10">
        <v>8.1</v>
      </c>
      <c r="D428" s="10" t="s">
        <v>168</v>
      </c>
      <c r="E428" s="10" t="s">
        <v>162</v>
      </c>
      <c r="F428" s="10" t="str">
        <f>IF(Table1[[#This Row],[Regional_accessibility]]=0,"exclude - no RA","")</f>
        <v/>
      </c>
      <c r="G428" s="10" t="str">
        <f>IF(Table1[[#This Row],[E_mag]]&gt;1,"exclude - &gt;1",IF(Table1[[#This Row],[E_mag]]&lt;-1,"exclude &lt;-1",""))</f>
        <v/>
      </c>
      <c r="H428" s="10" t="str">
        <f>IF(Table1[[#This Row],[E_mag]]&lt;'4 - Outliers'!$F$11,"low",IF(Table1[[#This Row],[E_mag]]&gt;'4 - Outliers'!$F$12,"high",""))</f>
        <v>high</v>
      </c>
      <c r="I428" s="10">
        <f>IF(Table1[[#This Row],[SE_E_mag]]="",VLOOKUP(Table1[[#This Row],[IV_Standardised]],'5 -Impute_SE'!B:C,2,FALSE),Table1[[#This Row],[SE_E_mag]])</f>
        <v>5.2155174262047875E-2</v>
      </c>
      <c r="J428" s="10">
        <v>1</v>
      </c>
      <c r="K428" s="10">
        <f>1/Table1[[#This Row],[5 - Impute_SE]]</f>
        <v>19.173553039543329</v>
      </c>
      <c r="L428" s="10">
        <f>Table1[[#This Row],[7 - 1_SE]]*Table1[[#This Row],[6 - Assign weight]]</f>
        <v>19.173553039543329</v>
      </c>
      <c r="M428" s="10">
        <f>Table1[[#This Row],[8 - Total weight]]*Table1[[#This Row],[E_mag]]</f>
        <v>15.533004994060418</v>
      </c>
      <c r="N428" s="10" t="s">
        <v>56</v>
      </c>
      <c r="O428" s="47">
        <v>0.810126582278481</v>
      </c>
      <c r="P428" s="10" t="s">
        <v>57</v>
      </c>
      <c r="Q428" s="10"/>
      <c r="R428" s="10"/>
      <c r="S428" s="10" t="s">
        <v>88</v>
      </c>
      <c r="T428" s="10" t="s">
        <v>66</v>
      </c>
      <c r="U428" s="10" t="s">
        <v>88</v>
      </c>
      <c r="V428" s="10" t="s">
        <v>163</v>
      </c>
      <c r="W428" s="10" t="s">
        <v>120</v>
      </c>
      <c r="X428" s="10" t="s">
        <v>49</v>
      </c>
      <c r="Y428" s="10" t="s">
        <v>90</v>
      </c>
      <c r="Z428" s="10" t="s">
        <v>142</v>
      </c>
      <c r="AA428" s="11" t="s">
        <v>51</v>
      </c>
      <c r="AB428" s="11" t="s">
        <v>143</v>
      </c>
      <c r="AC428" s="11" t="s">
        <v>164</v>
      </c>
      <c r="AD428" s="10" t="s">
        <v>165</v>
      </c>
      <c r="AE428" s="10">
        <v>592</v>
      </c>
      <c r="AF428" s="10">
        <v>1</v>
      </c>
      <c r="AG428" s="10">
        <v>0</v>
      </c>
      <c r="AH428" s="10">
        <v>0</v>
      </c>
      <c r="AI428" s="10">
        <f>SUM(Table1[[#This Row],[Attitude_SS]:[Demography_SS]])</f>
        <v>0</v>
      </c>
      <c r="AJ428" s="11" t="s">
        <v>60</v>
      </c>
      <c r="AK428" s="11" t="s">
        <v>169</v>
      </c>
      <c r="AL428" s="11"/>
      <c r="AM428" s="11" t="s">
        <v>132</v>
      </c>
      <c r="AN428" s="11" t="s">
        <v>55</v>
      </c>
      <c r="AO428" s="11"/>
      <c r="AP428" s="10">
        <v>0.08</v>
      </c>
      <c r="AQ428" s="10"/>
      <c r="AR428" s="10"/>
      <c r="AS428" s="10" t="s">
        <v>58</v>
      </c>
      <c r="AT428" s="10" t="s">
        <v>58</v>
      </c>
      <c r="AU428" s="10"/>
    </row>
    <row r="429" spans="1:47" x14ac:dyDescent="0.35">
      <c r="A429" s="23">
        <v>31</v>
      </c>
      <c r="B429" s="10" t="s">
        <v>423</v>
      </c>
      <c r="C429" s="10">
        <v>31.1</v>
      </c>
      <c r="D429" s="10" t="s">
        <v>433</v>
      </c>
      <c r="E429" s="10" t="s">
        <v>425</v>
      </c>
      <c r="F429" s="10" t="str">
        <f>IF(Table1[[#This Row],[Regional_accessibility]]=0,"exclude - no RA","")</f>
        <v>exclude - no RA</v>
      </c>
      <c r="G429" s="10" t="str">
        <f>IF(Table1[[#This Row],[E_mag]]&gt;1,"exclude - &gt;1",IF(Table1[[#This Row],[E_mag]]&lt;-1,"exclude &lt;-1",""))</f>
        <v/>
      </c>
      <c r="H429" s="10" t="str">
        <f>IF(Table1[[#This Row],[E_mag]]&lt;'4 - Outliers'!$F$11,"low",IF(Table1[[#This Row],[E_mag]]&gt;'4 - Outliers'!$F$12,"high",""))</f>
        <v/>
      </c>
      <c r="I429" s="10">
        <f>IF(Table1[[#This Row],[SE_E_mag]]="",VLOOKUP(Table1[[#This Row],[IV_Standardised]],'5 -Impute_SE'!B:C,2,FALSE),Table1[[#This Row],[SE_E_mag]])</f>
        <v>7.7777777777777779E-2</v>
      </c>
      <c r="J429" s="10"/>
      <c r="K429" s="10">
        <f>1/Table1[[#This Row],[5 - Impute_SE]]</f>
        <v>12.857142857142858</v>
      </c>
      <c r="L429" s="10">
        <f>Table1[[#This Row],[7 - 1_SE]]*Table1[[#This Row],[6 - Assign weight]]</f>
        <v>0</v>
      </c>
      <c r="M429" s="10">
        <f>Table1[[#This Row],[8 - Total weight]]*Table1[[#This Row],[E_mag]]</f>
        <v>0</v>
      </c>
      <c r="N429" s="10" t="s">
        <v>289</v>
      </c>
      <c r="O429" s="10">
        <v>0.14000000000000001</v>
      </c>
      <c r="P429" s="10" t="s">
        <v>126</v>
      </c>
      <c r="Q429" s="10">
        <v>7.7777777777777779E-2</v>
      </c>
      <c r="R429" s="10" t="s">
        <v>128</v>
      </c>
      <c r="S429" s="10" t="s">
        <v>88</v>
      </c>
      <c r="T429" s="10" t="s">
        <v>66</v>
      </c>
      <c r="U429" s="10" t="s">
        <v>88</v>
      </c>
      <c r="V429" s="10" t="s">
        <v>119</v>
      </c>
      <c r="W429" s="10" t="s">
        <v>303</v>
      </c>
      <c r="X429" s="10" t="s">
        <v>73</v>
      </c>
      <c r="Y429" s="10" t="s">
        <v>50</v>
      </c>
      <c r="Z429" s="10" t="s">
        <v>142</v>
      </c>
      <c r="AA429" s="11" t="s">
        <v>51</v>
      </c>
      <c r="AB429" s="11" t="s">
        <v>426</v>
      </c>
      <c r="AC429" s="11">
        <v>1999</v>
      </c>
      <c r="AD429" s="10" t="s">
        <v>93</v>
      </c>
      <c r="AE429" s="10">
        <v>8707</v>
      </c>
      <c r="AF429" s="10">
        <v>0</v>
      </c>
      <c r="AG429" s="10">
        <v>0</v>
      </c>
      <c r="AH429" s="10">
        <v>0</v>
      </c>
      <c r="AI429" s="10">
        <f>SUM(Table1[[#This Row],[Attitude_SS]:[Demography_SS]])</f>
        <v>0</v>
      </c>
      <c r="AJ429" s="11" t="s">
        <v>60</v>
      </c>
      <c r="AK429" s="11" t="s">
        <v>432</v>
      </c>
      <c r="AL429" s="11"/>
      <c r="AM429" s="10" t="s">
        <v>132</v>
      </c>
      <c r="AN429" s="11" t="s">
        <v>429</v>
      </c>
      <c r="AO429" s="11" t="s">
        <v>196</v>
      </c>
      <c r="AP429" s="10">
        <v>8.4290000000000004E-2</v>
      </c>
      <c r="AQ429" s="10">
        <v>1.0879443519272471</v>
      </c>
      <c r="AR429" s="10"/>
      <c r="AS429" s="10" t="s">
        <v>78</v>
      </c>
      <c r="AT429" s="10">
        <v>1.8</v>
      </c>
      <c r="AU429" s="10"/>
    </row>
    <row r="430" spans="1:47" x14ac:dyDescent="0.35">
      <c r="A430" s="23">
        <v>52</v>
      </c>
      <c r="B430" s="10" t="s">
        <v>593</v>
      </c>
      <c r="C430" s="10">
        <v>52.1</v>
      </c>
      <c r="D430" s="10" t="s">
        <v>594</v>
      </c>
      <c r="E430" s="10" t="s">
        <v>595</v>
      </c>
      <c r="F430" s="10" t="str">
        <f>IF(Table1[[#This Row],[Regional_accessibility]]=0,"exclude - no RA","")</f>
        <v/>
      </c>
      <c r="G430" s="10" t="str">
        <f>IF(Table1[[#This Row],[E_mag]]&gt;1,"exclude - &gt;1",IF(Table1[[#This Row],[E_mag]]&lt;-1,"exclude &lt;-1",""))</f>
        <v/>
      </c>
      <c r="H430" s="10" t="str">
        <f>IF(Table1[[#This Row],[E_mag]]&lt;'4 - Outliers'!$F$11,"low",IF(Table1[[#This Row],[E_mag]]&gt;'4 - Outliers'!$F$12,"high",""))</f>
        <v>low</v>
      </c>
      <c r="I430" s="10">
        <f>IF(Table1[[#This Row],[SE_E_mag]]="",VLOOKUP(Table1[[#This Row],[IV_Standardised]],'5 -Impute_SE'!B:C,2,FALSE),Table1[[#This Row],[SE_E_mag]])</f>
        <v>0.55430000000000001</v>
      </c>
      <c r="J430" s="10"/>
      <c r="K430" s="10">
        <f>1/Table1[[#This Row],[5 - Impute_SE]]</f>
        <v>1.8040772145047808</v>
      </c>
      <c r="L430" s="10">
        <f>Table1[[#This Row],[7 - 1_SE]]*Table1[[#This Row],[6 - Assign weight]]</f>
        <v>0</v>
      </c>
      <c r="M430" s="10">
        <f>Table1[[#This Row],[8 - Total weight]]*Table1[[#This Row],[E_mag]]</f>
        <v>0</v>
      </c>
      <c r="N430" s="10" t="s">
        <v>600</v>
      </c>
      <c r="O430" s="16">
        <v>-0.55430000000000001</v>
      </c>
      <c r="P430" s="10" t="s">
        <v>126</v>
      </c>
      <c r="Q430" s="10">
        <v>0.55430000000000001</v>
      </c>
      <c r="R430" s="10" t="s">
        <v>128</v>
      </c>
      <c r="S430" s="10" t="s">
        <v>88</v>
      </c>
      <c r="T430" s="10" t="s">
        <v>45</v>
      </c>
      <c r="U430" s="10" t="s">
        <v>44</v>
      </c>
      <c r="V430" s="10" t="s">
        <v>47</v>
      </c>
      <c r="W430" s="10" t="s">
        <v>596</v>
      </c>
      <c r="X430" s="10" t="s">
        <v>49</v>
      </c>
      <c r="Y430" s="10" t="s">
        <v>90</v>
      </c>
      <c r="Z430" s="10" t="s">
        <v>174</v>
      </c>
      <c r="AA430" s="11" t="s">
        <v>285</v>
      </c>
      <c r="AB430" s="11" t="s">
        <v>597</v>
      </c>
      <c r="AC430" s="11">
        <v>2012</v>
      </c>
      <c r="AD430" s="10" t="s">
        <v>165</v>
      </c>
      <c r="AE430" s="10">
        <v>342</v>
      </c>
      <c r="AF430" s="10">
        <v>1</v>
      </c>
      <c r="AG430" s="10">
        <v>0</v>
      </c>
      <c r="AH430" s="10">
        <v>0</v>
      </c>
      <c r="AI430" s="10">
        <f>SUM(Table1[[#This Row],[Attitude_SS]:[Demography_SS]])</f>
        <v>0</v>
      </c>
      <c r="AJ430" s="10" t="s">
        <v>60</v>
      </c>
      <c r="AK430" s="11" t="s">
        <v>598</v>
      </c>
      <c r="AL430" s="11"/>
      <c r="AM430" s="11" t="s">
        <v>132</v>
      </c>
      <c r="AN430" s="11" t="s">
        <v>599</v>
      </c>
      <c r="AO430" s="11"/>
      <c r="AP430" s="10">
        <v>-1.3999999999999999E-4</v>
      </c>
      <c r="AQ430" s="10"/>
      <c r="AR430" s="10"/>
      <c r="AS430" s="10" t="s">
        <v>58</v>
      </c>
      <c r="AT430" s="10">
        <v>-1</v>
      </c>
      <c r="AU430" s="10" t="s">
        <v>127</v>
      </c>
    </row>
    <row r="431" spans="1:47" x14ac:dyDescent="0.35">
      <c r="A431" s="23">
        <v>55</v>
      </c>
      <c r="B431" s="10" t="s">
        <v>629</v>
      </c>
      <c r="C431" s="10">
        <v>55.1</v>
      </c>
      <c r="D431" s="10" t="s">
        <v>639</v>
      </c>
      <c r="E431" s="10" t="s">
        <v>630</v>
      </c>
      <c r="F431" s="10" t="str">
        <f>IF(Table1[[#This Row],[Regional_accessibility]]=0,"exclude - no RA","")</f>
        <v/>
      </c>
      <c r="G431" s="10" t="str">
        <f>IF(Table1[[#This Row],[E_mag]]&gt;1,"exclude - &gt;1",IF(Table1[[#This Row],[E_mag]]&lt;-1,"exclude &lt;-1",""))</f>
        <v/>
      </c>
      <c r="H431" s="10" t="str">
        <f>IF(Table1[[#This Row],[E_mag]]&lt;'4 - Outliers'!$F$11,"low",IF(Table1[[#This Row],[E_mag]]&gt;'4 - Outliers'!$F$12,"high",""))</f>
        <v>high</v>
      </c>
      <c r="I431" s="10">
        <f>IF(Table1[[#This Row],[SE_E_mag]]="",VLOOKUP(Table1[[#This Row],[IV_Standardised]],'5 -Impute_SE'!B:C,2,FALSE),Table1[[#This Row],[SE_E_mag]])</f>
        <v>8.8303341176470582E-2</v>
      </c>
      <c r="J431" s="10">
        <f>1/4</f>
        <v>0.25</v>
      </c>
      <c r="K431" s="10">
        <f>1/Table1[[#This Row],[5 - Impute_SE]]</f>
        <v>11.324599801966057</v>
      </c>
      <c r="L431" s="10">
        <f>Table1[[#This Row],[7 - 1_SE]]*Table1[[#This Row],[6 - Assign weight]]</f>
        <v>2.8311499504915143</v>
      </c>
      <c r="M431" s="10">
        <f>Table1[[#This Row],[8 - Total weight]]*Table1[[#This Row],[E_mag]]</f>
        <v>1.6999999999999997</v>
      </c>
      <c r="N431" s="10" t="s">
        <v>631</v>
      </c>
      <c r="O431" s="16">
        <v>0.60046271999999989</v>
      </c>
      <c r="P431" s="10" t="s">
        <v>491</v>
      </c>
      <c r="Q431" s="10">
        <v>8.8303341176470582E-2</v>
      </c>
      <c r="R431" s="10" t="s">
        <v>128</v>
      </c>
      <c r="S431" s="10" t="s">
        <v>88</v>
      </c>
      <c r="T431" s="10" t="s">
        <v>66</v>
      </c>
      <c r="U431" s="10" t="s">
        <v>88</v>
      </c>
      <c r="V431" s="10" t="s">
        <v>302</v>
      </c>
      <c r="W431" s="10" t="s">
        <v>120</v>
      </c>
      <c r="X431" s="10" t="s">
        <v>141</v>
      </c>
      <c r="Y431" s="10" t="s">
        <v>90</v>
      </c>
      <c r="Z431" s="10" t="s">
        <v>13</v>
      </c>
      <c r="AA431" s="11" t="s">
        <v>51</v>
      </c>
      <c r="AB431" s="11" t="s">
        <v>92</v>
      </c>
      <c r="AC431" s="11" t="s">
        <v>54</v>
      </c>
      <c r="AD431" s="10" t="s">
        <v>165</v>
      </c>
      <c r="AE431" s="10">
        <v>1000</v>
      </c>
      <c r="AF431" s="10">
        <v>1</v>
      </c>
      <c r="AG431" s="10">
        <v>0</v>
      </c>
      <c r="AH431" s="10">
        <v>1</v>
      </c>
      <c r="AI431" s="10">
        <f>SUM(Table1[[#This Row],[Attitude_SS]:[Demography_SS]])</f>
        <v>1</v>
      </c>
      <c r="AJ431" s="11" t="s">
        <v>60</v>
      </c>
      <c r="AK431" s="11" t="s">
        <v>393</v>
      </c>
      <c r="AL431" s="11"/>
      <c r="AM431" s="11" t="s">
        <v>132</v>
      </c>
      <c r="AN431" s="11" t="s">
        <v>147</v>
      </c>
      <c r="AO431" s="11" t="s">
        <v>124</v>
      </c>
      <c r="AP431" s="10">
        <v>3.5999999999999999E-3</v>
      </c>
      <c r="AQ431" s="10">
        <v>1.0036064877830035</v>
      </c>
      <c r="AR431" s="10"/>
      <c r="AS431" s="10" t="s">
        <v>78</v>
      </c>
      <c r="AT431" s="10">
        <v>6.8</v>
      </c>
      <c r="AU431" s="10"/>
    </row>
    <row r="432" spans="1:47" x14ac:dyDescent="0.35">
      <c r="A432" s="23">
        <v>86</v>
      </c>
      <c r="B432" s="10" t="s">
        <v>920</v>
      </c>
      <c r="C432" s="10">
        <v>86.2</v>
      </c>
      <c r="D432" s="10" t="s">
        <v>930</v>
      </c>
      <c r="E432" s="10" t="s">
        <v>927</v>
      </c>
      <c r="F432" s="10" t="str">
        <f>IF(Table1[[#This Row],[Regional_accessibility]]=0,"exclude - no RA","")</f>
        <v/>
      </c>
      <c r="G432" s="10" t="str">
        <f>IF(Table1[[#This Row],[E_mag]]&gt;1,"exclude - &gt;1",IF(Table1[[#This Row],[E_mag]]&lt;-1,"exclude &lt;-1",""))</f>
        <v/>
      </c>
      <c r="H432" s="10" t="str">
        <f>IF(Table1[[#This Row],[E_mag]]&lt;'4 - Outliers'!$F$11,"low",IF(Table1[[#This Row],[E_mag]]&gt;'4 - Outliers'!$F$12,"high",""))</f>
        <v>high</v>
      </c>
      <c r="I432" s="10">
        <f>IF(Table1[[#This Row],[SE_E_mag]]="",VLOOKUP(Table1[[#This Row],[IV_Standardised]],'5 -Impute_SE'!B:C,2,FALSE),Table1[[#This Row],[SE_E_mag]])</f>
        <v>5.2155174262047875E-2</v>
      </c>
      <c r="J432" s="10">
        <f>1/4</f>
        <v>0.25</v>
      </c>
      <c r="K432" s="10">
        <f>1/Table1[[#This Row],[5 - Impute_SE]]</f>
        <v>19.173553039543329</v>
      </c>
      <c r="L432" s="10">
        <f>Table1[[#This Row],[7 - 1_SE]]*Table1[[#This Row],[6 - Assign weight]]</f>
        <v>4.7933882598858322</v>
      </c>
      <c r="M432" s="10">
        <f>Table1[[#This Row],[8 - Total weight]]*Table1[[#This Row],[E_mag]]</f>
        <v>4.3667767047559929</v>
      </c>
      <c r="N432" s="10"/>
      <c r="O432" s="16">
        <v>0.91100000000000003</v>
      </c>
      <c r="P432" s="10" t="s">
        <v>126</v>
      </c>
      <c r="Q432" s="10"/>
      <c r="R432" s="10"/>
      <c r="S432" s="10" t="s">
        <v>88</v>
      </c>
      <c r="T432" s="10" t="s">
        <v>66</v>
      </c>
      <c r="U432" s="10" t="s">
        <v>88</v>
      </c>
      <c r="V432" s="10" t="s">
        <v>47</v>
      </c>
      <c r="W432" s="10" t="s">
        <v>89</v>
      </c>
      <c r="X432" s="10" t="s">
        <v>49</v>
      </c>
      <c r="Y432" s="10" t="s">
        <v>90</v>
      </c>
      <c r="Z432" s="10" t="s">
        <v>102</v>
      </c>
      <c r="AA432" s="11" t="s">
        <v>51</v>
      </c>
      <c r="AB432" s="11" t="s">
        <v>923</v>
      </c>
      <c r="AC432" s="11" t="s">
        <v>924</v>
      </c>
      <c r="AD432" s="10" t="s">
        <v>165</v>
      </c>
      <c r="AE432" s="10">
        <v>120</v>
      </c>
      <c r="AF432" s="10">
        <v>1</v>
      </c>
      <c r="AG432" s="10">
        <v>0</v>
      </c>
      <c r="AH432" s="10">
        <v>1</v>
      </c>
      <c r="AI432" s="10">
        <f>SUM(Table1[[#This Row],[Attitude_SS]:[Demography_SS]])</f>
        <v>1</v>
      </c>
      <c r="AJ432" s="11" t="s">
        <v>60</v>
      </c>
      <c r="AK432" s="11" t="s">
        <v>498</v>
      </c>
      <c r="AL432" s="11"/>
      <c r="AM432" s="11" t="s">
        <v>132</v>
      </c>
      <c r="AN432" s="11" t="s">
        <v>55</v>
      </c>
      <c r="AO432" s="11"/>
      <c r="AP432" s="10">
        <v>0.03</v>
      </c>
      <c r="AQ432" s="10"/>
      <c r="AR432" s="10"/>
      <c r="AS432" s="10" t="s">
        <v>58</v>
      </c>
      <c r="AT432" s="10" t="s">
        <v>58</v>
      </c>
      <c r="AU432" s="10"/>
    </row>
    <row r="433" spans="1:47" x14ac:dyDescent="0.35">
      <c r="A433" s="23">
        <v>65</v>
      </c>
      <c r="B433" s="10" t="s">
        <v>705</v>
      </c>
      <c r="C433" s="10">
        <v>65.099999999999994</v>
      </c>
      <c r="D433" s="10" t="s">
        <v>725</v>
      </c>
      <c r="E433" s="10" t="s">
        <v>707</v>
      </c>
      <c r="F433" s="10" t="str">
        <f>IF(Table1[[#This Row],[Regional_accessibility]]=0,"exclude - no RA","")</f>
        <v/>
      </c>
      <c r="G433" s="10" t="str">
        <f>IF(Table1[[#This Row],[E_mag]]&gt;1,"exclude - &gt;1",IF(Table1[[#This Row],[E_mag]]&lt;-1,"exclude &lt;-1",""))</f>
        <v/>
      </c>
      <c r="H433" s="10" t="str">
        <f>IF(Table1[[#This Row],[E_mag]]&lt;'4 - Outliers'!$F$11,"low",IF(Table1[[#This Row],[E_mag]]&gt;'4 - Outliers'!$F$12,"high",""))</f>
        <v/>
      </c>
      <c r="I433" s="10">
        <f>IF(Table1[[#This Row],[SE_E_mag]]="",VLOOKUP(Table1[[#This Row],[IV_Standardised]],'5 -Impute_SE'!B:C,2,FALSE),Table1[[#This Row],[SE_E_mag]])</f>
        <v>2.7941176470588233E-2</v>
      </c>
      <c r="J433" s="10">
        <f>1/20</f>
        <v>0.05</v>
      </c>
      <c r="K433" s="10">
        <f>1/Table1[[#This Row],[5 - Impute_SE]]</f>
        <v>35.789473684210527</v>
      </c>
      <c r="L433" s="10">
        <f>Table1[[#This Row],[7 - 1_SE]]*Table1[[#This Row],[6 - Assign weight]]</f>
        <v>1.7894736842105265</v>
      </c>
      <c r="M433" s="10">
        <f>Table1[[#This Row],[8 - Total weight]]*Table1[[#This Row],[E_mag]]</f>
        <v>3.4000000000000002E-2</v>
      </c>
      <c r="N433" s="10" t="s">
        <v>297</v>
      </c>
      <c r="O433" s="16">
        <v>1.9E-2</v>
      </c>
      <c r="P433" s="10" t="s">
        <v>298</v>
      </c>
      <c r="Q433" s="10">
        <v>2.7941176470588233E-2</v>
      </c>
      <c r="R433" s="10" t="s">
        <v>128</v>
      </c>
      <c r="S433" s="10" t="s">
        <v>44</v>
      </c>
      <c r="T433" s="10" t="s">
        <v>66</v>
      </c>
      <c r="U433" s="10" t="s">
        <v>46</v>
      </c>
      <c r="V433" s="10" t="s">
        <v>47</v>
      </c>
      <c r="W433" s="10" t="s">
        <v>708</v>
      </c>
      <c r="X433" s="10" t="s">
        <v>49</v>
      </c>
      <c r="Y433" s="10" t="s">
        <v>90</v>
      </c>
      <c r="Z433" s="10" t="s">
        <v>13</v>
      </c>
      <c r="AA433" s="11" t="s">
        <v>508</v>
      </c>
      <c r="AB433" s="11" t="s">
        <v>709</v>
      </c>
      <c r="AC433" s="11">
        <v>2010</v>
      </c>
      <c r="AD433" s="10" t="s">
        <v>165</v>
      </c>
      <c r="AE433" s="10">
        <v>473</v>
      </c>
      <c r="AF433" s="10">
        <v>1</v>
      </c>
      <c r="AG433" s="10">
        <v>0</v>
      </c>
      <c r="AH433" s="10">
        <v>0</v>
      </c>
      <c r="AI433" s="10">
        <f>SUM(Table1[[#This Row],[Attitude_SS]:[Demography_SS]])</f>
        <v>0</v>
      </c>
      <c r="AJ433" s="11" t="s">
        <v>94</v>
      </c>
      <c r="AK433" s="11" t="s">
        <v>726</v>
      </c>
      <c r="AL433" s="11"/>
      <c r="AM433" s="11" t="s">
        <v>96</v>
      </c>
      <c r="AN433" s="11" t="s">
        <v>55</v>
      </c>
      <c r="AO433" s="11"/>
      <c r="AP433" s="10">
        <v>0.5</v>
      </c>
      <c r="AQ433" s="10"/>
      <c r="AR433" s="10"/>
      <c r="AS433" s="10" t="s">
        <v>58</v>
      </c>
      <c r="AT433" s="10">
        <v>0.68</v>
      </c>
      <c r="AU433" s="10"/>
    </row>
    <row r="434" spans="1:47" x14ac:dyDescent="0.35">
      <c r="A434" s="23">
        <v>70</v>
      </c>
      <c r="B434" s="10" t="s">
        <v>848</v>
      </c>
      <c r="C434" s="10">
        <v>70.13</v>
      </c>
      <c r="D434" s="10" t="s">
        <v>854</v>
      </c>
      <c r="E434" s="10" t="s">
        <v>853</v>
      </c>
      <c r="F434" s="10" t="str">
        <f>IF(Table1[[#This Row],[Regional_accessibility]]=0,"exclude - no RA","")</f>
        <v/>
      </c>
      <c r="G434" s="10" t="str">
        <f>IF(Table1[[#This Row],[E_mag]]&gt;1,"exclude - &gt;1",IF(Table1[[#This Row],[E_mag]]&lt;-1,"exclude &lt;-1",""))</f>
        <v/>
      </c>
      <c r="H434" s="10" t="str">
        <f>IF(Table1[[#This Row],[E_mag]]&lt;'4 - Outliers'!$F$11,"low",IF(Table1[[#This Row],[E_mag]]&gt;'4 - Outliers'!$F$12,"high",""))</f>
        <v/>
      </c>
      <c r="I434" s="10">
        <f>IF(Table1[[#This Row],[SE_E_mag]]="",VLOOKUP(Table1[[#This Row],[IV_Standardised]],'5 -Impute_SE'!B:C,2,FALSE),Table1[[#This Row],[SE_E_mag]])</f>
        <v>4.0616740088105729E-2</v>
      </c>
      <c r="J434" s="10">
        <v>1</v>
      </c>
      <c r="K434" s="10">
        <f>1/Table1[[#This Row],[5 - Impute_SE]]</f>
        <v>24.620390455531453</v>
      </c>
      <c r="L434" s="10">
        <f>Table1[[#This Row],[7 - 1_SE]]*Table1[[#This Row],[6 - Assign weight]]</f>
        <v>24.620390455531453</v>
      </c>
      <c r="M434" s="10">
        <f>Table1[[#This Row],[8 - Total weight]]*Table1[[#This Row],[E_mag]]</f>
        <v>2.27</v>
      </c>
      <c r="N434" s="10" t="s">
        <v>208</v>
      </c>
      <c r="O434" s="16">
        <v>9.2200000000000004E-2</v>
      </c>
      <c r="P434" s="10" t="s">
        <v>98</v>
      </c>
      <c r="Q434" s="10">
        <v>4.0616740088105729E-2</v>
      </c>
      <c r="R434" s="10" t="s">
        <v>128</v>
      </c>
      <c r="S434" s="10" t="s">
        <v>88</v>
      </c>
      <c r="T434" s="10" t="s">
        <v>66</v>
      </c>
      <c r="U434" s="10" t="s">
        <v>88</v>
      </c>
      <c r="V434" s="10" t="s">
        <v>47</v>
      </c>
      <c r="W434" s="10" t="s">
        <v>295</v>
      </c>
      <c r="X434" s="10" t="s">
        <v>49</v>
      </c>
      <c r="Y434" s="10" t="s">
        <v>90</v>
      </c>
      <c r="Z434" s="10" t="s">
        <v>174</v>
      </c>
      <c r="AA434" s="11" t="s">
        <v>51</v>
      </c>
      <c r="AB434" s="11" t="s">
        <v>92</v>
      </c>
      <c r="AC434" s="11">
        <v>2009</v>
      </c>
      <c r="AD434" s="10" t="s">
        <v>93</v>
      </c>
      <c r="AE434" s="10">
        <v>1449</v>
      </c>
      <c r="AF434" s="10">
        <v>1</v>
      </c>
      <c r="AG434" s="10">
        <v>0</v>
      </c>
      <c r="AH434" s="10">
        <v>0</v>
      </c>
      <c r="AI434" s="10">
        <f>SUM(Table1[[#This Row],[Attitude_SS]:[Demography_SS]])</f>
        <v>0</v>
      </c>
      <c r="AJ434" s="11" t="s">
        <v>94</v>
      </c>
      <c r="AK434" s="11" t="s">
        <v>177</v>
      </c>
      <c r="AL434" s="11"/>
      <c r="AM434" s="11" t="s">
        <v>96</v>
      </c>
      <c r="AN434" s="11" t="s">
        <v>55</v>
      </c>
      <c r="AO434" s="11"/>
      <c r="AP434" s="10">
        <v>9.2200000000000004E-2</v>
      </c>
      <c r="AQ434" s="10"/>
      <c r="AR434" s="10"/>
      <c r="AS434" s="10" t="s">
        <v>58</v>
      </c>
      <c r="AT434" s="10">
        <v>2.27</v>
      </c>
      <c r="AU434" s="10"/>
    </row>
    <row r="435" spans="1:47" x14ac:dyDescent="0.35">
      <c r="A435" s="23">
        <v>128</v>
      </c>
      <c r="B435" s="10" t="s">
        <v>1164</v>
      </c>
      <c r="C435" s="10">
        <v>128.1</v>
      </c>
      <c r="D435" s="10" t="s">
        <v>1175</v>
      </c>
      <c r="E435" s="10" t="s">
        <v>1166</v>
      </c>
      <c r="F435" s="10" t="str">
        <f>IF(Table1[[#This Row],[Regional_accessibility]]=0,"exclude - no RA","")</f>
        <v/>
      </c>
      <c r="G435" s="10" t="str">
        <f>IF(Table1[[#This Row],[E_mag]]&gt;1,"exclude - &gt;1",IF(Table1[[#This Row],[E_mag]]&lt;-1,"exclude &lt;-1",""))</f>
        <v/>
      </c>
      <c r="H435" s="10" t="str">
        <f>IF(Table1[[#This Row],[E_mag]]&lt;'4 - Outliers'!$F$11,"low",IF(Table1[[#This Row],[E_mag]]&gt;'4 - Outliers'!$F$12,"high",""))</f>
        <v/>
      </c>
      <c r="I435" s="10">
        <f>IF(Table1[[#This Row],[SE_E_mag]]="",VLOOKUP(Table1[[#This Row],[IV_Standardised]],'5 -Impute_SE'!B:C,2,FALSE),Table1[[#This Row],[SE_E_mag]])</f>
        <v>7.1637324008172798E-2</v>
      </c>
      <c r="J435" s="10">
        <f>1/2</f>
        <v>0.5</v>
      </c>
      <c r="K435" s="10">
        <f>1/Table1[[#This Row],[5 - Impute_SE]]</f>
        <v>13.959203722991024</v>
      </c>
      <c r="L435" s="10">
        <f>Table1[[#This Row],[7 - 1_SE]]*Table1[[#This Row],[6 - Assign weight]]</f>
        <v>6.979601861495512</v>
      </c>
      <c r="M435" s="10">
        <f>Table1[[#This Row],[8 - Total weight]]*Table1[[#This Row],[E_mag]]</f>
        <v>1.075</v>
      </c>
      <c r="N435" s="10" t="s">
        <v>175</v>
      </c>
      <c r="O435" s="47">
        <v>0.15402024661757152</v>
      </c>
      <c r="P435" s="10" t="s">
        <v>383</v>
      </c>
      <c r="Q435" s="10">
        <v>7.1637324008172798E-2</v>
      </c>
      <c r="R435" s="10" t="s">
        <v>128</v>
      </c>
      <c r="S435" s="10" t="s">
        <v>88</v>
      </c>
      <c r="T435" s="10" t="s">
        <v>66</v>
      </c>
      <c r="U435" s="10" t="s">
        <v>88</v>
      </c>
      <c r="V435" s="10" t="s">
        <v>47</v>
      </c>
      <c r="W435" s="10"/>
      <c r="X435" s="10" t="s">
        <v>1167</v>
      </c>
      <c r="Y435" s="10" t="s">
        <v>1168</v>
      </c>
      <c r="Z435" s="10" t="s">
        <v>1153</v>
      </c>
      <c r="AA435" s="10" t="s">
        <v>1169</v>
      </c>
      <c r="AB435" s="10" t="s">
        <v>1170</v>
      </c>
      <c r="AC435" s="10">
        <v>2010</v>
      </c>
      <c r="AD435" s="10" t="s">
        <v>165</v>
      </c>
      <c r="AE435" s="10">
        <v>55</v>
      </c>
      <c r="AF435" s="10">
        <v>1</v>
      </c>
      <c r="AG435" s="10">
        <v>0</v>
      </c>
      <c r="AH435" s="10">
        <v>0</v>
      </c>
      <c r="AI435" s="10">
        <f>SUM(Table1[[#This Row],[Attitude_SS]:[Demography_SS]])</f>
        <v>0</v>
      </c>
      <c r="AJ435" s="10" t="s">
        <v>94</v>
      </c>
      <c r="AK435" s="10" t="s">
        <v>1176</v>
      </c>
      <c r="AL435" s="10"/>
      <c r="AM435" s="10" t="s">
        <v>1172</v>
      </c>
      <c r="AN435" s="10" t="s">
        <v>55</v>
      </c>
      <c r="AO435" s="11"/>
      <c r="AP435" s="10">
        <v>0.1769</v>
      </c>
      <c r="AQ435" s="10"/>
      <c r="AR435" s="10"/>
      <c r="AS435" s="10"/>
      <c r="AT435" s="10">
        <v>2.15</v>
      </c>
      <c r="AU435" s="10"/>
    </row>
    <row r="436" spans="1:47" x14ac:dyDescent="0.35">
      <c r="A436" s="23">
        <v>128</v>
      </c>
      <c r="B436" s="10" t="s">
        <v>1164</v>
      </c>
      <c r="C436" s="10">
        <v>128.1</v>
      </c>
      <c r="D436" s="10" t="s">
        <v>1165</v>
      </c>
      <c r="E436" s="10" t="s">
        <v>1166</v>
      </c>
      <c r="F436" s="10" t="str">
        <f>IF(Table1[[#This Row],[Regional_accessibility]]=0,"exclude - no RA","")</f>
        <v/>
      </c>
      <c r="G436" s="10" t="str">
        <f>IF(Table1[[#This Row],[E_mag]]&gt;1,"exclude - &gt;1",IF(Table1[[#This Row],[E_mag]]&lt;-1,"exclude &lt;-1",""))</f>
        <v/>
      </c>
      <c r="H436" s="10" t="str">
        <f>IF(Table1[[#This Row],[E_mag]]&lt;'4 - Outliers'!$F$11,"low",IF(Table1[[#This Row],[E_mag]]&gt;'4 - Outliers'!$F$12,"high",""))</f>
        <v/>
      </c>
      <c r="I436" s="10">
        <f>IF(Table1[[#This Row],[SE_E_mag]]="",VLOOKUP(Table1[[#This Row],[IV_Standardised]],'5 -Impute_SE'!B:C,2,FALSE),Table1[[#This Row],[SE_E_mag]])</f>
        <v>1.6617760984839614E-4</v>
      </c>
      <c r="J436" s="10">
        <f>1/2</f>
        <v>0.5</v>
      </c>
      <c r="K436" s="10">
        <f>1/Table1[[#This Row],[5 - Impute_SE]]</f>
        <v>6017.6578596376503</v>
      </c>
      <c r="L436" s="10">
        <f>Table1[[#This Row],[7 - 1_SE]]*Table1[[#This Row],[6 - Assign weight]]</f>
        <v>3008.8289298188251</v>
      </c>
      <c r="M436" s="10">
        <f>Table1[[#This Row],[8 - Total weight]]*Table1[[#This Row],[E_mag]]</f>
        <v>-0.505</v>
      </c>
      <c r="N436" s="10" t="s">
        <v>175</v>
      </c>
      <c r="O436" s="47">
        <v>-1.6783938594688009E-4</v>
      </c>
      <c r="P436" s="10" t="s">
        <v>383</v>
      </c>
      <c r="Q436" s="10">
        <v>1.6617760984839614E-4</v>
      </c>
      <c r="R436" s="10" t="s">
        <v>128</v>
      </c>
      <c r="S436" s="10" t="s">
        <v>44</v>
      </c>
      <c r="T436" s="10" t="s">
        <v>45</v>
      </c>
      <c r="U436" s="10" t="s">
        <v>46</v>
      </c>
      <c r="V436" s="10" t="s">
        <v>47</v>
      </c>
      <c r="W436" s="10"/>
      <c r="X436" s="10" t="s">
        <v>1167</v>
      </c>
      <c r="Y436" s="10" t="s">
        <v>1168</v>
      </c>
      <c r="Z436" s="10" t="s">
        <v>1153</v>
      </c>
      <c r="AA436" s="10" t="s">
        <v>1169</v>
      </c>
      <c r="AB436" s="10" t="s">
        <v>1170</v>
      </c>
      <c r="AC436" s="10">
        <v>2010</v>
      </c>
      <c r="AD436" s="10" t="s">
        <v>165</v>
      </c>
      <c r="AE436" s="10">
        <v>55</v>
      </c>
      <c r="AF436" s="10">
        <v>1</v>
      </c>
      <c r="AG436" s="10">
        <v>0</v>
      </c>
      <c r="AH436" s="10">
        <v>0</v>
      </c>
      <c r="AI436" s="10">
        <f>SUM(Table1[[#This Row],[Attitude_SS]:[Demography_SS]])</f>
        <v>0</v>
      </c>
      <c r="AJ436" s="10" t="s">
        <v>94</v>
      </c>
      <c r="AK436" s="10" t="s">
        <v>1171</v>
      </c>
      <c r="AL436" s="10"/>
      <c r="AM436" s="10" t="s">
        <v>1172</v>
      </c>
      <c r="AN436" s="10" t="s">
        <v>55</v>
      </c>
      <c r="AO436" s="11"/>
      <c r="AP436" s="10">
        <v>-3.3E-3</v>
      </c>
      <c r="AQ436" s="10"/>
      <c r="AR436" s="10"/>
      <c r="AS436" s="10"/>
      <c r="AT436" s="10">
        <v>-1.01</v>
      </c>
      <c r="AU436" s="10"/>
    </row>
    <row r="437" spans="1:47" x14ac:dyDescent="0.35">
      <c r="A437" s="23">
        <v>71</v>
      </c>
      <c r="B437" s="10" t="s">
        <v>871</v>
      </c>
      <c r="C437" s="10">
        <v>71.099999999999994</v>
      </c>
      <c r="D437" s="10" t="s">
        <v>875</v>
      </c>
      <c r="E437" s="10" t="s">
        <v>873</v>
      </c>
      <c r="F437" s="10" t="str">
        <f>IF(Table1[[#This Row],[Regional_accessibility]]=0,"exclude - no RA","")</f>
        <v/>
      </c>
      <c r="G437" s="10" t="str">
        <f>IF(Table1[[#This Row],[E_mag]]&gt;1,"exclude - &gt;1",IF(Table1[[#This Row],[E_mag]]&lt;-1,"exclude &lt;-1",""))</f>
        <v/>
      </c>
      <c r="H437" s="10" t="str">
        <f>IF(Table1[[#This Row],[E_mag]]&lt;'4 - Outliers'!$F$11,"low",IF(Table1[[#This Row],[E_mag]]&gt;'4 - Outliers'!$F$12,"high",""))</f>
        <v/>
      </c>
      <c r="I437" s="10">
        <f>IF(Table1[[#This Row],[SE_E_mag]]="",VLOOKUP(Table1[[#This Row],[IV_Standardised]],'5 -Impute_SE'!B:C,2,FALSE),Table1[[#This Row],[SE_E_mag]])</f>
        <v>6.5206307597043892E-2</v>
      </c>
      <c r="J437" s="10">
        <v>1</v>
      </c>
      <c r="K437" s="10">
        <f>1/Table1[[#This Row],[5 - Impute_SE]]</f>
        <v>15.335939679021708</v>
      </c>
      <c r="L437" s="10">
        <f>Table1[[#This Row],[7 - 1_SE]]*Table1[[#This Row],[6 - Assign weight]]</f>
        <v>15.335939679021708</v>
      </c>
      <c r="M437" s="10">
        <f>Table1[[#This Row],[8 - Total weight]]*Table1[[#This Row],[E_mag]]</f>
        <v>2.3463987708903211</v>
      </c>
      <c r="N437" s="10" t="s">
        <v>97</v>
      </c>
      <c r="O437" s="16">
        <v>0.153</v>
      </c>
      <c r="P437" s="10" t="s">
        <v>98</v>
      </c>
      <c r="Q437" s="10"/>
      <c r="R437" s="10"/>
      <c r="S437" s="10" t="s">
        <v>44</v>
      </c>
      <c r="T437" s="10" t="s">
        <v>66</v>
      </c>
      <c r="U437" s="10" t="s">
        <v>46</v>
      </c>
      <c r="V437" s="10" t="s">
        <v>47</v>
      </c>
      <c r="W437" s="10" t="s">
        <v>89</v>
      </c>
      <c r="X437" s="10" t="s">
        <v>49</v>
      </c>
      <c r="Y437" s="10" t="s">
        <v>90</v>
      </c>
      <c r="Z437" s="10" t="s">
        <v>13</v>
      </c>
      <c r="AA437" s="11" t="s">
        <v>51</v>
      </c>
      <c r="AB437" s="11" t="s">
        <v>874</v>
      </c>
      <c r="AC437" s="11">
        <v>2011</v>
      </c>
      <c r="AD437" s="10" t="s">
        <v>165</v>
      </c>
      <c r="AE437" s="10">
        <v>39</v>
      </c>
      <c r="AF437" s="10">
        <v>1</v>
      </c>
      <c r="AG437" s="10">
        <v>0</v>
      </c>
      <c r="AH437" s="10">
        <v>1</v>
      </c>
      <c r="AI437" s="10">
        <f>SUM(Table1[[#This Row],[Attitude_SS]:[Demography_SS]])</f>
        <v>1</v>
      </c>
      <c r="AJ437" s="11" t="s">
        <v>94</v>
      </c>
      <c r="AK437" s="11" t="s">
        <v>177</v>
      </c>
      <c r="AL437" s="11"/>
      <c r="AM437" s="11" t="s">
        <v>96</v>
      </c>
      <c r="AN437" s="11" t="s">
        <v>55</v>
      </c>
      <c r="AO437" s="11"/>
      <c r="AP437" s="10">
        <v>0.153</v>
      </c>
      <c r="AQ437" s="10"/>
      <c r="AR437" s="10"/>
      <c r="AS437" s="10" t="s">
        <v>58</v>
      </c>
      <c r="AT437" s="10" t="s">
        <v>58</v>
      </c>
      <c r="AU437" s="10"/>
    </row>
    <row r="438" spans="1:47" x14ac:dyDescent="0.35">
      <c r="A438" s="23">
        <v>76</v>
      </c>
      <c r="B438" s="10" t="s">
        <v>907</v>
      </c>
      <c r="C438" s="10">
        <v>76.099999999999994</v>
      </c>
      <c r="D438" s="10" t="s">
        <v>912</v>
      </c>
      <c r="E438" s="10" t="s">
        <v>909</v>
      </c>
      <c r="F438" s="10" t="str">
        <f>IF(Table1[[#This Row],[Regional_accessibility]]=0,"exclude - no RA","")</f>
        <v>exclude - no RA</v>
      </c>
      <c r="G438" s="10" t="str">
        <f>IF(Table1[[#This Row],[E_mag]]&gt;1,"exclude - &gt;1",IF(Table1[[#This Row],[E_mag]]&lt;-1,"exclude &lt;-1",""))</f>
        <v/>
      </c>
      <c r="H438" s="10" t="str">
        <f>IF(Table1[[#This Row],[E_mag]]&lt;'4 - Outliers'!$F$11,"low",IF(Table1[[#This Row],[E_mag]]&gt;'4 - Outliers'!$F$12,"high",""))</f>
        <v/>
      </c>
      <c r="I438" s="10">
        <f>IF(Table1[[#This Row],[SE_E_mag]]="",VLOOKUP(Table1[[#This Row],[IV_Standardised]],'5 -Impute_SE'!B:C,2,FALSE),Table1[[#This Row],[SE_E_mag]])</f>
        <v>2.5924228998389812E-2</v>
      </c>
      <c r="J438" s="10"/>
      <c r="K438" s="10">
        <f>1/Table1[[#This Row],[5 - Impute_SE]]</f>
        <v>38.573953349282299</v>
      </c>
      <c r="L438" s="10">
        <f>Table1[[#This Row],[7 - 1_SE]]*Table1[[#This Row],[6 - Assign weight]]</f>
        <v>0</v>
      </c>
      <c r="M438" s="10">
        <f>Table1[[#This Row],[8 - Total weight]]*Table1[[#This Row],[E_mag]]</f>
        <v>0</v>
      </c>
      <c r="N438" s="10" t="s">
        <v>175</v>
      </c>
      <c r="O438" s="13">
        <v>0.10369691599355925</v>
      </c>
      <c r="P438" s="10" t="s">
        <v>57</v>
      </c>
      <c r="Q438" s="10">
        <v>2.5924228998389812E-2</v>
      </c>
      <c r="R438" s="10" t="s">
        <v>128</v>
      </c>
      <c r="S438" s="10" t="s">
        <v>88</v>
      </c>
      <c r="T438" s="10" t="s">
        <v>66</v>
      </c>
      <c r="U438" s="10" t="s">
        <v>88</v>
      </c>
      <c r="V438" s="10" t="s">
        <v>47</v>
      </c>
      <c r="W438" s="10" t="s">
        <v>89</v>
      </c>
      <c r="X438" s="10" t="s">
        <v>49</v>
      </c>
      <c r="Y438" s="10" t="s">
        <v>90</v>
      </c>
      <c r="Z438" s="10" t="s">
        <v>13</v>
      </c>
      <c r="AA438" s="11" t="s">
        <v>51</v>
      </c>
      <c r="AB438" s="11" t="s">
        <v>910</v>
      </c>
      <c r="AC438" s="11">
        <v>2012</v>
      </c>
      <c r="AD438" s="10" t="s">
        <v>165</v>
      </c>
      <c r="AE438" s="10">
        <v>18</v>
      </c>
      <c r="AF438" s="10">
        <v>0</v>
      </c>
      <c r="AG438" s="10">
        <v>0</v>
      </c>
      <c r="AH438" s="10">
        <v>1</v>
      </c>
      <c r="AI438" s="10">
        <f>SUM(Table1[[#This Row],[Attitude_SS]:[Demography_SS]])</f>
        <v>1</v>
      </c>
      <c r="AJ438" s="11" t="s">
        <v>60</v>
      </c>
      <c r="AK438" s="11" t="s">
        <v>913</v>
      </c>
      <c r="AL438" s="11"/>
      <c r="AM438" s="11" t="s">
        <v>132</v>
      </c>
      <c r="AN438" s="11" t="s">
        <v>55</v>
      </c>
      <c r="AO438" s="11"/>
      <c r="AP438" s="10">
        <v>0.04</v>
      </c>
      <c r="AQ438" s="10"/>
      <c r="AR438" s="10"/>
      <c r="AS438" s="10" t="s">
        <v>58</v>
      </c>
      <c r="AT438" s="10">
        <v>4</v>
      </c>
      <c r="AU438" s="10"/>
    </row>
    <row r="439" spans="1:47" x14ac:dyDescent="0.35">
      <c r="A439" s="23">
        <v>1</v>
      </c>
      <c r="B439" s="10" t="s">
        <v>42</v>
      </c>
      <c r="C439" s="10">
        <v>1.5</v>
      </c>
      <c r="D439" s="10" t="s">
        <v>82</v>
      </c>
      <c r="E439" s="10" t="s">
        <v>81</v>
      </c>
      <c r="F439" s="10" t="str">
        <f>IF(Table1[[#This Row],[Regional_accessibility]]=0,"exclude - no RA","")</f>
        <v>exclude - no RA</v>
      </c>
      <c r="G439" s="10" t="str">
        <f>IF(Table1[[#This Row],[E_mag]]&gt;1,"exclude - &gt;1",IF(Table1[[#This Row],[E_mag]]&lt;-1,"exclude &lt;-1",""))</f>
        <v/>
      </c>
      <c r="H439" s="10" t="str">
        <f>IF(Table1[[#This Row],[E_mag]]&lt;'4 - Outliers'!$F$11,"low",IF(Table1[[#This Row],[E_mag]]&gt;'4 - Outliers'!$F$12,"high",""))</f>
        <v/>
      </c>
      <c r="I439" s="10">
        <f>IF(Table1[[#This Row],[SE_E_mag]]="",VLOOKUP(Table1[[#This Row],[IV_Standardised]],'5 -Impute_SE'!B:C,2,FALSE),Table1[[#This Row],[SE_E_mag]])</f>
        <v>2.5401252463026297E-2</v>
      </c>
      <c r="J439" s="10"/>
      <c r="K439" s="10">
        <f>1/Table1[[#This Row],[5 - Impute_SE]]</f>
        <v>39.368137514305083</v>
      </c>
      <c r="L439" s="10">
        <f>Table1[[#This Row],[7 - 1_SE]]*Table1[[#This Row],[6 - Assign weight]]</f>
        <v>0</v>
      </c>
      <c r="M439" s="10">
        <f>Table1[[#This Row],[8 - Total weight]]*Table1[[#This Row],[E_mag]]</f>
        <v>0</v>
      </c>
      <c r="N439" s="10" t="s">
        <v>76</v>
      </c>
      <c r="O439" s="10">
        <v>9.2364999999999989E-2</v>
      </c>
      <c r="P439" s="10" t="s">
        <v>77</v>
      </c>
      <c r="Q439" s="10"/>
      <c r="R439" s="10"/>
      <c r="S439" s="10" t="s">
        <v>44</v>
      </c>
      <c r="T439" s="10" t="s">
        <v>66</v>
      </c>
      <c r="U439" s="10" t="s">
        <v>46</v>
      </c>
      <c r="V439" s="10" t="s">
        <v>71</v>
      </c>
      <c r="W439" s="10" t="s">
        <v>72</v>
      </c>
      <c r="X439" s="10" t="s">
        <v>73</v>
      </c>
      <c r="Y439" s="10" t="s">
        <v>50</v>
      </c>
      <c r="Z439" s="10" t="s">
        <v>13</v>
      </c>
      <c r="AA439" s="11" t="s">
        <v>51</v>
      </c>
      <c r="AB439" s="11" t="s">
        <v>64</v>
      </c>
      <c r="AC439" s="11" t="s">
        <v>53</v>
      </c>
      <c r="AD439" s="10" t="s">
        <v>54</v>
      </c>
      <c r="AE439" s="10">
        <v>109</v>
      </c>
      <c r="AF439" s="10">
        <v>0</v>
      </c>
      <c r="AG439" s="10">
        <v>0</v>
      </c>
      <c r="AH439" s="10">
        <v>1</v>
      </c>
      <c r="AI439" s="10">
        <f>SUM(Table1[[#This Row],[Attitude_SS]:[Demography_SS]])</f>
        <v>1</v>
      </c>
      <c r="AJ439" s="11" t="s">
        <v>60</v>
      </c>
      <c r="AK439" s="11" t="s">
        <v>61</v>
      </c>
      <c r="AL439" s="11">
        <v>1</v>
      </c>
      <c r="AM439" s="10" t="s">
        <v>62</v>
      </c>
      <c r="AN439" s="11" t="s">
        <v>74</v>
      </c>
      <c r="AO439" s="11" t="s">
        <v>75</v>
      </c>
      <c r="AP439" s="10">
        <v>0.377</v>
      </c>
      <c r="AQ439" s="10">
        <v>1.4579043093712258</v>
      </c>
      <c r="AR439" s="10"/>
      <c r="AS439" s="10" t="s">
        <v>78</v>
      </c>
      <c r="AT439" s="10" t="s">
        <v>58</v>
      </c>
      <c r="AU439" s="10"/>
    </row>
    <row r="440" spans="1:47" x14ac:dyDescent="0.35">
      <c r="A440" s="23">
        <v>15</v>
      </c>
      <c r="B440" s="10" t="s">
        <v>204</v>
      </c>
      <c r="C440" s="10">
        <v>15.18</v>
      </c>
      <c r="D440" s="10" t="s">
        <v>257</v>
      </c>
      <c r="E440" s="10" t="s">
        <v>255</v>
      </c>
      <c r="F440" s="10" t="str">
        <f>IF(Table1[[#This Row],[Regional_accessibility]]=0,"exclude - no RA","")</f>
        <v>exclude - no RA</v>
      </c>
      <c r="G440" s="10" t="str">
        <f>IF(Table1[[#This Row],[E_mag]]&gt;1,"exclude - &gt;1",IF(Table1[[#This Row],[E_mag]]&lt;-1,"exclude &lt;-1",""))</f>
        <v/>
      </c>
      <c r="H440" s="10" t="str">
        <f>IF(Table1[[#This Row],[E_mag]]&lt;'4 - Outliers'!$F$11,"low",IF(Table1[[#This Row],[E_mag]]&gt;'4 - Outliers'!$F$12,"high",""))</f>
        <v/>
      </c>
      <c r="I440" s="10">
        <f>IF(Table1[[#This Row],[SE_E_mag]]="",VLOOKUP(Table1[[#This Row],[IV_Standardised]],'5 -Impute_SE'!B:C,2,FALSE),Table1[[#This Row],[SE_E_mag]])</f>
        <v>2.5401252463026297E-2</v>
      </c>
      <c r="J440" s="10"/>
      <c r="K440" s="10">
        <f>1/Table1[[#This Row],[5 - Impute_SE]]</f>
        <v>39.368137514305083</v>
      </c>
      <c r="L440" s="10">
        <f>Table1[[#This Row],[7 - 1_SE]]*Table1[[#This Row],[6 - Assign weight]]</f>
        <v>0</v>
      </c>
      <c r="M440" s="10">
        <f>Table1[[#This Row],[8 - Total weight]]*Table1[[#This Row],[E_mag]]</f>
        <v>0</v>
      </c>
      <c r="N440" s="10" t="s">
        <v>229</v>
      </c>
      <c r="O440" s="10">
        <v>6.423614457831324E-2</v>
      </c>
      <c r="P440" s="10" t="s">
        <v>228</v>
      </c>
      <c r="Q440" s="10"/>
      <c r="R440" s="10"/>
      <c r="S440" s="10" t="s">
        <v>88</v>
      </c>
      <c r="T440" s="10" t="s">
        <v>66</v>
      </c>
      <c r="U440" s="10" t="s">
        <v>88</v>
      </c>
      <c r="V440" s="10" t="s">
        <v>212</v>
      </c>
      <c r="W440" s="10" t="s">
        <v>213</v>
      </c>
      <c r="X440" s="10" t="s">
        <v>214</v>
      </c>
      <c r="Y440" s="10" t="s">
        <v>90</v>
      </c>
      <c r="Z440" s="10" t="s">
        <v>142</v>
      </c>
      <c r="AA440" s="11" t="s">
        <v>51</v>
      </c>
      <c r="AB440" s="11" t="s">
        <v>103</v>
      </c>
      <c r="AC440" s="11">
        <v>2000</v>
      </c>
      <c r="AD440" s="10" t="s">
        <v>93</v>
      </c>
      <c r="AE440" s="10">
        <v>1430</v>
      </c>
      <c r="AF440" s="10">
        <v>0</v>
      </c>
      <c r="AG440" s="10">
        <v>0</v>
      </c>
      <c r="AH440" s="10">
        <v>1</v>
      </c>
      <c r="AI440" s="10">
        <f>SUM(Table1[[#This Row],[Attitude_SS]:[Demography_SS]])</f>
        <v>1</v>
      </c>
      <c r="AJ440" s="11" t="s">
        <v>60</v>
      </c>
      <c r="AK440" s="11" t="s">
        <v>243</v>
      </c>
      <c r="AL440" s="11">
        <v>1</v>
      </c>
      <c r="AM440" s="11" t="s">
        <v>62</v>
      </c>
      <c r="AN440" s="11" t="s">
        <v>215</v>
      </c>
      <c r="AO440" s="11"/>
      <c r="AP440" s="10">
        <v>0.88859999999999995</v>
      </c>
      <c r="AQ440" s="10"/>
      <c r="AR440" s="10">
        <v>2.4317228550918504</v>
      </c>
      <c r="AS440" s="10" t="s">
        <v>185</v>
      </c>
      <c r="AT440" s="10" t="s">
        <v>58</v>
      </c>
      <c r="AU440" s="10"/>
    </row>
    <row r="441" spans="1:47" x14ac:dyDescent="0.35">
      <c r="A441" s="23">
        <v>15</v>
      </c>
      <c r="B441" s="10" t="s">
        <v>204</v>
      </c>
      <c r="C441" s="10">
        <v>15.18</v>
      </c>
      <c r="D441" s="10" t="s">
        <v>261</v>
      </c>
      <c r="E441" s="10" t="s">
        <v>255</v>
      </c>
      <c r="F441" s="10" t="str">
        <f>IF(Table1[[#This Row],[Regional_accessibility]]=0,"exclude - no RA","")</f>
        <v>exclude - no RA</v>
      </c>
      <c r="G441" s="10" t="str">
        <f>IF(Table1[[#This Row],[E_mag]]&gt;1,"exclude - &gt;1",IF(Table1[[#This Row],[E_mag]]&lt;-1,"exclude &lt;-1",""))</f>
        <v/>
      </c>
      <c r="H441" s="10" t="str">
        <f>IF(Table1[[#This Row],[E_mag]]&lt;'4 - Outliers'!$F$11,"low",IF(Table1[[#This Row],[E_mag]]&gt;'4 - Outliers'!$F$12,"high",""))</f>
        <v/>
      </c>
      <c r="I441" s="10">
        <f>IF(Table1[[#This Row],[SE_E_mag]]="",VLOOKUP(Table1[[#This Row],[IV_Standardised]],'5 -Impute_SE'!B:C,2,FALSE),Table1[[#This Row],[SE_E_mag]])</f>
        <v>2.5401252463026297E-2</v>
      </c>
      <c r="J441" s="10"/>
      <c r="K441" s="10">
        <f>1/Table1[[#This Row],[5 - Impute_SE]]</f>
        <v>39.368137514305083</v>
      </c>
      <c r="L441" s="10">
        <f>Table1[[#This Row],[7 - 1_SE]]*Table1[[#This Row],[6 - Assign weight]]</f>
        <v>0</v>
      </c>
      <c r="M441" s="10">
        <f>Table1[[#This Row],[8 - Total weight]]*Table1[[#This Row],[E_mag]]</f>
        <v>0</v>
      </c>
      <c r="N441" s="10" t="s">
        <v>233</v>
      </c>
      <c r="O441" s="10">
        <v>5.7102357255107386E-2</v>
      </c>
      <c r="P441" s="10" t="s">
        <v>228</v>
      </c>
      <c r="Q441" s="10"/>
      <c r="R441" s="10"/>
      <c r="S441" s="10" t="s">
        <v>88</v>
      </c>
      <c r="T441" s="10" t="s">
        <v>66</v>
      </c>
      <c r="U441" s="10" t="s">
        <v>88</v>
      </c>
      <c r="V441" s="10" t="s">
        <v>212</v>
      </c>
      <c r="W441" s="10" t="s">
        <v>213</v>
      </c>
      <c r="X441" s="10" t="s">
        <v>214</v>
      </c>
      <c r="Y441" s="18" t="s">
        <v>90</v>
      </c>
      <c r="Z441" s="10" t="s">
        <v>142</v>
      </c>
      <c r="AA441" s="19" t="s">
        <v>51</v>
      </c>
      <c r="AB441" s="19" t="s">
        <v>103</v>
      </c>
      <c r="AC441" s="11">
        <v>2000</v>
      </c>
      <c r="AD441" s="10" t="s">
        <v>93</v>
      </c>
      <c r="AE441" s="10">
        <v>1430</v>
      </c>
      <c r="AF441" s="10">
        <v>0</v>
      </c>
      <c r="AG441" s="10">
        <v>0</v>
      </c>
      <c r="AH441" s="10">
        <v>1</v>
      </c>
      <c r="AI441" s="10">
        <f>SUM(Table1[[#This Row],[Attitude_SS]:[Demography_SS]])</f>
        <v>1</v>
      </c>
      <c r="AJ441" s="11" t="s">
        <v>60</v>
      </c>
      <c r="AK441" s="11" t="s">
        <v>237</v>
      </c>
      <c r="AL441" s="11">
        <v>1</v>
      </c>
      <c r="AM441" s="11" t="s">
        <v>62</v>
      </c>
      <c r="AN441" s="11" t="s">
        <v>215</v>
      </c>
      <c r="AO441" s="11"/>
      <c r="AP441" s="10">
        <v>0.73160000000000003</v>
      </c>
      <c r="AQ441" s="10"/>
      <c r="AR441" s="10">
        <v>2.0784033941667341</v>
      </c>
      <c r="AS441" s="10" t="s">
        <v>185</v>
      </c>
      <c r="AT441" s="10" t="s">
        <v>58</v>
      </c>
      <c r="AU441" s="10"/>
    </row>
    <row r="442" spans="1:47" x14ac:dyDescent="0.35">
      <c r="A442" s="23">
        <v>15</v>
      </c>
      <c r="B442" s="10" t="s">
        <v>204</v>
      </c>
      <c r="C442" s="10">
        <v>15.16</v>
      </c>
      <c r="D442" s="10" t="s">
        <v>242</v>
      </c>
      <c r="E442" s="10" t="s">
        <v>226</v>
      </c>
      <c r="F442" s="10" t="str">
        <f>IF(Table1[[#This Row],[Regional_accessibility]]=0,"exclude - no RA","")</f>
        <v>exclude - no RA</v>
      </c>
      <c r="G442" s="10" t="str">
        <f>IF(Table1[[#This Row],[E_mag]]&gt;1,"exclude - &gt;1",IF(Table1[[#This Row],[E_mag]]&lt;-1,"exclude &lt;-1",""))</f>
        <v/>
      </c>
      <c r="H442" s="10" t="str">
        <f>IF(Table1[[#This Row],[E_mag]]&lt;'4 - Outliers'!$F$11,"low",IF(Table1[[#This Row],[E_mag]]&gt;'4 - Outliers'!$F$12,"high",""))</f>
        <v/>
      </c>
      <c r="I442" s="10">
        <f>IF(Table1[[#This Row],[SE_E_mag]]="",VLOOKUP(Table1[[#This Row],[IV_Standardised]],'5 -Impute_SE'!B:C,2,FALSE),Table1[[#This Row],[SE_E_mag]])</f>
        <v>2.5401252463026297E-2</v>
      </c>
      <c r="J442" s="10"/>
      <c r="K442" s="10">
        <f>1/Table1[[#This Row],[5 - Impute_SE]]</f>
        <v>39.368137514305083</v>
      </c>
      <c r="L442" s="10">
        <f>Table1[[#This Row],[7 - 1_SE]]*Table1[[#This Row],[6 - Assign weight]]</f>
        <v>0</v>
      </c>
      <c r="M442" s="10">
        <f>Table1[[#This Row],[8 - Total weight]]*Table1[[#This Row],[E_mag]]</f>
        <v>0</v>
      </c>
      <c r="N442" s="10" t="s">
        <v>229</v>
      </c>
      <c r="O442" s="10">
        <v>5.4918072289156628E-2</v>
      </c>
      <c r="P442" s="10" t="s">
        <v>228</v>
      </c>
      <c r="Q442" s="10"/>
      <c r="R442" s="10"/>
      <c r="S442" s="10" t="s">
        <v>88</v>
      </c>
      <c r="T442" s="10" t="s">
        <v>66</v>
      </c>
      <c r="U442" s="10" t="s">
        <v>88</v>
      </c>
      <c r="V442" s="10" t="s">
        <v>212</v>
      </c>
      <c r="W442" s="10" t="s">
        <v>213</v>
      </c>
      <c r="X442" s="10" t="s">
        <v>214</v>
      </c>
      <c r="Y442" s="10" t="s">
        <v>90</v>
      </c>
      <c r="Z442" s="10" t="s">
        <v>142</v>
      </c>
      <c r="AA442" s="19" t="s">
        <v>51</v>
      </c>
      <c r="AB442" s="19" t="s">
        <v>207</v>
      </c>
      <c r="AC442" s="11">
        <v>2000</v>
      </c>
      <c r="AD442" s="10" t="s">
        <v>93</v>
      </c>
      <c r="AE442" s="10">
        <v>5727</v>
      </c>
      <c r="AF442" s="10">
        <v>0</v>
      </c>
      <c r="AG442" s="10">
        <v>0</v>
      </c>
      <c r="AH442" s="10">
        <v>1</v>
      </c>
      <c r="AI442" s="10">
        <f>SUM(Table1[[#This Row],[Attitude_SS]:[Demography_SS]])</f>
        <v>1</v>
      </c>
      <c r="AJ442" s="11" t="s">
        <v>60</v>
      </c>
      <c r="AK442" s="11" t="s">
        <v>243</v>
      </c>
      <c r="AL442" s="11">
        <v>1</v>
      </c>
      <c r="AM442" s="11" t="s">
        <v>62</v>
      </c>
      <c r="AN442" s="11" t="s">
        <v>215</v>
      </c>
      <c r="AO442" s="11"/>
      <c r="AP442" s="10">
        <v>0.75970000000000004</v>
      </c>
      <c r="AQ442" s="10"/>
      <c r="AR442" s="10">
        <v>2.1376348338434781</v>
      </c>
      <c r="AS442" s="10" t="s">
        <v>185</v>
      </c>
      <c r="AT442" s="10" t="s">
        <v>58</v>
      </c>
      <c r="AU442" s="10"/>
    </row>
    <row r="443" spans="1:47" x14ac:dyDescent="0.35">
      <c r="A443" s="23">
        <v>15</v>
      </c>
      <c r="B443" s="10" t="s">
        <v>204</v>
      </c>
      <c r="C443" s="10">
        <v>15.19</v>
      </c>
      <c r="D443" s="10" t="s">
        <v>267</v>
      </c>
      <c r="E443" s="10" t="s">
        <v>262</v>
      </c>
      <c r="F443" s="10" t="str">
        <f>IF(Table1[[#This Row],[Regional_accessibility]]=0,"exclude - no RA","")</f>
        <v>exclude - no RA</v>
      </c>
      <c r="G443" s="10" t="str">
        <f>IF(Table1[[#This Row],[E_mag]]&gt;1,"exclude - &gt;1",IF(Table1[[#This Row],[E_mag]]&lt;-1,"exclude &lt;-1",""))</f>
        <v/>
      </c>
      <c r="H443" s="10" t="str">
        <f>IF(Table1[[#This Row],[E_mag]]&lt;'4 - Outliers'!$F$11,"low",IF(Table1[[#This Row],[E_mag]]&gt;'4 - Outliers'!$F$12,"high",""))</f>
        <v/>
      </c>
      <c r="I443" s="10">
        <f>IF(Table1[[#This Row],[SE_E_mag]]="",VLOOKUP(Table1[[#This Row],[IV_Standardised]],'5 -Impute_SE'!B:C,2,FALSE),Table1[[#This Row],[SE_E_mag]])</f>
        <v>2.5401252463026297E-2</v>
      </c>
      <c r="J443" s="10"/>
      <c r="K443" s="10">
        <f>1/Table1[[#This Row],[5 - Impute_SE]]</f>
        <v>39.368137514305083</v>
      </c>
      <c r="L443" s="10">
        <f>Table1[[#This Row],[7 - 1_SE]]*Table1[[#This Row],[6 - Assign weight]]</f>
        <v>0</v>
      </c>
      <c r="M443" s="10">
        <f>Table1[[#This Row],[8 - Total weight]]*Table1[[#This Row],[E_mag]]</f>
        <v>0</v>
      </c>
      <c r="N443" s="10" t="s">
        <v>233</v>
      </c>
      <c r="O443" s="10">
        <v>5.0949397590361441E-2</v>
      </c>
      <c r="P443" s="10" t="s">
        <v>228</v>
      </c>
      <c r="Q443" s="10"/>
      <c r="R443" s="10"/>
      <c r="S443" s="10" t="s">
        <v>88</v>
      </c>
      <c r="T443" s="10" t="s">
        <v>66</v>
      </c>
      <c r="U443" s="10" t="s">
        <v>88</v>
      </c>
      <c r="V443" s="10" t="s">
        <v>212</v>
      </c>
      <c r="W443" s="10" t="s">
        <v>213</v>
      </c>
      <c r="X443" s="10" t="s">
        <v>214</v>
      </c>
      <c r="Y443" s="10" t="s">
        <v>90</v>
      </c>
      <c r="Z443" s="10" t="s">
        <v>142</v>
      </c>
      <c r="AA443" s="11" t="s">
        <v>51</v>
      </c>
      <c r="AB443" s="11" t="s">
        <v>225</v>
      </c>
      <c r="AC443" s="11">
        <v>2000</v>
      </c>
      <c r="AD443" s="10" t="s">
        <v>93</v>
      </c>
      <c r="AE443" s="10">
        <v>593</v>
      </c>
      <c r="AF443" s="10">
        <v>0</v>
      </c>
      <c r="AG443" s="10">
        <v>0</v>
      </c>
      <c r="AH443" s="10">
        <v>1</v>
      </c>
      <c r="AI443" s="10">
        <f>SUM(Table1[[#This Row],[Attitude_SS]:[Demography_SS]])</f>
        <v>1</v>
      </c>
      <c r="AJ443" s="11" t="s">
        <v>60</v>
      </c>
      <c r="AK443" s="11" t="s">
        <v>243</v>
      </c>
      <c r="AL443" s="11">
        <v>1</v>
      </c>
      <c r="AM443" s="11" t="s">
        <v>62</v>
      </c>
      <c r="AN443" s="11" t="s">
        <v>215</v>
      </c>
      <c r="AO443" s="11"/>
      <c r="AP443" s="10">
        <v>0.70479999999999998</v>
      </c>
      <c r="AQ443" s="10"/>
      <c r="AR443" s="10">
        <v>2.0234419560595986</v>
      </c>
      <c r="AS443" s="10" t="s">
        <v>185</v>
      </c>
      <c r="AT443" s="10" t="s">
        <v>58</v>
      </c>
      <c r="AU443" s="10"/>
    </row>
    <row r="444" spans="1:47" x14ac:dyDescent="0.35">
      <c r="A444" s="23">
        <v>15</v>
      </c>
      <c r="B444" s="10" t="s">
        <v>204</v>
      </c>
      <c r="C444" s="10">
        <v>15.17</v>
      </c>
      <c r="D444" s="10" t="s">
        <v>253</v>
      </c>
      <c r="E444" s="10" t="s">
        <v>246</v>
      </c>
      <c r="F444" s="10" t="str">
        <f>IF(Table1[[#This Row],[Regional_accessibility]]=0,"exclude - no RA","")</f>
        <v>exclude - no RA</v>
      </c>
      <c r="G444" s="10" t="str">
        <f>IF(Table1[[#This Row],[E_mag]]&gt;1,"exclude - &gt;1",IF(Table1[[#This Row],[E_mag]]&lt;-1,"exclude &lt;-1",""))</f>
        <v/>
      </c>
      <c r="H444" s="10" t="str">
        <f>IF(Table1[[#This Row],[E_mag]]&lt;'4 - Outliers'!$F$11,"low",IF(Table1[[#This Row],[E_mag]]&gt;'4 - Outliers'!$F$12,"high",""))</f>
        <v/>
      </c>
      <c r="I444" s="10">
        <f>IF(Table1[[#This Row],[SE_E_mag]]="",VLOOKUP(Table1[[#This Row],[IV_Standardised]],'5 -Impute_SE'!B:C,2,FALSE),Table1[[#This Row],[SE_E_mag]])</f>
        <v>2.5401252463026297E-2</v>
      </c>
      <c r="J444" s="10"/>
      <c r="K444" s="10">
        <f>1/Table1[[#This Row],[5 - Impute_SE]]</f>
        <v>39.368137514305083</v>
      </c>
      <c r="L444" s="10">
        <f>Table1[[#This Row],[7 - 1_SE]]*Table1[[#This Row],[6 - Assign weight]]</f>
        <v>0</v>
      </c>
      <c r="M444" s="10">
        <f>Table1[[#This Row],[8 - Total weight]]*Table1[[#This Row],[E_mag]]</f>
        <v>0</v>
      </c>
      <c r="N444" s="10" t="s">
        <v>233</v>
      </c>
      <c r="O444" s="10">
        <v>4.8440963855421688E-2</v>
      </c>
      <c r="P444" s="10" t="s">
        <v>228</v>
      </c>
      <c r="Q444" s="10"/>
      <c r="R444" s="10"/>
      <c r="S444" s="10" t="s">
        <v>88</v>
      </c>
      <c r="T444" s="10" t="s">
        <v>66</v>
      </c>
      <c r="U444" s="10" t="s">
        <v>88</v>
      </c>
      <c r="V444" s="10" t="s">
        <v>212</v>
      </c>
      <c r="W444" s="10" t="s">
        <v>213</v>
      </c>
      <c r="X444" s="10" t="s">
        <v>214</v>
      </c>
      <c r="Y444" s="10" t="s">
        <v>90</v>
      </c>
      <c r="Z444" s="10" t="s">
        <v>142</v>
      </c>
      <c r="AA444" s="11" t="s">
        <v>51</v>
      </c>
      <c r="AB444" s="11" t="s">
        <v>220</v>
      </c>
      <c r="AC444" s="11">
        <v>2000</v>
      </c>
      <c r="AD444" s="10" t="s">
        <v>93</v>
      </c>
      <c r="AE444" s="10">
        <v>3307</v>
      </c>
      <c r="AF444" s="10">
        <v>0</v>
      </c>
      <c r="AG444" s="10">
        <v>0</v>
      </c>
      <c r="AH444" s="10">
        <v>1</v>
      </c>
      <c r="AI444" s="10">
        <f>SUM(Table1[[#This Row],[Attitude_SS]:[Demography_SS]])</f>
        <v>1</v>
      </c>
      <c r="AJ444" s="11" t="s">
        <v>60</v>
      </c>
      <c r="AK444" s="11" t="s">
        <v>243</v>
      </c>
      <c r="AL444" s="11">
        <v>1</v>
      </c>
      <c r="AM444" s="11" t="s">
        <v>62</v>
      </c>
      <c r="AN444" s="11" t="s">
        <v>215</v>
      </c>
      <c r="AO444" s="11"/>
      <c r="AP444" s="10">
        <v>0.67010000000000003</v>
      </c>
      <c r="AQ444" s="10"/>
      <c r="AR444" s="10">
        <v>1.9544327541395154</v>
      </c>
      <c r="AS444" s="10" t="s">
        <v>185</v>
      </c>
      <c r="AT444" s="10" t="s">
        <v>58</v>
      </c>
      <c r="AU444" s="10"/>
    </row>
    <row r="445" spans="1:47" x14ac:dyDescent="0.35">
      <c r="A445" s="23">
        <v>15</v>
      </c>
      <c r="B445" s="10" t="s">
        <v>204</v>
      </c>
      <c r="C445" s="10">
        <v>15.16</v>
      </c>
      <c r="D445" s="10" t="s">
        <v>236</v>
      </c>
      <c r="E445" s="10" t="s">
        <v>226</v>
      </c>
      <c r="F445" s="10" t="str">
        <f>IF(Table1[[#This Row],[Regional_accessibility]]=0,"exclude - no RA","")</f>
        <v>exclude - no RA</v>
      </c>
      <c r="G445" s="10" t="str">
        <f>IF(Table1[[#This Row],[E_mag]]&gt;1,"exclude - &gt;1",IF(Table1[[#This Row],[E_mag]]&lt;-1,"exclude &lt;-1",""))</f>
        <v/>
      </c>
      <c r="H445" s="10" t="str">
        <f>IF(Table1[[#This Row],[E_mag]]&lt;'4 - Outliers'!$F$11,"low",IF(Table1[[#This Row],[E_mag]]&gt;'4 - Outliers'!$F$12,"high",""))</f>
        <v/>
      </c>
      <c r="I445" s="10">
        <f>IF(Table1[[#This Row],[SE_E_mag]]="",VLOOKUP(Table1[[#This Row],[IV_Standardised]],'5 -Impute_SE'!B:C,2,FALSE),Table1[[#This Row],[SE_E_mag]])</f>
        <v>2.5401252463026297E-2</v>
      </c>
      <c r="J445" s="10"/>
      <c r="K445" s="10">
        <f>1/Table1[[#This Row],[5 - Impute_SE]]</f>
        <v>39.368137514305083</v>
      </c>
      <c r="L445" s="10">
        <f>Table1[[#This Row],[7 - 1_SE]]*Table1[[#This Row],[6 - Assign weight]]</f>
        <v>0</v>
      </c>
      <c r="M445" s="10">
        <f>Table1[[#This Row],[8 - Total weight]]*Table1[[#This Row],[E_mag]]</f>
        <v>0</v>
      </c>
      <c r="N445" s="10" t="s">
        <v>229</v>
      </c>
      <c r="O445" s="10">
        <v>4.1734049240440017E-2</v>
      </c>
      <c r="P445" s="10" t="s">
        <v>228</v>
      </c>
      <c r="Q445" s="10"/>
      <c r="R445" s="10"/>
      <c r="S445" s="10" t="s">
        <v>88</v>
      </c>
      <c r="T445" s="10" t="s">
        <v>66</v>
      </c>
      <c r="U445" s="10" t="s">
        <v>88</v>
      </c>
      <c r="V445" s="10" t="s">
        <v>212</v>
      </c>
      <c r="W445" s="10" t="s">
        <v>213</v>
      </c>
      <c r="X445" s="10" t="s">
        <v>214</v>
      </c>
      <c r="Y445" s="10" t="s">
        <v>90</v>
      </c>
      <c r="Z445" s="10" t="s">
        <v>142</v>
      </c>
      <c r="AA445" s="11" t="s">
        <v>51</v>
      </c>
      <c r="AB445" s="11" t="s">
        <v>207</v>
      </c>
      <c r="AC445" s="11">
        <v>2000</v>
      </c>
      <c r="AD445" s="10" t="s">
        <v>93</v>
      </c>
      <c r="AE445" s="10">
        <v>5727</v>
      </c>
      <c r="AF445" s="10">
        <v>0</v>
      </c>
      <c r="AG445" s="10">
        <v>0</v>
      </c>
      <c r="AH445" s="10">
        <v>1</v>
      </c>
      <c r="AI445" s="10">
        <f>SUM(Table1[[#This Row],[Attitude_SS]:[Demography_SS]])</f>
        <v>1</v>
      </c>
      <c r="AJ445" s="11" t="s">
        <v>60</v>
      </c>
      <c r="AK445" s="11" t="s">
        <v>237</v>
      </c>
      <c r="AL445" s="11">
        <v>1</v>
      </c>
      <c r="AM445" s="11" t="s">
        <v>62</v>
      </c>
      <c r="AN445" s="11" t="s">
        <v>215</v>
      </c>
      <c r="AO445" s="11"/>
      <c r="AP445" s="10">
        <v>0.53469999999999995</v>
      </c>
      <c r="AQ445" s="10"/>
      <c r="AR445" s="10">
        <v>1.7069360846090231</v>
      </c>
      <c r="AS445" s="10" t="s">
        <v>185</v>
      </c>
      <c r="AT445" s="10" t="s">
        <v>58</v>
      </c>
      <c r="AU445" s="10"/>
    </row>
    <row r="446" spans="1:47" x14ac:dyDescent="0.35">
      <c r="A446" s="23">
        <v>1</v>
      </c>
      <c r="B446" s="10" t="s">
        <v>42</v>
      </c>
      <c r="C446" s="10">
        <v>1.4</v>
      </c>
      <c r="D446" s="10" t="s">
        <v>80</v>
      </c>
      <c r="E446" s="10" t="s">
        <v>70</v>
      </c>
      <c r="F446" s="10" t="str">
        <f>IF(Table1[[#This Row],[Regional_accessibility]]=0,"exclude - no RA","")</f>
        <v>exclude - no RA</v>
      </c>
      <c r="G446" s="10" t="str">
        <f>IF(Table1[[#This Row],[E_mag]]&gt;1,"exclude - &gt;1",IF(Table1[[#This Row],[E_mag]]&lt;-1,"exclude &lt;-1",""))</f>
        <v/>
      </c>
      <c r="H446" s="10" t="str">
        <f>IF(Table1[[#This Row],[E_mag]]&lt;'4 - Outliers'!$F$11,"low",IF(Table1[[#This Row],[E_mag]]&gt;'4 - Outliers'!$F$12,"high",""))</f>
        <v/>
      </c>
      <c r="I446" s="10">
        <f>IF(Table1[[#This Row],[SE_E_mag]]="",VLOOKUP(Table1[[#This Row],[IV_Standardised]],'5 -Impute_SE'!B:C,2,FALSE),Table1[[#This Row],[SE_E_mag]])</f>
        <v>2.5401252463026297E-2</v>
      </c>
      <c r="J446" s="10"/>
      <c r="K446" s="10">
        <f>1/Table1[[#This Row],[5 - Impute_SE]]</f>
        <v>39.368137514305083</v>
      </c>
      <c r="L446" s="10">
        <f>Table1[[#This Row],[7 - 1_SE]]*Table1[[#This Row],[6 - Assign weight]]</f>
        <v>0</v>
      </c>
      <c r="M446" s="10">
        <f>Table1[[#This Row],[8 - Total weight]]*Table1[[#This Row],[E_mag]]</f>
        <v>0</v>
      </c>
      <c r="N446" s="10" t="s">
        <v>76</v>
      </c>
      <c r="O446" s="10">
        <v>4.0176648208469057E-2</v>
      </c>
      <c r="P446" s="10" t="s">
        <v>77</v>
      </c>
      <c r="Q446" s="10"/>
      <c r="R446" s="10"/>
      <c r="S446" s="10" t="s">
        <v>44</v>
      </c>
      <c r="T446" s="10" t="s">
        <v>66</v>
      </c>
      <c r="U446" s="10" t="s">
        <v>46</v>
      </c>
      <c r="V446" s="10" t="s">
        <v>71</v>
      </c>
      <c r="W446" s="10" t="s">
        <v>72</v>
      </c>
      <c r="X446" s="10" t="s">
        <v>73</v>
      </c>
      <c r="Y446" s="10" t="s">
        <v>50</v>
      </c>
      <c r="Z446" s="10" t="s">
        <v>13</v>
      </c>
      <c r="AA446" s="11" t="s">
        <v>51</v>
      </c>
      <c r="AB446" s="11" t="s">
        <v>52</v>
      </c>
      <c r="AC446" s="11" t="s">
        <v>53</v>
      </c>
      <c r="AD446" s="10" t="s">
        <v>54</v>
      </c>
      <c r="AE446" s="10">
        <v>307</v>
      </c>
      <c r="AF446" s="10">
        <v>0</v>
      </c>
      <c r="AG446" s="10">
        <v>0</v>
      </c>
      <c r="AH446" s="10">
        <v>1</v>
      </c>
      <c r="AI446" s="10">
        <f>SUM(Table1[[#This Row],[Attitude_SS]:[Demography_SS]])</f>
        <v>1</v>
      </c>
      <c r="AJ446" s="11" t="s">
        <v>60</v>
      </c>
      <c r="AK446" s="11" t="s">
        <v>61</v>
      </c>
      <c r="AL446" s="11">
        <v>1</v>
      </c>
      <c r="AM446" s="10" t="s">
        <v>62</v>
      </c>
      <c r="AN446" s="11" t="s">
        <v>74</v>
      </c>
      <c r="AO446" s="11" t="s">
        <v>75</v>
      </c>
      <c r="AP446" s="10">
        <v>0.221</v>
      </c>
      <c r="AQ446" s="10">
        <v>1.2473234305640648</v>
      </c>
      <c r="AR446" s="10"/>
      <c r="AS446" s="10" t="s">
        <v>78</v>
      </c>
      <c r="AT446" s="10" t="s">
        <v>58</v>
      </c>
      <c r="AU446" s="10"/>
    </row>
    <row r="447" spans="1:47" x14ac:dyDescent="0.35">
      <c r="A447" s="23">
        <v>15</v>
      </c>
      <c r="B447" s="10" t="s">
        <v>204</v>
      </c>
      <c r="C447" s="10">
        <v>15.19</v>
      </c>
      <c r="D447" s="10" t="s">
        <v>266</v>
      </c>
      <c r="E447" s="10" t="s">
        <v>262</v>
      </c>
      <c r="F447" s="10" t="str">
        <f>IF(Table1[[#This Row],[Regional_accessibility]]=0,"exclude - no RA","")</f>
        <v>exclude - no RA</v>
      </c>
      <c r="G447" s="10" t="str">
        <f>IF(Table1[[#This Row],[E_mag]]&gt;1,"exclude - &gt;1",IF(Table1[[#This Row],[E_mag]]&lt;-1,"exclude &lt;-1",""))</f>
        <v/>
      </c>
      <c r="H447" s="10" t="str">
        <f>IF(Table1[[#This Row],[E_mag]]&lt;'4 - Outliers'!$F$11,"low",IF(Table1[[#This Row],[E_mag]]&gt;'4 - Outliers'!$F$12,"high",""))</f>
        <v/>
      </c>
      <c r="I447" s="10">
        <f>IF(Table1[[#This Row],[SE_E_mag]]="",VLOOKUP(Table1[[#This Row],[IV_Standardised]],'5 -Impute_SE'!B:C,2,FALSE),Table1[[#This Row],[SE_E_mag]])</f>
        <v>2.5401252463026297E-2</v>
      </c>
      <c r="J447" s="10"/>
      <c r="K447" s="10">
        <f>1/Table1[[#This Row],[5 - Impute_SE]]</f>
        <v>39.368137514305083</v>
      </c>
      <c r="L447" s="10">
        <f>Table1[[#This Row],[7 - 1_SE]]*Table1[[#This Row],[6 - Assign weight]]</f>
        <v>0</v>
      </c>
      <c r="M447" s="10">
        <f>Table1[[#This Row],[8 - Total weight]]*Table1[[#This Row],[E_mag]]</f>
        <v>0</v>
      </c>
      <c r="N447" s="10" t="s">
        <v>229</v>
      </c>
      <c r="O447" s="10">
        <v>3.7086205692334555E-2</v>
      </c>
      <c r="P447" s="10" t="s">
        <v>228</v>
      </c>
      <c r="Q447" s="10"/>
      <c r="R447" s="10"/>
      <c r="S447" s="10" t="s">
        <v>88</v>
      </c>
      <c r="T447" s="10" t="s">
        <v>66</v>
      </c>
      <c r="U447" s="10" t="s">
        <v>88</v>
      </c>
      <c r="V447" s="10" t="s">
        <v>212</v>
      </c>
      <c r="W447" s="10" t="s">
        <v>213</v>
      </c>
      <c r="X447" s="10" t="s">
        <v>214</v>
      </c>
      <c r="Y447" s="10" t="s">
        <v>90</v>
      </c>
      <c r="Z447" s="10" t="s">
        <v>142</v>
      </c>
      <c r="AA447" s="11" t="s">
        <v>51</v>
      </c>
      <c r="AB447" s="11" t="s">
        <v>225</v>
      </c>
      <c r="AC447" s="11">
        <v>2000</v>
      </c>
      <c r="AD447" s="10" t="s">
        <v>93</v>
      </c>
      <c r="AE447" s="10">
        <v>593</v>
      </c>
      <c r="AF447" s="10">
        <v>0</v>
      </c>
      <c r="AG447" s="10">
        <v>0</v>
      </c>
      <c r="AH447" s="10">
        <v>1</v>
      </c>
      <c r="AI447" s="10">
        <f>SUM(Table1[[#This Row],[Attitude_SS]:[Demography_SS]])</f>
        <v>1</v>
      </c>
      <c r="AJ447" s="11" t="s">
        <v>60</v>
      </c>
      <c r="AK447" s="11" t="s">
        <v>241</v>
      </c>
      <c r="AL447" s="11">
        <v>1</v>
      </c>
      <c r="AM447" s="11" t="s">
        <v>62</v>
      </c>
      <c r="AN447" s="11" t="s">
        <v>215</v>
      </c>
      <c r="AO447" s="11"/>
      <c r="AP447" s="10">
        <v>1.0672999999999999</v>
      </c>
      <c r="AQ447" s="10"/>
      <c r="AR447" s="10">
        <v>2.9075185923278855</v>
      </c>
      <c r="AS447" s="10" t="s">
        <v>185</v>
      </c>
      <c r="AT447" s="10" t="s">
        <v>58</v>
      </c>
      <c r="AU447" s="10"/>
    </row>
    <row r="448" spans="1:47" x14ac:dyDescent="0.35">
      <c r="A448" s="23">
        <v>106</v>
      </c>
      <c r="B448" s="10" t="s">
        <v>1049</v>
      </c>
      <c r="C448" s="10">
        <v>106.1</v>
      </c>
      <c r="D448" s="10" t="s">
        <v>1058</v>
      </c>
      <c r="E448" s="10" t="s">
        <v>1051</v>
      </c>
      <c r="F448" s="10" t="str">
        <f>IF(Table1[[#This Row],[Regional_accessibility]]=0,"exclude - no RA","")</f>
        <v>exclude - no RA</v>
      </c>
      <c r="G448" s="10" t="str">
        <f>IF(Table1[[#This Row],[E_mag]]&gt;1,"exclude - &gt;1",IF(Table1[[#This Row],[E_mag]]&lt;-1,"exclude &lt;-1",""))</f>
        <v/>
      </c>
      <c r="H448" s="10" t="str">
        <f>IF(Table1[[#This Row],[E_mag]]&lt;'4 - Outliers'!$F$11,"low",IF(Table1[[#This Row],[E_mag]]&gt;'4 - Outliers'!$F$12,"high",""))</f>
        <v/>
      </c>
      <c r="I448" s="10">
        <f>IF(Table1[[#This Row],[SE_E_mag]]="",VLOOKUP(Table1[[#This Row],[IV_Standardised]],'5 -Impute_SE'!B:C,2,FALSE),Table1[[#This Row],[SE_E_mag]])</f>
        <v>5.2155174262047875E-2</v>
      </c>
      <c r="J448" s="10"/>
      <c r="K448" s="10">
        <f>1/Table1[[#This Row],[5 - Impute_SE]]</f>
        <v>19.173553039543329</v>
      </c>
      <c r="L448" s="10">
        <f>Table1[[#This Row],[7 - 1_SE]]*Table1[[#This Row],[6 - Assign weight]]</f>
        <v>0</v>
      </c>
      <c r="M448" s="10">
        <f>Table1[[#This Row],[8 - Total weight]]*Table1[[#This Row],[E_mag]]</f>
        <v>0</v>
      </c>
      <c r="N448" s="10" t="s">
        <v>1053</v>
      </c>
      <c r="O448" s="10">
        <v>3.6827195467422101E-2</v>
      </c>
      <c r="P448" s="10" t="s">
        <v>387</v>
      </c>
      <c r="Q448" s="10"/>
      <c r="R448" s="10"/>
      <c r="S448" s="10" t="s">
        <v>44</v>
      </c>
      <c r="T448" s="10" t="s">
        <v>66</v>
      </c>
      <c r="U448" s="10" t="s">
        <v>46</v>
      </c>
      <c r="V448" s="10" t="s">
        <v>47</v>
      </c>
      <c r="W448" s="10" t="s">
        <v>48</v>
      </c>
      <c r="X448" s="10" t="s">
        <v>49</v>
      </c>
      <c r="Y448" s="10" t="s">
        <v>50</v>
      </c>
      <c r="Z448" s="10" t="s">
        <v>13</v>
      </c>
      <c r="AA448" s="11" t="s">
        <v>564</v>
      </c>
      <c r="AB448" s="11" t="s">
        <v>92</v>
      </c>
      <c r="AC448" s="11">
        <v>2012</v>
      </c>
      <c r="AD448" s="10" t="s">
        <v>165</v>
      </c>
      <c r="AE448" s="10">
        <v>779</v>
      </c>
      <c r="AF448" s="10">
        <v>0</v>
      </c>
      <c r="AG448" s="10">
        <v>1</v>
      </c>
      <c r="AH448" s="10">
        <v>1</v>
      </c>
      <c r="AI448" s="10">
        <f>SUM(Table1[[#This Row],[Attitude_SS]:[Demography_SS]])</f>
        <v>2</v>
      </c>
      <c r="AJ448" s="10" t="s">
        <v>60</v>
      </c>
      <c r="AK448" s="11" t="s">
        <v>1059</v>
      </c>
      <c r="AL448" s="11"/>
      <c r="AM448" s="11" t="s">
        <v>132</v>
      </c>
      <c r="AN448" s="11" t="s">
        <v>1052</v>
      </c>
      <c r="AO448" s="11"/>
      <c r="AP448" s="10">
        <v>0.13</v>
      </c>
      <c r="AQ448" s="10"/>
      <c r="AR448" s="10"/>
      <c r="AS448" s="10" t="s">
        <v>58</v>
      </c>
      <c r="AT448" s="10" t="s">
        <v>58</v>
      </c>
      <c r="AU448" s="10"/>
    </row>
    <row r="449" spans="1:47" x14ac:dyDescent="0.35">
      <c r="A449" s="23">
        <v>15</v>
      </c>
      <c r="B449" s="10" t="s">
        <v>204</v>
      </c>
      <c r="C449" s="10">
        <v>15.2</v>
      </c>
      <c r="D449" s="10" t="s">
        <v>272</v>
      </c>
      <c r="E449" s="10" t="s">
        <v>269</v>
      </c>
      <c r="F449" s="10" t="str">
        <f>IF(Table1[[#This Row],[Regional_accessibility]]=0,"exclude - no RA","")</f>
        <v>exclude - no RA</v>
      </c>
      <c r="G449" s="10" t="str">
        <f>IF(Table1[[#This Row],[E_mag]]&gt;1,"exclude - &gt;1",IF(Table1[[#This Row],[E_mag]]&lt;-1,"exclude &lt;-1",""))</f>
        <v/>
      </c>
      <c r="H449" s="10" t="str">
        <f>IF(Table1[[#This Row],[E_mag]]&lt;'4 - Outliers'!$F$11,"low",IF(Table1[[#This Row],[E_mag]]&gt;'4 - Outliers'!$F$12,"high",""))</f>
        <v/>
      </c>
      <c r="I449" s="10">
        <f>IF(Table1[[#This Row],[SE_E_mag]]="",VLOOKUP(Table1[[#This Row],[IV_Standardised]],'5 -Impute_SE'!B:C,2,FALSE),Table1[[#This Row],[SE_E_mag]])</f>
        <v>2.5401252463026297E-2</v>
      </c>
      <c r="J449" s="10"/>
      <c r="K449" s="10">
        <f>1/Table1[[#This Row],[5 - Impute_SE]]</f>
        <v>39.368137514305083</v>
      </c>
      <c r="L449" s="10">
        <f>Table1[[#This Row],[7 - 1_SE]]*Table1[[#This Row],[6 - Assign weight]]</f>
        <v>0</v>
      </c>
      <c r="M449" s="10">
        <f>Table1[[#This Row],[8 - Total weight]]*Table1[[#This Row],[E_mag]]</f>
        <v>0</v>
      </c>
      <c r="N449" s="10" t="s">
        <v>233</v>
      </c>
      <c r="O449" s="10">
        <v>3.6752627902916016E-2</v>
      </c>
      <c r="P449" s="10" t="s">
        <v>228</v>
      </c>
      <c r="Q449" s="10"/>
      <c r="R449" s="10"/>
      <c r="S449" s="10" t="s">
        <v>88</v>
      </c>
      <c r="T449" s="10" t="s">
        <v>66</v>
      </c>
      <c r="U449" s="10" t="s">
        <v>88</v>
      </c>
      <c r="V449" s="10" t="s">
        <v>212</v>
      </c>
      <c r="W449" s="10" t="s">
        <v>213</v>
      </c>
      <c r="X449" s="10" t="s">
        <v>214</v>
      </c>
      <c r="Y449" s="10" t="s">
        <v>90</v>
      </c>
      <c r="Z449" s="10" t="s">
        <v>142</v>
      </c>
      <c r="AA449" s="11" t="s">
        <v>51</v>
      </c>
      <c r="AB449" s="11" t="s">
        <v>270</v>
      </c>
      <c r="AC449" s="11">
        <v>2000</v>
      </c>
      <c r="AD449" s="10" t="s">
        <v>93</v>
      </c>
      <c r="AE449" s="10">
        <v>397</v>
      </c>
      <c r="AF449" s="10">
        <v>0</v>
      </c>
      <c r="AG449" s="10">
        <v>0</v>
      </c>
      <c r="AH449" s="10">
        <v>1</v>
      </c>
      <c r="AI449" s="10">
        <f>SUM(Table1[[#This Row],[Attitude_SS]:[Demography_SS]])</f>
        <v>1</v>
      </c>
      <c r="AJ449" s="11" t="s">
        <v>60</v>
      </c>
      <c r="AK449" s="11" t="s">
        <v>241</v>
      </c>
      <c r="AL449" s="11">
        <v>1</v>
      </c>
      <c r="AM449" s="11" t="s">
        <v>62</v>
      </c>
      <c r="AN449" s="11" t="s">
        <v>215</v>
      </c>
      <c r="AO449" s="11"/>
      <c r="AP449" s="10">
        <v>1.0577000000000001</v>
      </c>
      <c r="AQ449" s="10"/>
      <c r="AR449" s="10">
        <v>2.8797399645941937</v>
      </c>
      <c r="AS449" s="10" t="s">
        <v>185</v>
      </c>
      <c r="AT449" s="10" t="s">
        <v>58</v>
      </c>
      <c r="AU449" s="10"/>
    </row>
    <row r="450" spans="1:47" x14ac:dyDescent="0.35">
      <c r="A450" s="23">
        <v>15</v>
      </c>
      <c r="B450" s="10" t="s">
        <v>204</v>
      </c>
      <c r="C450" s="10">
        <v>15.17</v>
      </c>
      <c r="D450" s="10" t="s">
        <v>249</v>
      </c>
      <c r="E450" s="10" t="s">
        <v>246</v>
      </c>
      <c r="F450" s="10" t="str">
        <f>IF(Table1[[#This Row],[Regional_accessibility]]=0,"exclude - no RA","")</f>
        <v>exclude - no RA</v>
      </c>
      <c r="G450" s="10" t="str">
        <f>IF(Table1[[#This Row],[E_mag]]&gt;1,"exclude - &gt;1",IF(Table1[[#This Row],[E_mag]]&lt;-1,"exclude &lt;-1",""))</f>
        <v/>
      </c>
      <c r="H450" s="10" t="str">
        <f>IF(Table1[[#This Row],[E_mag]]&lt;'4 - Outliers'!$F$11,"low",IF(Table1[[#This Row],[E_mag]]&gt;'4 - Outliers'!$F$12,"high",""))</f>
        <v/>
      </c>
      <c r="I450" s="10">
        <f>IF(Table1[[#This Row],[SE_E_mag]]="",VLOOKUP(Table1[[#This Row],[IV_Standardised]],'5 -Impute_SE'!B:C,2,FALSE),Table1[[#This Row],[SE_E_mag]])</f>
        <v>2.5401252463026297E-2</v>
      </c>
      <c r="J450" s="10"/>
      <c r="K450" s="10">
        <f>1/Table1[[#This Row],[5 - Impute_SE]]</f>
        <v>39.368137514305083</v>
      </c>
      <c r="L450" s="10">
        <f>Table1[[#This Row],[7 - 1_SE]]*Table1[[#This Row],[6 - Assign weight]]</f>
        <v>0</v>
      </c>
      <c r="M450" s="10">
        <f>Table1[[#This Row],[8 - Total weight]]*Table1[[#This Row],[E_mag]]</f>
        <v>0</v>
      </c>
      <c r="N450" s="10" t="s">
        <v>229</v>
      </c>
      <c r="O450" s="10">
        <v>3.3804033525405966E-2</v>
      </c>
      <c r="P450" s="10" t="s">
        <v>228</v>
      </c>
      <c r="Q450" s="10"/>
      <c r="R450" s="10"/>
      <c r="S450" s="10" t="s">
        <v>88</v>
      </c>
      <c r="T450" s="10" t="s">
        <v>66</v>
      </c>
      <c r="U450" s="10" t="s">
        <v>88</v>
      </c>
      <c r="V450" s="10" t="s">
        <v>212</v>
      </c>
      <c r="W450" s="10" t="s">
        <v>213</v>
      </c>
      <c r="X450" s="10" t="s">
        <v>214</v>
      </c>
      <c r="Y450" s="10" t="s">
        <v>90</v>
      </c>
      <c r="Z450" s="10" t="s">
        <v>142</v>
      </c>
      <c r="AA450" s="11" t="s">
        <v>51</v>
      </c>
      <c r="AB450" s="11" t="s">
        <v>220</v>
      </c>
      <c r="AC450" s="11">
        <v>2000</v>
      </c>
      <c r="AD450" s="10" t="s">
        <v>93</v>
      </c>
      <c r="AE450" s="10">
        <v>3307</v>
      </c>
      <c r="AF450" s="10">
        <v>0</v>
      </c>
      <c r="AG450" s="10">
        <v>0</v>
      </c>
      <c r="AH450" s="10">
        <v>1</v>
      </c>
      <c r="AI450" s="10">
        <f>SUM(Table1[[#This Row],[Attitude_SS]:[Demography_SS]])</f>
        <v>1</v>
      </c>
      <c r="AJ450" s="11" t="s">
        <v>60</v>
      </c>
      <c r="AK450" s="11" t="s">
        <v>237</v>
      </c>
      <c r="AL450" s="11">
        <v>1</v>
      </c>
      <c r="AM450" s="10" t="s">
        <v>62</v>
      </c>
      <c r="AN450" s="11" t="s">
        <v>215</v>
      </c>
      <c r="AO450" s="11"/>
      <c r="AP450" s="10">
        <v>0.43309999999999998</v>
      </c>
      <c r="AQ450" s="10"/>
      <c r="AR450" s="10">
        <v>1.5420304160323406</v>
      </c>
      <c r="AS450" s="10" t="s">
        <v>185</v>
      </c>
      <c r="AT450" s="10" t="s">
        <v>58</v>
      </c>
      <c r="AU450" s="10"/>
    </row>
    <row r="451" spans="1:47" x14ac:dyDescent="0.35">
      <c r="A451" s="23">
        <v>15</v>
      </c>
      <c r="B451" s="10" t="s">
        <v>204</v>
      </c>
      <c r="C451" s="10">
        <v>15.16</v>
      </c>
      <c r="D451" s="10" t="s">
        <v>240</v>
      </c>
      <c r="E451" s="10" t="s">
        <v>226</v>
      </c>
      <c r="F451" s="10" t="str">
        <f>IF(Table1[[#This Row],[Regional_accessibility]]=0,"exclude - no RA","")</f>
        <v>exclude - no RA</v>
      </c>
      <c r="G451" s="10" t="str">
        <f>IF(Table1[[#This Row],[E_mag]]&gt;1,"exclude - &gt;1",IF(Table1[[#This Row],[E_mag]]&lt;-1,"exclude &lt;-1",""))</f>
        <v/>
      </c>
      <c r="H451" s="10" t="str">
        <f>IF(Table1[[#This Row],[E_mag]]&lt;'4 - Outliers'!$F$11,"low",IF(Table1[[#This Row],[E_mag]]&gt;'4 - Outliers'!$F$12,"high",""))</f>
        <v/>
      </c>
      <c r="I451" s="10">
        <f>IF(Table1[[#This Row],[SE_E_mag]]="",VLOOKUP(Table1[[#This Row],[IV_Standardised]],'5 -Impute_SE'!B:C,2,FALSE),Table1[[#This Row],[SE_E_mag]])</f>
        <v>2.5401252463026297E-2</v>
      </c>
      <c r="J451" s="10"/>
      <c r="K451" s="10">
        <f>1/Table1[[#This Row],[5 - Impute_SE]]</f>
        <v>39.368137514305083</v>
      </c>
      <c r="L451" s="10">
        <f>Table1[[#This Row],[7 - 1_SE]]*Table1[[#This Row],[6 - Assign weight]]</f>
        <v>0</v>
      </c>
      <c r="M451" s="10">
        <f>Table1[[#This Row],[8 - Total weight]]*Table1[[#This Row],[E_mag]]</f>
        <v>0</v>
      </c>
      <c r="N451" s="10" t="s">
        <v>229</v>
      </c>
      <c r="O451" s="10">
        <v>3.3083272219312031E-2</v>
      </c>
      <c r="P451" s="10" t="s">
        <v>228</v>
      </c>
      <c r="Q451" s="10"/>
      <c r="R451" s="10"/>
      <c r="S451" s="10" t="s">
        <v>88</v>
      </c>
      <c r="T451" s="10" t="s">
        <v>66</v>
      </c>
      <c r="U451" s="10" t="s">
        <v>88</v>
      </c>
      <c r="V451" s="10" t="s">
        <v>212</v>
      </c>
      <c r="W451" s="10" t="s">
        <v>213</v>
      </c>
      <c r="X451" s="10" t="s">
        <v>214</v>
      </c>
      <c r="Y451" s="10" t="s">
        <v>90</v>
      </c>
      <c r="Z451" s="10" t="s">
        <v>142</v>
      </c>
      <c r="AA451" s="11" t="s">
        <v>51</v>
      </c>
      <c r="AB451" s="11" t="s">
        <v>207</v>
      </c>
      <c r="AC451" s="11">
        <v>2000</v>
      </c>
      <c r="AD451" s="10" t="s">
        <v>93</v>
      </c>
      <c r="AE451" s="10">
        <v>5727</v>
      </c>
      <c r="AF451" s="10">
        <v>0</v>
      </c>
      <c r="AG451" s="10">
        <v>0</v>
      </c>
      <c r="AH451" s="10">
        <v>1</v>
      </c>
      <c r="AI451" s="10">
        <f>SUM(Table1[[#This Row],[Attitude_SS]:[Demography_SS]])</f>
        <v>1</v>
      </c>
      <c r="AJ451" s="11" t="s">
        <v>60</v>
      </c>
      <c r="AK451" s="11" t="s">
        <v>241</v>
      </c>
      <c r="AL451" s="11">
        <v>1</v>
      </c>
      <c r="AM451" s="11" t="s">
        <v>62</v>
      </c>
      <c r="AN451" s="11" t="s">
        <v>215</v>
      </c>
      <c r="AO451" s="11"/>
      <c r="AP451" s="10">
        <v>0.95209999999999995</v>
      </c>
      <c r="AQ451" s="10"/>
      <c r="AR451" s="10">
        <v>2.5911453550833472</v>
      </c>
      <c r="AS451" s="10" t="s">
        <v>185</v>
      </c>
      <c r="AT451" s="10" t="s">
        <v>58</v>
      </c>
      <c r="AU451" s="10"/>
    </row>
    <row r="452" spans="1:47" x14ac:dyDescent="0.35">
      <c r="A452" s="23">
        <v>15</v>
      </c>
      <c r="B452" s="10" t="s">
        <v>204</v>
      </c>
      <c r="C452" s="10">
        <v>15.17</v>
      </c>
      <c r="D452" s="10" t="s">
        <v>250</v>
      </c>
      <c r="E452" s="10" t="s">
        <v>246</v>
      </c>
      <c r="F452" s="10" t="str">
        <f>IF(Table1[[#This Row],[Regional_accessibility]]=0,"exclude - no RA","")</f>
        <v>exclude - no RA</v>
      </c>
      <c r="G452" s="10" t="str">
        <f>IF(Table1[[#This Row],[E_mag]]&gt;1,"exclude - &gt;1",IF(Table1[[#This Row],[E_mag]]&lt;-1,"exclude &lt;-1",""))</f>
        <v/>
      </c>
      <c r="H452" s="10" t="str">
        <f>IF(Table1[[#This Row],[E_mag]]&lt;'4 - Outliers'!$F$11,"low",IF(Table1[[#This Row],[E_mag]]&gt;'4 - Outliers'!$F$12,"high",""))</f>
        <v/>
      </c>
      <c r="I452" s="10">
        <f>IF(Table1[[#This Row],[SE_E_mag]]="",VLOOKUP(Table1[[#This Row],[IV_Standardised]],'5 -Impute_SE'!B:C,2,FALSE),Table1[[#This Row],[SE_E_mag]])</f>
        <v>2.5401252463026297E-2</v>
      </c>
      <c r="J452" s="10"/>
      <c r="K452" s="10">
        <f>1/Table1[[#This Row],[5 - Impute_SE]]</f>
        <v>39.368137514305083</v>
      </c>
      <c r="L452" s="10">
        <f>Table1[[#This Row],[7 - 1_SE]]*Table1[[#This Row],[6 - Assign weight]]</f>
        <v>0</v>
      </c>
      <c r="M452" s="10">
        <f>Table1[[#This Row],[8 - Total weight]]*Table1[[#This Row],[E_mag]]</f>
        <v>0</v>
      </c>
      <c r="N452" s="10" t="s">
        <v>229</v>
      </c>
      <c r="O452" s="10">
        <v>3.2999877771957398E-2</v>
      </c>
      <c r="P452" s="10" t="s">
        <v>228</v>
      </c>
      <c r="Q452" s="10"/>
      <c r="R452" s="10"/>
      <c r="S452" s="10" t="s">
        <v>88</v>
      </c>
      <c r="T452" s="10" t="s">
        <v>66</v>
      </c>
      <c r="U452" s="10" t="s">
        <v>88</v>
      </c>
      <c r="V452" s="10" t="s">
        <v>212</v>
      </c>
      <c r="W452" s="10" t="s">
        <v>213</v>
      </c>
      <c r="X452" s="10" t="s">
        <v>214</v>
      </c>
      <c r="Y452" s="10" t="s">
        <v>90</v>
      </c>
      <c r="Z452" s="10" t="s">
        <v>142</v>
      </c>
      <c r="AA452" s="11" t="s">
        <v>51</v>
      </c>
      <c r="AB452" s="11" t="s">
        <v>220</v>
      </c>
      <c r="AC452" s="11">
        <v>2000</v>
      </c>
      <c r="AD452" s="10" t="s">
        <v>93</v>
      </c>
      <c r="AE452" s="10">
        <v>3307</v>
      </c>
      <c r="AF452" s="10">
        <v>0</v>
      </c>
      <c r="AG452" s="10">
        <v>0</v>
      </c>
      <c r="AH452" s="10">
        <v>1</v>
      </c>
      <c r="AI452" s="10">
        <f>SUM(Table1[[#This Row],[Attitude_SS]:[Demography_SS]])</f>
        <v>1</v>
      </c>
      <c r="AJ452" s="11" t="s">
        <v>60</v>
      </c>
      <c r="AK452" s="11" t="s">
        <v>241</v>
      </c>
      <c r="AL452" s="11">
        <v>1</v>
      </c>
      <c r="AM452" s="11" t="s">
        <v>62</v>
      </c>
      <c r="AN452" s="11" t="s">
        <v>215</v>
      </c>
      <c r="AO452" s="11"/>
      <c r="AP452" s="10">
        <v>0.94969999999999999</v>
      </c>
      <c r="AQ452" s="10"/>
      <c r="AR452" s="10">
        <v>2.5849340627633515</v>
      </c>
      <c r="AS452" s="10" t="s">
        <v>185</v>
      </c>
      <c r="AT452" s="10" t="s">
        <v>58</v>
      </c>
      <c r="AU452" s="10"/>
    </row>
    <row r="453" spans="1:47" x14ac:dyDescent="0.35">
      <c r="A453" s="23">
        <v>1</v>
      </c>
      <c r="B453" s="10" t="s">
        <v>42</v>
      </c>
      <c r="C453" s="10">
        <v>1.6</v>
      </c>
      <c r="D453" s="10" t="s">
        <v>84</v>
      </c>
      <c r="E453" s="10" t="s">
        <v>83</v>
      </c>
      <c r="F453" s="10" t="str">
        <f>IF(Table1[[#This Row],[Regional_accessibility]]=0,"exclude - no RA","")</f>
        <v>exclude - no RA</v>
      </c>
      <c r="G453" s="10" t="str">
        <f>IF(Table1[[#This Row],[E_mag]]&gt;1,"exclude - &gt;1",IF(Table1[[#This Row],[E_mag]]&lt;-1,"exclude &lt;-1",""))</f>
        <v/>
      </c>
      <c r="H453" s="10" t="str">
        <f>IF(Table1[[#This Row],[E_mag]]&lt;'4 - Outliers'!$F$11,"low",IF(Table1[[#This Row],[E_mag]]&gt;'4 - Outliers'!$F$12,"high",""))</f>
        <v/>
      </c>
      <c r="I453" s="10">
        <f>IF(Table1[[#This Row],[SE_E_mag]]="",VLOOKUP(Table1[[#This Row],[IV_Standardised]],'5 -Impute_SE'!B:C,2,FALSE),Table1[[#This Row],[SE_E_mag]])</f>
        <v>2.5401252463026297E-2</v>
      </c>
      <c r="J453" s="10"/>
      <c r="K453" s="10">
        <f>1/Table1[[#This Row],[5 - Impute_SE]]</f>
        <v>39.368137514305083</v>
      </c>
      <c r="L453" s="10">
        <f>Table1[[#This Row],[7 - 1_SE]]*Table1[[#This Row],[6 - Assign weight]]</f>
        <v>0</v>
      </c>
      <c r="M453" s="10">
        <f>Table1[[#This Row],[8 - Total weight]]*Table1[[#This Row],[E_mag]]</f>
        <v>0</v>
      </c>
      <c r="N453" s="10" t="s">
        <v>76</v>
      </c>
      <c r="O453" s="10">
        <v>3.1016999999999999E-2</v>
      </c>
      <c r="P453" s="10" t="s">
        <v>77</v>
      </c>
      <c r="Q453" s="10"/>
      <c r="R453" s="10"/>
      <c r="S453" s="10" t="s">
        <v>44</v>
      </c>
      <c r="T453" s="10" t="s">
        <v>66</v>
      </c>
      <c r="U453" s="10" t="s">
        <v>46</v>
      </c>
      <c r="V453" s="10" t="s">
        <v>71</v>
      </c>
      <c r="W453" s="10" t="s">
        <v>72</v>
      </c>
      <c r="X453" s="10" t="s">
        <v>73</v>
      </c>
      <c r="Y453" s="10" t="s">
        <v>50</v>
      </c>
      <c r="Z453" s="10" t="s">
        <v>13</v>
      </c>
      <c r="AA453" s="11" t="s">
        <v>51</v>
      </c>
      <c r="AB453" s="11" t="s">
        <v>68</v>
      </c>
      <c r="AC453" s="11" t="s">
        <v>53</v>
      </c>
      <c r="AD453" s="10" t="s">
        <v>54</v>
      </c>
      <c r="AE453" s="10">
        <v>198</v>
      </c>
      <c r="AF453" s="10">
        <v>0</v>
      </c>
      <c r="AG453" s="10">
        <v>0</v>
      </c>
      <c r="AH453" s="10">
        <v>1</v>
      </c>
      <c r="AI453" s="10">
        <f>SUM(Table1[[#This Row],[Attitude_SS]:[Demography_SS]])</f>
        <v>1</v>
      </c>
      <c r="AJ453" s="11" t="s">
        <v>60</v>
      </c>
      <c r="AK453" s="11" t="s">
        <v>61</v>
      </c>
      <c r="AL453" s="11">
        <v>1</v>
      </c>
      <c r="AM453" s="10" t="s">
        <v>62</v>
      </c>
      <c r="AN453" s="11" t="s">
        <v>74</v>
      </c>
      <c r="AO453" s="11" t="s">
        <v>75</v>
      </c>
      <c r="AP453" s="10">
        <v>0.21099999999999999</v>
      </c>
      <c r="AQ453" s="10">
        <v>1.2349123550613943</v>
      </c>
      <c r="AR453" s="10"/>
      <c r="AS453" s="10" t="s">
        <v>78</v>
      </c>
      <c r="AT453" s="10" t="s">
        <v>58</v>
      </c>
      <c r="AU453" s="10"/>
    </row>
    <row r="454" spans="1:47" x14ac:dyDescent="0.35">
      <c r="A454" s="23">
        <v>15</v>
      </c>
      <c r="B454" s="10" t="s">
        <v>204</v>
      </c>
      <c r="C454" s="10">
        <v>15.16</v>
      </c>
      <c r="D454" s="10" t="s">
        <v>244</v>
      </c>
      <c r="E454" s="10" t="s">
        <v>226</v>
      </c>
      <c r="F454" s="10" t="str">
        <f>IF(Table1[[#This Row],[Regional_accessibility]]=0,"exclude - no RA","")</f>
        <v>exclude - no RA</v>
      </c>
      <c r="G454" s="10" t="str">
        <f>IF(Table1[[#This Row],[E_mag]]&gt;1,"exclude - &gt;1",IF(Table1[[#This Row],[E_mag]]&lt;-1,"exclude &lt;-1",""))</f>
        <v/>
      </c>
      <c r="H454" s="10" t="str">
        <f>IF(Table1[[#This Row],[E_mag]]&lt;'4 - Outliers'!$F$11,"low",IF(Table1[[#This Row],[E_mag]]&gt;'4 - Outliers'!$F$12,"high",""))</f>
        <v/>
      </c>
      <c r="I454" s="10">
        <f>IF(Table1[[#This Row],[SE_E_mag]]="",VLOOKUP(Table1[[#This Row],[IV_Standardised]],'5 -Impute_SE'!B:C,2,FALSE),Table1[[#This Row],[SE_E_mag]])</f>
        <v>2.5401252463026297E-2</v>
      </c>
      <c r="J454" s="10"/>
      <c r="K454" s="10">
        <f>1/Table1[[#This Row],[5 - Impute_SE]]</f>
        <v>39.368137514305083</v>
      </c>
      <c r="L454" s="10">
        <f>Table1[[#This Row],[7 - 1_SE]]*Table1[[#This Row],[6 - Assign weight]]</f>
        <v>0</v>
      </c>
      <c r="M454" s="10">
        <f>Table1[[#This Row],[8 - Total weight]]*Table1[[#This Row],[E_mag]]</f>
        <v>0</v>
      </c>
      <c r="N454" s="10" t="s">
        <v>233</v>
      </c>
      <c r="O454" s="10">
        <v>3.0322891566265057E-2</v>
      </c>
      <c r="P454" s="10" t="s">
        <v>228</v>
      </c>
      <c r="Q454" s="10"/>
      <c r="R454" s="10"/>
      <c r="S454" s="10" t="s">
        <v>88</v>
      </c>
      <c r="T454" s="10" t="s">
        <v>66</v>
      </c>
      <c r="U454" s="10" t="s">
        <v>88</v>
      </c>
      <c r="V454" s="10" t="s">
        <v>212</v>
      </c>
      <c r="W454" s="10" t="s">
        <v>213</v>
      </c>
      <c r="X454" s="10" t="s">
        <v>214</v>
      </c>
      <c r="Y454" s="10" t="s">
        <v>90</v>
      </c>
      <c r="Z454" s="10" t="s">
        <v>142</v>
      </c>
      <c r="AA454" s="11" t="s">
        <v>51</v>
      </c>
      <c r="AB454" s="11" t="s">
        <v>207</v>
      </c>
      <c r="AC454" s="11">
        <v>2000</v>
      </c>
      <c r="AD454" s="10" t="s">
        <v>93</v>
      </c>
      <c r="AE454" s="10">
        <v>5727</v>
      </c>
      <c r="AF454" s="10">
        <v>0</v>
      </c>
      <c r="AG454" s="10">
        <v>0</v>
      </c>
      <c r="AH454" s="10">
        <v>1</v>
      </c>
      <c r="AI454" s="10">
        <f>SUM(Table1[[#This Row],[Attitude_SS]:[Demography_SS]])</f>
        <v>1</v>
      </c>
      <c r="AJ454" s="11" t="s">
        <v>60</v>
      </c>
      <c r="AK454" s="11" t="s">
        <v>245</v>
      </c>
      <c r="AL454" s="11">
        <v>1</v>
      </c>
      <c r="AM454" s="11" t="s">
        <v>62</v>
      </c>
      <c r="AN454" s="11" t="s">
        <v>215</v>
      </c>
      <c r="AO454" s="11"/>
      <c r="AP454" s="10">
        <v>1.2143999999999999</v>
      </c>
      <c r="AQ454" s="10"/>
      <c r="AR454" s="10">
        <v>3.3682724944146329</v>
      </c>
      <c r="AS454" s="10" t="s">
        <v>185</v>
      </c>
      <c r="AT454" s="10" t="s">
        <v>58</v>
      </c>
      <c r="AU454" s="10"/>
    </row>
    <row r="455" spans="1:47" x14ac:dyDescent="0.35">
      <c r="A455" s="23">
        <v>15</v>
      </c>
      <c r="B455" s="10" t="s">
        <v>204</v>
      </c>
      <c r="C455" s="10">
        <v>15.17</v>
      </c>
      <c r="D455" s="10" t="s">
        <v>251</v>
      </c>
      <c r="E455" s="10" t="s">
        <v>246</v>
      </c>
      <c r="F455" s="10" t="str">
        <f>IF(Table1[[#This Row],[Regional_accessibility]]=0,"exclude - no RA","")</f>
        <v>exclude - no RA</v>
      </c>
      <c r="G455" s="10" t="str">
        <f>IF(Table1[[#This Row],[E_mag]]&gt;1,"exclude - &gt;1",IF(Table1[[#This Row],[E_mag]]&lt;-1,"exclude &lt;-1",""))</f>
        <v/>
      </c>
      <c r="H455" s="10" t="str">
        <f>IF(Table1[[#This Row],[E_mag]]&lt;'4 - Outliers'!$F$11,"low",IF(Table1[[#This Row],[E_mag]]&gt;'4 - Outliers'!$F$12,"high",""))</f>
        <v/>
      </c>
      <c r="I455" s="10">
        <f>IF(Table1[[#This Row],[SE_E_mag]]="",VLOOKUP(Table1[[#This Row],[IV_Standardised]],'5 -Impute_SE'!B:C,2,FALSE),Table1[[#This Row],[SE_E_mag]])</f>
        <v>2.5401252463026297E-2</v>
      </c>
      <c r="J455" s="10"/>
      <c r="K455" s="10">
        <f>1/Table1[[#This Row],[5 - Impute_SE]]</f>
        <v>39.368137514305083</v>
      </c>
      <c r="L455" s="10">
        <f>Table1[[#This Row],[7 - 1_SE]]*Table1[[#This Row],[6 - Assign weight]]</f>
        <v>0</v>
      </c>
      <c r="M455" s="10">
        <f>Table1[[#This Row],[8 - Total weight]]*Table1[[#This Row],[E_mag]]</f>
        <v>0</v>
      </c>
      <c r="N455" s="10" t="s">
        <v>229</v>
      </c>
      <c r="O455" s="10">
        <v>2.7731063383970665E-2</v>
      </c>
      <c r="P455" s="10" t="s">
        <v>228</v>
      </c>
      <c r="Q455" s="10"/>
      <c r="R455" s="10"/>
      <c r="S455" s="10" t="s">
        <v>88</v>
      </c>
      <c r="T455" s="10" t="s">
        <v>66</v>
      </c>
      <c r="U455" s="10" t="s">
        <v>88</v>
      </c>
      <c r="V455" s="10" t="s">
        <v>212</v>
      </c>
      <c r="W455" s="10" t="s">
        <v>213</v>
      </c>
      <c r="X455" s="10" t="s">
        <v>214</v>
      </c>
      <c r="Y455" s="10" t="s">
        <v>90</v>
      </c>
      <c r="Z455" s="10" t="s">
        <v>142</v>
      </c>
      <c r="AA455" s="11" t="s">
        <v>51</v>
      </c>
      <c r="AB455" s="11" t="s">
        <v>220</v>
      </c>
      <c r="AC455" s="11">
        <v>2000</v>
      </c>
      <c r="AD455" s="10" t="s">
        <v>93</v>
      </c>
      <c r="AE455" s="10">
        <v>3307</v>
      </c>
      <c r="AF455" s="10">
        <v>0</v>
      </c>
      <c r="AG455" s="10">
        <v>0</v>
      </c>
      <c r="AH455" s="10">
        <v>1</v>
      </c>
      <c r="AI455" s="10">
        <f>SUM(Table1[[#This Row],[Attitude_SS]:[Demography_SS]])</f>
        <v>1</v>
      </c>
      <c r="AJ455" s="11" t="s">
        <v>60</v>
      </c>
      <c r="AK455" s="11" t="s">
        <v>245</v>
      </c>
      <c r="AL455" s="11">
        <v>1</v>
      </c>
      <c r="AM455" s="11" t="s">
        <v>62</v>
      </c>
      <c r="AN455" s="11" t="s">
        <v>215</v>
      </c>
      <c r="AO455" s="11"/>
      <c r="AP455" s="10">
        <v>1.1106</v>
      </c>
      <c r="AQ455" s="10"/>
      <c r="AR455" s="10">
        <v>3.0361795557661013</v>
      </c>
      <c r="AS455" s="10" t="s">
        <v>185</v>
      </c>
      <c r="AT455" s="10" t="s">
        <v>58</v>
      </c>
      <c r="AU455" s="10"/>
    </row>
    <row r="456" spans="1:47" x14ac:dyDescent="0.35">
      <c r="A456" s="23">
        <v>15</v>
      </c>
      <c r="B456" s="10" t="s">
        <v>204</v>
      </c>
      <c r="C456" s="10">
        <v>15.19</v>
      </c>
      <c r="D456" s="10" t="s">
        <v>264</v>
      </c>
      <c r="E456" s="10" t="s">
        <v>262</v>
      </c>
      <c r="F456" s="10" t="str">
        <f>IF(Table1[[#This Row],[Regional_accessibility]]=0,"exclude - no RA","")</f>
        <v>exclude - no RA</v>
      </c>
      <c r="G456" s="10" t="str">
        <f>IF(Table1[[#This Row],[E_mag]]&gt;1,"exclude - &gt;1",IF(Table1[[#This Row],[E_mag]]&lt;-1,"exclude &lt;-1",""))</f>
        <v/>
      </c>
      <c r="H456" s="10" t="str">
        <f>IF(Table1[[#This Row],[E_mag]]&lt;'4 - Outliers'!$F$11,"low",IF(Table1[[#This Row],[E_mag]]&gt;'4 - Outliers'!$F$12,"high",""))</f>
        <v/>
      </c>
      <c r="I456" s="10">
        <f>IF(Table1[[#This Row],[SE_E_mag]]="",VLOOKUP(Table1[[#This Row],[IV_Standardised]],'5 -Impute_SE'!B:C,2,FALSE),Table1[[#This Row],[SE_E_mag]])</f>
        <v>2.5401252463026297E-2</v>
      </c>
      <c r="J456" s="10"/>
      <c r="K456" s="10">
        <f>1/Table1[[#This Row],[5 - Impute_SE]]</f>
        <v>39.368137514305083</v>
      </c>
      <c r="L456" s="10">
        <f>Table1[[#This Row],[7 - 1_SE]]*Table1[[#This Row],[6 - Assign weight]]</f>
        <v>0</v>
      </c>
      <c r="M456" s="10">
        <f>Table1[[#This Row],[8 - Total weight]]*Table1[[#This Row],[E_mag]]</f>
        <v>0</v>
      </c>
      <c r="N456" s="10" t="s">
        <v>229</v>
      </c>
      <c r="O456" s="10">
        <v>2.6896490309062337E-2</v>
      </c>
      <c r="P456" s="10" t="s">
        <v>228</v>
      </c>
      <c r="Q456" s="10"/>
      <c r="R456" s="10"/>
      <c r="S456" s="10" t="s">
        <v>88</v>
      </c>
      <c r="T456" s="10" t="s">
        <v>66</v>
      </c>
      <c r="U456" s="10" t="s">
        <v>88</v>
      </c>
      <c r="V456" s="10" t="s">
        <v>212</v>
      </c>
      <c r="W456" s="10" t="s">
        <v>213</v>
      </c>
      <c r="X456" s="10" t="s">
        <v>214</v>
      </c>
      <c r="Y456" s="10" t="s">
        <v>90</v>
      </c>
      <c r="Z456" s="10" t="s">
        <v>142</v>
      </c>
      <c r="AA456" s="11" t="s">
        <v>51</v>
      </c>
      <c r="AB456" s="11" t="s">
        <v>225</v>
      </c>
      <c r="AC456" s="11">
        <v>2000</v>
      </c>
      <c r="AD456" s="10" t="s">
        <v>93</v>
      </c>
      <c r="AE456" s="10">
        <v>593</v>
      </c>
      <c r="AF456" s="10">
        <v>0</v>
      </c>
      <c r="AG456" s="10">
        <v>0</v>
      </c>
      <c r="AH456" s="10">
        <v>1</v>
      </c>
      <c r="AI456" s="10">
        <f>SUM(Table1[[#This Row],[Attitude_SS]:[Demography_SS]])</f>
        <v>1</v>
      </c>
      <c r="AJ456" s="11" t="s">
        <v>60</v>
      </c>
      <c r="AK456" s="11" t="s">
        <v>237</v>
      </c>
      <c r="AL456" s="11">
        <v>1</v>
      </c>
      <c r="AM456" s="10" t="s">
        <v>62</v>
      </c>
      <c r="AN456" s="11" t="s">
        <v>215</v>
      </c>
      <c r="AO456" s="11"/>
      <c r="AP456" s="10">
        <v>0.34460000000000002</v>
      </c>
      <c r="AQ456" s="10"/>
      <c r="AR456" s="10">
        <v>1.4114252366439259</v>
      </c>
      <c r="AS456" s="10" t="s">
        <v>185</v>
      </c>
      <c r="AT456" s="10" t="s">
        <v>58</v>
      </c>
      <c r="AU456" s="10"/>
    </row>
    <row r="457" spans="1:47" x14ac:dyDescent="0.35">
      <c r="A457" s="23">
        <v>15</v>
      </c>
      <c r="B457" s="10" t="s">
        <v>204</v>
      </c>
      <c r="C457" s="10">
        <v>15.19</v>
      </c>
      <c r="D457" s="10" t="s">
        <v>265</v>
      </c>
      <c r="E457" s="10" t="s">
        <v>262</v>
      </c>
      <c r="F457" s="10" t="str">
        <f>IF(Table1[[#This Row],[Regional_accessibility]]=0,"exclude - no RA","")</f>
        <v>exclude - no RA</v>
      </c>
      <c r="G457" s="10" t="str">
        <f>IF(Table1[[#This Row],[E_mag]]&gt;1,"exclude - &gt;1",IF(Table1[[#This Row],[E_mag]]&lt;-1,"exclude &lt;-1",""))</f>
        <v/>
      </c>
      <c r="H457" s="10" t="str">
        <f>IF(Table1[[#This Row],[E_mag]]&lt;'4 - Outliers'!$F$11,"low",IF(Table1[[#This Row],[E_mag]]&gt;'4 - Outliers'!$F$12,"high",""))</f>
        <v/>
      </c>
      <c r="I457" s="10">
        <f>IF(Table1[[#This Row],[SE_E_mag]]="",VLOOKUP(Table1[[#This Row],[IV_Standardised]],'5 -Impute_SE'!B:C,2,FALSE),Table1[[#This Row],[SE_E_mag]])</f>
        <v>2.5401252463026297E-2</v>
      </c>
      <c r="J457" s="10"/>
      <c r="K457" s="10">
        <f>1/Table1[[#This Row],[5 - Impute_SE]]</f>
        <v>39.368137514305083</v>
      </c>
      <c r="L457" s="10">
        <f>Table1[[#This Row],[7 - 1_SE]]*Table1[[#This Row],[6 - Assign weight]]</f>
        <v>0</v>
      </c>
      <c r="M457" s="10">
        <f>Table1[[#This Row],[8 - Total weight]]*Table1[[#This Row],[E_mag]]</f>
        <v>0</v>
      </c>
      <c r="N457" s="10" t="s">
        <v>229</v>
      </c>
      <c r="O457" s="10">
        <v>2.4477544962458526E-2</v>
      </c>
      <c r="P457" s="10" t="s">
        <v>228</v>
      </c>
      <c r="Q457" s="10"/>
      <c r="R457" s="10"/>
      <c r="S457" s="10" t="s">
        <v>88</v>
      </c>
      <c r="T457" s="10" t="s">
        <v>66</v>
      </c>
      <c r="U457" s="10" t="s">
        <v>88</v>
      </c>
      <c r="V457" s="10" t="s">
        <v>212</v>
      </c>
      <c r="W457" s="10" t="s">
        <v>213</v>
      </c>
      <c r="X457" s="10" t="s">
        <v>214</v>
      </c>
      <c r="Y457" s="10" t="s">
        <v>90</v>
      </c>
      <c r="Z457" s="10" t="s">
        <v>142</v>
      </c>
      <c r="AA457" s="11" t="s">
        <v>51</v>
      </c>
      <c r="AB457" s="11" t="s">
        <v>225</v>
      </c>
      <c r="AC457" s="11">
        <v>2000</v>
      </c>
      <c r="AD457" s="10" t="s">
        <v>93</v>
      </c>
      <c r="AE457" s="10">
        <v>593</v>
      </c>
      <c r="AF457" s="10">
        <v>0</v>
      </c>
      <c r="AG457" s="10">
        <v>0</v>
      </c>
      <c r="AH457" s="10">
        <v>1</v>
      </c>
      <c r="AI457" s="10">
        <f>SUM(Table1[[#This Row],[Attitude_SS]:[Demography_SS]])</f>
        <v>1</v>
      </c>
      <c r="AJ457" s="11" t="s">
        <v>60</v>
      </c>
      <c r="AK457" s="11" t="s">
        <v>245</v>
      </c>
      <c r="AL457" s="11">
        <v>1</v>
      </c>
      <c r="AM457" s="11" t="s">
        <v>62</v>
      </c>
      <c r="AN457" s="11" t="s">
        <v>215</v>
      </c>
      <c r="AO457" s="11"/>
      <c r="AP457" s="10">
        <v>0.98029999999999995</v>
      </c>
      <c r="AQ457" s="10"/>
      <c r="AR457" s="10">
        <v>2.6652556987145175</v>
      </c>
      <c r="AS457" s="10" t="s">
        <v>185</v>
      </c>
      <c r="AT457" s="10" t="s">
        <v>58</v>
      </c>
      <c r="AU457" s="10"/>
    </row>
    <row r="458" spans="1:47" x14ac:dyDescent="0.35">
      <c r="A458" s="23">
        <v>88</v>
      </c>
      <c r="B458" s="10" t="s">
        <v>937</v>
      </c>
      <c r="C458" s="10">
        <v>88.1</v>
      </c>
      <c r="D458" s="10" t="s">
        <v>944</v>
      </c>
      <c r="E458" s="10" t="s">
        <v>939</v>
      </c>
      <c r="F458" s="10" t="str">
        <f>IF(Table1[[#This Row],[Regional_accessibility]]=0,"exclude - no RA","")</f>
        <v/>
      </c>
      <c r="G458" s="10" t="str">
        <f>IF(Table1[[#This Row],[E_mag]]&gt;1,"exclude - &gt;1",IF(Table1[[#This Row],[E_mag]]&lt;-1,"exclude &lt;-1",""))</f>
        <v/>
      </c>
      <c r="H458" s="10" t="str">
        <f>IF(Table1[[#This Row],[E_mag]]&lt;'4 - Outliers'!$F$11,"low",IF(Table1[[#This Row],[E_mag]]&gt;'4 - Outliers'!$F$12,"high",""))</f>
        <v/>
      </c>
      <c r="I458" s="10">
        <f>IF(Table1[[#This Row],[SE_E_mag]]="",VLOOKUP(Table1[[#This Row],[IV_Standardised]],'5 -Impute_SE'!B:C,2,FALSE),Table1[[#This Row],[SE_E_mag]])</f>
        <v>6.5206307597043892E-2</v>
      </c>
      <c r="J458" s="10">
        <v>1</v>
      </c>
      <c r="K458" s="10">
        <f>1/Table1[[#This Row],[5 - Impute_SE]]</f>
        <v>15.335939679021708</v>
      </c>
      <c r="L458" s="10">
        <f>Table1[[#This Row],[7 - 1_SE]]*Table1[[#This Row],[6 - Assign weight]]</f>
        <v>15.335939679021708</v>
      </c>
      <c r="M458" s="10">
        <f>Table1[[#This Row],[8 - Total weight]]*Table1[[#This Row],[E_mag]]</f>
        <v>1.8571361231686561</v>
      </c>
      <c r="N458" s="10" t="s">
        <v>941</v>
      </c>
      <c r="O458" s="47">
        <v>0.12109698929691697</v>
      </c>
      <c r="P458" s="10" t="s">
        <v>57</v>
      </c>
      <c r="Q458" s="10"/>
      <c r="R458" s="10"/>
      <c r="S458" s="10" t="s">
        <v>88</v>
      </c>
      <c r="T458" s="10" t="s">
        <v>66</v>
      </c>
      <c r="U458" s="10" t="s">
        <v>88</v>
      </c>
      <c r="V458" s="10" t="s">
        <v>163</v>
      </c>
      <c r="W458" s="10" t="s">
        <v>120</v>
      </c>
      <c r="X458" s="10" t="s">
        <v>377</v>
      </c>
      <c r="Y458" s="10" t="s">
        <v>90</v>
      </c>
      <c r="Z458" s="10" t="s">
        <v>13</v>
      </c>
      <c r="AA458" s="11" t="s">
        <v>508</v>
      </c>
      <c r="AB458" s="11" t="s">
        <v>940</v>
      </c>
      <c r="AC458" s="11">
        <v>2010</v>
      </c>
      <c r="AD458" s="10" t="s">
        <v>165</v>
      </c>
      <c r="AE458" s="10">
        <v>78</v>
      </c>
      <c r="AF458" s="10">
        <v>1</v>
      </c>
      <c r="AG458" s="10">
        <v>0</v>
      </c>
      <c r="AH458" s="10">
        <v>1</v>
      </c>
      <c r="AI458" s="10">
        <f>SUM(Table1[[#This Row],[Attitude_SS]:[Demography_SS]])</f>
        <v>1</v>
      </c>
      <c r="AJ458" s="11" t="s">
        <v>94</v>
      </c>
      <c r="AK458" s="11" t="s">
        <v>177</v>
      </c>
      <c r="AL458" s="11"/>
      <c r="AM458" s="11" t="s">
        <v>96</v>
      </c>
      <c r="AN458" s="11" t="s">
        <v>55</v>
      </c>
      <c r="AO458" s="11"/>
      <c r="AP458" s="10">
        <v>7.1520643493541822E-4</v>
      </c>
      <c r="AQ458" s="10"/>
      <c r="AR458" s="10"/>
      <c r="AS458" s="10" t="s">
        <v>58</v>
      </c>
      <c r="AT458" s="10" t="s">
        <v>58</v>
      </c>
      <c r="AU458" s="10"/>
    </row>
    <row r="459" spans="1:47" x14ac:dyDescent="0.35">
      <c r="A459" s="23">
        <v>93</v>
      </c>
      <c r="B459" s="10" t="s">
        <v>960</v>
      </c>
      <c r="C459" s="10">
        <v>93.1</v>
      </c>
      <c r="D459" s="10" t="s">
        <v>967</v>
      </c>
      <c r="E459" s="10" t="s">
        <v>962</v>
      </c>
      <c r="F459" s="10" t="str">
        <f>IF(Table1[[#This Row],[Regional_accessibility]]=0,"exclude - no RA","")</f>
        <v/>
      </c>
      <c r="G459" s="10" t="str">
        <f>IF(Table1[[#This Row],[E_mag]]&gt;1,"exclude - &gt;1",IF(Table1[[#This Row],[E_mag]]&lt;-1,"exclude &lt;-1",""))</f>
        <v/>
      </c>
      <c r="H459" s="10" t="str">
        <f>IF(Table1[[#This Row],[E_mag]]&lt;'4 - Outliers'!$F$11,"low",IF(Table1[[#This Row],[E_mag]]&gt;'4 - Outliers'!$F$12,"high",""))</f>
        <v/>
      </c>
      <c r="I459" s="10">
        <f>IF(Table1[[#This Row],[SE_E_mag]]="",VLOOKUP(Table1[[#This Row],[IV_Standardised]],'5 -Impute_SE'!B:C,2,FALSE),Table1[[#This Row],[SE_E_mag]])</f>
        <v>9.9850796115331736E-2</v>
      </c>
      <c r="J459" s="10">
        <v>1</v>
      </c>
      <c r="K459" s="10">
        <f>1/Table1[[#This Row],[5 - Impute_SE]]</f>
        <v>10.014942683531128</v>
      </c>
      <c r="L459" s="10">
        <f>Table1[[#This Row],[7 - 1_SE]]*Table1[[#This Row],[6 - Assign weight]]</f>
        <v>10.014942683531128</v>
      </c>
      <c r="M459" s="10">
        <f>Table1[[#This Row],[8 - Total weight]]*Table1[[#This Row],[E_mag]]</f>
        <v>4.2</v>
      </c>
      <c r="N459" s="10" t="s">
        <v>446</v>
      </c>
      <c r="O459" s="47">
        <v>0.41937334368439333</v>
      </c>
      <c r="P459" s="10" t="s">
        <v>57</v>
      </c>
      <c r="Q459" s="10">
        <v>9.9850796115331736E-2</v>
      </c>
      <c r="R459" s="10" t="s">
        <v>128</v>
      </c>
      <c r="S459" s="10" t="s">
        <v>88</v>
      </c>
      <c r="T459" s="10" t="s">
        <v>66</v>
      </c>
      <c r="U459" s="10" t="s">
        <v>88</v>
      </c>
      <c r="V459" s="10" t="s">
        <v>47</v>
      </c>
      <c r="W459" s="10" t="s">
        <v>120</v>
      </c>
      <c r="X459" s="10" t="s">
        <v>49</v>
      </c>
      <c r="Y459" s="10" t="s">
        <v>90</v>
      </c>
      <c r="Z459" s="10" t="s">
        <v>13</v>
      </c>
      <c r="AA459" s="11" t="s">
        <v>51</v>
      </c>
      <c r="AB459" s="11" t="s">
        <v>220</v>
      </c>
      <c r="AC459" s="11" t="s">
        <v>963</v>
      </c>
      <c r="AD459" s="10" t="s">
        <v>165</v>
      </c>
      <c r="AE459" s="10">
        <v>50</v>
      </c>
      <c r="AF459" s="10">
        <v>1</v>
      </c>
      <c r="AG459" s="10">
        <v>0</v>
      </c>
      <c r="AH459" s="10">
        <v>1</v>
      </c>
      <c r="AI459" s="10">
        <f>SUM(Table1[[#This Row],[Attitude_SS]:[Demography_SS]])</f>
        <v>1</v>
      </c>
      <c r="AJ459" s="11" t="s">
        <v>94</v>
      </c>
      <c r="AK459" s="11" t="s">
        <v>968</v>
      </c>
      <c r="AL459" s="11"/>
      <c r="AM459" s="11" t="s">
        <v>96</v>
      </c>
      <c r="AN459" s="11" t="s">
        <v>55</v>
      </c>
      <c r="AO459" s="11"/>
      <c r="AP459" s="10">
        <v>1272.68</v>
      </c>
      <c r="AQ459" s="10"/>
      <c r="AR459" s="10"/>
      <c r="AS459" s="10" t="s">
        <v>58</v>
      </c>
      <c r="AT459" s="10">
        <v>4.2</v>
      </c>
      <c r="AU459" s="10"/>
    </row>
    <row r="460" spans="1:47" x14ac:dyDescent="0.35">
      <c r="A460" s="23">
        <v>97</v>
      </c>
      <c r="B460" s="10" t="s">
        <v>989</v>
      </c>
      <c r="C460" s="10">
        <v>97.1</v>
      </c>
      <c r="D460" s="10" t="s">
        <v>993</v>
      </c>
      <c r="E460" s="10" t="s">
        <v>991</v>
      </c>
      <c r="F460" s="10" t="str">
        <f>IF(Table1[[#This Row],[Regional_accessibility]]=0,"exclude - no RA","")</f>
        <v/>
      </c>
      <c r="G460" s="10" t="str">
        <f>IF(Table1[[#This Row],[E_mag]]&gt;1,"exclude - &gt;1",IF(Table1[[#This Row],[E_mag]]&lt;-1,"exclude &lt;-1",""))</f>
        <v/>
      </c>
      <c r="H460" s="10" t="str">
        <f>IF(Table1[[#This Row],[E_mag]]&lt;'4 - Outliers'!$F$11,"low",IF(Table1[[#This Row],[E_mag]]&gt;'4 - Outliers'!$F$12,"high",""))</f>
        <v/>
      </c>
      <c r="I460" s="10">
        <f>IF(Table1[[#This Row],[SE_E_mag]]="",VLOOKUP(Table1[[#This Row],[IV_Standardised]],'5 -Impute_SE'!B:C,2,FALSE),Table1[[#This Row],[SE_E_mag]])</f>
        <v>6.5206307597043892E-2</v>
      </c>
      <c r="J460" s="10">
        <f>1/2</f>
        <v>0.5</v>
      </c>
      <c r="K460" s="10">
        <f>1/Table1[[#This Row],[5 - Impute_SE]]</f>
        <v>15.335939679021708</v>
      </c>
      <c r="L460" s="10">
        <f>Table1[[#This Row],[7 - 1_SE]]*Table1[[#This Row],[6 - Assign weight]]</f>
        <v>7.667969839510854</v>
      </c>
      <c r="M460" s="10">
        <f>Table1[[#This Row],[8 - Total weight]]*Table1[[#This Row],[E_mag]]</f>
        <v>0.68244931571646594</v>
      </c>
      <c r="N460" s="10"/>
      <c r="O460" s="16">
        <v>8.8999999999999996E-2</v>
      </c>
      <c r="P460" s="10" t="s">
        <v>126</v>
      </c>
      <c r="Q460" s="10"/>
      <c r="R460" s="10"/>
      <c r="S460" s="10" t="s">
        <v>187</v>
      </c>
      <c r="T460" s="10" t="s">
        <v>66</v>
      </c>
      <c r="U460" s="10" t="s">
        <v>88</v>
      </c>
      <c r="V460" s="10" t="s">
        <v>47</v>
      </c>
      <c r="W460" s="10" t="s">
        <v>120</v>
      </c>
      <c r="X460" s="10" t="s">
        <v>49</v>
      </c>
      <c r="Y460" s="10" t="s">
        <v>50</v>
      </c>
      <c r="Z460" s="10" t="s">
        <v>13</v>
      </c>
      <c r="AA460" s="11" t="s">
        <v>51</v>
      </c>
      <c r="AB460" s="11" t="s">
        <v>103</v>
      </c>
      <c r="AC460" s="11">
        <v>2000</v>
      </c>
      <c r="AD460" s="10" t="s">
        <v>93</v>
      </c>
      <c r="AE460" s="10">
        <v>8229</v>
      </c>
      <c r="AF460" s="10">
        <v>1</v>
      </c>
      <c r="AG460" s="10">
        <v>1</v>
      </c>
      <c r="AH460" s="10">
        <v>1</v>
      </c>
      <c r="AI460" s="10">
        <f>SUM(Table1[[#This Row],[Attitude_SS]:[Demography_SS]])</f>
        <v>2</v>
      </c>
      <c r="AJ460" s="11" t="s">
        <v>94</v>
      </c>
      <c r="AK460" s="11" t="s">
        <v>994</v>
      </c>
      <c r="AL460" s="11"/>
      <c r="AM460" s="11" t="s">
        <v>96</v>
      </c>
      <c r="AN460" s="11" t="s">
        <v>992</v>
      </c>
      <c r="AO460" s="11"/>
      <c r="AP460" s="10" t="s">
        <v>58</v>
      </c>
      <c r="AQ460" s="10"/>
      <c r="AR460" s="10"/>
      <c r="AS460" s="10" t="s">
        <v>58</v>
      </c>
      <c r="AT460" s="10" t="s">
        <v>58</v>
      </c>
      <c r="AU460" s="10"/>
    </row>
    <row r="461" spans="1:47" x14ac:dyDescent="0.35">
      <c r="A461" s="23">
        <v>97</v>
      </c>
      <c r="B461" s="10" t="s">
        <v>989</v>
      </c>
      <c r="C461" s="10">
        <v>97.2</v>
      </c>
      <c r="D461" s="10" t="s">
        <v>997</v>
      </c>
      <c r="E461" s="10" t="s">
        <v>998</v>
      </c>
      <c r="F461" s="10" t="str">
        <f>IF(Table1[[#This Row],[Regional_accessibility]]=0,"exclude - no RA","")</f>
        <v/>
      </c>
      <c r="G461" s="10" t="str">
        <f>IF(Table1[[#This Row],[E_mag]]&gt;1,"exclude - &gt;1",IF(Table1[[#This Row],[E_mag]]&lt;-1,"exclude &lt;-1",""))</f>
        <v/>
      </c>
      <c r="H461" s="10" t="str">
        <f>IF(Table1[[#This Row],[E_mag]]&lt;'4 - Outliers'!$F$11,"low",IF(Table1[[#This Row],[E_mag]]&gt;'4 - Outliers'!$F$12,"high",""))</f>
        <v/>
      </c>
      <c r="I461" s="10">
        <f>IF(Table1[[#This Row],[SE_E_mag]]="",VLOOKUP(Table1[[#This Row],[IV_Standardised]],'5 -Impute_SE'!B:C,2,FALSE),Table1[[#This Row],[SE_E_mag]])</f>
        <v>6.5206307597043892E-2</v>
      </c>
      <c r="J461" s="10">
        <f>1/2</f>
        <v>0.5</v>
      </c>
      <c r="K461" s="10">
        <f>1/Table1[[#This Row],[5 - Impute_SE]]</f>
        <v>15.335939679021708</v>
      </c>
      <c r="L461" s="10">
        <f>Table1[[#This Row],[7 - 1_SE]]*Table1[[#This Row],[6 - Assign weight]]</f>
        <v>7.667969839510854</v>
      </c>
      <c r="M461" s="10">
        <f>Table1[[#This Row],[8 - Total weight]]*Table1[[#This Row],[E_mag]]</f>
        <v>0.5520938284447815</v>
      </c>
      <c r="N461" s="10"/>
      <c r="O461" s="16">
        <v>7.1999999999999995E-2</v>
      </c>
      <c r="P461" s="10" t="s">
        <v>126</v>
      </c>
      <c r="Q461" s="10"/>
      <c r="R461" s="10"/>
      <c r="S461" s="10" t="s">
        <v>187</v>
      </c>
      <c r="T461" s="10" t="s">
        <v>66</v>
      </c>
      <c r="U461" s="10" t="s">
        <v>88</v>
      </c>
      <c r="V461" s="10" t="s">
        <v>47</v>
      </c>
      <c r="W461" s="10" t="s">
        <v>120</v>
      </c>
      <c r="X461" s="10" t="s">
        <v>49</v>
      </c>
      <c r="Y461" s="10" t="s">
        <v>50</v>
      </c>
      <c r="Z461" s="10" t="s">
        <v>13</v>
      </c>
      <c r="AA461" s="11" t="s">
        <v>51</v>
      </c>
      <c r="AB461" s="11" t="s">
        <v>103</v>
      </c>
      <c r="AC461" s="11">
        <v>2000</v>
      </c>
      <c r="AD461" s="10" t="s">
        <v>93</v>
      </c>
      <c r="AE461" s="10">
        <v>8212</v>
      </c>
      <c r="AF461" s="10">
        <v>1</v>
      </c>
      <c r="AG461" s="10">
        <v>0</v>
      </c>
      <c r="AH461" s="10">
        <v>1</v>
      </c>
      <c r="AI461" s="10">
        <f>SUM(Table1[[#This Row],[Attitude_SS]:[Demography_SS]])</f>
        <v>1</v>
      </c>
      <c r="AJ461" s="11" t="s">
        <v>94</v>
      </c>
      <c r="AK461" s="11" t="s">
        <v>994</v>
      </c>
      <c r="AL461" s="11"/>
      <c r="AM461" s="11" t="s">
        <v>96</v>
      </c>
      <c r="AN461" s="11" t="s">
        <v>992</v>
      </c>
      <c r="AO461" s="11"/>
      <c r="AP461" s="10" t="s">
        <v>58</v>
      </c>
      <c r="AQ461" s="10"/>
      <c r="AR461" s="10"/>
      <c r="AS461" s="10" t="s">
        <v>58</v>
      </c>
      <c r="AT461" s="10" t="s">
        <v>58</v>
      </c>
      <c r="AU461" s="10"/>
    </row>
    <row r="462" spans="1:47" x14ac:dyDescent="0.35">
      <c r="A462" s="23">
        <v>98</v>
      </c>
      <c r="B462" s="10" t="s">
        <v>1002</v>
      </c>
      <c r="C462" s="10">
        <v>98.2</v>
      </c>
      <c r="D462" s="10" t="s">
        <v>1007</v>
      </c>
      <c r="E462" s="10" t="s">
        <v>1004</v>
      </c>
      <c r="F462" s="10" t="str">
        <f>IF(Table1[[#This Row],[Regional_accessibility]]=0,"exclude - no RA","")</f>
        <v/>
      </c>
      <c r="G462" s="10" t="str">
        <f>IF(Table1[[#This Row],[E_mag]]&gt;1,"exclude - &gt;1",IF(Table1[[#This Row],[E_mag]]&lt;-1,"exclude &lt;-1",""))</f>
        <v/>
      </c>
      <c r="H462" s="10" t="str">
        <f>IF(Table1[[#This Row],[E_mag]]&lt;'4 - Outliers'!$F$11,"low",IF(Table1[[#This Row],[E_mag]]&gt;'4 - Outliers'!$F$12,"high",""))</f>
        <v/>
      </c>
      <c r="I462" s="10">
        <f>IF(Table1[[#This Row],[SE_E_mag]]="",VLOOKUP(Table1[[#This Row],[IV_Standardised]],'5 -Impute_SE'!B:C,2,FALSE),Table1[[#This Row],[SE_E_mag]])</f>
        <v>6.5206307597043892E-2</v>
      </c>
      <c r="J462" s="10">
        <v>1</v>
      </c>
      <c r="K462" s="10">
        <f>1/Table1[[#This Row],[5 - Impute_SE]]</f>
        <v>15.335939679021708</v>
      </c>
      <c r="L462" s="10">
        <f>Table1[[#This Row],[7 - 1_SE]]*Table1[[#This Row],[6 - Assign weight]]</f>
        <v>15.335939679021708</v>
      </c>
      <c r="M462" s="10">
        <f>Table1[[#This Row],[8 - Total weight]]*Table1[[#This Row],[E_mag]]</f>
        <v>4.1195574413425255</v>
      </c>
      <c r="N462" s="10" t="s">
        <v>1005</v>
      </c>
      <c r="O462" s="16">
        <v>0.26862112968387181</v>
      </c>
      <c r="P462" s="10" t="s">
        <v>491</v>
      </c>
      <c r="Q462" s="10"/>
      <c r="R462" s="10"/>
      <c r="S462" s="10" t="s">
        <v>88</v>
      </c>
      <c r="T462" s="10" t="s">
        <v>66</v>
      </c>
      <c r="U462" s="10" t="s">
        <v>88</v>
      </c>
      <c r="V462" s="10" t="s">
        <v>119</v>
      </c>
      <c r="W462" s="10" t="s">
        <v>120</v>
      </c>
      <c r="X462" s="10" t="s">
        <v>73</v>
      </c>
      <c r="Y462" s="10" t="s">
        <v>90</v>
      </c>
      <c r="Z462" s="10" t="s">
        <v>142</v>
      </c>
      <c r="AA462" s="11" t="s">
        <v>508</v>
      </c>
      <c r="AB462" s="11" t="s">
        <v>940</v>
      </c>
      <c r="AC462" s="11">
        <v>2006</v>
      </c>
      <c r="AD462" s="10" t="s">
        <v>93</v>
      </c>
      <c r="AE462" s="10" t="s">
        <v>79</v>
      </c>
      <c r="AF462" s="10">
        <v>1</v>
      </c>
      <c r="AG462" s="10">
        <v>0</v>
      </c>
      <c r="AH462" s="10">
        <v>1</v>
      </c>
      <c r="AI462" s="10">
        <f>SUM(Table1[[#This Row],[Attitude_SS]:[Demography_SS]])</f>
        <v>1</v>
      </c>
      <c r="AJ462" s="11" t="s">
        <v>94</v>
      </c>
      <c r="AK462" s="11" t="s">
        <v>177</v>
      </c>
      <c r="AL462" s="11"/>
      <c r="AM462" s="11" t="s">
        <v>96</v>
      </c>
      <c r="AN462" s="11" t="s">
        <v>74</v>
      </c>
      <c r="AO462" s="11" t="s">
        <v>124</v>
      </c>
      <c r="AP462" s="10">
        <v>0.108</v>
      </c>
      <c r="AQ462" s="10">
        <v>1.1140477453864677</v>
      </c>
      <c r="AR462" s="10"/>
      <c r="AS462" s="10" t="s">
        <v>1006</v>
      </c>
      <c r="AT462" s="10" t="s">
        <v>58</v>
      </c>
      <c r="AU462" s="10"/>
    </row>
    <row r="463" spans="1:47" x14ac:dyDescent="0.35">
      <c r="A463" s="23">
        <v>15</v>
      </c>
      <c r="B463" s="10" t="s">
        <v>204</v>
      </c>
      <c r="C463" s="10">
        <v>15.2</v>
      </c>
      <c r="D463" s="10" t="s">
        <v>271</v>
      </c>
      <c r="E463" s="10" t="s">
        <v>269</v>
      </c>
      <c r="F463" s="10" t="str">
        <f>IF(Table1[[#This Row],[Regional_accessibility]]=0,"exclude - no RA","")</f>
        <v>exclude - no RA</v>
      </c>
      <c r="G463" s="10" t="str">
        <f>IF(Table1[[#This Row],[E_mag]]&gt;1,"exclude - &gt;1",IF(Table1[[#This Row],[E_mag]]&lt;-1,"exclude &lt;-1",""))</f>
        <v/>
      </c>
      <c r="H463" s="10" t="str">
        <f>IF(Table1[[#This Row],[E_mag]]&lt;'4 - Outliers'!$F$11,"low",IF(Table1[[#This Row],[E_mag]]&gt;'4 - Outliers'!$F$12,"high",""))</f>
        <v/>
      </c>
      <c r="I463" s="10">
        <f>IF(Table1[[#This Row],[SE_E_mag]]="",VLOOKUP(Table1[[#This Row],[IV_Standardised]],'5 -Impute_SE'!B:C,2,FALSE),Table1[[#This Row],[SE_E_mag]])</f>
        <v>2.5401252463026297E-2</v>
      </c>
      <c r="J463" s="10"/>
      <c r="K463" s="10">
        <f>1/Table1[[#This Row],[5 - Impute_SE]]</f>
        <v>39.368137514305083</v>
      </c>
      <c r="L463" s="10">
        <f>Table1[[#This Row],[7 - 1_SE]]*Table1[[#This Row],[6 - Assign weight]]</f>
        <v>0</v>
      </c>
      <c r="M463" s="10">
        <f>Table1[[#This Row],[8 - Total weight]]*Table1[[#This Row],[E_mag]]</f>
        <v>0</v>
      </c>
      <c r="N463" s="10" t="s">
        <v>227</v>
      </c>
      <c r="O463" s="10">
        <v>1.7990832896804608E-2</v>
      </c>
      <c r="P463" s="10" t="s">
        <v>228</v>
      </c>
      <c r="Q463" s="10"/>
      <c r="R463" s="10"/>
      <c r="S463" s="10" t="s">
        <v>44</v>
      </c>
      <c r="T463" s="10" t="s">
        <v>66</v>
      </c>
      <c r="U463" s="10" t="s">
        <v>46</v>
      </c>
      <c r="V463" s="10" t="s">
        <v>212</v>
      </c>
      <c r="W463" s="10" t="s">
        <v>213</v>
      </c>
      <c r="X463" s="10" t="s">
        <v>214</v>
      </c>
      <c r="Y463" s="10" t="s">
        <v>90</v>
      </c>
      <c r="Z463" s="10" t="s">
        <v>142</v>
      </c>
      <c r="AA463" s="11" t="s">
        <v>51</v>
      </c>
      <c r="AB463" s="11" t="s">
        <v>270</v>
      </c>
      <c r="AC463" s="11">
        <v>2000</v>
      </c>
      <c r="AD463" s="10" t="s">
        <v>93</v>
      </c>
      <c r="AE463" s="10">
        <v>397</v>
      </c>
      <c r="AF463" s="10">
        <v>0</v>
      </c>
      <c r="AG463" s="10">
        <v>0</v>
      </c>
      <c r="AH463" s="10">
        <v>1</v>
      </c>
      <c r="AI463" s="10">
        <f>SUM(Table1[[#This Row],[Attitude_SS]:[Demography_SS]])</f>
        <v>1</v>
      </c>
      <c r="AJ463" s="11" t="s">
        <v>60</v>
      </c>
      <c r="AK463" s="11" t="s">
        <v>237</v>
      </c>
      <c r="AL463" s="11">
        <v>1</v>
      </c>
      <c r="AM463" s="10" t="s">
        <v>62</v>
      </c>
      <c r="AN463" s="11" t="s">
        <v>215</v>
      </c>
      <c r="AO463" s="11"/>
      <c r="AP463" s="10">
        <v>0.23050000000000001</v>
      </c>
      <c r="AQ463" s="10"/>
      <c r="AR463" s="10">
        <v>1.2592294672856679</v>
      </c>
      <c r="AS463" s="10" t="s">
        <v>185</v>
      </c>
      <c r="AT463" s="10" t="s">
        <v>58</v>
      </c>
      <c r="AU463" s="10"/>
    </row>
    <row r="464" spans="1:47" x14ac:dyDescent="0.35">
      <c r="A464" s="23">
        <v>107</v>
      </c>
      <c r="B464" s="10" t="s">
        <v>1060</v>
      </c>
      <c r="C464" s="10">
        <v>107.6</v>
      </c>
      <c r="D464" s="10" t="s">
        <v>1074</v>
      </c>
      <c r="E464" s="10" t="s">
        <v>1073</v>
      </c>
      <c r="F464" s="10" t="str">
        <f>IF(Table1[[#This Row],[Regional_accessibility]]=0,"exclude - no RA","")</f>
        <v/>
      </c>
      <c r="G464" s="10" t="str">
        <f>IF(Table1[[#This Row],[E_mag]]&gt;1,"exclude - &gt;1",IF(Table1[[#This Row],[E_mag]]&lt;-1,"exclude &lt;-1",""))</f>
        <v/>
      </c>
      <c r="H464" s="10" t="str">
        <f>IF(Table1[[#This Row],[E_mag]]&lt;'4 - Outliers'!$F$11,"low",IF(Table1[[#This Row],[E_mag]]&gt;'4 - Outliers'!$F$12,"high",""))</f>
        <v/>
      </c>
      <c r="I464" s="10">
        <f>IF(Table1[[#This Row],[SE_E_mag]]="",VLOOKUP(Table1[[#This Row],[IV_Standardised]],'5 -Impute_SE'!B:C,2,FALSE),Table1[[#This Row],[SE_E_mag]])</f>
        <v>6.5206307597043892E-2</v>
      </c>
      <c r="J464" s="10">
        <f>1/3</f>
        <v>0.33333333333333331</v>
      </c>
      <c r="K464" s="10">
        <f>1/Table1[[#This Row],[5 - Impute_SE]]</f>
        <v>15.335939679021708</v>
      </c>
      <c r="L464" s="10">
        <f>Table1[[#This Row],[7 - 1_SE]]*Table1[[#This Row],[6 - Assign weight]]</f>
        <v>5.111979893007236</v>
      </c>
      <c r="M464" s="10">
        <f>Table1[[#This Row],[8 - Total weight]]*Table1[[#This Row],[E_mag]]</f>
        <v>2.555989946503618</v>
      </c>
      <c r="N464" s="10" t="s">
        <v>227</v>
      </c>
      <c r="O464" s="16">
        <v>0.5</v>
      </c>
      <c r="P464" s="10" t="s">
        <v>126</v>
      </c>
      <c r="Q464" s="10"/>
      <c r="R464" s="10"/>
      <c r="S464" s="10" t="s">
        <v>88</v>
      </c>
      <c r="T464" s="10" t="s">
        <v>66</v>
      </c>
      <c r="U464" s="10" t="s">
        <v>88</v>
      </c>
      <c r="V464" s="10" t="s">
        <v>47</v>
      </c>
      <c r="W464" s="10" t="s">
        <v>120</v>
      </c>
      <c r="X464" s="10" t="s">
        <v>359</v>
      </c>
      <c r="Y464" s="10" t="s">
        <v>90</v>
      </c>
      <c r="Z464" s="10" t="s">
        <v>142</v>
      </c>
      <c r="AA464" s="11" t="s">
        <v>51</v>
      </c>
      <c r="AB464" s="11" t="s">
        <v>352</v>
      </c>
      <c r="AC464" s="11">
        <v>2000</v>
      </c>
      <c r="AD464" s="10" t="s">
        <v>93</v>
      </c>
      <c r="AE464" s="10">
        <v>70409</v>
      </c>
      <c r="AF464" s="10">
        <v>1</v>
      </c>
      <c r="AG464" s="10">
        <v>0</v>
      </c>
      <c r="AH464" s="10">
        <v>1</v>
      </c>
      <c r="AI464" s="10">
        <f>SUM(Table1[[#This Row],[Attitude_SS]:[Demography_SS]])</f>
        <v>1</v>
      </c>
      <c r="AJ464" s="11" t="s">
        <v>94</v>
      </c>
      <c r="AK464" s="11" t="s">
        <v>177</v>
      </c>
      <c r="AL464" s="11"/>
      <c r="AM464" s="10" t="s">
        <v>96</v>
      </c>
      <c r="AN464" s="11" t="s">
        <v>215</v>
      </c>
      <c r="AO464" s="11"/>
      <c r="AP464" s="10">
        <v>0.1013</v>
      </c>
      <c r="AQ464" s="10"/>
      <c r="AR464" s="10">
        <v>1.10660857454338</v>
      </c>
      <c r="AS464" s="10" t="s">
        <v>185</v>
      </c>
      <c r="AT464" s="10" t="s">
        <v>58</v>
      </c>
      <c r="AU464" s="10"/>
    </row>
    <row r="465" spans="1:47" x14ac:dyDescent="0.35">
      <c r="A465" s="23">
        <v>107</v>
      </c>
      <c r="B465" s="10" t="s">
        <v>1060</v>
      </c>
      <c r="C465" s="10">
        <v>107.1</v>
      </c>
      <c r="D465" s="10" t="s">
        <v>1065</v>
      </c>
      <c r="E465" s="10" t="s">
        <v>1062</v>
      </c>
      <c r="F465" s="10" t="str">
        <f>IF(Table1[[#This Row],[Regional_accessibility]]=0,"exclude - no RA","")</f>
        <v/>
      </c>
      <c r="G465" s="10" t="str">
        <f>IF(Table1[[#This Row],[E_mag]]&gt;1,"exclude - &gt;1",IF(Table1[[#This Row],[E_mag]]&lt;-1,"exclude &lt;-1",""))</f>
        <v/>
      </c>
      <c r="H465" s="10" t="str">
        <f>IF(Table1[[#This Row],[E_mag]]&lt;'4 - Outliers'!$F$11,"low",IF(Table1[[#This Row],[E_mag]]&gt;'4 - Outliers'!$F$12,"high",""))</f>
        <v/>
      </c>
      <c r="I465" s="10">
        <f>IF(Table1[[#This Row],[SE_E_mag]]="",VLOOKUP(Table1[[#This Row],[IV_Standardised]],'5 -Impute_SE'!B:C,2,FALSE),Table1[[#This Row],[SE_E_mag]])</f>
        <v>6.5206307597043892E-2</v>
      </c>
      <c r="J465" s="10">
        <f>1/3</f>
        <v>0.33333333333333331</v>
      </c>
      <c r="K465" s="10">
        <f>1/Table1[[#This Row],[5 - Impute_SE]]</f>
        <v>15.335939679021708</v>
      </c>
      <c r="L465" s="10">
        <f>Table1[[#This Row],[7 - 1_SE]]*Table1[[#This Row],[6 - Assign weight]]</f>
        <v>5.111979893007236</v>
      </c>
      <c r="M465" s="10">
        <f>Table1[[#This Row],[8 - Total weight]]*Table1[[#This Row],[E_mag]]</f>
        <v>2.4026305497134008</v>
      </c>
      <c r="N465" s="10" t="s">
        <v>227</v>
      </c>
      <c r="O465" s="16">
        <v>0.47</v>
      </c>
      <c r="P465" s="10" t="s">
        <v>126</v>
      </c>
      <c r="Q465" s="10"/>
      <c r="R465" s="10"/>
      <c r="S465" s="10" t="s">
        <v>88</v>
      </c>
      <c r="T465" s="10" t="s">
        <v>66</v>
      </c>
      <c r="U465" s="10" t="s">
        <v>88</v>
      </c>
      <c r="V465" s="10" t="s">
        <v>47</v>
      </c>
      <c r="W465" s="10" t="s">
        <v>120</v>
      </c>
      <c r="X465" s="10" t="s">
        <v>359</v>
      </c>
      <c r="Y465" s="10" t="s">
        <v>90</v>
      </c>
      <c r="Z465" s="10" t="s">
        <v>142</v>
      </c>
      <c r="AA465" s="11" t="s">
        <v>51</v>
      </c>
      <c r="AB465" s="11" t="s">
        <v>352</v>
      </c>
      <c r="AC465" s="11">
        <v>2000</v>
      </c>
      <c r="AD465" s="10" t="s">
        <v>93</v>
      </c>
      <c r="AE465" s="10">
        <v>40269</v>
      </c>
      <c r="AF465" s="10">
        <v>1</v>
      </c>
      <c r="AG465" s="10">
        <v>0</v>
      </c>
      <c r="AH465" s="10">
        <v>1</v>
      </c>
      <c r="AI465" s="10">
        <f>SUM(Table1[[#This Row],[Attitude_SS]:[Demography_SS]])</f>
        <v>1</v>
      </c>
      <c r="AJ465" s="11" t="s">
        <v>94</v>
      </c>
      <c r="AK465" s="11" t="s">
        <v>177</v>
      </c>
      <c r="AL465" s="11"/>
      <c r="AM465" s="10" t="s">
        <v>96</v>
      </c>
      <c r="AN465" s="11" t="s">
        <v>215</v>
      </c>
      <c r="AO465" s="11"/>
      <c r="AP465" s="10">
        <v>7.9600000000000004E-2</v>
      </c>
      <c r="AQ465" s="10"/>
      <c r="AR465" s="10">
        <v>1.0828538394993001</v>
      </c>
      <c r="AS465" s="10" t="s">
        <v>185</v>
      </c>
      <c r="AT465" s="10" t="s">
        <v>58</v>
      </c>
      <c r="AU465" s="10"/>
    </row>
    <row r="466" spans="1:47" x14ac:dyDescent="0.35">
      <c r="A466" s="23">
        <v>107</v>
      </c>
      <c r="B466" s="10" t="s">
        <v>1060</v>
      </c>
      <c r="C466" s="10">
        <v>107.5</v>
      </c>
      <c r="D466" s="10" t="s">
        <v>1071</v>
      </c>
      <c r="E466" s="10" t="s">
        <v>1070</v>
      </c>
      <c r="F466" s="10" t="str">
        <f>IF(Table1[[#This Row],[Regional_accessibility]]=0,"exclude - no RA","")</f>
        <v/>
      </c>
      <c r="G466" s="10" t="str">
        <f>IF(Table1[[#This Row],[E_mag]]&gt;1,"exclude - &gt;1",IF(Table1[[#This Row],[E_mag]]&lt;-1,"exclude &lt;-1",""))</f>
        <v/>
      </c>
      <c r="H466" s="10" t="str">
        <f>IF(Table1[[#This Row],[E_mag]]&lt;'4 - Outliers'!$F$11,"low",IF(Table1[[#This Row],[E_mag]]&gt;'4 - Outliers'!$F$12,"high",""))</f>
        <v/>
      </c>
      <c r="I466" s="10">
        <f>IF(Table1[[#This Row],[SE_E_mag]]="",VLOOKUP(Table1[[#This Row],[IV_Standardised]],'5 -Impute_SE'!B:C,2,FALSE),Table1[[#This Row],[SE_E_mag]])</f>
        <v>6.5206307597043892E-2</v>
      </c>
      <c r="J466" s="10">
        <f>1/3</f>
        <v>0.33333333333333331</v>
      </c>
      <c r="K466" s="10">
        <f>1/Table1[[#This Row],[5 - Impute_SE]]</f>
        <v>15.335939679021708</v>
      </c>
      <c r="L466" s="10">
        <f>Table1[[#This Row],[7 - 1_SE]]*Table1[[#This Row],[6 - Assign weight]]</f>
        <v>5.111979893007236</v>
      </c>
      <c r="M466" s="10">
        <f>Table1[[#This Row],[8 - Total weight]]*Table1[[#This Row],[E_mag]]</f>
        <v>2.2543831328161912</v>
      </c>
      <c r="N466" s="10" t="s">
        <v>227</v>
      </c>
      <c r="O466" s="16">
        <v>0.441</v>
      </c>
      <c r="P466" s="10" t="s">
        <v>126</v>
      </c>
      <c r="Q466" s="10"/>
      <c r="R466" s="10"/>
      <c r="S466" s="10" t="s">
        <v>88</v>
      </c>
      <c r="T466" s="10" t="s">
        <v>66</v>
      </c>
      <c r="U466" s="10" t="s">
        <v>88</v>
      </c>
      <c r="V466" s="10" t="s">
        <v>47</v>
      </c>
      <c r="W466" s="10" t="s">
        <v>120</v>
      </c>
      <c r="X466" s="10" t="s">
        <v>359</v>
      </c>
      <c r="Y466" s="10" t="s">
        <v>90</v>
      </c>
      <c r="Z466" s="10" t="s">
        <v>142</v>
      </c>
      <c r="AA466" s="11" t="s">
        <v>51</v>
      </c>
      <c r="AB466" s="11" t="s">
        <v>352</v>
      </c>
      <c r="AC466" s="11">
        <v>2000</v>
      </c>
      <c r="AD466" s="10" t="s">
        <v>93</v>
      </c>
      <c r="AE466" s="10">
        <v>33032</v>
      </c>
      <c r="AF466" s="10">
        <v>1</v>
      </c>
      <c r="AG466" s="10">
        <v>0</v>
      </c>
      <c r="AH466" s="10">
        <v>1</v>
      </c>
      <c r="AI466" s="10">
        <f>SUM(Table1[[#This Row],[Attitude_SS]:[Demography_SS]])</f>
        <v>1</v>
      </c>
      <c r="AJ466" s="11" t="s">
        <v>94</v>
      </c>
      <c r="AK466" s="11" t="s">
        <v>177</v>
      </c>
      <c r="AL466" s="11"/>
      <c r="AM466" s="10" t="s">
        <v>96</v>
      </c>
      <c r="AN466" s="11" t="s">
        <v>215</v>
      </c>
      <c r="AO466" s="11"/>
      <c r="AP466" s="10">
        <v>7.4899999999999994E-2</v>
      </c>
      <c r="AQ466" s="10"/>
      <c r="AR466" s="10">
        <v>1.0777763678587842</v>
      </c>
      <c r="AS466" s="10" t="s">
        <v>185</v>
      </c>
      <c r="AT466" s="10" t="s">
        <v>58</v>
      </c>
      <c r="AU466" s="10"/>
    </row>
    <row r="467" spans="1:47" x14ac:dyDescent="0.35">
      <c r="A467" s="23">
        <v>15</v>
      </c>
      <c r="B467" s="10" t="s">
        <v>204</v>
      </c>
      <c r="C467" s="10">
        <v>15.16</v>
      </c>
      <c r="D467" s="10" t="s">
        <v>238</v>
      </c>
      <c r="E467" s="10" t="s">
        <v>226</v>
      </c>
      <c r="F467" s="10" t="str">
        <f>IF(Table1[[#This Row],[Regional_accessibility]]=0,"exclude - no RA","")</f>
        <v>exclude - no RA</v>
      </c>
      <c r="G467" s="10" t="str">
        <f>IF(Table1[[#This Row],[E_mag]]&gt;1,"exclude - &gt;1",IF(Table1[[#This Row],[E_mag]]&lt;-1,"exclude &lt;-1",""))</f>
        <v/>
      </c>
      <c r="H467" s="10" t="str">
        <f>IF(Table1[[#This Row],[E_mag]]&lt;'4 - Outliers'!$F$11,"low",IF(Table1[[#This Row],[E_mag]]&gt;'4 - Outliers'!$F$12,"high",""))</f>
        <v/>
      </c>
      <c r="I467" s="10">
        <f>IF(Table1[[#This Row],[SE_E_mag]]="",VLOOKUP(Table1[[#This Row],[IV_Standardised]],'5 -Impute_SE'!B:C,2,FALSE),Table1[[#This Row],[SE_E_mag]])</f>
        <v>2.5401252463026297E-2</v>
      </c>
      <c r="J467" s="10"/>
      <c r="K467" s="10">
        <f>1/Table1[[#This Row],[5 - Impute_SE]]</f>
        <v>39.368137514305083</v>
      </c>
      <c r="L467" s="10">
        <f>Table1[[#This Row],[7 - 1_SE]]*Table1[[#This Row],[6 - Assign weight]]</f>
        <v>0</v>
      </c>
      <c r="M467" s="10">
        <f>Table1[[#This Row],[8 - Total weight]]*Table1[[#This Row],[E_mag]]</f>
        <v>0</v>
      </c>
      <c r="N467" s="10" t="s">
        <v>229</v>
      </c>
      <c r="O467" s="10">
        <v>1.5122839182818228E-2</v>
      </c>
      <c r="P467" s="10" t="s">
        <v>228</v>
      </c>
      <c r="Q467" s="10"/>
      <c r="R467" s="10"/>
      <c r="S467" s="10" t="s">
        <v>88</v>
      </c>
      <c r="T467" s="10" t="s">
        <v>66</v>
      </c>
      <c r="U467" s="10" t="s">
        <v>88</v>
      </c>
      <c r="V467" s="10" t="s">
        <v>212</v>
      </c>
      <c r="W467" s="10" t="s">
        <v>213</v>
      </c>
      <c r="X467" s="10" t="s">
        <v>214</v>
      </c>
      <c r="Y467" s="10" t="s">
        <v>90</v>
      </c>
      <c r="Z467" s="10" t="s">
        <v>142</v>
      </c>
      <c r="AA467" s="11" t="s">
        <v>51</v>
      </c>
      <c r="AB467" s="11" t="s">
        <v>207</v>
      </c>
      <c r="AC467" s="11">
        <v>2000</v>
      </c>
      <c r="AD467" s="10" t="s">
        <v>93</v>
      </c>
      <c r="AE467" s="10">
        <v>5727</v>
      </c>
      <c r="AF467" s="10">
        <v>0</v>
      </c>
      <c r="AG467" s="10">
        <v>0</v>
      </c>
      <c r="AH467" s="10">
        <v>1</v>
      </c>
      <c r="AI467" s="10">
        <f>SUM(Table1[[#This Row],[Attitude_SS]:[Demography_SS]])</f>
        <v>1</v>
      </c>
      <c r="AJ467" s="11" t="s">
        <v>60</v>
      </c>
      <c r="AK467" s="11" t="s">
        <v>239</v>
      </c>
      <c r="AL467" s="11">
        <v>1</v>
      </c>
      <c r="AM467" s="11" t="s">
        <v>62</v>
      </c>
      <c r="AN467" s="11" t="s">
        <v>215</v>
      </c>
      <c r="AO467" s="11"/>
      <c r="AP467" s="10">
        <v>1.5747</v>
      </c>
      <c r="AQ467" s="10"/>
      <c r="AR467" s="10">
        <v>4.8292926129864817</v>
      </c>
      <c r="AS467" s="10" t="s">
        <v>185</v>
      </c>
      <c r="AT467" s="10" t="s">
        <v>58</v>
      </c>
      <c r="AU467" s="10"/>
    </row>
    <row r="468" spans="1:47" x14ac:dyDescent="0.35">
      <c r="A468" s="23">
        <v>15</v>
      </c>
      <c r="B468" s="10" t="s">
        <v>204</v>
      </c>
      <c r="C468" s="10">
        <v>15.17</v>
      </c>
      <c r="D468" s="10" t="s">
        <v>252</v>
      </c>
      <c r="E468" s="10" t="s">
        <v>246</v>
      </c>
      <c r="F468" s="10" t="str">
        <f>IF(Table1[[#This Row],[Regional_accessibility]]=0,"exclude - no RA","")</f>
        <v>exclude - no RA</v>
      </c>
      <c r="G468" s="10" t="str">
        <f>IF(Table1[[#This Row],[E_mag]]&gt;1,"exclude - &gt;1",IF(Table1[[#This Row],[E_mag]]&lt;-1,"exclude &lt;-1",""))</f>
        <v/>
      </c>
      <c r="H468" s="10" t="str">
        <f>IF(Table1[[#This Row],[E_mag]]&lt;'4 - Outliers'!$F$11,"low",IF(Table1[[#This Row],[E_mag]]&gt;'4 - Outliers'!$F$12,"high",""))</f>
        <v/>
      </c>
      <c r="I468" s="10">
        <f>IF(Table1[[#This Row],[SE_E_mag]]="",VLOOKUP(Table1[[#This Row],[IV_Standardised]],'5 -Impute_SE'!B:C,2,FALSE),Table1[[#This Row],[SE_E_mag]])</f>
        <v>2.5401252463026297E-2</v>
      </c>
      <c r="J468" s="10"/>
      <c r="K468" s="10">
        <f>1/Table1[[#This Row],[5 - Impute_SE]]</f>
        <v>39.368137514305083</v>
      </c>
      <c r="L468" s="10">
        <f>Table1[[#This Row],[7 - 1_SE]]*Table1[[#This Row],[6 - Assign weight]]</f>
        <v>0</v>
      </c>
      <c r="M468" s="10">
        <f>Table1[[#This Row],[8 - Total weight]]*Table1[[#This Row],[E_mag]]</f>
        <v>0</v>
      </c>
      <c r="N468" s="10" t="s">
        <v>229</v>
      </c>
      <c r="O468" s="10">
        <v>1.5044089401082591E-2</v>
      </c>
      <c r="P468" s="10" t="s">
        <v>228</v>
      </c>
      <c r="Q468" s="10"/>
      <c r="R468" s="10"/>
      <c r="S468" s="10" t="s">
        <v>88</v>
      </c>
      <c r="T468" s="10" t="s">
        <v>66</v>
      </c>
      <c r="U468" s="10" t="s">
        <v>88</v>
      </c>
      <c r="V468" s="10" t="s">
        <v>212</v>
      </c>
      <c r="W468" s="10" t="s">
        <v>213</v>
      </c>
      <c r="X468" s="10" t="s">
        <v>214</v>
      </c>
      <c r="Y468" s="10" t="s">
        <v>90</v>
      </c>
      <c r="Z468" s="10" t="s">
        <v>142</v>
      </c>
      <c r="AA468" s="11" t="s">
        <v>51</v>
      </c>
      <c r="AB468" s="11" t="s">
        <v>220</v>
      </c>
      <c r="AC468" s="11">
        <v>2000</v>
      </c>
      <c r="AD468" s="10" t="s">
        <v>93</v>
      </c>
      <c r="AE468" s="10">
        <v>3307</v>
      </c>
      <c r="AF468" s="10">
        <v>0</v>
      </c>
      <c r="AG468" s="10">
        <v>0</v>
      </c>
      <c r="AH468" s="10">
        <v>1</v>
      </c>
      <c r="AI468" s="10">
        <f>SUM(Table1[[#This Row],[Attitude_SS]:[Demography_SS]])</f>
        <v>1</v>
      </c>
      <c r="AJ468" s="11" t="s">
        <v>60</v>
      </c>
      <c r="AK468" s="11" t="s">
        <v>239</v>
      </c>
      <c r="AL468" s="11">
        <v>1</v>
      </c>
      <c r="AM468" s="11" t="s">
        <v>62</v>
      </c>
      <c r="AN468" s="11" t="s">
        <v>215</v>
      </c>
      <c r="AO468" s="11"/>
      <c r="AP468" s="10">
        <v>1.5665</v>
      </c>
      <c r="AQ468" s="10"/>
      <c r="AR468" s="10">
        <v>4.7898543314996784</v>
      </c>
      <c r="AS468" s="10" t="s">
        <v>185</v>
      </c>
      <c r="AT468" s="10" t="s">
        <v>58</v>
      </c>
      <c r="AU468" s="10"/>
    </row>
    <row r="469" spans="1:47" x14ac:dyDescent="0.35">
      <c r="A469" s="23">
        <v>139</v>
      </c>
      <c r="B469" s="10" t="s">
        <v>1226</v>
      </c>
      <c r="C469" s="10">
        <v>139.4</v>
      </c>
      <c r="D469" s="10" t="s">
        <v>1234</v>
      </c>
      <c r="E469" s="10" t="s">
        <v>1235</v>
      </c>
      <c r="F469" s="10" t="str">
        <f>IF(Table1[[#This Row],[Regional_accessibility]]=0,"exclude - no RA","")</f>
        <v/>
      </c>
      <c r="G469" s="10" t="str">
        <f>IF(Table1[[#This Row],[E_mag]]&gt;1,"exclude - &gt;1",IF(Table1[[#This Row],[E_mag]]&lt;-1,"exclude &lt;-1",""))</f>
        <v/>
      </c>
      <c r="H469" s="10" t="str">
        <f>IF(Table1[[#This Row],[E_mag]]&lt;'4 - Outliers'!$F$11,"low",IF(Table1[[#This Row],[E_mag]]&gt;'4 - Outliers'!$F$12,"high",""))</f>
        <v/>
      </c>
      <c r="I469" s="10">
        <f>IF(Table1[[#This Row],[SE_E_mag]]="",VLOOKUP(Table1[[#This Row],[IV_Standardised]],'5 -Impute_SE'!B:C,2,FALSE),Table1[[#This Row],[SE_E_mag]])</f>
        <v>0.13469999999999999</v>
      </c>
      <c r="J469" s="10">
        <f>1/3</f>
        <v>0.33333333333333331</v>
      </c>
      <c r="K469" s="10">
        <f>1/Table1[[#This Row],[5 - Impute_SE]]</f>
        <v>7.4239049740163336</v>
      </c>
      <c r="L469" s="10">
        <f>Table1[[#This Row],[7 - 1_SE]]*Table1[[#This Row],[6 - Assign weight]]</f>
        <v>2.4746349913387777</v>
      </c>
      <c r="M469" s="10">
        <f>Table1[[#This Row],[8 - Total weight]]*Table1[[#This Row],[E_mag]]</f>
        <v>3.291264538480574E-2</v>
      </c>
      <c r="N469" s="10" t="s">
        <v>820</v>
      </c>
      <c r="O469" s="16">
        <v>1.3299999999999999E-2</v>
      </c>
      <c r="P469" s="10" t="s">
        <v>98</v>
      </c>
      <c r="Q469" s="10">
        <v>0.13469999999999999</v>
      </c>
      <c r="R469" s="10" t="s">
        <v>128</v>
      </c>
      <c r="S469" s="10" t="s">
        <v>44</v>
      </c>
      <c r="T469" s="10" t="s">
        <v>66</v>
      </c>
      <c r="U469" s="10" t="s">
        <v>46</v>
      </c>
      <c r="V469" s="10" t="s">
        <v>47</v>
      </c>
      <c r="W469" s="10"/>
      <c r="X469" s="10" t="s">
        <v>49</v>
      </c>
      <c r="Y469" s="10" t="s">
        <v>1168</v>
      </c>
      <c r="Z469" s="10" t="s">
        <v>1153</v>
      </c>
      <c r="AA469" s="10" t="s">
        <v>1229</v>
      </c>
      <c r="AB469" s="10" t="s">
        <v>92</v>
      </c>
      <c r="AC469" s="10" t="s">
        <v>1230</v>
      </c>
      <c r="AD469" s="10" t="s">
        <v>165</v>
      </c>
      <c r="AE469" s="10">
        <v>120</v>
      </c>
      <c r="AF469" s="10">
        <v>1</v>
      </c>
      <c r="AG469" s="10">
        <v>1</v>
      </c>
      <c r="AH469" s="10">
        <v>0</v>
      </c>
      <c r="AI469" s="10">
        <f>SUM(Table1[[#This Row],[Attitude_SS]:[Demography_SS]])</f>
        <v>1</v>
      </c>
      <c r="AJ469" s="10" t="s">
        <v>94</v>
      </c>
      <c r="AK469" s="10" t="s">
        <v>1231</v>
      </c>
      <c r="AL469" s="10"/>
      <c r="AM469" s="10" t="s">
        <v>1172</v>
      </c>
      <c r="AN469" s="10" t="s">
        <v>55</v>
      </c>
      <c r="AO469" s="11"/>
      <c r="AP469" s="10">
        <v>1.3299999999999999E-2</v>
      </c>
      <c r="AQ469" s="10"/>
      <c r="AR469" s="10"/>
      <c r="AS469" s="10"/>
      <c r="AT469" s="10">
        <v>9.8737936154417227E-2</v>
      </c>
      <c r="AU469" s="10" t="s">
        <v>127</v>
      </c>
    </row>
    <row r="470" spans="1:47" x14ac:dyDescent="0.35">
      <c r="A470" s="23">
        <v>129</v>
      </c>
      <c r="B470" s="10" t="s">
        <v>1183</v>
      </c>
      <c r="C470" s="10">
        <v>129.1</v>
      </c>
      <c r="D470" s="10" t="s">
        <v>1191</v>
      </c>
      <c r="E470" s="10" t="s">
        <v>1185</v>
      </c>
      <c r="F470" s="10" t="str">
        <f>IF(Table1[[#This Row],[Regional_accessibility]]=0,"exclude - no RA","")</f>
        <v/>
      </c>
      <c r="G470" s="10" t="str">
        <f>IF(Table1[[#This Row],[E_mag]]&gt;1,"exclude - &gt;1",IF(Table1[[#This Row],[E_mag]]&lt;-1,"exclude &lt;-1",""))</f>
        <v/>
      </c>
      <c r="H470" s="10" t="str">
        <f>IF(Table1[[#This Row],[E_mag]]&lt;'4 - Outliers'!$F$11,"low",IF(Table1[[#This Row],[E_mag]]&gt;'4 - Outliers'!$F$12,"high",""))</f>
        <v/>
      </c>
      <c r="I470" s="10">
        <f>IF(Table1[[#This Row],[SE_E_mag]]="",VLOOKUP(Table1[[#This Row],[IV_Standardised]],'5 -Impute_SE'!B:C,2,FALSE),Table1[[#This Row],[SE_E_mag]])</f>
        <v>0.10671491150309889</v>
      </c>
      <c r="J470" s="10">
        <f>1/2</f>
        <v>0.5</v>
      </c>
      <c r="K470" s="10">
        <f>1/Table1[[#This Row],[5 - Impute_SE]]</f>
        <v>9.3707616481597427</v>
      </c>
      <c r="L470" s="10">
        <f>Table1[[#This Row],[7 - 1_SE]]*Table1[[#This Row],[6 - Assign weight]]</f>
        <v>4.6853808240798713</v>
      </c>
      <c r="M470" s="10">
        <f>Table1[[#This Row],[8 - Total weight]]*Table1[[#This Row],[E_mag]]</f>
        <v>1.0900000000000001</v>
      </c>
      <c r="N470" s="10" t="s">
        <v>175</v>
      </c>
      <c r="O470" s="47">
        <v>0.2326385070767556</v>
      </c>
      <c r="P470" s="10" t="s">
        <v>383</v>
      </c>
      <c r="Q470" s="10">
        <v>0.10671491150309889</v>
      </c>
      <c r="R470" s="10" t="s">
        <v>128</v>
      </c>
      <c r="S470" s="10" t="s">
        <v>88</v>
      </c>
      <c r="T470" s="10" t="s">
        <v>66</v>
      </c>
      <c r="U470" s="10" t="s">
        <v>88</v>
      </c>
      <c r="V470" s="10" t="s">
        <v>47</v>
      </c>
      <c r="W470" s="10"/>
      <c r="X470" s="10" t="s">
        <v>49</v>
      </c>
      <c r="Y470" s="10" t="s">
        <v>1168</v>
      </c>
      <c r="Z470" s="10" t="s">
        <v>1153</v>
      </c>
      <c r="AA470" s="10" t="s">
        <v>1169</v>
      </c>
      <c r="AB470" s="10" t="s">
        <v>1170</v>
      </c>
      <c r="AC470" s="10">
        <v>2010</v>
      </c>
      <c r="AD470" s="10" t="s">
        <v>165</v>
      </c>
      <c r="AE470" s="10">
        <v>55</v>
      </c>
      <c r="AF470" s="10">
        <v>1</v>
      </c>
      <c r="AG470" s="10">
        <v>0</v>
      </c>
      <c r="AH470" s="10">
        <v>0</v>
      </c>
      <c r="AI470" s="10">
        <f>SUM(Table1[[#This Row],[Attitude_SS]:[Demography_SS]])</f>
        <v>0</v>
      </c>
      <c r="AJ470" s="10" t="s">
        <v>94</v>
      </c>
      <c r="AK470" s="10" t="s">
        <v>1176</v>
      </c>
      <c r="AL470" s="10"/>
      <c r="AM470" s="10" t="s">
        <v>96</v>
      </c>
      <c r="AN470" s="10" t="s">
        <v>55</v>
      </c>
      <c r="AO470" s="11"/>
      <c r="AP470" s="10">
        <v>0.13450000000000001</v>
      </c>
      <c r="AQ470" s="10"/>
      <c r="AR470" s="10"/>
      <c r="AS470" s="10"/>
      <c r="AT470" s="10">
        <v>2.1800000000000002</v>
      </c>
      <c r="AU470" s="10"/>
    </row>
    <row r="471" spans="1:47" x14ac:dyDescent="0.35">
      <c r="A471" s="23">
        <v>139</v>
      </c>
      <c r="B471" s="10" t="s">
        <v>1226</v>
      </c>
      <c r="C471" s="10">
        <v>139.19999999999999</v>
      </c>
      <c r="D471" s="10" t="s">
        <v>1232</v>
      </c>
      <c r="E471" s="10" t="s">
        <v>1233</v>
      </c>
      <c r="F471" s="10" t="str">
        <f>IF(Table1[[#This Row],[Regional_accessibility]]=0,"exclude - no RA","")</f>
        <v/>
      </c>
      <c r="G471" s="10" t="str">
        <f>IF(Table1[[#This Row],[E_mag]]&gt;1,"exclude - &gt;1",IF(Table1[[#This Row],[E_mag]]&lt;-1,"exclude &lt;-1",""))</f>
        <v/>
      </c>
      <c r="H471" s="10" t="str">
        <f>IF(Table1[[#This Row],[E_mag]]&lt;'4 - Outliers'!$F$11,"low",IF(Table1[[#This Row],[E_mag]]&gt;'4 - Outliers'!$F$12,"high",""))</f>
        <v/>
      </c>
      <c r="I471" s="10">
        <f>IF(Table1[[#This Row],[SE_E_mag]]="",VLOOKUP(Table1[[#This Row],[IV_Standardised]],'5 -Impute_SE'!B:C,2,FALSE),Table1[[#This Row],[SE_E_mag]])</f>
        <v>0.1188</v>
      </c>
      <c r="J471" s="10">
        <f>1/3</f>
        <v>0.33333333333333331</v>
      </c>
      <c r="K471" s="10">
        <f>1/Table1[[#This Row],[5 - Impute_SE]]</f>
        <v>8.4175084175084169</v>
      </c>
      <c r="L471" s="10">
        <f>Table1[[#This Row],[7 - 1_SE]]*Table1[[#This Row],[6 - Assign weight]]</f>
        <v>2.8058361391694722</v>
      </c>
      <c r="M471" s="10">
        <f>Table1[[#This Row],[8 - Total weight]]*Table1[[#This Row],[E_mag]]</f>
        <v>-0.37710437710437705</v>
      </c>
      <c r="N471" s="10" t="s">
        <v>820</v>
      </c>
      <c r="O471" s="16">
        <v>-0.13439999999999999</v>
      </c>
      <c r="P471" s="10" t="s">
        <v>98</v>
      </c>
      <c r="Q471" s="10">
        <v>0.1188</v>
      </c>
      <c r="R471" s="10" t="s">
        <v>128</v>
      </c>
      <c r="S471" s="10" t="s">
        <v>44</v>
      </c>
      <c r="T471" s="10" t="s">
        <v>45</v>
      </c>
      <c r="U471" s="10" t="s">
        <v>46</v>
      </c>
      <c r="V471" s="10" t="s">
        <v>47</v>
      </c>
      <c r="W471" s="10"/>
      <c r="X471" s="10" t="s">
        <v>49</v>
      </c>
      <c r="Y471" s="10" t="s">
        <v>1168</v>
      </c>
      <c r="Z471" s="10" t="s">
        <v>1153</v>
      </c>
      <c r="AA471" s="10" t="s">
        <v>1229</v>
      </c>
      <c r="AB471" s="10" t="s">
        <v>92</v>
      </c>
      <c r="AC471" s="10" t="s">
        <v>1230</v>
      </c>
      <c r="AD471" s="10" t="s">
        <v>165</v>
      </c>
      <c r="AE471" s="10">
        <v>120</v>
      </c>
      <c r="AF471" s="10">
        <v>1</v>
      </c>
      <c r="AG471" s="10">
        <v>1</v>
      </c>
      <c r="AH471" s="10">
        <v>0</v>
      </c>
      <c r="AI471" s="10">
        <f>SUM(Table1[[#This Row],[Attitude_SS]:[Demography_SS]])</f>
        <v>1</v>
      </c>
      <c r="AJ471" s="10" t="s">
        <v>94</v>
      </c>
      <c r="AK471" s="10" t="s">
        <v>1231</v>
      </c>
      <c r="AL471" s="10"/>
      <c r="AM471" s="10" t="s">
        <v>1172</v>
      </c>
      <c r="AN471" s="10" t="s">
        <v>55</v>
      </c>
      <c r="AO471" s="11"/>
      <c r="AP471" s="10">
        <v>-0.13439999999999999</v>
      </c>
      <c r="AQ471" s="10"/>
      <c r="AR471" s="10"/>
      <c r="AS471" s="10"/>
      <c r="AT471" s="10">
        <v>-1.1313131313131313</v>
      </c>
      <c r="AU471" s="10" t="s">
        <v>127</v>
      </c>
    </row>
    <row r="472" spans="1:47" x14ac:dyDescent="0.35">
      <c r="A472" s="23">
        <v>15</v>
      </c>
      <c r="B472" s="10" t="s">
        <v>204</v>
      </c>
      <c r="C472" s="10">
        <v>15.18</v>
      </c>
      <c r="D472" s="10" t="s">
        <v>258</v>
      </c>
      <c r="E472" s="10" t="s">
        <v>255</v>
      </c>
      <c r="F472" s="10" t="str">
        <f>IF(Table1[[#This Row],[Regional_accessibility]]=0,"exclude - no RA","")</f>
        <v>exclude - no RA</v>
      </c>
      <c r="G472" s="10" t="str">
        <f>IF(Table1[[#This Row],[E_mag]]&gt;1,"exclude - &gt;1",IF(Table1[[#This Row],[E_mag]]&lt;-1,"exclude &lt;-1",""))</f>
        <v/>
      </c>
      <c r="H472" s="10" t="str">
        <f>IF(Table1[[#This Row],[E_mag]]&lt;'4 - Outliers'!$F$11,"low",IF(Table1[[#This Row],[E_mag]]&gt;'4 - Outliers'!$F$12,"high",""))</f>
        <v/>
      </c>
      <c r="I472" s="10">
        <f>IF(Table1[[#This Row],[SE_E_mag]]="",VLOOKUP(Table1[[#This Row],[IV_Standardised]],'5 -Impute_SE'!B:C,2,FALSE),Table1[[#This Row],[SE_E_mag]])</f>
        <v>2.5401252463026297E-2</v>
      </c>
      <c r="J472" s="10"/>
      <c r="K472" s="10">
        <f>1/Table1[[#This Row],[5 - Impute_SE]]</f>
        <v>39.368137514305083</v>
      </c>
      <c r="L472" s="10">
        <f>Table1[[#This Row],[7 - 1_SE]]*Table1[[#This Row],[6 - Assign weight]]</f>
        <v>0</v>
      </c>
      <c r="M472" s="10">
        <f>Table1[[#This Row],[8 - Total weight]]*Table1[[#This Row],[E_mag]]</f>
        <v>0</v>
      </c>
      <c r="N472" s="10" t="s">
        <v>229</v>
      </c>
      <c r="O472" s="10">
        <v>1.100111751353239E-2</v>
      </c>
      <c r="P472" s="10" t="s">
        <v>228</v>
      </c>
      <c r="Q472" s="10"/>
      <c r="R472" s="10"/>
      <c r="S472" s="10" t="s">
        <v>88</v>
      </c>
      <c r="T472" s="10" t="s">
        <v>66</v>
      </c>
      <c r="U472" s="10" t="s">
        <v>88</v>
      </c>
      <c r="V472" s="10" t="s">
        <v>212</v>
      </c>
      <c r="W472" s="10" t="s">
        <v>213</v>
      </c>
      <c r="X472" s="10" t="s">
        <v>214</v>
      </c>
      <c r="Y472" s="10" t="s">
        <v>90</v>
      </c>
      <c r="Z472" s="10" t="s">
        <v>142</v>
      </c>
      <c r="AA472" s="11" t="s">
        <v>51</v>
      </c>
      <c r="AB472" s="11" t="s">
        <v>103</v>
      </c>
      <c r="AC472" s="11">
        <v>2000</v>
      </c>
      <c r="AD472" s="10" t="s">
        <v>93</v>
      </c>
      <c r="AE472" s="10">
        <v>1430</v>
      </c>
      <c r="AF472" s="10">
        <v>0</v>
      </c>
      <c r="AG472" s="10">
        <v>0</v>
      </c>
      <c r="AH472" s="10">
        <v>1</v>
      </c>
      <c r="AI472" s="10">
        <f>SUM(Table1[[#This Row],[Attitude_SS]:[Demography_SS]])</f>
        <v>1</v>
      </c>
      <c r="AJ472" s="11" t="s">
        <v>60</v>
      </c>
      <c r="AK472" s="11" t="s">
        <v>241</v>
      </c>
      <c r="AL472" s="11">
        <v>1</v>
      </c>
      <c r="AM472" s="10" t="s">
        <v>62</v>
      </c>
      <c r="AN472" s="11" t="s">
        <v>215</v>
      </c>
      <c r="AO472" s="11"/>
      <c r="AP472" s="10">
        <v>0.31659999999999999</v>
      </c>
      <c r="AQ472" s="10"/>
      <c r="AR472" s="10">
        <v>1.3724534807222504</v>
      </c>
      <c r="AS472" s="10" t="s">
        <v>185</v>
      </c>
      <c r="AT472" s="10" t="s">
        <v>58</v>
      </c>
      <c r="AU472" s="10"/>
    </row>
    <row r="473" spans="1:47" x14ac:dyDescent="0.35">
      <c r="A473" s="23">
        <v>139</v>
      </c>
      <c r="B473" s="10" t="s">
        <v>1226</v>
      </c>
      <c r="C473" s="10">
        <v>139.1</v>
      </c>
      <c r="D473" s="10" t="s">
        <v>1227</v>
      </c>
      <c r="E473" s="10" t="s">
        <v>1228</v>
      </c>
      <c r="F473" s="10" t="str">
        <f>IF(Table1[[#This Row],[Regional_accessibility]]=0,"exclude - no RA","")</f>
        <v/>
      </c>
      <c r="G473" s="10" t="str">
        <f>IF(Table1[[#This Row],[E_mag]]&gt;1,"exclude - &gt;1",IF(Table1[[#This Row],[E_mag]]&lt;-1,"exclude &lt;-1",""))</f>
        <v/>
      </c>
      <c r="H473" s="10" t="str">
        <f>IF(Table1[[#This Row],[E_mag]]&lt;'4 - Outliers'!$F$11,"low",IF(Table1[[#This Row],[E_mag]]&gt;'4 - Outliers'!$F$12,"high",""))</f>
        <v/>
      </c>
      <c r="I473" s="10">
        <f>IF(Table1[[#This Row],[SE_E_mag]]="",VLOOKUP(Table1[[#This Row],[IV_Standardised]],'5 -Impute_SE'!B:C,2,FALSE),Table1[[#This Row],[SE_E_mag]])</f>
        <v>8.5199999999999998E-2</v>
      </c>
      <c r="J473" s="10">
        <f>1/3</f>
        <v>0.33333333333333331</v>
      </c>
      <c r="K473" s="10">
        <f>1/Table1[[#This Row],[5 - Impute_SE]]</f>
        <v>11.737089201877934</v>
      </c>
      <c r="L473" s="10">
        <f>Table1[[#This Row],[7 - 1_SE]]*Table1[[#This Row],[6 - Assign weight]]</f>
        <v>3.9123630672926444</v>
      </c>
      <c r="M473" s="10">
        <f>Table1[[#This Row],[8 - Total weight]]*Table1[[#This Row],[E_mag]]</f>
        <v>8.9593114241001554E-2</v>
      </c>
      <c r="N473" s="10" t="s">
        <v>820</v>
      </c>
      <c r="O473" s="16">
        <v>2.29E-2</v>
      </c>
      <c r="P473" s="10" t="s">
        <v>98</v>
      </c>
      <c r="Q473" s="10">
        <v>8.5199999999999998E-2</v>
      </c>
      <c r="R473" s="10" t="s">
        <v>128</v>
      </c>
      <c r="S473" s="10" t="s">
        <v>44</v>
      </c>
      <c r="T473" s="10" t="s">
        <v>66</v>
      </c>
      <c r="U473" s="10" t="s">
        <v>46</v>
      </c>
      <c r="V473" s="10" t="s">
        <v>47</v>
      </c>
      <c r="W473" s="10"/>
      <c r="X473" s="10" t="s">
        <v>49</v>
      </c>
      <c r="Y473" s="10" t="s">
        <v>1168</v>
      </c>
      <c r="Z473" s="10" t="s">
        <v>1153</v>
      </c>
      <c r="AA473" s="10" t="s">
        <v>1229</v>
      </c>
      <c r="AB473" s="10" t="s">
        <v>92</v>
      </c>
      <c r="AC473" s="10" t="s">
        <v>1230</v>
      </c>
      <c r="AD473" s="10" t="s">
        <v>165</v>
      </c>
      <c r="AE473" s="10">
        <v>120</v>
      </c>
      <c r="AF473" s="10">
        <v>1</v>
      </c>
      <c r="AG473" s="10">
        <v>1</v>
      </c>
      <c r="AH473" s="10">
        <v>0</v>
      </c>
      <c r="AI473" s="10">
        <f>SUM(Table1[[#This Row],[Attitude_SS]:[Demography_SS]])</f>
        <v>1</v>
      </c>
      <c r="AJ473" s="10" t="s">
        <v>94</v>
      </c>
      <c r="AK473" s="10" t="s">
        <v>1231</v>
      </c>
      <c r="AL473" s="10"/>
      <c r="AM473" s="10" t="s">
        <v>1172</v>
      </c>
      <c r="AN473" s="10" t="s">
        <v>55</v>
      </c>
      <c r="AO473" s="11"/>
      <c r="AP473" s="10">
        <v>2.29E-2</v>
      </c>
      <c r="AQ473" s="10"/>
      <c r="AR473" s="10"/>
      <c r="AS473" s="10"/>
      <c r="AT473" s="10">
        <v>0.26877934272300469</v>
      </c>
      <c r="AU473" s="10" t="s">
        <v>127</v>
      </c>
    </row>
    <row r="474" spans="1:47" x14ac:dyDescent="0.35">
      <c r="A474" s="23">
        <v>129</v>
      </c>
      <c r="B474" s="10" t="s">
        <v>1183</v>
      </c>
      <c r="C474" s="10">
        <v>129.1</v>
      </c>
      <c r="D474" s="10" t="s">
        <v>1186</v>
      </c>
      <c r="E474" s="10" t="s">
        <v>1185</v>
      </c>
      <c r="F474" s="10" t="str">
        <f>IF(Table1[[#This Row],[Regional_accessibility]]=0,"exclude - no RA","")</f>
        <v/>
      </c>
      <c r="G474" s="10" t="str">
        <f>IF(Table1[[#This Row],[E_mag]]&gt;1,"exclude - &gt;1",IF(Table1[[#This Row],[E_mag]]&lt;-1,"exclude &lt;-1",""))</f>
        <v/>
      </c>
      <c r="H474" s="10" t="str">
        <f>IF(Table1[[#This Row],[E_mag]]&lt;'4 - Outliers'!$F$11,"low",IF(Table1[[#This Row],[E_mag]]&gt;'4 - Outliers'!$F$12,"high",""))</f>
        <v/>
      </c>
      <c r="I474" s="10">
        <f>IF(Table1[[#This Row],[SE_E_mag]]="",VLOOKUP(Table1[[#This Row],[IV_Standardised]],'5 -Impute_SE'!B:C,2,FALSE),Table1[[#This Row],[SE_E_mag]])</f>
        <v>1.7189784164569101E-3</v>
      </c>
      <c r="J474" s="10">
        <f>1/2</f>
        <v>0.5</v>
      </c>
      <c r="K474" s="10">
        <f>1/Table1[[#This Row],[5 - Impute_SE]]</f>
        <v>581.74087029036707</v>
      </c>
      <c r="L474" s="10">
        <f>Table1[[#This Row],[7 - 1_SE]]*Table1[[#This Row],[6 - Assign weight]]</f>
        <v>290.87043514518354</v>
      </c>
      <c r="M474" s="10">
        <f>Table1[[#This Row],[8 - Total weight]]*Table1[[#This Row],[E_mag]]</f>
        <v>0.52500000000000002</v>
      </c>
      <c r="N474" s="10" t="s">
        <v>175</v>
      </c>
      <c r="O474" s="47">
        <v>1.8049273372797558E-3</v>
      </c>
      <c r="P474" s="10" t="s">
        <v>383</v>
      </c>
      <c r="Q474" s="10">
        <v>1.7189784164569101E-3</v>
      </c>
      <c r="R474" s="10" t="s">
        <v>128</v>
      </c>
      <c r="S474" s="10" t="s">
        <v>44</v>
      </c>
      <c r="T474" s="10" t="s">
        <v>66</v>
      </c>
      <c r="U474" s="10" t="s">
        <v>46</v>
      </c>
      <c r="V474" s="10" t="s">
        <v>47</v>
      </c>
      <c r="W474" s="10"/>
      <c r="X474" s="10" t="s">
        <v>49</v>
      </c>
      <c r="Y474" s="10" t="s">
        <v>1168</v>
      </c>
      <c r="Z474" s="10" t="s">
        <v>1153</v>
      </c>
      <c r="AA474" s="10" t="s">
        <v>1169</v>
      </c>
      <c r="AB474" s="10" t="s">
        <v>1170</v>
      </c>
      <c r="AC474" s="10">
        <v>2010</v>
      </c>
      <c r="AD474" s="10" t="s">
        <v>165</v>
      </c>
      <c r="AE474" s="10">
        <v>55</v>
      </c>
      <c r="AF474" s="10">
        <v>1</v>
      </c>
      <c r="AG474" s="10">
        <v>0</v>
      </c>
      <c r="AH474" s="10">
        <v>0</v>
      </c>
      <c r="AI474" s="10">
        <f>SUM(Table1[[#This Row],[Attitude_SS]:[Demography_SS]])</f>
        <v>0</v>
      </c>
      <c r="AJ474" s="10" t="s">
        <v>94</v>
      </c>
      <c r="AK474" s="10" t="s">
        <v>1171</v>
      </c>
      <c r="AL474" s="10"/>
      <c r="AM474" s="10" t="s">
        <v>96</v>
      </c>
      <c r="AN474" s="10" t="s">
        <v>55</v>
      </c>
      <c r="AO474" s="11"/>
      <c r="AP474" s="10">
        <v>7.0499999999999993E-2</v>
      </c>
      <c r="AQ474" s="10"/>
      <c r="AR474" s="10"/>
      <c r="AS474" s="10"/>
      <c r="AT474" s="10">
        <v>-1.05</v>
      </c>
      <c r="AU474" s="10"/>
    </row>
    <row r="475" spans="1:47" x14ac:dyDescent="0.35">
      <c r="A475" s="23">
        <v>15</v>
      </c>
      <c r="B475" s="10" t="s">
        <v>204</v>
      </c>
      <c r="C475" s="10">
        <v>15.18</v>
      </c>
      <c r="D475" s="10" t="s">
        <v>260</v>
      </c>
      <c r="E475" s="10" t="s">
        <v>255</v>
      </c>
      <c r="F475" s="10" t="str">
        <f>IF(Table1[[#This Row],[Regional_accessibility]]=0,"exclude - no RA","")</f>
        <v>exclude - no RA</v>
      </c>
      <c r="G475" s="10" t="str">
        <f>IF(Table1[[#This Row],[E_mag]]&gt;1,"exclude - &gt;1",IF(Table1[[#This Row],[E_mag]]&lt;-1,"exclude &lt;-1",""))</f>
        <v/>
      </c>
      <c r="H475" s="10" t="str">
        <f>IF(Table1[[#This Row],[E_mag]]&lt;'4 - Outliers'!$F$11,"low",IF(Table1[[#This Row],[E_mag]]&gt;'4 - Outliers'!$F$12,"high",""))</f>
        <v/>
      </c>
      <c r="I475" s="10">
        <f>IF(Table1[[#This Row],[SE_E_mag]]="",VLOOKUP(Table1[[#This Row],[IV_Standardised]],'5 -Impute_SE'!B:C,2,FALSE),Table1[[#This Row],[SE_E_mag]])</f>
        <v>2.5401252463026297E-2</v>
      </c>
      <c r="J475" s="10"/>
      <c r="K475" s="10">
        <f>1/Table1[[#This Row],[5 - Impute_SE]]</f>
        <v>39.368137514305083</v>
      </c>
      <c r="L475" s="10">
        <f>Table1[[#This Row],[7 - 1_SE]]*Table1[[#This Row],[6 - Assign weight]]</f>
        <v>0</v>
      </c>
      <c r="M475" s="10">
        <f>Table1[[#This Row],[8 - Total weight]]*Table1[[#This Row],[E_mag]]</f>
        <v>0</v>
      </c>
      <c r="N475" s="10" t="s">
        <v>229</v>
      </c>
      <c r="O475" s="10">
        <v>8.6918631045922821E-3</v>
      </c>
      <c r="P475" s="10" t="s">
        <v>228</v>
      </c>
      <c r="Q475" s="10"/>
      <c r="R475" s="10"/>
      <c r="S475" s="10" t="s">
        <v>88</v>
      </c>
      <c r="T475" s="10" t="s">
        <v>66</v>
      </c>
      <c r="U475" s="10" t="s">
        <v>88</v>
      </c>
      <c r="V475" s="10" t="s">
        <v>212</v>
      </c>
      <c r="W475" s="10" t="s">
        <v>213</v>
      </c>
      <c r="X475" s="10" t="s">
        <v>214</v>
      </c>
      <c r="Y475" s="10" t="s">
        <v>90</v>
      </c>
      <c r="Z475" s="10" t="s">
        <v>142</v>
      </c>
      <c r="AA475" s="11" t="s">
        <v>51</v>
      </c>
      <c r="AB475" s="11" t="s">
        <v>103</v>
      </c>
      <c r="AC475" s="11">
        <v>2000</v>
      </c>
      <c r="AD475" s="10" t="s">
        <v>93</v>
      </c>
      <c r="AE475" s="10">
        <v>1430</v>
      </c>
      <c r="AF475" s="10">
        <v>0</v>
      </c>
      <c r="AG475" s="10">
        <v>0</v>
      </c>
      <c r="AH475" s="10">
        <v>1</v>
      </c>
      <c r="AI475" s="10">
        <f>SUM(Table1[[#This Row],[Attitude_SS]:[Demography_SS]])</f>
        <v>1</v>
      </c>
      <c r="AJ475" s="11" t="s">
        <v>60</v>
      </c>
      <c r="AK475" s="11" t="s">
        <v>245</v>
      </c>
      <c r="AL475" s="11">
        <v>1</v>
      </c>
      <c r="AM475" s="10" t="s">
        <v>62</v>
      </c>
      <c r="AN475" s="11" t="s">
        <v>215</v>
      </c>
      <c r="AO475" s="11"/>
      <c r="AP475" s="10">
        <v>0.34810000000000002</v>
      </c>
      <c r="AQ475" s="10"/>
      <c r="AR475" s="10">
        <v>1.4163738800463948</v>
      </c>
      <c r="AS475" s="10" t="s">
        <v>185</v>
      </c>
      <c r="AT475" s="10" t="s">
        <v>58</v>
      </c>
      <c r="AU475" s="10"/>
    </row>
    <row r="476" spans="1:47" x14ac:dyDescent="0.35">
      <c r="A476" s="23">
        <v>15</v>
      </c>
      <c r="B476" s="10" t="s">
        <v>204</v>
      </c>
      <c r="C476" s="10">
        <v>15.18</v>
      </c>
      <c r="D476" s="10" t="s">
        <v>259</v>
      </c>
      <c r="E476" s="10" t="s">
        <v>255</v>
      </c>
      <c r="F476" s="10" t="str">
        <f>IF(Table1[[#This Row],[Regional_accessibility]]=0,"exclude - no RA","")</f>
        <v>exclude - no RA</v>
      </c>
      <c r="G476" s="10" t="str">
        <f>IF(Table1[[#This Row],[E_mag]]&gt;1,"exclude - &gt;1",IF(Table1[[#This Row],[E_mag]]&lt;-1,"exclude &lt;-1",""))</f>
        <v/>
      </c>
      <c r="H476" s="10" t="str">
        <f>IF(Table1[[#This Row],[E_mag]]&lt;'4 - Outliers'!$F$11,"low",IF(Table1[[#This Row],[E_mag]]&gt;'4 - Outliers'!$F$12,"high",""))</f>
        <v/>
      </c>
      <c r="I476" s="10">
        <f>IF(Table1[[#This Row],[SE_E_mag]]="",VLOOKUP(Table1[[#This Row],[IV_Standardised]],'5 -Impute_SE'!B:C,2,FALSE),Table1[[#This Row],[SE_E_mag]])</f>
        <v>2.5401252463026297E-2</v>
      </c>
      <c r="J476" s="10"/>
      <c r="K476" s="10">
        <f>1/Table1[[#This Row],[5 - Impute_SE]]</f>
        <v>39.368137514305083</v>
      </c>
      <c r="L476" s="10">
        <f>Table1[[#This Row],[7 - 1_SE]]*Table1[[#This Row],[6 - Assign weight]]</f>
        <v>0</v>
      </c>
      <c r="M476" s="10">
        <f>Table1[[#This Row],[8 - Total weight]]*Table1[[#This Row],[E_mag]]</f>
        <v>0</v>
      </c>
      <c r="N476" s="10" t="s">
        <v>229</v>
      </c>
      <c r="O476" s="10">
        <v>3.4054478784704034E-3</v>
      </c>
      <c r="P476" s="10" t="s">
        <v>228</v>
      </c>
      <c r="Q476" s="10"/>
      <c r="R476" s="10"/>
      <c r="S476" s="10" t="s">
        <v>88</v>
      </c>
      <c r="T476" s="10" t="s">
        <v>66</v>
      </c>
      <c r="U476" s="10" t="s">
        <v>88</v>
      </c>
      <c r="V476" s="10" t="s">
        <v>212</v>
      </c>
      <c r="W476" s="10" t="s">
        <v>213</v>
      </c>
      <c r="X476" s="10" t="s">
        <v>214</v>
      </c>
      <c r="Y476" s="10" t="s">
        <v>90</v>
      </c>
      <c r="Z476" s="10" t="s">
        <v>142</v>
      </c>
      <c r="AA476" s="11" t="s">
        <v>51</v>
      </c>
      <c r="AB476" s="11" t="s">
        <v>103</v>
      </c>
      <c r="AC476" s="11">
        <v>2000</v>
      </c>
      <c r="AD476" s="10" t="s">
        <v>93</v>
      </c>
      <c r="AE476" s="10">
        <v>1430</v>
      </c>
      <c r="AF476" s="10">
        <v>0</v>
      </c>
      <c r="AG476" s="10">
        <v>0</v>
      </c>
      <c r="AH476" s="10">
        <v>1</v>
      </c>
      <c r="AI476" s="10">
        <f>SUM(Table1[[#This Row],[Attitude_SS]:[Demography_SS]])</f>
        <v>1</v>
      </c>
      <c r="AJ476" s="11" t="s">
        <v>60</v>
      </c>
      <c r="AK476" s="11" t="s">
        <v>239</v>
      </c>
      <c r="AL476" s="11">
        <v>1</v>
      </c>
      <c r="AM476" s="10" t="s">
        <v>62</v>
      </c>
      <c r="AN476" s="11" t="s">
        <v>215</v>
      </c>
      <c r="AO476" s="11"/>
      <c r="AP476" s="10">
        <v>0.35460000000000003</v>
      </c>
      <c r="AQ476" s="10"/>
      <c r="AR476" s="10">
        <v>1.4256102960990087</v>
      </c>
      <c r="AS476" s="10" t="s">
        <v>185</v>
      </c>
      <c r="AT476" s="10" t="s">
        <v>58</v>
      </c>
      <c r="AU476" s="10"/>
    </row>
    <row r="477" spans="1:47" x14ac:dyDescent="0.35">
      <c r="A477" s="23">
        <v>15</v>
      </c>
      <c r="B477" s="10" t="s">
        <v>204</v>
      </c>
      <c r="C477" s="10">
        <v>15.16</v>
      </c>
      <c r="D477" s="10" t="s">
        <v>234</v>
      </c>
      <c r="E477" s="10" t="s">
        <v>226</v>
      </c>
      <c r="F477" s="10" t="str">
        <f>IF(Table1[[#This Row],[Regional_accessibility]]=0,"exclude - no RA","")</f>
        <v>exclude - no RA</v>
      </c>
      <c r="G477" s="10" t="str">
        <f>IF(Table1[[#This Row],[E_mag]]&gt;1,"exclude - &gt;1",IF(Table1[[#This Row],[E_mag]]&lt;-1,"exclude &lt;-1",""))</f>
        <v/>
      </c>
      <c r="H477" s="10" t="str">
        <f>IF(Table1[[#This Row],[E_mag]]&lt;'4 - Outliers'!$F$11,"low",IF(Table1[[#This Row],[E_mag]]&gt;'4 - Outliers'!$F$12,"high",""))</f>
        <v/>
      </c>
      <c r="I477" s="10">
        <f>IF(Table1[[#This Row],[SE_E_mag]]="",VLOOKUP(Table1[[#This Row],[IV_Standardised]],'5 -Impute_SE'!B:C,2,FALSE),Table1[[#This Row],[SE_E_mag]])</f>
        <v>2.5401252463026297E-2</v>
      </c>
      <c r="J477" s="10"/>
      <c r="K477" s="10">
        <f>1/Table1[[#This Row],[5 - Impute_SE]]</f>
        <v>39.368137514305083</v>
      </c>
      <c r="L477" s="10">
        <f>Table1[[#This Row],[7 - 1_SE]]*Table1[[#This Row],[6 - Assign weight]]</f>
        <v>0</v>
      </c>
      <c r="M477" s="10">
        <f>Table1[[#This Row],[8 - Total weight]]*Table1[[#This Row],[E_mag]]</f>
        <v>0</v>
      </c>
      <c r="N477" s="10" t="s">
        <v>229</v>
      </c>
      <c r="O477" s="10">
        <v>1.1826086956521738E-3</v>
      </c>
      <c r="P477" s="10" t="s">
        <v>228</v>
      </c>
      <c r="Q477" s="10"/>
      <c r="R477" s="10"/>
      <c r="S477" s="10" t="s">
        <v>88</v>
      </c>
      <c r="T477" s="10" t="s">
        <v>66</v>
      </c>
      <c r="U477" s="10" t="s">
        <v>88</v>
      </c>
      <c r="V477" s="10" t="s">
        <v>212</v>
      </c>
      <c r="W477" s="10" t="s">
        <v>213</v>
      </c>
      <c r="X477" s="10" t="s">
        <v>214</v>
      </c>
      <c r="Y477" s="10" t="s">
        <v>90</v>
      </c>
      <c r="Z477" s="10" t="s">
        <v>142</v>
      </c>
      <c r="AA477" s="11" t="s">
        <v>51</v>
      </c>
      <c r="AB477" s="11" t="s">
        <v>207</v>
      </c>
      <c r="AC477" s="11">
        <v>2000</v>
      </c>
      <c r="AD477" s="10" t="s">
        <v>93</v>
      </c>
      <c r="AE477" s="10">
        <v>5727</v>
      </c>
      <c r="AF477" s="10">
        <v>0</v>
      </c>
      <c r="AG477" s="10">
        <v>0</v>
      </c>
      <c r="AH477" s="10">
        <v>1</v>
      </c>
      <c r="AI477" s="10">
        <f>SUM(Table1[[#This Row],[Attitude_SS]:[Demography_SS]])</f>
        <v>1</v>
      </c>
      <c r="AJ477" s="11" t="s">
        <v>60</v>
      </c>
      <c r="AK477" s="11" t="s">
        <v>235</v>
      </c>
      <c r="AL477" s="11">
        <v>1</v>
      </c>
      <c r="AM477" s="10" t="s">
        <v>62</v>
      </c>
      <c r="AN477" s="11" t="s">
        <v>215</v>
      </c>
      <c r="AO477" s="11"/>
      <c r="AP477" s="10">
        <v>0.39839999999999998</v>
      </c>
      <c r="AQ477" s="10"/>
      <c r="AR477" s="10">
        <v>1.4894396866426454</v>
      </c>
      <c r="AS477" s="10" t="s">
        <v>185</v>
      </c>
      <c r="AT477" s="10" t="s">
        <v>58</v>
      </c>
      <c r="AU477" s="10"/>
    </row>
    <row r="478" spans="1:47" x14ac:dyDescent="0.35">
      <c r="A478" s="23">
        <v>15</v>
      </c>
      <c r="B478" s="10" t="s">
        <v>204</v>
      </c>
      <c r="C478" s="10">
        <v>15.17</v>
      </c>
      <c r="D478" s="10" t="s">
        <v>248</v>
      </c>
      <c r="E478" s="10" t="s">
        <v>246</v>
      </c>
      <c r="F478" s="10" t="str">
        <f>IF(Table1[[#This Row],[Regional_accessibility]]=0,"exclude - no RA","")</f>
        <v>exclude - no RA</v>
      </c>
      <c r="G478" s="10" t="str">
        <f>IF(Table1[[#This Row],[E_mag]]&gt;1,"exclude - &gt;1",IF(Table1[[#This Row],[E_mag]]&lt;-1,"exclude &lt;-1",""))</f>
        <v/>
      </c>
      <c r="H478" s="10" t="str">
        <f>IF(Table1[[#This Row],[E_mag]]&lt;'4 - Outliers'!$F$11,"low",IF(Table1[[#This Row],[E_mag]]&gt;'4 - Outliers'!$F$12,"high",""))</f>
        <v/>
      </c>
      <c r="I478" s="10">
        <f>IF(Table1[[#This Row],[SE_E_mag]]="",VLOOKUP(Table1[[#This Row],[IV_Standardised]],'5 -Impute_SE'!B:C,2,FALSE),Table1[[#This Row],[SE_E_mag]])</f>
        <v>2.5401252463026297E-2</v>
      </c>
      <c r="J478" s="10"/>
      <c r="K478" s="10">
        <f>1/Table1[[#This Row],[5 - Impute_SE]]</f>
        <v>39.368137514305083</v>
      </c>
      <c r="L478" s="10">
        <f>Table1[[#This Row],[7 - 1_SE]]*Table1[[#This Row],[6 - Assign weight]]</f>
        <v>0</v>
      </c>
      <c r="M478" s="10">
        <f>Table1[[#This Row],[8 - Total weight]]*Table1[[#This Row],[E_mag]]</f>
        <v>0</v>
      </c>
      <c r="N478" s="10" t="s">
        <v>227</v>
      </c>
      <c r="O478" s="10">
        <v>1.0163785577090973E-3</v>
      </c>
      <c r="P478" s="10" t="s">
        <v>228</v>
      </c>
      <c r="Q478" s="10"/>
      <c r="R478" s="10"/>
      <c r="S478" s="10" t="s">
        <v>44</v>
      </c>
      <c r="T478" s="10" t="s">
        <v>66</v>
      </c>
      <c r="U478" s="10" t="s">
        <v>46</v>
      </c>
      <c r="V478" s="10" t="s">
        <v>212</v>
      </c>
      <c r="W478" s="10" t="s">
        <v>213</v>
      </c>
      <c r="X478" s="10" t="s">
        <v>214</v>
      </c>
      <c r="Y478" s="10" t="s">
        <v>90</v>
      </c>
      <c r="Z478" s="10" t="s">
        <v>142</v>
      </c>
      <c r="AA478" s="11" t="s">
        <v>51</v>
      </c>
      <c r="AB478" s="11" t="s">
        <v>220</v>
      </c>
      <c r="AC478" s="11">
        <v>2000</v>
      </c>
      <c r="AD478" s="10" t="s">
        <v>93</v>
      </c>
      <c r="AE478" s="10">
        <v>3307</v>
      </c>
      <c r="AF478" s="10">
        <v>0</v>
      </c>
      <c r="AG478" s="10">
        <v>0</v>
      </c>
      <c r="AH478" s="10">
        <v>1</v>
      </c>
      <c r="AI478" s="10">
        <f>SUM(Table1[[#This Row],[Attitude_SS]:[Demography_SS]])</f>
        <v>1</v>
      </c>
      <c r="AJ478" s="11" t="s">
        <v>60</v>
      </c>
      <c r="AK478" s="11" t="s">
        <v>235</v>
      </c>
      <c r="AL478" s="11">
        <v>1</v>
      </c>
      <c r="AM478" s="10" t="s">
        <v>62</v>
      </c>
      <c r="AN478" s="11" t="s">
        <v>215</v>
      </c>
      <c r="AO478" s="11"/>
      <c r="AP478" s="10">
        <v>0.34239999999999998</v>
      </c>
      <c r="AQ478" s="10"/>
      <c r="AR478" s="10">
        <v>1.4083235142689496</v>
      </c>
      <c r="AS478" s="10" t="s">
        <v>185</v>
      </c>
      <c r="AT478" s="10" t="s">
        <v>58</v>
      </c>
      <c r="AU478" s="10"/>
    </row>
    <row r="479" spans="1:47" x14ac:dyDescent="0.35">
      <c r="A479" s="23">
        <v>15</v>
      </c>
      <c r="B479" s="10" t="s">
        <v>204</v>
      </c>
      <c r="C479" s="10">
        <v>15.18</v>
      </c>
      <c r="D479" s="10" t="s">
        <v>254</v>
      </c>
      <c r="E479" s="10" t="s">
        <v>255</v>
      </c>
      <c r="F479" s="10" t="str">
        <f>IF(Table1[[#This Row],[Regional_accessibility]]=0,"exclude - no RA","")</f>
        <v>exclude - no RA</v>
      </c>
      <c r="G479" s="10" t="str">
        <f>IF(Table1[[#This Row],[E_mag]]&gt;1,"exclude - &gt;1",IF(Table1[[#This Row],[E_mag]]&lt;-1,"exclude &lt;-1",""))</f>
        <v/>
      </c>
      <c r="H479" s="10" t="str">
        <f>IF(Table1[[#This Row],[E_mag]]&lt;'4 - Outliers'!$F$11,"low",IF(Table1[[#This Row],[E_mag]]&gt;'4 - Outliers'!$F$12,"high",""))</f>
        <v/>
      </c>
      <c r="I479" s="10">
        <f>IF(Table1[[#This Row],[SE_E_mag]]="",VLOOKUP(Table1[[#This Row],[IV_Standardised]],'5 -Impute_SE'!B:C,2,FALSE),Table1[[#This Row],[SE_E_mag]])</f>
        <v>2.5401252463026297E-2</v>
      </c>
      <c r="J479" s="10"/>
      <c r="K479" s="10">
        <f>1/Table1[[#This Row],[5 - Impute_SE]]</f>
        <v>39.368137514305083</v>
      </c>
      <c r="L479" s="10">
        <f>Table1[[#This Row],[7 - 1_SE]]*Table1[[#This Row],[6 - Assign weight]]</f>
        <v>0</v>
      </c>
      <c r="M479" s="10">
        <f>Table1[[#This Row],[8 - Total weight]]*Table1[[#This Row],[E_mag]]</f>
        <v>0</v>
      </c>
      <c r="N479" s="10" t="s">
        <v>227</v>
      </c>
      <c r="O479" s="10">
        <v>-1.0205343111576741E-3</v>
      </c>
      <c r="P479" s="10" t="s">
        <v>228</v>
      </c>
      <c r="Q479" s="10"/>
      <c r="R479" s="10"/>
      <c r="S479" s="10" t="s">
        <v>44</v>
      </c>
      <c r="T479" s="10" t="s">
        <v>45</v>
      </c>
      <c r="U479" s="10" t="s">
        <v>46</v>
      </c>
      <c r="V479" s="10" t="s">
        <v>212</v>
      </c>
      <c r="W479" s="10" t="s">
        <v>213</v>
      </c>
      <c r="X479" s="10" t="s">
        <v>214</v>
      </c>
      <c r="Y479" s="10" t="s">
        <v>90</v>
      </c>
      <c r="Z479" s="10" t="s">
        <v>142</v>
      </c>
      <c r="AA479" s="11" t="s">
        <v>51</v>
      </c>
      <c r="AB479" s="11" t="s">
        <v>103</v>
      </c>
      <c r="AC479" s="11">
        <v>2000</v>
      </c>
      <c r="AD479" s="10" t="s">
        <v>93</v>
      </c>
      <c r="AE479" s="10">
        <v>1430</v>
      </c>
      <c r="AF479" s="10">
        <v>0</v>
      </c>
      <c r="AG479" s="10">
        <v>0</v>
      </c>
      <c r="AH479" s="10">
        <v>1</v>
      </c>
      <c r="AI479" s="10">
        <f>SUM(Table1[[#This Row],[Attitude_SS]:[Demography_SS]])</f>
        <v>1</v>
      </c>
      <c r="AJ479" s="11" t="s">
        <v>60</v>
      </c>
      <c r="AK479" s="11" t="s">
        <v>235</v>
      </c>
      <c r="AL479" s="11">
        <v>1</v>
      </c>
      <c r="AM479" s="11" t="s">
        <v>62</v>
      </c>
      <c r="AN479" s="11" t="s">
        <v>215</v>
      </c>
      <c r="AO479" s="11"/>
      <c r="AP479" s="10">
        <v>-0.34379999999999999</v>
      </c>
      <c r="AQ479" s="10"/>
      <c r="AR479" s="10">
        <v>0.70907072801464455</v>
      </c>
      <c r="AS479" s="10" t="s">
        <v>185</v>
      </c>
      <c r="AT479" s="10" t="s">
        <v>58</v>
      </c>
      <c r="AU479" s="10"/>
    </row>
    <row r="480" spans="1:47" x14ac:dyDescent="0.35">
      <c r="A480" s="23">
        <v>15</v>
      </c>
      <c r="B480" s="10" t="s">
        <v>204</v>
      </c>
      <c r="C480" s="10">
        <v>15.2</v>
      </c>
      <c r="D480" s="10" t="s">
        <v>268</v>
      </c>
      <c r="E480" s="10" t="s">
        <v>269</v>
      </c>
      <c r="F480" s="10" t="str">
        <f>IF(Table1[[#This Row],[Regional_accessibility]]=0,"exclude - no RA","")</f>
        <v>exclude - no RA</v>
      </c>
      <c r="G480" s="10" t="str">
        <f>IF(Table1[[#This Row],[E_mag]]&gt;1,"exclude - &gt;1",IF(Table1[[#This Row],[E_mag]]&lt;-1,"exclude &lt;-1",""))</f>
        <v/>
      </c>
      <c r="H480" s="10" t="str">
        <f>IF(Table1[[#This Row],[E_mag]]&lt;'4 - Outliers'!$F$11,"low",IF(Table1[[#This Row],[E_mag]]&gt;'4 - Outliers'!$F$12,"high",""))</f>
        <v/>
      </c>
      <c r="I480" s="10">
        <f>IF(Table1[[#This Row],[SE_E_mag]]="",VLOOKUP(Table1[[#This Row],[IV_Standardised]],'5 -Impute_SE'!B:C,2,FALSE),Table1[[#This Row],[SE_E_mag]])</f>
        <v>2.5401252463026297E-2</v>
      </c>
      <c r="J480" s="10"/>
      <c r="K480" s="10">
        <f>1/Table1[[#This Row],[5 - Impute_SE]]</f>
        <v>39.368137514305083</v>
      </c>
      <c r="L480" s="10">
        <f>Table1[[#This Row],[7 - 1_SE]]*Table1[[#This Row],[6 - Assign weight]]</f>
        <v>0</v>
      </c>
      <c r="M480" s="10">
        <f>Table1[[#This Row],[8 - Total weight]]*Table1[[#This Row],[E_mag]]</f>
        <v>0</v>
      </c>
      <c r="N480" s="10" t="s">
        <v>232</v>
      </c>
      <c r="O480" s="10">
        <v>-4.2355858215470579E-3</v>
      </c>
      <c r="P480" s="10" t="s">
        <v>228</v>
      </c>
      <c r="Q480" s="10"/>
      <c r="R480" s="10"/>
      <c r="S480" s="10" t="s">
        <v>88</v>
      </c>
      <c r="T480" s="10" t="s">
        <v>45</v>
      </c>
      <c r="U480" s="10" t="s">
        <v>44</v>
      </c>
      <c r="V480" s="10" t="s">
        <v>212</v>
      </c>
      <c r="W480" s="10" t="s">
        <v>213</v>
      </c>
      <c r="X480" s="10" t="s">
        <v>214</v>
      </c>
      <c r="Y480" s="10" t="s">
        <v>90</v>
      </c>
      <c r="Z480" s="10" t="s">
        <v>142</v>
      </c>
      <c r="AA480" s="11" t="s">
        <v>51</v>
      </c>
      <c r="AB480" s="11" t="s">
        <v>270</v>
      </c>
      <c r="AC480" s="11">
        <v>2000</v>
      </c>
      <c r="AD480" s="10" t="s">
        <v>93</v>
      </c>
      <c r="AE480" s="10">
        <v>397</v>
      </c>
      <c r="AF480" s="10">
        <v>0</v>
      </c>
      <c r="AG480" s="10">
        <v>0</v>
      </c>
      <c r="AH480" s="10">
        <v>1</v>
      </c>
      <c r="AI480" s="10">
        <f>SUM(Table1[[#This Row],[Attitude_SS]:[Demography_SS]])</f>
        <v>1</v>
      </c>
      <c r="AJ480" s="11" t="s">
        <v>60</v>
      </c>
      <c r="AK480" s="11" t="s">
        <v>231</v>
      </c>
      <c r="AL480" s="11">
        <v>1</v>
      </c>
      <c r="AM480" s="11" t="s">
        <v>62</v>
      </c>
      <c r="AN480" s="11" t="s">
        <v>215</v>
      </c>
      <c r="AO480" s="11"/>
      <c r="AP480" s="10">
        <v>-2.98E-2</v>
      </c>
      <c r="AQ480" s="10"/>
      <c r="AR480" s="10">
        <v>0.97063964206542253</v>
      </c>
      <c r="AS480" s="10" t="s">
        <v>185</v>
      </c>
      <c r="AT480" s="10" t="s">
        <v>58</v>
      </c>
      <c r="AU480" s="10"/>
    </row>
    <row r="481" spans="1:47" x14ac:dyDescent="0.35">
      <c r="A481" s="23">
        <v>17</v>
      </c>
      <c r="B481" s="10" t="s">
        <v>292</v>
      </c>
      <c r="C481" s="10">
        <v>17.100000000000001</v>
      </c>
      <c r="D481" s="10" t="s">
        <v>293</v>
      </c>
      <c r="E481" s="10" t="s">
        <v>294</v>
      </c>
      <c r="F481" s="10" t="str">
        <f>IF(Table1[[#This Row],[Regional_accessibility]]=0,"exclude - no RA","")</f>
        <v>exclude - no RA</v>
      </c>
      <c r="G481" s="10" t="str">
        <f>IF(Table1[[#This Row],[E_mag]]&gt;1,"exclude - &gt;1",IF(Table1[[#This Row],[E_mag]]&lt;-1,"exclude &lt;-1",""))</f>
        <v/>
      </c>
      <c r="H481" s="10" t="str">
        <f>IF(Table1[[#This Row],[E_mag]]&lt;'4 - Outliers'!$F$11,"low",IF(Table1[[#This Row],[E_mag]]&gt;'4 - Outliers'!$F$12,"high",""))</f>
        <v/>
      </c>
      <c r="I481" s="10">
        <f>IF(Table1[[#This Row],[SE_E_mag]]="",VLOOKUP(Table1[[#This Row],[IV_Standardised]],'5 -Impute_SE'!B:C,2,FALSE),Table1[[#This Row],[SE_E_mag]])</f>
        <v>1.4364089775561098E-3</v>
      </c>
      <c r="J481" s="10"/>
      <c r="K481" s="10">
        <f>1/Table1[[#This Row],[5 - Impute_SE]]</f>
        <v>696.18055555555554</v>
      </c>
      <c r="L481" s="10">
        <f>Table1[[#This Row],[7 - 1_SE]]*Table1[[#This Row],[6 - Assign weight]]</f>
        <v>0</v>
      </c>
      <c r="M481" s="10">
        <f>Table1[[#This Row],[8 - Total weight]]*Table1[[#This Row],[E_mag]]</f>
        <v>0</v>
      </c>
      <c r="N481" s="10" t="s">
        <v>297</v>
      </c>
      <c r="O481" s="10">
        <v>-5.7599999999999995E-3</v>
      </c>
      <c r="P481" s="10" t="s">
        <v>298</v>
      </c>
      <c r="Q481" s="10">
        <v>1.4364089775561098E-3</v>
      </c>
      <c r="R481" s="10" t="s">
        <v>128</v>
      </c>
      <c r="S481" s="10" t="s">
        <v>88</v>
      </c>
      <c r="T481" s="10" t="s">
        <v>66</v>
      </c>
      <c r="U481" s="10" t="s">
        <v>88</v>
      </c>
      <c r="V481" s="10" t="s">
        <v>47</v>
      </c>
      <c r="W481" s="10" t="s">
        <v>295</v>
      </c>
      <c r="X481" s="10" t="s">
        <v>49</v>
      </c>
      <c r="Y481" s="10" t="s">
        <v>90</v>
      </c>
      <c r="Z481" s="10" t="s">
        <v>13</v>
      </c>
      <c r="AA481" s="11" t="s">
        <v>51</v>
      </c>
      <c r="AB481" s="11" t="s">
        <v>225</v>
      </c>
      <c r="AC481" s="11">
        <v>2002</v>
      </c>
      <c r="AD481" s="10" t="s">
        <v>93</v>
      </c>
      <c r="AE481" s="10">
        <v>3582</v>
      </c>
      <c r="AF481" s="10">
        <v>0</v>
      </c>
      <c r="AG481" s="10">
        <v>0</v>
      </c>
      <c r="AH481" s="10">
        <v>1</v>
      </c>
      <c r="AI481" s="10">
        <f>SUM(Table1[[#This Row],[Attitude_SS]:[Demography_SS]])</f>
        <v>1</v>
      </c>
      <c r="AJ481" s="11" t="s">
        <v>60</v>
      </c>
      <c r="AK481" s="11" t="s">
        <v>296</v>
      </c>
      <c r="AL481" s="11"/>
      <c r="AM481" s="11" t="s">
        <v>167</v>
      </c>
      <c r="AN481" s="11" t="s">
        <v>55</v>
      </c>
      <c r="AO481" s="11"/>
      <c r="AP481" s="10">
        <v>7.1999999999999995E-2</v>
      </c>
      <c r="AQ481" s="10"/>
      <c r="AR481" s="10"/>
      <c r="AS481" s="10" t="s">
        <v>58</v>
      </c>
      <c r="AT481" s="10">
        <v>4.01</v>
      </c>
      <c r="AU481" s="10"/>
    </row>
    <row r="482" spans="1:47" x14ac:dyDescent="0.35">
      <c r="A482" s="23">
        <v>15</v>
      </c>
      <c r="B482" s="10" t="s">
        <v>204</v>
      </c>
      <c r="C482" s="10">
        <v>15.19</v>
      </c>
      <c r="D482" s="10" t="s">
        <v>263</v>
      </c>
      <c r="E482" s="10" t="s">
        <v>262</v>
      </c>
      <c r="F482" s="10" t="str">
        <f>IF(Table1[[#This Row],[Regional_accessibility]]=0,"exclude - no RA","")</f>
        <v>exclude - no RA</v>
      </c>
      <c r="G482" s="10" t="str">
        <f>IF(Table1[[#This Row],[E_mag]]&gt;1,"exclude - &gt;1",IF(Table1[[#This Row],[E_mag]]&lt;-1,"exclude &lt;-1",""))</f>
        <v/>
      </c>
      <c r="H482" s="10" t="str">
        <f>IF(Table1[[#This Row],[E_mag]]&lt;'4 - Outliers'!$F$11,"low",IF(Table1[[#This Row],[E_mag]]&gt;'4 - Outliers'!$F$12,"high",""))</f>
        <v/>
      </c>
      <c r="I482" s="10">
        <f>IF(Table1[[#This Row],[SE_E_mag]]="",VLOOKUP(Table1[[#This Row],[IV_Standardised]],'5 -Impute_SE'!B:C,2,FALSE),Table1[[#This Row],[SE_E_mag]])</f>
        <v>2.5401252463026297E-2</v>
      </c>
      <c r="J482" s="10"/>
      <c r="K482" s="10">
        <f>1/Table1[[#This Row],[5 - Impute_SE]]</f>
        <v>39.368137514305083</v>
      </c>
      <c r="L482" s="10">
        <f>Table1[[#This Row],[7 - 1_SE]]*Table1[[#This Row],[6 - Assign weight]]</f>
        <v>0</v>
      </c>
      <c r="M482" s="10">
        <f>Table1[[#This Row],[8 - Total weight]]*Table1[[#This Row],[E_mag]]</f>
        <v>0</v>
      </c>
      <c r="N482" s="10" t="s">
        <v>227</v>
      </c>
      <c r="O482" s="10">
        <v>-1.1285419940632093E-2</v>
      </c>
      <c r="P482" s="10" t="s">
        <v>228</v>
      </c>
      <c r="Q482" s="10"/>
      <c r="R482" s="10"/>
      <c r="S482" s="10" t="s">
        <v>44</v>
      </c>
      <c r="T482" s="10" t="s">
        <v>45</v>
      </c>
      <c r="U482" s="10" t="s">
        <v>46</v>
      </c>
      <c r="V482" s="10" t="s">
        <v>212</v>
      </c>
      <c r="W482" s="10" t="s">
        <v>213</v>
      </c>
      <c r="X482" s="10" t="s">
        <v>214</v>
      </c>
      <c r="Y482" s="10" t="s">
        <v>90</v>
      </c>
      <c r="Z482" s="10" t="s">
        <v>142</v>
      </c>
      <c r="AA482" s="11" t="s">
        <v>51</v>
      </c>
      <c r="AB482" s="11" t="s">
        <v>225</v>
      </c>
      <c r="AC482" s="11">
        <v>2000</v>
      </c>
      <c r="AD482" s="10" t="s">
        <v>93</v>
      </c>
      <c r="AE482" s="10">
        <v>593</v>
      </c>
      <c r="AF482" s="10">
        <v>0</v>
      </c>
      <c r="AG482" s="10">
        <v>0</v>
      </c>
      <c r="AH482" s="10">
        <v>1</v>
      </c>
      <c r="AI482" s="10">
        <f>SUM(Table1[[#This Row],[Attitude_SS]:[Demography_SS]])</f>
        <v>1</v>
      </c>
      <c r="AJ482" s="11" t="s">
        <v>60</v>
      </c>
      <c r="AK482" s="11" t="s">
        <v>231</v>
      </c>
      <c r="AL482" s="11">
        <v>1</v>
      </c>
      <c r="AM482" s="11" t="s">
        <v>62</v>
      </c>
      <c r="AN482" s="11" t="s">
        <v>215</v>
      </c>
      <c r="AO482" s="11"/>
      <c r="AP482" s="10">
        <v>-7.9399999999999998E-2</v>
      </c>
      <c r="AQ482" s="10"/>
      <c r="AR482" s="10">
        <v>0.92367038238864729</v>
      </c>
      <c r="AS482" s="10" t="s">
        <v>185</v>
      </c>
      <c r="AT482" s="10" t="s">
        <v>58</v>
      </c>
      <c r="AU482" s="10"/>
    </row>
    <row r="483" spans="1:47" x14ac:dyDescent="0.35">
      <c r="A483" s="23">
        <v>15</v>
      </c>
      <c r="B483" s="10" t="s">
        <v>204</v>
      </c>
      <c r="C483" s="10">
        <v>15.17</v>
      </c>
      <c r="D483" s="10" t="s">
        <v>247</v>
      </c>
      <c r="E483" s="10" t="s">
        <v>246</v>
      </c>
      <c r="F483" s="10" t="str">
        <f>IF(Table1[[#This Row],[Regional_accessibility]]=0,"exclude - no RA","")</f>
        <v>exclude - no RA</v>
      </c>
      <c r="G483" s="10" t="str">
        <f>IF(Table1[[#This Row],[E_mag]]&gt;1,"exclude - &gt;1",IF(Table1[[#This Row],[E_mag]]&lt;-1,"exclude &lt;-1",""))</f>
        <v/>
      </c>
      <c r="H483" s="10" t="str">
        <f>IF(Table1[[#This Row],[E_mag]]&lt;'4 - Outliers'!$F$11,"low",IF(Table1[[#This Row],[E_mag]]&gt;'4 - Outliers'!$F$12,"high",""))</f>
        <v/>
      </c>
      <c r="I483" s="10">
        <f>IF(Table1[[#This Row],[SE_E_mag]]="",VLOOKUP(Table1[[#This Row],[IV_Standardised]],'5 -Impute_SE'!B:C,2,FALSE),Table1[[#This Row],[SE_E_mag]])</f>
        <v>2.5401252463026297E-2</v>
      </c>
      <c r="J483" s="10"/>
      <c r="K483" s="10">
        <f>1/Table1[[#This Row],[5 - Impute_SE]]</f>
        <v>39.368137514305083</v>
      </c>
      <c r="L483" s="10">
        <f>Table1[[#This Row],[7 - 1_SE]]*Table1[[#This Row],[6 - Assign weight]]</f>
        <v>0</v>
      </c>
      <c r="M483" s="10">
        <f>Table1[[#This Row],[8 - Total weight]]*Table1[[#This Row],[E_mag]]</f>
        <v>0</v>
      </c>
      <c r="N483" s="10" t="s">
        <v>232</v>
      </c>
      <c r="O483" s="10">
        <v>-4.7259472673301904E-2</v>
      </c>
      <c r="P483" s="10" t="s">
        <v>228</v>
      </c>
      <c r="Q483" s="10"/>
      <c r="R483" s="10"/>
      <c r="S483" s="10" t="s">
        <v>88</v>
      </c>
      <c r="T483" s="10" t="s">
        <v>45</v>
      </c>
      <c r="U483" s="10" t="s">
        <v>44</v>
      </c>
      <c r="V483" s="10" t="s">
        <v>212</v>
      </c>
      <c r="W483" s="10" t="s">
        <v>213</v>
      </c>
      <c r="X483" s="10" t="s">
        <v>214</v>
      </c>
      <c r="Y483" s="10" t="s">
        <v>90</v>
      </c>
      <c r="Z483" s="10" t="s">
        <v>142</v>
      </c>
      <c r="AA483" s="11" t="s">
        <v>51</v>
      </c>
      <c r="AB483" s="11" t="s">
        <v>220</v>
      </c>
      <c r="AC483" s="11">
        <v>2000</v>
      </c>
      <c r="AD483" s="10" t="s">
        <v>93</v>
      </c>
      <c r="AE483" s="10">
        <v>3307</v>
      </c>
      <c r="AF483" s="10">
        <v>0</v>
      </c>
      <c r="AG483" s="10">
        <v>0</v>
      </c>
      <c r="AH483" s="10">
        <v>1</v>
      </c>
      <c r="AI483" s="10">
        <f>SUM(Table1[[#This Row],[Attitude_SS]:[Demography_SS]])</f>
        <v>1</v>
      </c>
      <c r="AJ483" s="11" t="s">
        <v>60</v>
      </c>
      <c r="AK483" s="11" t="s">
        <v>231</v>
      </c>
      <c r="AL483" s="11">
        <v>1</v>
      </c>
      <c r="AM483" s="11" t="s">
        <v>62</v>
      </c>
      <c r="AN483" s="11" t="s">
        <v>215</v>
      </c>
      <c r="AO483" s="11"/>
      <c r="AP483" s="10">
        <v>-0.33250000000000002</v>
      </c>
      <c r="AQ483" s="10"/>
      <c r="AR483" s="10">
        <v>0.71712866886398563</v>
      </c>
      <c r="AS483" s="10" t="s">
        <v>185</v>
      </c>
      <c r="AT483" s="10" t="s">
        <v>58</v>
      </c>
      <c r="AU483" s="10"/>
    </row>
    <row r="484" spans="1:47" x14ac:dyDescent="0.35">
      <c r="A484" s="23">
        <v>15</v>
      </c>
      <c r="B484" s="10" t="s">
        <v>204</v>
      </c>
      <c r="C484" s="10">
        <v>15.16</v>
      </c>
      <c r="D484" s="10" t="s">
        <v>230</v>
      </c>
      <c r="E484" s="10" t="s">
        <v>226</v>
      </c>
      <c r="F484" s="10" t="str">
        <f>IF(Table1[[#This Row],[Regional_accessibility]]=0,"exclude - no RA","")</f>
        <v>exclude - no RA</v>
      </c>
      <c r="G484" s="10" t="str">
        <f>IF(Table1[[#This Row],[E_mag]]&gt;1,"exclude - &gt;1",IF(Table1[[#This Row],[E_mag]]&lt;-1,"exclude &lt;-1",""))</f>
        <v/>
      </c>
      <c r="H484" s="10" t="str">
        <f>IF(Table1[[#This Row],[E_mag]]&lt;'4 - Outliers'!$F$11,"low",IF(Table1[[#This Row],[E_mag]]&gt;'4 - Outliers'!$F$12,"high",""))</f>
        <v/>
      </c>
      <c r="I484" s="10">
        <f>IF(Table1[[#This Row],[SE_E_mag]]="",VLOOKUP(Table1[[#This Row],[IV_Standardised]],'5 -Impute_SE'!B:C,2,FALSE),Table1[[#This Row],[SE_E_mag]])</f>
        <v>2.5401252463026297E-2</v>
      </c>
      <c r="J484" s="10"/>
      <c r="K484" s="10">
        <f>1/Table1[[#This Row],[5 - Impute_SE]]</f>
        <v>39.368137514305083</v>
      </c>
      <c r="L484" s="10">
        <f>Table1[[#This Row],[7 - 1_SE]]*Table1[[#This Row],[6 - Assign weight]]</f>
        <v>0</v>
      </c>
      <c r="M484" s="10">
        <f>Table1[[#This Row],[8 - Total weight]]*Table1[[#This Row],[E_mag]]</f>
        <v>0</v>
      </c>
      <c r="N484" s="10" t="s">
        <v>232</v>
      </c>
      <c r="O484" s="10">
        <v>-5.1580338746289506E-2</v>
      </c>
      <c r="P484" s="10" t="s">
        <v>228</v>
      </c>
      <c r="Q484" s="10"/>
      <c r="R484" s="10"/>
      <c r="S484" s="10" t="s">
        <v>88</v>
      </c>
      <c r="T484" s="10" t="s">
        <v>45</v>
      </c>
      <c r="U484" s="10" t="s">
        <v>44</v>
      </c>
      <c r="V484" s="10" t="s">
        <v>212</v>
      </c>
      <c r="W484" s="10" t="s">
        <v>213</v>
      </c>
      <c r="X484" s="10" t="s">
        <v>214</v>
      </c>
      <c r="Y484" s="10" t="s">
        <v>90</v>
      </c>
      <c r="Z484" s="10" t="s">
        <v>142</v>
      </c>
      <c r="AA484" s="11" t="s">
        <v>51</v>
      </c>
      <c r="AB484" s="11" t="s">
        <v>207</v>
      </c>
      <c r="AC484" s="11">
        <v>2000</v>
      </c>
      <c r="AD484" s="10" t="s">
        <v>93</v>
      </c>
      <c r="AE484" s="10">
        <v>5727</v>
      </c>
      <c r="AF484" s="10">
        <v>0</v>
      </c>
      <c r="AG484" s="10">
        <v>0</v>
      </c>
      <c r="AH484" s="10">
        <v>1</v>
      </c>
      <c r="AI484" s="10">
        <f>SUM(Table1[[#This Row],[Attitude_SS]:[Demography_SS]])</f>
        <v>1</v>
      </c>
      <c r="AJ484" s="11" t="s">
        <v>60</v>
      </c>
      <c r="AK484" s="11" t="s">
        <v>231</v>
      </c>
      <c r="AL484" s="11">
        <v>1</v>
      </c>
      <c r="AM484" s="11" t="s">
        <v>62</v>
      </c>
      <c r="AN484" s="11" t="s">
        <v>215</v>
      </c>
      <c r="AO484" s="11"/>
      <c r="AP484" s="10">
        <v>-0.3629</v>
      </c>
      <c r="AQ484" s="10"/>
      <c r="AR484" s="10">
        <v>0.69565599562049307</v>
      </c>
      <c r="AS484" s="10" t="s">
        <v>185</v>
      </c>
      <c r="AT484" s="10" t="s">
        <v>58</v>
      </c>
      <c r="AU484" s="10"/>
    </row>
    <row r="485" spans="1:47" x14ac:dyDescent="0.35">
      <c r="A485" s="23">
        <v>15</v>
      </c>
      <c r="B485" s="10" t="s">
        <v>204</v>
      </c>
      <c r="C485" s="10">
        <v>15.18</v>
      </c>
      <c r="D485" s="10" t="s">
        <v>256</v>
      </c>
      <c r="E485" s="10" t="s">
        <v>255</v>
      </c>
      <c r="F485" s="10" t="str">
        <f>IF(Table1[[#This Row],[Regional_accessibility]]=0,"exclude - no RA","")</f>
        <v>exclude - no RA</v>
      </c>
      <c r="G485" s="10" t="str">
        <f>IF(Table1[[#This Row],[E_mag]]&gt;1,"exclude - &gt;1",IF(Table1[[#This Row],[E_mag]]&lt;-1,"exclude &lt;-1",""))</f>
        <v/>
      </c>
      <c r="H485" s="10" t="str">
        <f>IF(Table1[[#This Row],[E_mag]]&lt;'4 - Outliers'!$F$11,"low",IF(Table1[[#This Row],[E_mag]]&gt;'4 - Outliers'!$F$12,"high",""))</f>
        <v/>
      </c>
      <c r="I485" s="10">
        <f>IF(Table1[[#This Row],[SE_E_mag]]="",VLOOKUP(Table1[[#This Row],[IV_Standardised]],'5 -Impute_SE'!B:C,2,FALSE),Table1[[#This Row],[SE_E_mag]])</f>
        <v>2.5401252463026297E-2</v>
      </c>
      <c r="J485" s="10"/>
      <c r="K485" s="10">
        <f>1/Table1[[#This Row],[5 - Impute_SE]]</f>
        <v>39.368137514305083</v>
      </c>
      <c r="L485" s="10">
        <f>Table1[[#This Row],[7 - 1_SE]]*Table1[[#This Row],[6 - Assign weight]]</f>
        <v>0</v>
      </c>
      <c r="M485" s="10">
        <f>Table1[[#This Row],[8 - Total weight]]*Table1[[#This Row],[E_mag]]</f>
        <v>0</v>
      </c>
      <c r="N485" s="10" t="s">
        <v>232</v>
      </c>
      <c r="O485" s="10">
        <v>-6.9730818927885449E-2</v>
      </c>
      <c r="P485" s="10" t="s">
        <v>228</v>
      </c>
      <c r="Q485" s="10"/>
      <c r="R485" s="10"/>
      <c r="S485" s="10" t="s">
        <v>88</v>
      </c>
      <c r="T485" s="10" t="s">
        <v>45</v>
      </c>
      <c r="U485" s="10" t="s">
        <v>44</v>
      </c>
      <c r="V485" s="10" t="s">
        <v>212</v>
      </c>
      <c r="W485" s="10" t="s">
        <v>213</v>
      </c>
      <c r="X485" s="10" t="s">
        <v>214</v>
      </c>
      <c r="Y485" s="10" t="s">
        <v>90</v>
      </c>
      <c r="Z485" s="10" t="s">
        <v>142</v>
      </c>
      <c r="AA485" s="11" t="s">
        <v>51</v>
      </c>
      <c r="AB485" s="11" t="s">
        <v>103</v>
      </c>
      <c r="AC485" s="11">
        <v>2000</v>
      </c>
      <c r="AD485" s="10" t="s">
        <v>93</v>
      </c>
      <c r="AE485" s="10">
        <v>1430</v>
      </c>
      <c r="AF485" s="10">
        <v>0</v>
      </c>
      <c r="AG485" s="10">
        <v>0</v>
      </c>
      <c r="AH485" s="10">
        <v>1</v>
      </c>
      <c r="AI485" s="10">
        <f>SUM(Table1[[#This Row],[Attitude_SS]:[Demography_SS]])</f>
        <v>1</v>
      </c>
      <c r="AJ485" s="11" t="s">
        <v>60</v>
      </c>
      <c r="AK485" s="11" t="s">
        <v>231</v>
      </c>
      <c r="AL485" s="11">
        <v>1</v>
      </c>
      <c r="AM485" s="11" t="s">
        <v>62</v>
      </c>
      <c r="AN485" s="11" t="s">
        <v>215</v>
      </c>
      <c r="AO485" s="11"/>
      <c r="AP485" s="10">
        <v>-0.49059999999999998</v>
      </c>
      <c r="AQ485" s="10"/>
      <c r="AR485" s="10">
        <v>0.61225892859860509</v>
      </c>
      <c r="AS485" s="10" t="s">
        <v>185</v>
      </c>
      <c r="AT485" s="10" t="s">
        <v>58</v>
      </c>
      <c r="AU485" s="10"/>
    </row>
    <row r="486" spans="1:47" x14ac:dyDescent="0.35">
      <c r="A486" s="23">
        <v>34</v>
      </c>
      <c r="B486" s="10" t="s">
        <v>466</v>
      </c>
      <c r="C486" s="10">
        <v>34.200000000000003</v>
      </c>
      <c r="D486" s="10" t="s">
        <v>471</v>
      </c>
      <c r="E486" s="10" t="s">
        <v>472</v>
      </c>
      <c r="F486" s="10" t="str">
        <f>IF(Table1[[#This Row],[Regional_accessibility]]=0,"exclude - no RA","")</f>
        <v>exclude - no RA</v>
      </c>
      <c r="G486" s="10" t="str">
        <f>IF(Table1[[#This Row],[E_mag]]&gt;1,"exclude - &gt;1",IF(Table1[[#This Row],[E_mag]]&lt;-1,"exclude &lt;-1",""))</f>
        <v/>
      </c>
      <c r="H486" s="10" t="str">
        <f>IF(Table1[[#This Row],[E_mag]]&lt;'4 - Outliers'!$F$11,"low",IF(Table1[[#This Row],[E_mag]]&gt;'4 - Outliers'!$F$12,"high",""))</f>
        <v/>
      </c>
      <c r="I486" s="10">
        <f>IF(Table1[[#This Row],[SE_E_mag]]="",VLOOKUP(Table1[[#This Row],[IV_Standardised]],'5 -Impute_SE'!B:C,2,FALSE),Table1[[#This Row],[SE_E_mag]])</f>
        <v>0.22162162162162163</v>
      </c>
      <c r="J486" s="10"/>
      <c r="K486" s="10">
        <f>1/Table1[[#This Row],[5 - Impute_SE]]</f>
        <v>4.5121951219512191</v>
      </c>
      <c r="L486" s="10">
        <f>Table1[[#This Row],[7 - 1_SE]]*Table1[[#This Row],[6 - Assign weight]]</f>
        <v>0</v>
      </c>
      <c r="M486" s="10">
        <f>Table1[[#This Row],[8 - Total weight]]*Table1[[#This Row],[E_mag]]</f>
        <v>0</v>
      </c>
      <c r="N486" s="10" t="s">
        <v>354</v>
      </c>
      <c r="O486" s="10">
        <v>-8.2000000000000003E-2</v>
      </c>
      <c r="P486" s="10" t="s">
        <v>98</v>
      </c>
      <c r="Q486" s="10">
        <v>0.22162162162162163</v>
      </c>
      <c r="R486" s="10" t="s">
        <v>128</v>
      </c>
      <c r="S486" s="10" t="s">
        <v>44</v>
      </c>
      <c r="T486" s="10" t="s">
        <v>45</v>
      </c>
      <c r="U486" s="10" t="s">
        <v>46</v>
      </c>
      <c r="V486" s="10" t="s">
        <v>163</v>
      </c>
      <c r="W486" s="10" t="s">
        <v>140</v>
      </c>
      <c r="X486" s="10" t="s">
        <v>377</v>
      </c>
      <c r="Y486" s="10" t="s">
        <v>90</v>
      </c>
      <c r="Z486" s="10" t="s">
        <v>142</v>
      </c>
      <c r="AA486" s="11" t="s">
        <v>51</v>
      </c>
      <c r="AB486" s="11" t="s">
        <v>92</v>
      </c>
      <c r="AC486" s="11" t="s">
        <v>469</v>
      </c>
      <c r="AD486" s="10" t="s">
        <v>54</v>
      </c>
      <c r="AE486" s="10">
        <v>451</v>
      </c>
      <c r="AF486" s="10">
        <v>0</v>
      </c>
      <c r="AG486" s="10">
        <v>0</v>
      </c>
      <c r="AH486" s="10">
        <v>1</v>
      </c>
      <c r="AI486" s="10">
        <f>SUM(Table1[[#This Row],[Attitude_SS]:[Demography_SS]])</f>
        <v>1</v>
      </c>
      <c r="AJ486" s="11" t="s">
        <v>60</v>
      </c>
      <c r="AK486" s="11" t="s">
        <v>473</v>
      </c>
      <c r="AL486" s="11"/>
      <c r="AM486" s="11" t="s">
        <v>132</v>
      </c>
      <c r="AN486" s="11" t="s">
        <v>55</v>
      </c>
      <c r="AO486" s="11"/>
      <c r="AP486" s="10">
        <v>-8.2000000000000003E-2</v>
      </c>
      <c r="AQ486" s="10"/>
      <c r="AR486" s="10"/>
      <c r="AS486" s="10" t="s">
        <v>58</v>
      </c>
      <c r="AT486" s="10">
        <v>-0.37</v>
      </c>
      <c r="AU486" s="10"/>
    </row>
    <row r="487" spans="1:47" x14ac:dyDescent="0.35">
      <c r="A487" s="23">
        <v>73</v>
      </c>
      <c r="B487" s="10" t="s">
        <v>893</v>
      </c>
      <c r="C487" s="10">
        <v>73.150000000000006</v>
      </c>
      <c r="D487" s="10" t="s">
        <v>894</v>
      </c>
      <c r="E487" s="10" t="s">
        <v>895</v>
      </c>
      <c r="F487" s="10" t="str">
        <f>IF(Table1[[#This Row],[Regional_accessibility]]=0,"exclude - no RA","")</f>
        <v>exclude - no RA</v>
      </c>
      <c r="G487" s="10" t="str">
        <f>IF(Table1[[#This Row],[E_mag]]&gt;1,"exclude - &gt;1",IF(Table1[[#This Row],[E_mag]]&lt;-1,"exclude &lt;-1",""))</f>
        <v/>
      </c>
      <c r="H487" s="10" t="str">
        <f>IF(Table1[[#This Row],[E_mag]]&lt;'4 - Outliers'!$F$11,"low",IF(Table1[[#This Row],[E_mag]]&gt;'4 - Outliers'!$F$12,"high",""))</f>
        <v/>
      </c>
      <c r="I487" s="10">
        <f>IF(Table1[[#This Row],[SE_E_mag]]="",VLOOKUP(Table1[[#This Row],[IV_Standardised]],'5 -Impute_SE'!B:C,2,FALSE),Table1[[#This Row],[SE_E_mag]])</f>
        <v>7.3891791163889428E-2</v>
      </c>
      <c r="J487" s="10"/>
      <c r="K487" s="10">
        <f>1/Table1[[#This Row],[5 - Impute_SE]]</f>
        <v>13.533303013078067</v>
      </c>
      <c r="L487" s="10">
        <f>Table1[[#This Row],[7 - 1_SE]]*Table1[[#This Row],[6 - Assign weight]]</f>
        <v>0</v>
      </c>
      <c r="M487" s="10">
        <f>Table1[[#This Row],[8 - Total weight]]*Table1[[#This Row],[E_mag]]</f>
        <v>0</v>
      </c>
      <c r="N487" s="10" t="s">
        <v>175</v>
      </c>
      <c r="O487" s="13">
        <v>-0.10197067180616741</v>
      </c>
      <c r="P487" s="10" t="s">
        <v>57</v>
      </c>
      <c r="Q487" s="10">
        <v>7.3891791163889428E-2</v>
      </c>
      <c r="R487" s="10" t="s">
        <v>128</v>
      </c>
      <c r="S487" s="10" t="s">
        <v>44</v>
      </c>
      <c r="T487" s="10" t="s">
        <v>45</v>
      </c>
      <c r="U487" s="10" t="s">
        <v>46</v>
      </c>
      <c r="V487" s="10" t="s">
        <v>47</v>
      </c>
      <c r="W487" s="10" t="s">
        <v>896</v>
      </c>
      <c r="X487" s="10" t="s">
        <v>49</v>
      </c>
      <c r="Y487" s="10" t="s">
        <v>90</v>
      </c>
      <c r="Z487" s="10" t="s">
        <v>174</v>
      </c>
      <c r="AA487" s="11" t="s">
        <v>51</v>
      </c>
      <c r="AB487" s="11" t="s">
        <v>225</v>
      </c>
      <c r="AC487" s="11">
        <v>2011</v>
      </c>
      <c r="AD487" s="10" t="s">
        <v>165</v>
      </c>
      <c r="AE487" s="10">
        <v>53</v>
      </c>
      <c r="AF487" s="10">
        <v>0</v>
      </c>
      <c r="AG487" s="10">
        <v>0</v>
      </c>
      <c r="AH487" s="10">
        <v>1</v>
      </c>
      <c r="AI487" s="10">
        <f>SUM(Table1[[#This Row],[Attitude_SS]:[Demography_SS]])</f>
        <v>1</v>
      </c>
      <c r="AJ487" s="11" t="s">
        <v>60</v>
      </c>
      <c r="AK487" s="11" t="s">
        <v>897</v>
      </c>
      <c r="AL487" s="11"/>
      <c r="AM487" s="11" t="s">
        <v>132</v>
      </c>
      <c r="AN487" s="11" t="s">
        <v>55</v>
      </c>
      <c r="AO487" s="11"/>
      <c r="AP487" s="10">
        <v>-4993.5839999999998</v>
      </c>
      <c r="AQ487" s="10"/>
      <c r="AR487" s="10"/>
      <c r="AS487" s="10" t="s">
        <v>58</v>
      </c>
      <c r="AT487" s="10">
        <v>-1.38</v>
      </c>
      <c r="AU487" s="10"/>
    </row>
    <row r="488" spans="1:47" x14ac:dyDescent="0.35">
      <c r="A488" s="23">
        <v>76</v>
      </c>
      <c r="B488" s="10" t="s">
        <v>907</v>
      </c>
      <c r="C488" s="10">
        <v>76.099999999999994</v>
      </c>
      <c r="D488" s="10" t="s">
        <v>908</v>
      </c>
      <c r="E488" s="10" t="s">
        <v>909</v>
      </c>
      <c r="F488" s="10" t="str">
        <f>IF(Table1[[#This Row],[Regional_accessibility]]=0,"exclude - no RA","")</f>
        <v>exclude - no RA</v>
      </c>
      <c r="G488" s="10" t="str">
        <f>IF(Table1[[#This Row],[E_mag]]&gt;1,"exclude - &gt;1",IF(Table1[[#This Row],[E_mag]]&lt;-1,"exclude &lt;-1",""))</f>
        <v/>
      </c>
      <c r="H488" s="10" t="str">
        <f>IF(Table1[[#This Row],[E_mag]]&lt;'4 - Outliers'!$F$11,"low",IF(Table1[[#This Row],[E_mag]]&gt;'4 - Outliers'!$F$12,"high",""))</f>
        <v/>
      </c>
      <c r="I488" s="10">
        <f>IF(Table1[[#This Row],[SE_E_mag]]="",VLOOKUP(Table1[[#This Row],[IV_Standardised]],'5 -Impute_SE'!B:C,2,FALSE),Table1[[#This Row],[SE_E_mag]])</f>
        <v>5.4050156871044787E-2</v>
      </c>
      <c r="J488" s="10"/>
      <c r="K488" s="10">
        <f>1/Table1[[#This Row],[5 - Impute_SE]]</f>
        <v>18.5013339070568</v>
      </c>
      <c r="L488" s="10">
        <f>Table1[[#This Row],[7 - 1_SE]]*Table1[[#This Row],[6 - Assign weight]]</f>
        <v>0</v>
      </c>
      <c r="M488" s="10">
        <f>Table1[[#This Row],[8 - Total weight]]*Table1[[#This Row],[E_mag]]</f>
        <v>0</v>
      </c>
      <c r="N488" s="10" t="s">
        <v>693</v>
      </c>
      <c r="O488" s="13">
        <v>-0.10810031374208957</v>
      </c>
      <c r="P488" s="10" t="s">
        <v>57</v>
      </c>
      <c r="Q488" s="10">
        <v>5.4050156871044787E-2</v>
      </c>
      <c r="R488" s="10" t="s">
        <v>128</v>
      </c>
      <c r="S488" s="10" t="s">
        <v>88</v>
      </c>
      <c r="T488" s="10" t="s">
        <v>45</v>
      </c>
      <c r="U488" s="10" t="s">
        <v>44</v>
      </c>
      <c r="V488" s="10" t="s">
        <v>47</v>
      </c>
      <c r="W488" s="10" t="s">
        <v>89</v>
      </c>
      <c r="X488" s="10" t="s">
        <v>49</v>
      </c>
      <c r="Y488" s="10" t="s">
        <v>90</v>
      </c>
      <c r="Z488" s="10" t="s">
        <v>13</v>
      </c>
      <c r="AA488" s="11" t="s">
        <v>51</v>
      </c>
      <c r="AB488" s="11" t="s">
        <v>910</v>
      </c>
      <c r="AC488" s="11">
        <v>2012</v>
      </c>
      <c r="AD488" s="10" t="s">
        <v>165</v>
      </c>
      <c r="AE488" s="10">
        <v>18</v>
      </c>
      <c r="AF488" s="10">
        <v>0</v>
      </c>
      <c r="AG488" s="10">
        <v>0</v>
      </c>
      <c r="AH488" s="10">
        <v>1</v>
      </c>
      <c r="AI488" s="10">
        <f>SUM(Table1[[#This Row],[Attitude_SS]:[Demography_SS]])</f>
        <v>1</v>
      </c>
      <c r="AJ488" s="11" t="s">
        <v>60</v>
      </c>
      <c r="AK488" s="11" t="s">
        <v>911</v>
      </c>
      <c r="AL488" s="11"/>
      <c r="AM488" s="11" t="s">
        <v>132</v>
      </c>
      <c r="AN488" s="11" t="s">
        <v>55</v>
      </c>
      <c r="AO488" s="11"/>
      <c r="AP488" s="10">
        <v>-0.06</v>
      </c>
      <c r="AQ488" s="10"/>
      <c r="AR488" s="10"/>
      <c r="AS488" s="10" t="s">
        <v>58</v>
      </c>
      <c r="AT488" s="10">
        <v>-2</v>
      </c>
      <c r="AU488" s="10" t="s">
        <v>554</v>
      </c>
    </row>
    <row r="489" spans="1:47" ht="116" x14ac:dyDescent="0.35">
      <c r="A489" s="23">
        <v>1</v>
      </c>
      <c r="B489" s="10" t="s">
        <v>42</v>
      </c>
      <c r="C489" s="10">
        <v>1.1000000000000001</v>
      </c>
      <c r="D489" s="10" t="s">
        <v>59</v>
      </c>
      <c r="E489" s="10" t="s">
        <v>43</v>
      </c>
      <c r="F489" s="10" t="str">
        <f>IF(Table1[[#This Row],[Regional_accessibility]]=0,"exclude - no RA","")</f>
        <v>exclude - no RA</v>
      </c>
      <c r="G489" s="10" t="str">
        <f>IF(Table1[[#This Row],[E_mag]]&gt;1,"exclude - &gt;1",IF(Table1[[#This Row],[E_mag]]&lt;-1,"exclude &lt;-1",""))</f>
        <v/>
      </c>
      <c r="H489" s="10" t="str">
        <f>IF(Table1[[#This Row],[E_mag]]&lt;'4 - Outliers'!$F$11,"low",IF(Table1[[#This Row],[E_mag]]&gt;'4 - Outliers'!$F$12,"high",""))</f>
        <v/>
      </c>
      <c r="I489" s="10">
        <f>IF(Table1[[#This Row],[SE_E_mag]]="",VLOOKUP(Table1[[#This Row],[IV_Standardised]],'5 -Impute_SE'!B:C,2,FALSE),Table1[[#This Row],[SE_E_mag]])</f>
        <v>2.5401252463026297E-2</v>
      </c>
      <c r="J489" s="10"/>
      <c r="K489" s="10">
        <f>1/Table1[[#This Row],[5 - Impute_SE]]</f>
        <v>39.368137514305083</v>
      </c>
      <c r="L489" s="10">
        <f>Table1[[#This Row],[7 - 1_SE]]*Table1[[#This Row],[6 - Assign weight]]</f>
        <v>0</v>
      </c>
      <c r="M489" s="10">
        <f>Table1[[#This Row],[8 - Total weight]]*Table1[[#This Row],[E_mag]]</f>
        <v>0</v>
      </c>
      <c r="N489" s="10" t="s">
        <v>56</v>
      </c>
      <c r="O489" s="10">
        <v>-0.11419568265906473</v>
      </c>
      <c r="P489" s="10" t="s">
        <v>57</v>
      </c>
      <c r="Q489" s="10"/>
      <c r="R489" s="10"/>
      <c r="S489" s="10" t="s">
        <v>44</v>
      </c>
      <c r="T489" s="10" t="s">
        <v>45</v>
      </c>
      <c r="U489" s="10" t="s">
        <v>46</v>
      </c>
      <c r="V489" s="10" t="s">
        <v>47</v>
      </c>
      <c r="W489" s="10" t="s">
        <v>48</v>
      </c>
      <c r="X489" s="10" t="s">
        <v>49</v>
      </c>
      <c r="Y489" s="10" t="s">
        <v>50</v>
      </c>
      <c r="Z489" s="10" t="s">
        <v>13</v>
      </c>
      <c r="AA489" s="11" t="s">
        <v>51</v>
      </c>
      <c r="AB489" s="11" t="s">
        <v>52</v>
      </c>
      <c r="AC489" s="11" t="s">
        <v>53</v>
      </c>
      <c r="AD489" s="10" t="s">
        <v>54</v>
      </c>
      <c r="AE489" s="10">
        <v>307</v>
      </c>
      <c r="AF489" s="10">
        <v>0</v>
      </c>
      <c r="AG489" s="10">
        <v>0</v>
      </c>
      <c r="AH489" s="10">
        <v>1</v>
      </c>
      <c r="AI489" s="10">
        <f>SUM(Table1[[#This Row],[Attitude_SS]:[Demography_SS]])</f>
        <v>1</v>
      </c>
      <c r="AJ489" s="11" t="s">
        <v>60</v>
      </c>
      <c r="AK489" s="12" t="s">
        <v>61</v>
      </c>
      <c r="AL489" s="11">
        <v>1</v>
      </c>
      <c r="AM489" s="11" t="s">
        <v>62</v>
      </c>
      <c r="AN489" s="11" t="s">
        <v>55</v>
      </c>
      <c r="AO489" s="11"/>
      <c r="AP489" s="10">
        <v>-11.807</v>
      </c>
      <c r="AQ489" s="10"/>
      <c r="AR489" s="10"/>
      <c r="AS489" s="10" t="s">
        <v>58</v>
      </c>
      <c r="AT489" s="10" t="s">
        <v>58</v>
      </c>
      <c r="AU489" s="10"/>
    </row>
    <row r="490" spans="1:47" x14ac:dyDescent="0.35">
      <c r="A490" s="23">
        <v>1</v>
      </c>
      <c r="B490" s="10" t="s">
        <v>42</v>
      </c>
      <c r="C490" s="10">
        <v>1.3</v>
      </c>
      <c r="D490" s="10" t="s">
        <v>69</v>
      </c>
      <c r="E490" s="10" t="s">
        <v>67</v>
      </c>
      <c r="F490" s="10" t="str">
        <f>IF(Table1[[#This Row],[Regional_accessibility]]=0,"exclude - no RA","")</f>
        <v>exclude - no RA</v>
      </c>
      <c r="G490" s="10" t="str">
        <f>IF(Table1[[#This Row],[E_mag]]&gt;1,"exclude - &gt;1",IF(Table1[[#This Row],[E_mag]]&lt;-1,"exclude &lt;-1",""))</f>
        <v/>
      </c>
      <c r="H490" s="10" t="str">
        <f>IF(Table1[[#This Row],[E_mag]]&lt;'4 - Outliers'!$F$11,"low",IF(Table1[[#This Row],[E_mag]]&gt;'4 - Outliers'!$F$12,"high",""))</f>
        <v/>
      </c>
      <c r="I490" s="10">
        <f>IF(Table1[[#This Row],[SE_E_mag]]="",VLOOKUP(Table1[[#This Row],[IV_Standardised]],'5 -Impute_SE'!B:C,2,FALSE),Table1[[#This Row],[SE_E_mag]])</f>
        <v>2.5401252463026297E-2</v>
      </c>
      <c r="J490" s="10"/>
      <c r="K490" s="10">
        <f>1/Table1[[#This Row],[5 - Impute_SE]]</f>
        <v>39.368137514305083</v>
      </c>
      <c r="L490" s="10">
        <f>Table1[[#This Row],[7 - 1_SE]]*Table1[[#This Row],[6 - Assign weight]]</f>
        <v>0</v>
      </c>
      <c r="M490" s="10">
        <f>Table1[[#This Row],[8 - Total weight]]*Table1[[#This Row],[E_mag]]</f>
        <v>0</v>
      </c>
      <c r="N490" s="10" t="s">
        <v>56</v>
      </c>
      <c r="O490" s="10">
        <v>-0.1320309375</v>
      </c>
      <c r="P490" s="10" t="s">
        <v>57</v>
      </c>
      <c r="Q490" s="10"/>
      <c r="R490" s="10"/>
      <c r="S490" s="10" t="s">
        <v>44</v>
      </c>
      <c r="T490" s="10" t="s">
        <v>45</v>
      </c>
      <c r="U490" s="10" t="s">
        <v>46</v>
      </c>
      <c r="V490" s="10" t="s">
        <v>47</v>
      </c>
      <c r="W490" s="10" t="s">
        <v>48</v>
      </c>
      <c r="X490" s="10" t="s">
        <v>49</v>
      </c>
      <c r="Y490" s="10" t="s">
        <v>50</v>
      </c>
      <c r="Z490" s="10" t="s">
        <v>13</v>
      </c>
      <c r="AA490" s="11" t="s">
        <v>51</v>
      </c>
      <c r="AB490" s="11" t="s">
        <v>68</v>
      </c>
      <c r="AC490" s="11" t="s">
        <v>53</v>
      </c>
      <c r="AD490" s="10" t="s">
        <v>54</v>
      </c>
      <c r="AE490" s="10">
        <v>198</v>
      </c>
      <c r="AF490" s="10">
        <v>0</v>
      </c>
      <c r="AG490" s="10">
        <v>0</v>
      </c>
      <c r="AH490" s="10">
        <v>1</v>
      </c>
      <c r="AI490" s="10">
        <f>SUM(Table1[[#This Row],[Attitude_SS]:[Demography_SS]])</f>
        <v>1</v>
      </c>
      <c r="AJ490" s="11" t="s">
        <v>60</v>
      </c>
      <c r="AK490" s="11" t="s">
        <v>61</v>
      </c>
      <c r="AL490" s="11">
        <v>1</v>
      </c>
      <c r="AM490" s="11" t="s">
        <v>62</v>
      </c>
      <c r="AN490" s="11" t="s">
        <v>55</v>
      </c>
      <c r="AO490" s="11"/>
      <c r="AP490" s="10">
        <v>-20.119</v>
      </c>
      <c r="AQ490" s="10"/>
      <c r="AR490" s="10"/>
      <c r="AS490" s="10" t="s">
        <v>58</v>
      </c>
      <c r="AT490" s="10" t="s">
        <v>58</v>
      </c>
      <c r="AU490" s="10"/>
    </row>
    <row r="491" spans="1:47" x14ac:dyDescent="0.35">
      <c r="A491" s="23">
        <v>55</v>
      </c>
      <c r="B491" s="10" t="s">
        <v>629</v>
      </c>
      <c r="C491" s="10">
        <v>55.1</v>
      </c>
      <c r="D491" s="10" t="s">
        <v>646</v>
      </c>
      <c r="E491" s="10" t="s">
        <v>630</v>
      </c>
      <c r="F491" s="10" t="str">
        <f>IF(Table1[[#This Row],[Regional_accessibility]]=0,"exclude - no RA","")</f>
        <v/>
      </c>
      <c r="G491" s="10" t="str">
        <f>IF(Table1[[#This Row],[E_mag]]&gt;1,"exclude - &gt;1",IF(Table1[[#This Row],[E_mag]]&lt;-1,"exclude &lt;-1",""))</f>
        <v/>
      </c>
      <c r="H491" s="10" t="str">
        <f>IF(Table1[[#This Row],[E_mag]]&lt;'4 - Outliers'!$F$11,"low",IF(Table1[[#This Row],[E_mag]]&gt;'4 - Outliers'!$F$12,"high",""))</f>
        <v/>
      </c>
      <c r="I491" s="10">
        <f>IF(Table1[[#This Row],[SE_E_mag]]="",VLOOKUP(Table1[[#This Row],[IV_Standardised]],'5 -Impute_SE'!B:C,2,FALSE),Table1[[#This Row],[SE_E_mag]])</f>
        <v>2.729376E-2</v>
      </c>
      <c r="J491" s="10" t="s">
        <v>1280</v>
      </c>
      <c r="K491" s="10">
        <f>1/Table1[[#This Row],[5 - Impute_SE]]</f>
        <v>36.638411124007831</v>
      </c>
      <c r="L491" s="10" t="e">
        <f>Table1[[#This Row],[7 - 1_SE]]*Table1[[#This Row],[6 - Assign weight]]</f>
        <v>#VALUE!</v>
      </c>
      <c r="M491" s="10" t="e">
        <f>Table1[[#This Row],[8 - Total weight]]*Table1[[#This Row],[E_mag]]</f>
        <v>#VALUE!</v>
      </c>
      <c r="N491" s="10" t="s">
        <v>631</v>
      </c>
      <c r="O491" s="16">
        <v>0.21289132799999999</v>
      </c>
      <c r="P491" s="10" t="s">
        <v>491</v>
      </c>
      <c r="Q491" s="10">
        <v>2.729376E-2</v>
      </c>
      <c r="R491" s="10" t="s">
        <v>128</v>
      </c>
      <c r="S491" s="10" t="s">
        <v>88</v>
      </c>
      <c r="T491" s="10" t="s">
        <v>66</v>
      </c>
      <c r="U491" s="10" t="s">
        <v>88</v>
      </c>
      <c r="V491" s="10" t="s">
        <v>302</v>
      </c>
      <c r="W491" s="10" t="s">
        <v>120</v>
      </c>
      <c r="X491" s="10" t="s">
        <v>141</v>
      </c>
      <c r="Y491" s="10" t="s">
        <v>90</v>
      </c>
      <c r="Z491" s="10" t="s">
        <v>13</v>
      </c>
      <c r="AA491" s="11" t="s">
        <v>51</v>
      </c>
      <c r="AB491" s="11" t="s">
        <v>92</v>
      </c>
      <c r="AC491" s="11" t="s">
        <v>54</v>
      </c>
      <c r="AD491" s="10" t="s">
        <v>165</v>
      </c>
      <c r="AE491" s="10">
        <v>1000</v>
      </c>
      <c r="AF491" s="10">
        <v>1</v>
      </c>
      <c r="AG491" s="10">
        <v>0</v>
      </c>
      <c r="AH491" s="10">
        <v>1</v>
      </c>
      <c r="AI491" s="10">
        <f>SUM(Table1[[#This Row],[Attitude_SS]:[Demography_SS]])</f>
        <v>1</v>
      </c>
      <c r="AJ491" s="11" t="s">
        <v>60</v>
      </c>
      <c r="AK491" s="11" t="s">
        <v>647</v>
      </c>
      <c r="AL491" s="11"/>
      <c r="AM491" s="10" t="s">
        <v>634</v>
      </c>
      <c r="AN491" s="11" t="s">
        <v>147</v>
      </c>
      <c r="AO491" s="11" t="s">
        <v>124</v>
      </c>
      <c r="AP491" s="10">
        <v>0.28079999999999999</v>
      </c>
      <c r="AQ491" s="10">
        <v>1.3241887397017764</v>
      </c>
      <c r="AR491" s="10"/>
      <c r="AS491" s="10" t="s">
        <v>78</v>
      </c>
      <c r="AT491" s="10">
        <v>7.8</v>
      </c>
      <c r="AU491" s="10"/>
    </row>
    <row r="492" spans="1:47" x14ac:dyDescent="0.35">
      <c r="A492" s="23">
        <v>73</v>
      </c>
      <c r="B492" s="10" t="s">
        <v>893</v>
      </c>
      <c r="C492" s="10">
        <v>73.150000000000006</v>
      </c>
      <c r="D492" s="10" t="s">
        <v>898</v>
      </c>
      <c r="E492" s="10" t="s">
        <v>895</v>
      </c>
      <c r="F492" s="10" t="str">
        <f>IF(Table1[[#This Row],[Regional_accessibility]]=0,"exclude - no RA","")</f>
        <v>exclude - no RA</v>
      </c>
      <c r="G492" s="10" t="str">
        <f>IF(Table1[[#This Row],[E_mag]]&gt;1,"exclude - &gt;1",IF(Table1[[#This Row],[E_mag]]&lt;-1,"exclude &lt;-1",""))</f>
        <v/>
      </c>
      <c r="H492" s="10" t="str">
        <f>IF(Table1[[#This Row],[E_mag]]&lt;'4 - Outliers'!$F$11,"low",IF(Table1[[#This Row],[E_mag]]&gt;'4 - Outliers'!$F$12,"high",""))</f>
        <v/>
      </c>
      <c r="I492" s="10">
        <f>IF(Table1[[#This Row],[SE_E_mag]]="",VLOOKUP(Table1[[#This Row],[IV_Standardised]],'5 -Impute_SE'!B:C,2,FALSE),Table1[[#This Row],[SE_E_mag]])</f>
        <v>7.4985997398378593E-2</v>
      </c>
      <c r="J492" s="10"/>
      <c r="K492" s="10">
        <f>1/Table1[[#This Row],[5 - Impute_SE]]</f>
        <v>13.335823149584762</v>
      </c>
      <c r="L492" s="10">
        <f>Table1[[#This Row],[7 - 1_SE]]*Table1[[#This Row],[6 - Assign weight]]</f>
        <v>0</v>
      </c>
      <c r="M492" s="10">
        <f>Table1[[#This Row],[8 - Total weight]]*Table1[[#This Row],[E_mag]]</f>
        <v>0</v>
      </c>
      <c r="N492" s="10" t="s">
        <v>175</v>
      </c>
      <c r="O492" s="13">
        <v>-0.23320645190895742</v>
      </c>
      <c r="P492" s="10" t="s">
        <v>383</v>
      </c>
      <c r="Q492" s="10">
        <v>7.4985997398378593E-2</v>
      </c>
      <c r="R492" s="10" t="s">
        <v>128</v>
      </c>
      <c r="S492" s="10" t="s">
        <v>88</v>
      </c>
      <c r="T492" s="10" t="s">
        <v>45</v>
      </c>
      <c r="U492" s="10" t="s">
        <v>44</v>
      </c>
      <c r="V492" s="10" t="s">
        <v>47</v>
      </c>
      <c r="W492" s="10" t="s">
        <v>896</v>
      </c>
      <c r="X492" s="10" t="s">
        <v>49</v>
      </c>
      <c r="Y492" s="10" t="s">
        <v>90</v>
      </c>
      <c r="Z492" s="10" t="s">
        <v>174</v>
      </c>
      <c r="AA492" s="11" t="s">
        <v>51</v>
      </c>
      <c r="AB492" s="11" t="s">
        <v>225</v>
      </c>
      <c r="AC492" s="11">
        <v>2011</v>
      </c>
      <c r="AD492" s="10" t="s">
        <v>165</v>
      </c>
      <c r="AE492" s="10">
        <v>53</v>
      </c>
      <c r="AF492" s="10">
        <v>0</v>
      </c>
      <c r="AG492" s="10">
        <v>0</v>
      </c>
      <c r="AH492" s="10">
        <v>1</v>
      </c>
      <c r="AI492" s="10">
        <f>SUM(Table1[[#This Row],[Attitude_SS]:[Demography_SS]])</f>
        <v>1</v>
      </c>
      <c r="AJ492" s="11" t="s">
        <v>60</v>
      </c>
      <c r="AK492" s="11" t="s">
        <v>166</v>
      </c>
      <c r="AL492" s="11"/>
      <c r="AM492" s="11" t="s">
        <v>167</v>
      </c>
      <c r="AN492" s="11" t="s">
        <v>55</v>
      </c>
      <c r="AO492" s="11"/>
      <c r="AP492" s="10">
        <v>-145.20099999999999</v>
      </c>
      <c r="AQ492" s="10"/>
      <c r="AR492" s="10"/>
      <c r="AS492" s="10" t="s">
        <v>58</v>
      </c>
      <c r="AT492" s="10">
        <v>-3.11</v>
      </c>
      <c r="AU492" s="10"/>
    </row>
    <row r="493" spans="1:47" x14ac:dyDescent="0.35">
      <c r="A493" s="23">
        <v>30</v>
      </c>
      <c r="B493" s="10" t="s">
        <v>388</v>
      </c>
      <c r="C493" s="10">
        <v>30.1</v>
      </c>
      <c r="D493" s="10" t="s">
        <v>389</v>
      </c>
      <c r="E493" s="10" t="s">
        <v>390</v>
      </c>
      <c r="F493" s="10" t="str">
        <f>IF(Table1[[#This Row],[Regional_accessibility]]=0,"exclude - no RA","")</f>
        <v>exclude - no RA</v>
      </c>
      <c r="G493" s="10" t="str">
        <f>IF(Table1[[#This Row],[E_mag]]&gt;1,"exclude - &gt;1",IF(Table1[[#This Row],[E_mag]]&lt;-1,"exclude &lt;-1",""))</f>
        <v/>
      </c>
      <c r="H493" s="10" t="str">
        <f>IF(Table1[[#This Row],[E_mag]]&lt;'4 - Outliers'!$F$11,"low",IF(Table1[[#This Row],[E_mag]]&gt;'4 - Outliers'!$F$12,"high",""))</f>
        <v/>
      </c>
      <c r="I493" s="10">
        <f>IF(Table1[[#This Row],[SE_E_mag]]="",VLOOKUP(Table1[[#This Row],[IV_Standardised]],'5 -Impute_SE'!B:C,2,FALSE),Table1[[#This Row],[SE_E_mag]])</f>
        <v>0</v>
      </c>
      <c r="J493" s="10"/>
      <c r="K493" s="10" t="e">
        <f>1/Table1[[#This Row],[5 - Impute_SE]]</f>
        <v>#DIV/0!</v>
      </c>
      <c r="L493" s="10" t="e">
        <f>Table1[[#This Row],[7 - 1_SE]]*Table1[[#This Row],[6 - Assign weight]]</f>
        <v>#DIV/0!</v>
      </c>
      <c r="M493" s="10" t="e">
        <f>Table1[[#This Row],[8 - Total weight]]*Table1[[#This Row],[E_mag]]</f>
        <v>#DIV/0!</v>
      </c>
      <c r="N493" s="10" t="s">
        <v>394</v>
      </c>
      <c r="O493" s="10">
        <v>-0.32299999999999995</v>
      </c>
      <c r="P493" s="10" t="s">
        <v>362</v>
      </c>
      <c r="Q493" s="10">
        <v>0</v>
      </c>
      <c r="R493" s="10" t="s">
        <v>395</v>
      </c>
      <c r="S493" s="10" t="s">
        <v>88</v>
      </c>
      <c r="T493" s="10" t="s">
        <v>45</v>
      </c>
      <c r="U493" s="10" t="s">
        <v>44</v>
      </c>
      <c r="V493" s="10" t="s">
        <v>47</v>
      </c>
      <c r="W493" s="10" t="s">
        <v>391</v>
      </c>
      <c r="X493" s="10" t="s">
        <v>214</v>
      </c>
      <c r="Y493" s="10" t="s">
        <v>90</v>
      </c>
      <c r="Z493" s="10" t="s">
        <v>13</v>
      </c>
      <c r="AA493" s="11" t="s">
        <v>51</v>
      </c>
      <c r="AB493" s="11" t="s">
        <v>392</v>
      </c>
      <c r="AC493" s="11">
        <v>2005</v>
      </c>
      <c r="AD493" s="10" t="s">
        <v>93</v>
      </c>
      <c r="AE493" s="10">
        <v>148</v>
      </c>
      <c r="AF493" s="10">
        <v>0</v>
      </c>
      <c r="AG493" s="10">
        <v>0</v>
      </c>
      <c r="AH493" s="10">
        <v>0</v>
      </c>
      <c r="AI493" s="10">
        <f>SUM(Table1[[#This Row],[Attitude_SS]:[Demography_SS]])</f>
        <v>0</v>
      </c>
      <c r="AJ493" s="11" t="s">
        <v>60</v>
      </c>
      <c r="AK493" s="11" t="s">
        <v>393</v>
      </c>
      <c r="AL493" s="11"/>
      <c r="AM493" s="11" t="s">
        <v>132</v>
      </c>
      <c r="AN493" s="11" t="s">
        <v>215</v>
      </c>
      <c r="AO493" s="11"/>
      <c r="AP493" s="10">
        <v>-0.01</v>
      </c>
      <c r="AQ493" s="10"/>
      <c r="AR493" s="10">
        <v>0.99004983374916811</v>
      </c>
      <c r="AS493" s="10" t="s">
        <v>185</v>
      </c>
      <c r="AT493" s="10"/>
      <c r="AU493" s="10"/>
    </row>
    <row r="494" spans="1:47" x14ac:dyDescent="0.35">
      <c r="A494" s="23">
        <v>30</v>
      </c>
      <c r="B494" s="10" t="s">
        <v>388</v>
      </c>
      <c r="C494" s="10">
        <v>30.2</v>
      </c>
      <c r="D494" s="10" t="s">
        <v>414</v>
      </c>
      <c r="E494" s="10" t="s">
        <v>415</v>
      </c>
      <c r="F494" s="10" t="str">
        <f>IF(Table1[[#This Row],[Regional_accessibility]]=0,"exclude - no RA","")</f>
        <v>exclude - no RA</v>
      </c>
      <c r="G494" s="10" t="str">
        <f>IF(Table1[[#This Row],[E_mag]]&gt;1,"exclude - &gt;1",IF(Table1[[#This Row],[E_mag]]&lt;-1,"exclude &lt;-1",""))</f>
        <v/>
      </c>
      <c r="H494" s="10" t="str">
        <f>IF(Table1[[#This Row],[E_mag]]&lt;'4 - Outliers'!$F$11,"low",IF(Table1[[#This Row],[E_mag]]&gt;'4 - Outliers'!$F$12,"high",""))</f>
        <v/>
      </c>
      <c r="I494" s="10">
        <f>IF(Table1[[#This Row],[SE_E_mag]]="",VLOOKUP(Table1[[#This Row],[IV_Standardised]],'5 -Impute_SE'!B:C,2,FALSE),Table1[[#This Row],[SE_E_mag]])</f>
        <v>0.32299999999999995</v>
      </c>
      <c r="J494" s="10"/>
      <c r="K494" s="10">
        <f>1/Table1[[#This Row],[5 - Impute_SE]]</f>
        <v>3.0959752321981431</v>
      </c>
      <c r="L494" s="10">
        <f>Table1[[#This Row],[7 - 1_SE]]*Table1[[#This Row],[6 - Assign weight]]</f>
        <v>0</v>
      </c>
      <c r="M494" s="10">
        <f>Table1[[#This Row],[8 - Total weight]]*Table1[[#This Row],[E_mag]]</f>
        <v>0</v>
      </c>
      <c r="N494" s="10" t="s">
        <v>398</v>
      </c>
      <c r="O494" s="10">
        <v>-0.32299999999999995</v>
      </c>
      <c r="P494" s="10" t="s">
        <v>362</v>
      </c>
      <c r="Q494" s="10">
        <v>0.32299999999999995</v>
      </c>
      <c r="R494" s="10" t="s">
        <v>128</v>
      </c>
      <c r="S494" s="10" t="s">
        <v>88</v>
      </c>
      <c r="T494" s="10" t="s">
        <v>45</v>
      </c>
      <c r="U494" s="10" t="s">
        <v>44</v>
      </c>
      <c r="V494" s="10" t="s">
        <v>47</v>
      </c>
      <c r="W494" s="10" t="s">
        <v>391</v>
      </c>
      <c r="X494" s="10" t="s">
        <v>214</v>
      </c>
      <c r="Y494" s="10" t="s">
        <v>90</v>
      </c>
      <c r="Z494" s="10" t="s">
        <v>13</v>
      </c>
      <c r="AA494" s="11" t="s">
        <v>51</v>
      </c>
      <c r="AB494" s="11" t="s">
        <v>392</v>
      </c>
      <c r="AC494" s="11">
        <v>2005</v>
      </c>
      <c r="AD494" s="10" t="s">
        <v>93</v>
      </c>
      <c r="AE494" s="10">
        <v>141</v>
      </c>
      <c r="AF494" s="10">
        <v>0</v>
      </c>
      <c r="AG494" s="10">
        <v>0</v>
      </c>
      <c r="AH494" s="10">
        <v>0</v>
      </c>
      <c r="AI494" s="10">
        <f>SUM(Table1[[#This Row],[Attitude_SS]:[Demography_SS]])</f>
        <v>0</v>
      </c>
      <c r="AJ494" s="11" t="s">
        <v>60</v>
      </c>
      <c r="AK494" s="11" t="s">
        <v>393</v>
      </c>
      <c r="AL494" s="11"/>
      <c r="AM494" s="11" t="s">
        <v>132</v>
      </c>
      <c r="AN494" s="11" t="s">
        <v>215</v>
      </c>
      <c r="AO494" s="11"/>
      <c r="AP494" s="10">
        <v>-0.01</v>
      </c>
      <c r="AQ494" s="10"/>
      <c r="AR494" s="10">
        <v>0.99004983374916811</v>
      </c>
      <c r="AS494" s="10" t="s">
        <v>185</v>
      </c>
      <c r="AT494" s="10">
        <v>-1</v>
      </c>
      <c r="AU494" s="10" t="s">
        <v>127</v>
      </c>
    </row>
    <row r="495" spans="1:47" x14ac:dyDescent="0.35">
      <c r="A495" s="23">
        <v>100</v>
      </c>
      <c r="B495" s="10" t="s">
        <v>1008</v>
      </c>
      <c r="C495" s="10">
        <v>100.1</v>
      </c>
      <c r="D495" s="10" t="s">
        <v>1011</v>
      </c>
      <c r="E495" s="10" t="s">
        <v>1009</v>
      </c>
      <c r="F495" s="10" t="str">
        <f>IF(Table1[[#This Row],[Regional_accessibility]]=0,"exclude - no RA","")</f>
        <v>exclude - no RA</v>
      </c>
      <c r="G495" s="10" t="str">
        <f>IF(Table1[[#This Row],[E_mag]]&gt;1,"exclude - &gt;1",IF(Table1[[#This Row],[E_mag]]&lt;-1,"exclude &lt;-1",""))</f>
        <v/>
      </c>
      <c r="H495" s="10" t="str">
        <f>IF(Table1[[#This Row],[E_mag]]&lt;'4 - Outliers'!$F$11,"low",IF(Table1[[#This Row],[E_mag]]&gt;'4 - Outliers'!$F$12,"high",""))</f>
        <v/>
      </c>
      <c r="I495" s="10">
        <f>IF(Table1[[#This Row],[SE_E_mag]]="",VLOOKUP(Table1[[#This Row],[IV_Standardised]],'5 -Impute_SE'!B:C,2,FALSE),Table1[[#This Row],[SE_E_mag]])</f>
        <v>1.5154460649819494</v>
      </c>
      <c r="J495" s="10"/>
      <c r="K495" s="10">
        <f>1/Table1[[#This Row],[5 - Impute_SE]]</f>
        <v>0.65987171903205344</v>
      </c>
      <c r="L495" s="10">
        <f>Table1[[#This Row],[7 - 1_SE]]*Table1[[#This Row],[6 - Assign weight]]</f>
        <v>0</v>
      </c>
      <c r="M495" s="10">
        <f>Table1[[#This Row],[8 - Total weight]]*Table1[[#This Row],[E_mag]]</f>
        <v>0</v>
      </c>
      <c r="N495" s="10" t="s">
        <v>918</v>
      </c>
      <c r="O495" s="10">
        <v>-0.32558411552346572</v>
      </c>
      <c r="P495" s="10" t="s">
        <v>491</v>
      </c>
      <c r="Q495" s="10">
        <v>1.5154460649819494</v>
      </c>
      <c r="R495" s="10" t="s">
        <v>128</v>
      </c>
      <c r="S495" s="10" t="s">
        <v>44</v>
      </c>
      <c r="T495" s="10" t="s">
        <v>45</v>
      </c>
      <c r="U495" s="10" t="s">
        <v>46</v>
      </c>
      <c r="V495" s="10" t="s">
        <v>71</v>
      </c>
      <c r="W495" s="10" t="s">
        <v>213</v>
      </c>
      <c r="X495" s="10" t="s">
        <v>678</v>
      </c>
      <c r="Y495" s="10" t="s">
        <v>50</v>
      </c>
      <c r="Z495" s="10" t="s">
        <v>13</v>
      </c>
      <c r="AA495" s="11" t="s">
        <v>51</v>
      </c>
      <c r="AB495" s="11" t="s">
        <v>1010</v>
      </c>
      <c r="AC495" s="11">
        <v>2011</v>
      </c>
      <c r="AD495" s="10" t="s">
        <v>165</v>
      </c>
      <c r="AE495" s="10">
        <v>284</v>
      </c>
      <c r="AF495" s="10">
        <v>0</v>
      </c>
      <c r="AG495" s="10">
        <v>1</v>
      </c>
      <c r="AH495" s="10">
        <v>1</v>
      </c>
      <c r="AI495" s="10">
        <f>SUM(Table1[[#This Row],[Attitude_SS]:[Demography_SS]])</f>
        <v>2</v>
      </c>
      <c r="AJ495" s="11" t="s">
        <v>60</v>
      </c>
      <c r="AK495" s="11" t="s">
        <v>1012</v>
      </c>
      <c r="AL495" s="11">
        <v>1</v>
      </c>
      <c r="AM495" s="11" t="s">
        <v>62</v>
      </c>
      <c r="AN495" s="11" t="s">
        <v>74</v>
      </c>
      <c r="AO495" s="11" t="s">
        <v>75</v>
      </c>
      <c r="AP495" s="10">
        <v>-0.11</v>
      </c>
      <c r="AQ495" s="10">
        <v>0.9</v>
      </c>
      <c r="AR495" s="10"/>
      <c r="AS495" s="10" t="s">
        <v>126</v>
      </c>
      <c r="AT495" s="10">
        <v>-0.21484375</v>
      </c>
      <c r="AU495" s="10"/>
    </row>
    <row r="496" spans="1:47" x14ac:dyDescent="0.35">
      <c r="A496" s="23">
        <v>30</v>
      </c>
      <c r="B496" s="10" t="s">
        <v>388</v>
      </c>
      <c r="C496" s="10">
        <v>30.1</v>
      </c>
      <c r="D496" s="10" t="s">
        <v>396</v>
      </c>
      <c r="E496" s="10" t="s">
        <v>390</v>
      </c>
      <c r="F496" s="10" t="str">
        <f>IF(Table1[[#This Row],[Regional_accessibility]]=0,"exclude - no RA","")</f>
        <v>exclude - no RA</v>
      </c>
      <c r="G496" s="10" t="str">
        <f>IF(Table1[[#This Row],[E_mag]]&gt;1,"exclude - &gt;1",IF(Table1[[#This Row],[E_mag]]&lt;-1,"exclude &lt;-1",""))</f>
        <v/>
      </c>
      <c r="H496" s="10" t="str">
        <f>IF(Table1[[#This Row],[E_mag]]&lt;'4 - Outliers'!$F$11,"low",IF(Table1[[#This Row],[E_mag]]&gt;'4 - Outliers'!$F$12,"high",""))</f>
        <v>low</v>
      </c>
      <c r="I496" s="10">
        <f>IF(Table1[[#This Row],[SE_E_mag]]="",VLOOKUP(Table1[[#This Row],[IV_Standardised]],'5 -Impute_SE'!B:C,2,FALSE),Table1[[#This Row],[SE_E_mag]])</f>
        <v>0.15749999999999997</v>
      </c>
      <c r="J496" s="10"/>
      <c r="K496" s="10">
        <f>1/Table1[[#This Row],[5 - Impute_SE]]</f>
        <v>6.3492063492063506</v>
      </c>
      <c r="L496" s="10">
        <f>Table1[[#This Row],[7 - 1_SE]]*Table1[[#This Row],[6 - Assign weight]]</f>
        <v>0</v>
      </c>
      <c r="M496" s="10">
        <f>Table1[[#This Row],[8 - Total weight]]*Table1[[#This Row],[E_mag]]</f>
        <v>0</v>
      </c>
      <c r="N496" s="10" t="s">
        <v>398</v>
      </c>
      <c r="O496" s="10">
        <v>-0.36749999999999999</v>
      </c>
      <c r="P496" s="10" t="s">
        <v>362</v>
      </c>
      <c r="Q496" s="10">
        <v>0.15749999999999997</v>
      </c>
      <c r="R496" s="10" t="s">
        <v>128</v>
      </c>
      <c r="S496" s="10" t="s">
        <v>88</v>
      </c>
      <c r="T496" s="10" t="s">
        <v>45</v>
      </c>
      <c r="U496" s="10" t="s">
        <v>44</v>
      </c>
      <c r="V496" s="10" t="s">
        <v>47</v>
      </c>
      <c r="W496" s="10" t="s">
        <v>391</v>
      </c>
      <c r="X496" s="10" t="s">
        <v>214</v>
      </c>
      <c r="Y496" s="10" t="s">
        <v>90</v>
      </c>
      <c r="Z496" s="10" t="s">
        <v>13</v>
      </c>
      <c r="AA496" s="11" t="s">
        <v>51</v>
      </c>
      <c r="AB496" s="11" t="s">
        <v>392</v>
      </c>
      <c r="AC496" s="11">
        <v>2005</v>
      </c>
      <c r="AD496" s="10" t="s">
        <v>93</v>
      </c>
      <c r="AE496" s="10">
        <v>148</v>
      </c>
      <c r="AF496" s="10">
        <v>0</v>
      </c>
      <c r="AG496" s="10">
        <v>0</v>
      </c>
      <c r="AH496" s="10">
        <v>0</v>
      </c>
      <c r="AI496" s="10">
        <f>SUM(Table1[[#This Row],[Attitude_SS]:[Demography_SS]])</f>
        <v>0</v>
      </c>
      <c r="AJ496" s="11" t="s">
        <v>60</v>
      </c>
      <c r="AK496" s="11" t="s">
        <v>397</v>
      </c>
      <c r="AL496" s="11"/>
      <c r="AM496" s="11" t="s">
        <v>167</v>
      </c>
      <c r="AN496" s="11" t="s">
        <v>215</v>
      </c>
      <c r="AO496" s="11"/>
      <c r="AP496" s="10">
        <v>-0.21</v>
      </c>
      <c r="AQ496" s="10"/>
      <c r="AR496" s="10">
        <v>0.81058424597018708</v>
      </c>
      <c r="AS496" s="10" t="s">
        <v>185</v>
      </c>
      <c r="AT496" s="10">
        <v>-2.3333333333333335</v>
      </c>
      <c r="AU496" s="10" t="s">
        <v>127</v>
      </c>
    </row>
    <row r="497" spans="1:47" x14ac:dyDescent="0.35">
      <c r="A497" s="23">
        <v>30</v>
      </c>
      <c r="B497" s="10" t="s">
        <v>388</v>
      </c>
      <c r="C497" s="10">
        <v>30.2</v>
      </c>
      <c r="D497" s="10" t="s">
        <v>416</v>
      </c>
      <c r="E497" s="10" t="s">
        <v>415</v>
      </c>
      <c r="F497" s="10" t="str">
        <f>IF(Table1[[#This Row],[Regional_accessibility]]=0,"exclude - no RA","")</f>
        <v>exclude - no RA</v>
      </c>
      <c r="G497" s="10" t="str">
        <f>IF(Table1[[#This Row],[E_mag]]&gt;1,"exclude - &gt;1",IF(Table1[[#This Row],[E_mag]]&lt;-1,"exclude &lt;-1",""))</f>
        <v/>
      </c>
      <c r="H497" s="10" t="str">
        <f>IF(Table1[[#This Row],[E_mag]]&lt;'4 - Outliers'!$F$11,"low",IF(Table1[[#This Row],[E_mag]]&gt;'4 - Outliers'!$F$12,"high",""))</f>
        <v>low</v>
      </c>
      <c r="I497" s="10">
        <f>IF(Table1[[#This Row],[SE_E_mag]]="",VLOOKUP(Table1[[#This Row],[IV_Standardised]],'5 -Impute_SE'!B:C,2,FALSE),Table1[[#This Row],[SE_E_mag]])</f>
        <v>0.17500000000000002</v>
      </c>
      <c r="J497" s="10"/>
      <c r="K497" s="10">
        <f>1/Table1[[#This Row],[5 - Impute_SE]]</f>
        <v>5.7142857142857135</v>
      </c>
      <c r="L497" s="10">
        <f>Table1[[#This Row],[7 - 1_SE]]*Table1[[#This Row],[6 - Assign weight]]</f>
        <v>0</v>
      </c>
      <c r="M497" s="10">
        <f>Table1[[#This Row],[8 - Total weight]]*Table1[[#This Row],[E_mag]]</f>
        <v>0</v>
      </c>
      <c r="N497" s="10" t="s">
        <v>398</v>
      </c>
      <c r="O497" s="10">
        <v>-0.36749999999999999</v>
      </c>
      <c r="P497" s="10" t="s">
        <v>362</v>
      </c>
      <c r="Q497" s="10">
        <v>0.17500000000000002</v>
      </c>
      <c r="R497" s="10" t="s">
        <v>128</v>
      </c>
      <c r="S497" s="10" t="s">
        <v>88</v>
      </c>
      <c r="T497" s="10" t="s">
        <v>45</v>
      </c>
      <c r="U497" s="10" t="s">
        <v>44</v>
      </c>
      <c r="V497" s="10" t="s">
        <v>47</v>
      </c>
      <c r="W497" s="10" t="s">
        <v>391</v>
      </c>
      <c r="X497" s="10" t="s">
        <v>214</v>
      </c>
      <c r="Y497" s="10" t="s">
        <v>90</v>
      </c>
      <c r="Z497" s="10" t="s">
        <v>13</v>
      </c>
      <c r="AA497" s="11" t="s">
        <v>51</v>
      </c>
      <c r="AB497" s="11" t="s">
        <v>392</v>
      </c>
      <c r="AC497" s="11">
        <v>2005</v>
      </c>
      <c r="AD497" s="10" t="s">
        <v>93</v>
      </c>
      <c r="AE497" s="10">
        <v>141</v>
      </c>
      <c r="AF497" s="10">
        <v>0</v>
      </c>
      <c r="AG497" s="10">
        <v>0</v>
      </c>
      <c r="AH497" s="10">
        <v>0</v>
      </c>
      <c r="AI497" s="10">
        <f>SUM(Table1[[#This Row],[Attitude_SS]:[Demography_SS]])</f>
        <v>0</v>
      </c>
      <c r="AJ497" s="11" t="s">
        <v>60</v>
      </c>
      <c r="AK497" s="11" t="s">
        <v>397</v>
      </c>
      <c r="AL497" s="11"/>
      <c r="AM497" s="11" t="s">
        <v>167</v>
      </c>
      <c r="AN497" s="11" t="s">
        <v>215</v>
      </c>
      <c r="AO497" s="11"/>
      <c r="AP497" s="10">
        <v>-0.21</v>
      </c>
      <c r="AQ497" s="10"/>
      <c r="AR497" s="10">
        <v>0.81058424597018708</v>
      </c>
      <c r="AS497" s="10" t="s">
        <v>185</v>
      </c>
      <c r="AT497" s="10">
        <v>-2.0999999999999996</v>
      </c>
      <c r="AU497" s="10" t="s">
        <v>127</v>
      </c>
    </row>
    <row r="498" spans="1:47" x14ac:dyDescent="0.35">
      <c r="A498" s="23">
        <v>69</v>
      </c>
      <c r="B498" s="10" t="s">
        <v>835</v>
      </c>
      <c r="C498" s="10">
        <v>69.099999999999994</v>
      </c>
      <c r="D498" s="10" t="s">
        <v>836</v>
      </c>
      <c r="E498" s="10" t="s">
        <v>837</v>
      </c>
      <c r="F498" s="10" t="str">
        <f>IF(Table1[[#This Row],[Regional_accessibility]]=0,"exclude - no RA","")</f>
        <v>exclude - no RA</v>
      </c>
      <c r="G498" s="10" t="str">
        <f>IF(Table1[[#This Row],[E_mag]]&gt;1,"exclude - &gt;1",IF(Table1[[#This Row],[E_mag]]&lt;-1,"exclude &lt;-1",""))</f>
        <v/>
      </c>
      <c r="H498" s="10" t="str">
        <f>IF(Table1[[#This Row],[E_mag]]&lt;'4 - Outliers'!$F$11,"low",IF(Table1[[#This Row],[E_mag]]&gt;'4 - Outliers'!$F$12,"high",""))</f>
        <v>low</v>
      </c>
      <c r="I498" s="10">
        <f>IF(Table1[[#This Row],[SE_E_mag]]="",VLOOKUP(Table1[[#This Row],[IV_Standardised]],'5 -Impute_SE'!B:C,2,FALSE),Table1[[#This Row],[SE_E_mag]])</f>
        <v>0.10900473933649291</v>
      </c>
      <c r="J498" s="10"/>
      <c r="K498" s="10">
        <f>1/Table1[[#This Row],[5 - Impute_SE]]</f>
        <v>9.1739130434782599</v>
      </c>
      <c r="L498" s="10">
        <f>Table1[[#This Row],[7 - 1_SE]]*Table1[[#This Row],[6 - Assign weight]]</f>
        <v>0</v>
      </c>
      <c r="M498" s="10">
        <f>Table1[[#This Row],[8 - Total weight]]*Table1[[#This Row],[E_mag]]</f>
        <v>0</v>
      </c>
      <c r="N498" s="10" t="s">
        <v>682</v>
      </c>
      <c r="O498" s="10">
        <v>-0.46</v>
      </c>
      <c r="P498" s="10" t="s">
        <v>126</v>
      </c>
      <c r="Q498" s="10">
        <v>0.10900473933649291</v>
      </c>
      <c r="R498" s="10" t="s">
        <v>128</v>
      </c>
      <c r="S498" s="10" t="s">
        <v>88</v>
      </c>
      <c r="T498" s="10" t="s">
        <v>45</v>
      </c>
      <c r="U498" s="10" t="s">
        <v>44</v>
      </c>
      <c r="V498" s="10" t="s">
        <v>47</v>
      </c>
      <c r="W498" s="10" t="s">
        <v>838</v>
      </c>
      <c r="X498" s="10" t="s">
        <v>49</v>
      </c>
      <c r="Y498" s="10" t="s">
        <v>90</v>
      </c>
      <c r="Z498" s="10" t="s">
        <v>13</v>
      </c>
      <c r="AA498" s="11" t="s">
        <v>664</v>
      </c>
      <c r="AB498" s="11" t="s">
        <v>839</v>
      </c>
      <c r="AC498" s="11">
        <v>2009</v>
      </c>
      <c r="AD498" s="10" t="s">
        <v>93</v>
      </c>
      <c r="AE498" s="10">
        <v>236</v>
      </c>
      <c r="AF498" s="10">
        <v>0</v>
      </c>
      <c r="AG498" s="10">
        <v>0</v>
      </c>
      <c r="AH498" s="10">
        <v>1</v>
      </c>
      <c r="AI498" s="10">
        <f>SUM(Table1[[#This Row],[Attitude_SS]:[Demography_SS]])</f>
        <v>1</v>
      </c>
      <c r="AJ498" s="11" t="s">
        <v>60</v>
      </c>
      <c r="AK498" s="11" t="s">
        <v>840</v>
      </c>
      <c r="AL498" s="11"/>
      <c r="AM498" s="11" t="s">
        <v>132</v>
      </c>
      <c r="AN498" s="11" t="s">
        <v>55</v>
      </c>
      <c r="AO498" s="11"/>
      <c r="AP498" s="10">
        <v>-0.45800000000000002</v>
      </c>
      <c r="AQ498" s="10"/>
      <c r="AR498" s="10"/>
      <c r="AS498" s="10" t="s">
        <v>58</v>
      </c>
      <c r="AT498" s="10">
        <v>-4.22</v>
      </c>
      <c r="AU498" s="10"/>
    </row>
    <row r="499" spans="1:47" x14ac:dyDescent="0.35">
      <c r="A499" s="23">
        <v>73</v>
      </c>
      <c r="B499" s="10" t="s">
        <v>893</v>
      </c>
      <c r="C499" s="10">
        <v>73.150000000000006</v>
      </c>
      <c r="D499" s="10" t="s">
        <v>899</v>
      </c>
      <c r="E499" s="10" t="s">
        <v>895</v>
      </c>
      <c r="F499" s="10" t="str">
        <f>IF(Table1[[#This Row],[Regional_accessibility]]=0,"exclude - no RA","")</f>
        <v>exclude - no RA</v>
      </c>
      <c r="G499" s="10" t="str">
        <f>IF(Table1[[#This Row],[E_mag]]&gt;1,"exclude - &gt;1",IF(Table1[[#This Row],[E_mag]]&lt;-1,"exclude &lt;-1",""))</f>
        <v/>
      </c>
      <c r="H499" s="10" t="str">
        <f>IF(Table1[[#This Row],[E_mag]]&lt;'4 - Outliers'!$F$11,"low",IF(Table1[[#This Row],[E_mag]]&gt;'4 - Outliers'!$F$12,"high",""))</f>
        <v>low</v>
      </c>
      <c r="I499" s="10">
        <f>IF(Table1[[#This Row],[SE_E_mag]]="",VLOOKUP(Table1[[#This Row],[IV_Standardised]],'5 -Impute_SE'!B:C,2,FALSE),Table1[[#This Row],[SE_E_mag]])</f>
        <v>0.32794081666894476</v>
      </c>
      <c r="J499" s="10"/>
      <c r="K499" s="10">
        <f>1/Table1[[#This Row],[5 - Impute_SE]]</f>
        <v>3.0493306998423955</v>
      </c>
      <c r="L499" s="10">
        <f>Table1[[#This Row],[7 - 1_SE]]*Table1[[#This Row],[6 - Assign weight]]</f>
        <v>0</v>
      </c>
      <c r="M499" s="10">
        <f>Table1[[#This Row],[8 - Total weight]]*Table1[[#This Row],[E_mag]]</f>
        <v>0</v>
      </c>
      <c r="N499" s="10" t="s">
        <v>175</v>
      </c>
      <c r="O499" s="13">
        <v>-0.54962880873715136</v>
      </c>
      <c r="P499" s="10" t="s">
        <v>383</v>
      </c>
      <c r="Q499" s="10">
        <v>0.32794081666894476</v>
      </c>
      <c r="R499" s="10" t="s">
        <v>128</v>
      </c>
      <c r="S499" s="10" t="s">
        <v>44</v>
      </c>
      <c r="T499" s="10" t="s">
        <v>45</v>
      </c>
      <c r="U499" s="10" t="s">
        <v>46</v>
      </c>
      <c r="V499" s="10" t="s">
        <v>47</v>
      </c>
      <c r="W499" s="10" t="s">
        <v>896</v>
      </c>
      <c r="X499" s="10" t="s">
        <v>49</v>
      </c>
      <c r="Y499" s="10" t="s">
        <v>90</v>
      </c>
      <c r="Z499" s="10" t="s">
        <v>174</v>
      </c>
      <c r="AA499" s="11" t="s">
        <v>51</v>
      </c>
      <c r="AB499" s="11" t="s">
        <v>225</v>
      </c>
      <c r="AC499" s="11">
        <v>2011</v>
      </c>
      <c r="AD499" s="10" t="s">
        <v>165</v>
      </c>
      <c r="AE499" s="10">
        <v>53</v>
      </c>
      <c r="AF499" s="10">
        <v>0</v>
      </c>
      <c r="AG499" s="10">
        <v>0</v>
      </c>
      <c r="AH499" s="10">
        <v>1</v>
      </c>
      <c r="AI499" s="10">
        <f>SUM(Table1[[#This Row],[Attitude_SS]:[Demography_SS]])</f>
        <v>1</v>
      </c>
      <c r="AJ499" s="11" t="s">
        <v>60</v>
      </c>
      <c r="AK499" s="11" t="s">
        <v>900</v>
      </c>
      <c r="AL499" s="11">
        <v>1</v>
      </c>
      <c r="AM499" s="11" t="s">
        <v>62</v>
      </c>
      <c r="AN499" s="11" t="s">
        <v>55</v>
      </c>
      <c r="AO499" s="11"/>
      <c r="AP499" s="10">
        <v>-263.24200000000002</v>
      </c>
      <c r="AQ499" s="10"/>
      <c r="AR499" s="10"/>
      <c r="AS499" s="10" t="s">
        <v>58</v>
      </c>
      <c r="AT499" s="10">
        <v>-1.6759999999999999</v>
      </c>
      <c r="AU499" s="10"/>
    </row>
    <row r="500" spans="1:47" x14ac:dyDescent="0.35">
      <c r="A500" s="23">
        <v>69</v>
      </c>
      <c r="B500" s="10" t="s">
        <v>835</v>
      </c>
      <c r="C500" s="10">
        <v>69.099999999999994</v>
      </c>
      <c r="D500" s="10" t="s">
        <v>845</v>
      </c>
      <c r="E500" s="10" t="s">
        <v>837</v>
      </c>
      <c r="F500" s="10" t="str">
        <f>IF(Table1[[#This Row],[Regional_accessibility]]=0,"exclude - no RA","")</f>
        <v>exclude - no RA</v>
      </c>
      <c r="G500" s="10" t="str">
        <f>IF(Table1[[#This Row],[E_mag]]&gt;1,"exclude - &gt;1",IF(Table1[[#This Row],[E_mag]]&lt;-1,"exclude &lt;-1",""))</f>
        <v/>
      </c>
      <c r="H500" s="10" t="str">
        <f>IF(Table1[[#This Row],[E_mag]]&lt;'4 - Outliers'!$F$11,"low",IF(Table1[[#This Row],[E_mag]]&gt;'4 - Outliers'!$F$12,"high",""))</f>
        <v>low</v>
      </c>
      <c r="I500" s="10">
        <f>IF(Table1[[#This Row],[SE_E_mag]]="",VLOOKUP(Table1[[#This Row],[IV_Standardised]],'5 -Impute_SE'!B:C,2,FALSE),Table1[[#This Row],[SE_E_mag]])</f>
        <v>0.14454976303317535</v>
      </c>
      <c r="J500" s="10"/>
      <c r="K500" s="10">
        <f>1/Table1[[#This Row],[5 - Impute_SE]]</f>
        <v>6.918032786885246</v>
      </c>
      <c r="L500" s="10">
        <f>Table1[[#This Row],[7 - 1_SE]]*Table1[[#This Row],[6 - Assign weight]]</f>
        <v>0</v>
      </c>
      <c r="M500" s="10">
        <f>Table1[[#This Row],[8 - Total weight]]*Table1[[#This Row],[E_mag]]</f>
        <v>0</v>
      </c>
      <c r="N500" s="10" t="s">
        <v>682</v>
      </c>
      <c r="O500" s="10">
        <v>-0.61</v>
      </c>
      <c r="P500" s="10" t="s">
        <v>126</v>
      </c>
      <c r="Q500" s="10">
        <v>0.14454976303317535</v>
      </c>
      <c r="R500" s="10" t="s">
        <v>128</v>
      </c>
      <c r="S500" s="10" t="s">
        <v>88</v>
      </c>
      <c r="T500" s="10" t="s">
        <v>45</v>
      </c>
      <c r="U500" s="10" t="s">
        <v>44</v>
      </c>
      <c r="V500" s="10" t="s">
        <v>47</v>
      </c>
      <c r="W500" s="10" t="s">
        <v>838</v>
      </c>
      <c r="X500" s="10" t="s">
        <v>49</v>
      </c>
      <c r="Y500" s="10" t="s">
        <v>90</v>
      </c>
      <c r="Z500" s="10" t="s">
        <v>13</v>
      </c>
      <c r="AA500" s="11" t="s">
        <v>664</v>
      </c>
      <c r="AB500" s="11" t="s">
        <v>839</v>
      </c>
      <c r="AC500" s="11">
        <v>2009</v>
      </c>
      <c r="AD500" s="10" t="s">
        <v>93</v>
      </c>
      <c r="AE500" s="10">
        <v>236</v>
      </c>
      <c r="AF500" s="10">
        <v>0</v>
      </c>
      <c r="AG500" s="10">
        <v>0</v>
      </c>
      <c r="AH500" s="10">
        <v>1</v>
      </c>
      <c r="AI500" s="10">
        <f>SUM(Table1[[#This Row],[Attitude_SS]:[Demography_SS]])</f>
        <v>1</v>
      </c>
      <c r="AJ500" s="11" t="s">
        <v>60</v>
      </c>
      <c r="AK500" s="11" t="s">
        <v>840</v>
      </c>
      <c r="AL500" s="11"/>
      <c r="AM500" s="11" t="s">
        <v>132</v>
      </c>
      <c r="AN500" s="11" t="s">
        <v>55</v>
      </c>
      <c r="AO500" s="11"/>
      <c r="AP500" s="10">
        <v>-0.45800000000000002</v>
      </c>
      <c r="AQ500" s="10"/>
      <c r="AR500" s="10"/>
      <c r="AS500" s="10" t="s">
        <v>58</v>
      </c>
      <c r="AT500" s="10">
        <v>-4.22</v>
      </c>
      <c r="AU500" s="10"/>
    </row>
    <row r="501" spans="1:47" x14ac:dyDescent="0.35">
      <c r="A501" s="23">
        <v>55</v>
      </c>
      <c r="B501" s="10" t="s">
        <v>629</v>
      </c>
      <c r="C501" s="10">
        <v>55.1</v>
      </c>
      <c r="D501" s="10" t="s">
        <v>640</v>
      </c>
      <c r="E501" s="10" t="s">
        <v>630</v>
      </c>
      <c r="F501" s="10" t="str">
        <f>IF(Table1[[#This Row],[Regional_accessibility]]=0,"exclude - no RA","")</f>
        <v/>
      </c>
      <c r="G501" s="10" t="str">
        <f>IF(Table1[[#This Row],[E_mag]]&gt;1,"exclude - &gt;1",IF(Table1[[#This Row],[E_mag]]&lt;-1,"exclude &lt;-1",""))</f>
        <v/>
      </c>
      <c r="H501" s="10" t="str">
        <f>IF(Table1[[#This Row],[E_mag]]&lt;'4 - Outliers'!$F$11,"low",IF(Table1[[#This Row],[E_mag]]&gt;'4 - Outliers'!$F$12,"high",""))</f>
        <v/>
      </c>
      <c r="I501" s="10">
        <f>IF(Table1[[#This Row],[SE_E_mag]]="",VLOOKUP(Table1[[#This Row],[IV_Standardised]],'5 -Impute_SE'!B:C,2,FALSE),Table1[[#This Row],[SE_E_mag]])</f>
        <v>3.9310596E-3</v>
      </c>
      <c r="J501" s="10" t="s">
        <v>1280</v>
      </c>
      <c r="K501" s="10">
        <f>1/Table1[[#This Row],[5 - Impute_SE]]</f>
        <v>254.38433953023761</v>
      </c>
      <c r="L501" s="10" t="e">
        <f>Table1[[#This Row],[7 - 1_SE]]*Table1[[#This Row],[6 - Assign weight]]</f>
        <v>#VALUE!</v>
      </c>
      <c r="M501" s="10" t="e">
        <f>Table1[[#This Row],[8 - Total weight]]*Table1[[#This Row],[E_mag]]</f>
        <v>#VALUE!</v>
      </c>
      <c r="N501" s="10" t="s">
        <v>631</v>
      </c>
      <c r="O501" s="16">
        <v>6.8793542999999999E-2</v>
      </c>
      <c r="P501" s="10" t="s">
        <v>491</v>
      </c>
      <c r="Q501" s="10">
        <v>3.9310596E-3</v>
      </c>
      <c r="R501" s="10" t="s">
        <v>128</v>
      </c>
      <c r="S501" s="10" t="s">
        <v>88</v>
      </c>
      <c r="T501" s="10" t="s">
        <v>66</v>
      </c>
      <c r="U501" s="10" t="s">
        <v>88</v>
      </c>
      <c r="V501" s="10" t="s">
        <v>302</v>
      </c>
      <c r="W501" s="10" t="s">
        <v>120</v>
      </c>
      <c r="X501" s="10" t="s">
        <v>141</v>
      </c>
      <c r="Y501" s="10" t="s">
        <v>90</v>
      </c>
      <c r="Z501" s="10" t="s">
        <v>13</v>
      </c>
      <c r="AA501" s="11" t="s">
        <v>51</v>
      </c>
      <c r="AB501" s="11" t="s">
        <v>92</v>
      </c>
      <c r="AC501" s="11" t="s">
        <v>54</v>
      </c>
      <c r="AD501" s="10" t="s">
        <v>165</v>
      </c>
      <c r="AE501" s="10">
        <v>1000</v>
      </c>
      <c r="AF501" s="10">
        <v>1</v>
      </c>
      <c r="AG501" s="10">
        <v>0</v>
      </c>
      <c r="AH501" s="10">
        <v>1</v>
      </c>
      <c r="AI501" s="10">
        <f>SUM(Table1[[#This Row],[Attitude_SS]:[Demography_SS]])</f>
        <v>1</v>
      </c>
      <c r="AJ501" s="11" t="s">
        <v>60</v>
      </c>
      <c r="AK501" s="11" t="s">
        <v>641</v>
      </c>
      <c r="AL501" s="11"/>
      <c r="AM501" s="11" t="s">
        <v>634</v>
      </c>
      <c r="AN501" s="11" t="s">
        <v>147</v>
      </c>
      <c r="AO501" s="11" t="s">
        <v>124</v>
      </c>
      <c r="AP501" s="10">
        <v>4.2700000000000002E-2</v>
      </c>
      <c r="AQ501" s="10">
        <v>1.0436247604546653</v>
      </c>
      <c r="AR501" s="10"/>
      <c r="AS501" s="10" t="s">
        <v>78</v>
      </c>
      <c r="AT501" s="10">
        <v>17.5</v>
      </c>
      <c r="AU501" s="10"/>
    </row>
    <row r="502" spans="1:47" x14ac:dyDescent="0.35">
      <c r="A502" s="23">
        <v>55</v>
      </c>
      <c r="B502" s="10" t="s">
        <v>629</v>
      </c>
      <c r="C502" s="10">
        <v>55.1</v>
      </c>
      <c r="D502" s="10" t="s">
        <v>642</v>
      </c>
      <c r="E502" s="10" t="s">
        <v>630</v>
      </c>
      <c r="F502" s="10" t="str">
        <f>IF(Table1[[#This Row],[Regional_accessibility]]=0,"exclude - no RA","")</f>
        <v/>
      </c>
      <c r="G502" s="10" t="str">
        <f>IF(Table1[[#This Row],[E_mag]]&gt;1,"exclude - &gt;1",IF(Table1[[#This Row],[E_mag]]&lt;-1,"exclude &lt;-1",""))</f>
        <v/>
      </c>
      <c r="H502" s="10" t="str">
        <f>IF(Table1[[#This Row],[E_mag]]&lt;'4 - Outliers'!$F$11,"low",IF(Table1[[#This Row],[E_mag]]&gt;'4 - Outliers'!$F$12,"high",""))</f>
        <v/>
      </c>
      <c r="I502" s="10">
        <f>IF(Table1[[#This Row],[SE_E_mag]]="",VLOOKUP(Table1[[#This Row],[IV_Standardised]],'5 -Impute_SE'!B:C,2,FALSE),Table1[[#This Row],[SE_E_mag]])</f>
        <v>6.6813276727132383E-3</v>
      </c>
      <c r="J502" s="10" t="s">
        <v>1280</v>
      </c>
      <c r="K502" s="10">
        <f>1/Table1[[#This Row],[5 - Impute_SE]]</f>
        <v>149.67085121180821</v>
      </c>
      <c r="L502" s="10" t="e">
        <f>Table1[[#This Row],[7 - 1_SE]]*Table1[[#This Row],[6 - Assign weight]]</f>
        <v>#VALUE!</v>
      </c>
      <c r="M502" s="10" t="e">
        <f>Table1[[#This Row],[8 - Total weight]]*Table1[[#This Row],[E_mag]]</f>
        <v>#VALUE!</v>
      </c>
      <c r="N502" s="10" t="s">
        <v>631</v>
      </c>
      <c r="O502" s="16">
        <v>5.1933960000000001E-2</v>
      </c>
      <c r="P502" s="10" t="s">
        <v>491</v>
      </c>
      <c r="Q502" s="10">
        <v>6.6813276727132383E-3</v>
      </c>
      <c r="R502" s="10" t="s">
        <v>128</v>
      </c>
      <c r="S502" s="10" t="s">
        <v>88</v>
      </c>
      <c r="T502" s="10" t="s">
        <v>66</v>
      </c>
      <c r="U502" s="10" t="s">
        <v>88</v>
      </c>
      <c r="V502" s="10" t="s">
        <v>302</v>
      </c>
      <c r="W502" s="10" t="s">
        <v>120</v>
      </c>
      <c r="X502" s="10" t="s">
        <v>141</v>
      </c>
      <c r="Y502" s="10" t="s">
        <v>90</v>
      </c>
      <c r="Z502" s="10" t="s">
        <v>13</v>
      </c>
      <c r="AA502" s="11" t="s">
        <v>51</v>
      </c>
      <c r="AB502" s="11" t="s">
        <v>92</v>
      </c>
      <c r="AC502" s="11" t="s">
        <v>54</v>
      </c>
      <c r="AD502" s="10" t="s">
        <v>165</v>
      </c>
      <c r="AE502" s="10">
        <v>1000</v>
      </c>
      <c r="AF502" s="10">
        <v>1</v>
      </c>
      <c r="AG502" s="10">
        <v>0</v>
      </c>
      <c r="AH502" s="10">
        <v>1</v>
      </c>
      <c r="AI502" s="10">
        <f>SUM(Table1[[#This Row],[Attitude_SS]:[Demography_SS]])</f>
        <v>1</v>
      </c>
      <c r="AJ502" s="11" t="s">
        <v>60</v>
      </c>
      <c r="AK502" s="11" t="s">
        <v>643</v>
      </c>
      <c r="AL502" s="11"/>
      <c r="AM502" s="10" t="s">
        <v>634</v>
      </c>
      <c r="AN502" s="11" t="s">
        <v>147</v>
      </c>
      <c r="AO502" s="11" t="s">
        <v>124</v>
      </c>
      <c r="AP502" s="10">
        <v>0.1096</v>
      </c>
      <c r="AQ502" s="10">
        <v>1.1158316485210276</v>
      </c>
      <c r="AR502" s="10"/>
      <c r="AS502" s="10" t="s">
        <v>78</v>
      </c>
      <c r="AT502" s="10">
        <v>7.7729999999999997</v>
      </c>
      <c r="AU502" s="10"/>
    </row>
    <row r="503" spans="1:47" x14ac:dyDescent="0.35">
      <c r="A503" s="23">
        <v>55</v>
      </c>
      <c r="B503" s="10" t="s">
        <v>629</v>
      </c>
      <c r="C503" s="10">
        <v>55.1</v>
      </c>
      <c r="D503" s="10" t="s">
        <v>632</v>
      </c>
      <c r="E503" s="10" t="s">
        <v>630</v>
      </c>
      <c r="F503" s="10" t="str">
        <f>IF(Table1[[#This Row],[Regional_accessibility]]=0,"exclude - no RA","")</f>
        <v/>
      </c>
      <c r="G503" s="10" t="str">
        <f>IF(Table1[[#This Row],[E_mag]]&gt;1,"exclude - &gt;1",IF(Table1[[#This Row],[E_mag]]&lt;-1,"exclude &lt;-1",""))</f>
        <v/>
      </c>
      <c r="H503" s="10" t="str">
        <f>IF(Table1[[#This Row],[E_mag]]&lt;'4 - Outliers'!$F$11,"low",IF(Table1[[#This Row],[E_mag]]&gt;'4 - Outliers'!$F$12,"high",""))</f>
        <v/>
      </c>
      <c r="I503" s="10">
        <f>IF(Table1[[#This Row],[SE_E_mag]]="",VLOOKUP(Table1[[#This Row],[IV_Standardised]],'5 -Impute_SE'!B:C,2,FALSE),Table1[[#This Row],[SE_E_mag]])</f>
        <v>5.1934054744559336E-3</v>
      </c>
      <c r="J503" s="10" t="s">
        <v>1280</v>
      </c>
      <c r="K503" s="10">
        <f>1/Table1[[#This Row],[5 - Impute_SE]]</f>
        <v>192.55188236669716</v>
      </c>
      <c r="L503" s="10" t="e">
        <f>Table1[[#This Row],[7 - 1_SE]]*Table1[[#This Row],[6 - Assign weight]]</f>
        <v>#VALUE!</v>
      </c>
      <c r="M503" s="10" t="e">
        <f>Table1[[#This Row],[8 - Total weight]]*Table1[[#This Row],[E_mag]]</f>
        <v>#VALUE!</v>
      </c>
      <c r="N503" s="10" t="s">
        <v>631</v>
      </c>
      <c r="O503" s="16">
        <v>-5.6103840000000002E-2</v>
      </c>
      <c r="P503" s="10" t="s">
        <v>491</v>
      </c>
      <c r="Q503" s="10">
        <v>5.1934054744559336E-3</v>
      </c>
      <c r="R503" s="10" t="s">
        <v>128</v>
      </c>
      <c r="S503" s="10" t="s">
        <v>88</v>
      </c>
      <c r="T503" s="10" t="s">
        <v>45</v>
      </c>
      <c r="U503" s="10" t="s">
        <v>44</v>
      </c>
      <c r="V503" s="10" t="s">
        <v>302</v>
      </c>
      <c r="W503" s="10" t="s">
        <v>120</v>
      </c>
      <c r="X503" s="10" t="s">
        <v>141</v>
      </c>
      <c r="Y503" s="10" t="s">
        <v>90</v>
      </c>
      <c r="Z503" s="10" t="s">
        <v>13</v>
      </c>
      <c r="AA503" s="11" t="s">
        <v>51</v>
      </c>
      <c r="AB503" s="11" t="s">
        <v>92</v>
      </c>
      <c r="AC503" s="11" t="s">
        <v>54</v>
      </c>
      <c r="AD503" s="10" t="s">
        <v>165</v>
      </c>
      <c r="AE503" s="10">
        <v>1000</v>
      </c>
      <c r="AF503" s="10">
        <v>1</v>
      </c>
      <c r="AG503" s="10">
        <v>0</v>
      </c>
      <c r="AH503" s="10">
        <v>1</v>
      </c>
      <c r="AI503" s="10">
        <f>SUM(Table1[[#This Row],[Attitude_SS]:[Demography_SS]])</f>
        <v>1</v>
      </c>
      <c r="AJ503" s="11" t="s">
        <v>60</v>
      </c>
      <c r="AK503" s="11" t="s">
        <v>633</v>
      </c>
      <c r="AL503" s="11"/>
      <c r="AM503" s="11" t="s">
        <v>634</v>
      </c>
      <c r="AN503" s="11" t="s">
        <v>147</v>
      </c>
      <c r="AO503" s="11" t="s">
        <v>124</v>
      </c>
      <c r="AP503" s="10">
        <v>-0.14799999999999999</v>
      </c>
      <c r="AQ503" s="10">
        <v>0.8624311149420455</v>
      </c>
      <c r="AR503" s="10"/>
      <c r="AS503" s="10" t="s">
        <v>78</v>
      </c>
      <c r="AT503" s="10">
        <v>-10.802899999999999</v>
      </c>
      <c r="AU503" s="10"/>
    </row>
    <row r="504" spans="1:47" x14ac:dyDescent="0.35">
      <c r="A504" s="23">
        <v>73</v>
      </c>
      <c r="B504" s="10" t="s">
        <v>893</v>
      </c>
      <c r="C504" s="10">
        <v>73.150000000000006</v>
      </c>
      <c r="D504" s="10" t="s">
        <v>901</v>
      </c>
      <c r="E504" s="10" t="s">
        <v>895</v>
      </c>
      <c r="F504" s="10" t="str">
        <f>IF(Table1[[#This Row],[Regional_accessibility]]=0,"exclude - no RA","")</f>
        <v>exclude - no RA</v>
      </c>
      <c r="G504" s="10" t="str">
        <f>IF(Table1[[#This Row],[E_mag]]&gt;1,"exclude - &gt;1",IF(Table1[[#This Row],[E_mag]]&lt;-1,"exclude &lt;-1",""))</f>
        <v>exclude &lt;-1</v>
      </c>
      <c r="H504" s="10" t="str">
        <f>IF(Table1[[#This Row],[E_mag]]&lt;'4 - Outliers'!$F$11,"low",IF(Table1[[#This Row],[E_mag]]&gt;'4 - Outliers'!$F$12,"high",""))</f>
        <v>low</v>
      </c>
      <c r="I504" s="10">
        <f>IF(Table1[[#This Row],[SE_E_mag]]="",VLOOKUP(Table1[[#This Row],[IV_Standardised]],'5 -Impute_SE'!B:C,2,FALSE),Table1[[#This Row],[SE_E_mag]])</f>
        <v>0.66554463392164009</v>
      </c>
      <c r="J504" s="10"/>
      <c r="K504" s="10">
        <f>1/Table1[[#This Row],[5 - Impute_SE]]</f>
        <v>1.5025288298211086</v>
      </c>
      <c r="L504" s="10">
        <f>Table1[[#This Row],[7 - 1_SE]]*Table1[[#This Row],[6 - Assign weight]]</f>
        <v>0</v>
      </c>
      <c r="M504" s="10">
        <f>Table1[[#This Row],[8 - Total weight]]*Table1[[#This Row],[E_mag]]</f>
        <v>0</v>
      </c>
      <c r="N504" s="10" t="s">
        <v>175</v>
      </c>
      <c r="O504" s="10">
        <v>-1.0449050752569751</v>
      </c>
      <c r="P504" s="10" t="s">
        <v>57</v>
      </c>
      <c r="Q504" s="10">
        <v>0.66554463392164009</v>
      </c>
      <c r="R504" s="10" t="s">
        <v>128</v>
      </c>
      <c r="S504" s="10" t="s">
        <v>44</v>
      </c>
      <c r="T504" s="10" t="s">
        <v>45</v>
      </c>
      <c r="U504" s="10" t="s">
        <v>46</v>
      </c>
      <c r="V504" s="10" t="s">
        <v>47</v>
      </c>
      <c r="W504" s="10" t="s">
        <v>896</v>
      </c>
      <c r="X504" s="10" t="s">
        <v>49</v>
      </c>
      <c r="Y504" s="10" t="s">
        <v>90</v>
      </c>
      <c r="Z504" s="10" t="s">
        <v>174</v>
      </c>
      <c r="AA504" s="11" t="s">
        <v>51</v>
      </c>
      <c r="AB504" s="11" t="s">
        <v>225</v>
      </c>
      <c r="AC504" s="11">
        <v>2011</v>
      </c>
      <c r="AD504" s="10" t="s">
        <v>165</v>
      </c>
      <c r="AE504" s="10">
        <v>53</v>
      </c>
      <c r="AF504" s="10">
        <v>0</v>
      </c>
      <c r="AG504" s="10">
        <v>0</v>
      </c>
      <c r="AH504" s="10">
        <v>1</v>
      </c>
      <c r="AI504" s="10">
        <f>SUM(Table1[[#This Row],[Attitude_SS]:[Demography_SS]])</f>
        <v>1</v>
      </c>
      <c r="AJ504" s="11" t="s">
        <v>60</v>
      </c>
      <c r="AK504" s="11" t="s">
        <v>902</v>
      </c>
      <c r="AL504" s="11"/>
      <c r="AM504" s="11" t="s">
        <v>132</v>
      </c>
      <c r="AN504" s="11" t="s">
        <v>55</v>
      </c>
      <c r="AO504" s="11"/>
      <c r="AP504" s="10">
        <v>-539.58699999999999</v>
      </c>
      <c r="AQ504" s="10"/>
      <c r="AR504" s="10"/>
      <c r="AS504" s="10" t="s">
        <v>58</v>
      </c>
      <c r="AT504" s="10">
        <v>-1.57</v>
      </c>
      <c r="AU504" s="10"/>
    </row>
    <row r="505" spans="1:47" x14ac:dyDescent="0.35">
      <c r="A505" s="23">
        <v>22</v>
      </c>
      <c r="B505" s="10" t="s">
        <v>328</v>
      </c>
      <c r="C505" s="10">
        <v>22.2</v>
      </c>
      <c r="D505" s="10" t="s">
        <v>344</v>
      </c>
      <c r="E505" s="10" t="s">
        <v>330</v>
      </c>
      <c r="F505" s="10" t="str">
        <f>IF(Table1[[#This Row],[Regional_accessibility]]=0,"exclude - no RA","")</f>
        <v>exclude - no RA</v>
      </c>
      <c r="G505" s="10" t="str">
        <f>IF(Table1[[#This Row],[E_mag]]&gt;1,"exclude - &gt;1",IF(Table1[[#This Row],[E_mag]]&lt;-1,"exclude &lt;-1",""))</f>
        <v>exclude &lt;-1</v>
      </c>
      <c r="H505" s="10" t="str">
        <f>IF(Table1[[#This Row],[E_mag]]&lt;'4 - Outliers'!$F$11,"low",IF(Table1[[#This Row],[E_mag]]&gt;'4 - Outliers'!$F$12,"high",""))</f>
        <v>low</v>
      </c>
      <c r="I505" s="10">
        <f>IF(Table1[[#This Row],[SE_E_mag]]="",VLOOKUP(Table1[[#This Row],[IV_Standardised]],'5 -Impute_SE'!B:C,2,FALSE),Table1[[#This Row],[SE_E_mag]])</f>
        <v>5.2155174262047875E-2</v>
      </c>
      <c r="J505" s="10"/>
      <c r="K505" s="10">
        <f>1/Table1[[#This Row],[5 - Impute_SE]]</f>
        <v>19.173553039543329</v>
      </c>
      <c r="L505" s="10">
        <f>Table1[[#This Row],[7 - 1_SE]]*Table1[[#This Row],[6 - Assign weight]]</f>
        <v>0</v>
      </c>
      <c r="M505" s="10">
        <f>Table1[[#This Row],[8 - Total weight]]*Table1[[#This Row],[E_mag]]</f>
        <v>0</v>
      </c>
      <c r="N505" s="10" t="s">
        <v>333</v>
      </c>
      <c r="O505" s="10">
        <v>-1.25</v>
      </c>
      <c r="P505" s="10" t="s">
        <v>126</v>
      </c>
      <c r="Q505" s="10"/>
      <c r="R505" s="10"/>
      <c r="S505" s="10" t="s">
        <v>44</v>
      </c>
      <c r="T505" s="10" t="s">
        <v>45</v>
      </c>
      <c r="U505" s="10" t="s">
        <v>46</v>
      </c>
      <c r="V505" s="10" t="s">
        <v>119</v>
      </c>
      <c r="W505" s="10" t="s">
        <v>120</v>
      </c>
      <c r="X505" s="10" t="s">
        <v>141</v>
      </c>
      <c r="Y505" s="10" t="s">
        <v>50</v>
      </c>
      <c r="Z505" s="10" t="s">
        <v>142</v>
      </c>
      <c r="AA505" s="11" t="s">
        <v>51</v>
      </c>
      <c r="AB505" s="11" t="s">
        <v>331</v>
      </c>
      <c r="AC505" s="11">
        <v>1990</v>
      </c>
      <c r="AD505" s="10" t="s">
        <v>93</v>
      </c>
      <c r="AE505" s="10">
        <v>4468</v>
      </c>
      <c r="AF505" s="10">
        <v>0</v>
      </c>
      <c r="AG505" s="10">
        <v>0</v>
      </c>
      <c r="AH505" s="10">
        <v>1</v>
      </c>
      <c r="AI505" s="10">
        <f>SUM(Table1[[#This Row],[Attitude_SS]:[Demography_SS]])</f>
        <v>1</v>
      </c>
      <c r="AJ505" s="11" t="s">
        <v>60</v>
      </c>
      <c r="AK505" s="11" t="s">
        <v>337</v>
      </c>
      <c r="AL505" s="11"/>
      <c r="AM505" s="11" t="s">
        <v>132</v>
      </c>
      <c r="AN505" s="11" t="s">
        <v>147</v>
      </c>
      <c r="AO505" s="11" t="s">
        <v>124</v>
      </c>
      <c r="AP505" s="10">
        <v>-4.2000000000000003E-2</v>
      </c>
      <c r="AQ505" s="10">
        <v>0.95886978057248451</v>
      </c>
      <c r="AR505" s="10"/>
      <c r="AS505" s="10" t="s">
        <v>78</v>
      </c>
      <c r="AT505" s="10" t="s">
        <v>58</v>
      </c>
      <c r="AU505" s="10"/>
    </row>
    <row r="506" spans="1:47" x14ac:dyDescent="0.35">
      <c r="A506" s="24">
        <v>22</v>
      </c>
      <c r="B506" s="25" t="s">
        <v>328</v>
      </c>
      <c r="C506" s="25">
        <v>22.1</v>
      </c>
      <c r="D506" s="25" t="s">
        <v>336</v>
      </c>
      <c r="E506" s="25" t="s">
        <v>330</v>
      </c>
      <c r="F506" s="10" t="str">
        <f>IF(Table1[[#This Row],[Regional_accessibility]]=0,"exclude - no RA","")</f>
        <v>exclude - no RA</v>
      </c>
      <c r="G506" s="25" t="str">
        <f>IF(Table1[[#This Row],[E_mag]]&gt;1,"exclude - &gt;1",IF(Table1[[#This Row],[E_mag]]&lt;-1,"exclude &lt;-1",""))</f>
        <v>exclude &lt;-1</v>
      </c>
      <c r="H506" s="10" t="str">
        <f>IF(Table1[[#This Row],[E_mag]]&lt;'4 - Outliers'!$F$11,"low",IF(Table1[[#This Row],[E_mag]]&gt;'4 - Outliers'!$F$12,"high",""))</f>
        <v>low</v>
      </c>
      <c r="I506" s="25">
        <f>IF(Table1[[#This Row],[SE_E_mag]]="",VLOOKUP(Table1[[#This Row],[IV_Standardised]],'5 -Impute_SE'!B:C,2,FALSE),Table1[[#This Row],[SE_E_mag]])</f>
        <v>5.2155174262047875E-2</v>
      </c>
      <c r="J506" s="25"/>
      <c r="K506" s="25">
        <f>1/Table1[[#This Row],[5 - Impute_SE]]</f>
        <v>19.173553039543329</v>
      </c>
      <c r="L506" s="25">
        <f>Table1[[#This Row],[7 - 1_SE]]*Table1[[#This Row],[6 - Assign weight]]</f>
        <v>0</v>
      </c>
      <c r="M506" s="25">
        <f>Table1[[#This Row],[8 - Total weight]]*Table1[[#This Row],[E_mag]]</f>
        <v>0</v>
      </c>
      <c r="N506" s="25" t="s">
        <v>335</v>
      </c>
      <c r="O506" s="25">
        <v>-5.19</v>
      </c>
      <c r="P506" s="25" t="s">
        <v>126</v>
      </c>
      <c r="Q506" s="25"/>
      <c r="R506" s="25"/>
      <c r="S506" s="25" t="s">
        <v>88</v>
      </c>
      <c r="T506" s="25" t="s">
        <v>45</v>
      </c>
      <c r="U506" s="25" t="s">
        <v>44</v>
      </c>
      <c r="V506" s="25" t="s">
        <v>119</v>
      </c>
      <c r="W506" s="25" t="s">
        <v>120</v>
      </c>
      <c r="X506" s="25" t="s">
        <v>141</v>
      </c>
      <c r="Y506" s="25" t="s">
        <v>50</v>
      </c>
      <c r="Z506" s="25" t="s">
        <v>142</v>
      </c>
      <c r="AA506" s="26" t="s">
        <v>51</v>
      </c>
      <c r="AB506" s="26" t="s">
        <v>331</v>
      </c>
      <c r="AC506" s="26">
        <v>1990</v>
      </c>
      <c r="AD506" s="25" t="s">
        <v>93</v>
      </c>
      <c r="AE506" s="25">
        <v>6476</v>
      </c>
      <c r="AF506" s="25">
        <v>0</v>
      </c>
      <c r="AG506" s="25">
        <v>0</v>
      </c>
      <c r="AH506" s="25">
        <v>1</v>
      </c>
      <c r="AI506" s="25">
        <f>SUM(Table1[[#This Row],[Attitude_SS]:[Demography_SS]])</f>
        <v>1</v>
      </c>
      <c r="AJ506" s="26" t="s">
        <v>60</v>
      </c>
      <c r="AK506" s="26" t="s">
        <v>337</v>
      </c>
      <c r="AL506" s="26"/>
      <c r="AM506" s="26" t="s">
        <v>132</v>
      </c>
      <c r="AN506" s="26" t="s">
        <v>147</v>
      </c>
      <c r="AO506" s="26" t="s">
        <v>124</v>
      </c>
      <c r="AP506" s="25">
        <v>-0.77300000000000002</v>
      </c>
      <c r="AQ506" s="25">
        <v>0.46162611058310471</v>
      </c>
      <c r="AR506" s="25"/>
      <c r="AS506" s="25" t="s">
        <v>78</v>
      </c>
      <c r="AT506" s="25" t="s">
        <v>58</v>
      </c>
      <c r="AU506" s="25"/>
    </row>
    <row r="507" spans="1:47" x14ac:dyDescent="0.35">
      <c r="N507" s="21"/>
    </row>
    <row r="508" spans="1:47" x14ac:dyDescent="0.35">
      <c r="N508" s="21"/>
    </row>
    <row r="509" spans="1:47" x14ac:dyDescent="0.35">
      <c r="N509" s="21"/>
    </row>
    <row r="510" spans="1:47" x14ac:dyDescent="0.35">
      <c r="N510" s="21"/>
    </row>
    <row r="511" spans="1:47" x14ac:dyDescent="0.35">
      <c r="N511" s="21"/>
    </row>
    <row r="512" spans="1:47" x14ac:dyDescent="0.35">
      <c r="N512" s="21"/>
    </row>
    <row r="513" spans="14:14" x14ac:dyDescent="0.35">
      <c r="N513" s="21"/>
    </row>
    <row r="514" spans="14:14" x14ac:dyDescent="0.35">
      <c r="N514" s="21"/>
    </row>
    <row r="515" spans="14:14" x14ac:dyDescent="0.35">
      <c r="N515" s="21"/>
    </row>
    <row r="516" spans="14:14" x14ac:dyDescent="0.35">
      <c r="N516" s="21"/>
    </row>
    <row r="517" spans="14:14" x14ac:dyDescent="0.35">
      <c r="N517" s="21"/>
    </row>
    <row r="518" spans="14:14" x14ac:dyDescent="0.35">
      <c r="N518" s="21"/>
    </row>
    <row r="519" spans="14:14" x14ac:dyDescent="0.35">
      <c r="N519" s="21"/>
    </row>
    <row r="520" spans="14:14" x14ac:dyDescent="0.35">
      <c r="N520" s="21"/>
    </row>
    <row r="521" spans="14:14" x14ac:dyDescent="0.35">
      <c r="N521" s="21"/>
    </row>
    <row r="522" spans="14:14" x14ac:dyDescent="0.35">
      <c r="N522" s="21"/>
    </row>
    <row r="523" spans="14:14" x14ac:dyDescent="0.35">
      <c r="N523" s="21"/>
    </row>
    <row r="524" spans="14:14" x14ac:dyDescent="0.35">
      <c r="N524" s="21"/>
    </row>
    <row r="525" spans="14:14" x14ac:dyDescent="0.35">
      <c r="N525" s="21"/>
    </row>
    <row r="526" spans="14:14" x14ac:dyDescent="0.35">
      <c r="N526" s="21"/>
    </row>
    <row r="527" spans="14:14" x14ac:dyDescent="0.35">
      <c r="N527" s="21"/>
    </row>
    <row r="528" spans="14:14" x14ac:dyDescent="0.35">
      <c r="N528" s="21"/>
    </row>
    <row r="529" spans="14:14" x14ac:dyDescent="0.35">
      <c r="N529" s="21"/>
    </row>
    <row r="530" spans="14:14" x14ac:dyDescent="0.35">
      <c r="N530" s="21"/>
    </row>
    <row r="531" spans="14:14" x14ac:dyDescent="0.35">
      <c r="N531" s="21"/>
    </row>
    <row r="532" spans="14:14" x14ac:dyDescent="0.35">
      <c r="N532" s="21"/>
    </row>
    <row r="533" spans="14:14" x14ac:dyDescent="0.35">
      <c r="N533" s="21"/>
    </row>
    <row r="534" spans="14:14" x14ac:dyDescent="0.35">
      <c r="N534" s="21"/>
    </row>
    <row r="535" spans="14:14" x14ac:dyDescent="0.35">
      <c r="N535" s="21"/>
    </row>
    <row r="536" spans="14:14" x14ac:dyDescent="0.35">
      <c r="N536" s="21"/>
    </row>
    <row r="537" spans="14:14" x14ac:dyDescent="0.35">
      <c r="N537" s="21"/>
    </row>
    <row r="538" spans="14:14" x14ac:dyDescent="0.35">
      <c r="N538" s="21"/>
    </row>
    <row r="539" spans="14:14" x14ac:dyDescent="0.35">
      <c r="N539" s="21"/>
    </row>
    <row r="540" spans="14:14" x14ac:dyDescent="0.35">
      <c r="N540" s="21"/>
    </row>
    <row r="541" spans="14:14" x14ac:dyDescent="0.35">
      <c r="N541" s="21"/>
    </row>
    <row r="542" spans="14:14" x14ac:dyDescent="0.35">
      <c r="N542" s="21"/>
    </row>
    <row r="543" spans="14:14" x14ac:dyDescent="0.35">
      <c r="N543" s="21"/>
    </row>
    <row r="544" spans="14:14" x14ac:dyDescent="0.35">
      <c r="N544" s="21"/>
    </row>
    <row r="545" spans="14:14" x14ac:dyDescent="0.35">
      <c r="N545" s="21"/>
    </row>
    <row r="546" spans="14:14" x14ac:dyDescent="0.35">
      <c r="N546" s="21"/>
    </row>
    <row r="547" spans="14:14" x14ac:dyDescent="0.35">
      <c r="N547" s="21"/>
    </row>
    <row r="548" spans="14:14" x14ac:dyDescent="0.35">
      <c r="N548" s="21"/>
    </row>
    <row r="549" spans="14:14" x14ac:dyDescent="0.35">
      <c r="N549" s="21"/>
    </row>
    <row r="550" spans="14:14" x14ac:dyDescent="0.35">
      <c r="N550" s="21"/>
    </row>
    <row r="551" spans="14:14" x14ac:dyDescent="0.35">
      <c r="N551" s="21"/>
    </row>
    <row r="552" spans="14:14" x14ac:dyDescent="0.35">
      <c r="N552" s="21"/>
    </row>
    <row r="553" spans="14:14" x14ac:dyDescent="0.35">
      <c r="N553" s="21"/>
    </row>
    <row r="554" spans="14:14" x14ac:dyDescent="0.35">
      <c r="N554" s="21"/>
    </row>
    <row r="555" spans="14:14" x14ac:dyDescent="0.35">
      <c r="N555" s="21"/>
    </row>
    <row r="556" spans="14:14" x14ac:dyDescent="0.35">
      <c r="N556" s="21"/>
    </row>
    <row r="557" spans="14:14" x14ac:dyDescent="0.35">
      <c r="N557" s="21"/>
    </row>
    <row r="558" spans="14:14" x14ac:dyDescent="0.35">
      <c r="N558" s="21"/>
    </row>
    <row r="559" spans="14:14" x14ac:dyDescent="0.35">
      <c r="N559" s="21"/>
    </row>
    <row r="560" spans="14:14" x14ac:dyDescent="0.35">
      <c r="N560" s="21"/>
    </row>
    <row r="561" spans="14:14" x14ac:dyDescent="0.35">
      <c r="N561" s="21"/>
    </row>
    <row r="562" spans="14:14" x14ac:dyDescent="0.35">
      <c r="N562" s="21"/>
    </row>
    <row r="563" spans="14:14" x14ac:dyDescent="0.35">
      <c r="N563" s="21"/>
    </row>
    <row r="564" spans="14:14" x14ac:dyDescent="0.35">
      <c r="N564" s="21"/>
    </row>
    <row r="565" spans="14:14" x14ac:dyDescent="0.35">
      <c r="N565" s="21"/>
    </row>
    <row r="566" spans="14:14" x14ac:dyDescent="0.35">
      <c r="N566" s="21"/>
    </row>
    <row r="567" spans="14:14" x14ac:dyDescent="0.35">
      <c r="N567" s="21"/>
    </row>
    <row r="568" spans="14:14" x14ac:dyDescent="0.35">
      <c r="N568" s="21"/>
    </row>
    <row r="569" spans="14:14" x14ac:dyDescent="0.35">
      <c r="N569" s="21"/>
    </row>
    <row r="570" spans="14:14" x14ac:dyDescent="0.35">
      <c r="N570" s="21"/>
    </row>
    <row r="571" spans="14:14" x14ac:dyDescent="0.35">
      <c r="N571" s="21"/>
    </row>
    <row r="572" spans="14:14" x14ac:dyDescent="0.35">
      <c r="N572" s="21"/>
    </row>
    <row r="573" spans="14:14" x14ac:dyDescent="0.35">
      <c r="N573" s="21"/>
    </row>
    <row r="574" spans="14:14" x14ac:dyDescent="0.35">
      <c r="N574" s="21"/>
    </row>
    <row r="575" spans="14:14" x14ac:dyDescent="0.35">
      <c r="N575" s="21"/>
    </row>
    <row r="576" spans="14:14" x14ac:dyDescent="0.35">
      <c r="N576" s="21"/>
    </row>
    <row r="577" spans="14:14" x14ac:dyDescent="0.35">
      <c r="N577" s="21"/>
    </row>
    <row r="578" spans="14:14" x14ac:dyDescent="0.35">
      <c r="N578" s="21"/>
    </row>
    <row r="579" spans="14:14" x14ac:dyDescent="0.35">
      <c r="N579" s="21"/>
    </row>
    <row r="580" spans="14:14" x14ac:dyDescent="0.35">
      <c r="N580" s="21"/>
    </row>
    <row r="581" spans="14:14" x14ac:dyDescent="0.35">
      <c r="N581" s="21"/>
    </row>
    <row r="582" spans="14:14" x14ac:dyDescent="0.35">
      <c r="N582" s="21"/>
    </row>
    <row r="583" spans="14:14" x14ac:dyDescent="0.35">
      <c r="N583" s="21"/>
    </row>
    <row r="584" spans="14:14" x14ac:dyDescent="0.35">
      <c r="N584" s="21"/>
    </row>
    <row r="585" spans="14:14" x14ac:dyDescent="0.35">
      <c r="N585" s="21"/>
    </row>
    <row r="586" spans="14:14" x14ac:dyDescent="0.35">
      <c r="N586" s="21"/>
    </row>
    <row r="587" spans="14:14" x14ac:dyDescent="0.35">
      <c r="N587" s="21"/>
    </row>
    <row r="588" spans="14:14" x14ac:dyDescent="0.35">
      <c r="N588" s="21"/>
    </row>
    <row r="589" spans="14:14" x14ac:dyDescent="0.35">
      <c r="N589" s="21"/>
    </row>
    <row r="590" spans="14:14" x14ac:dyDescent="0.35">
      <c r="N590" s="21"/>
    </row>
    <row r="591" spans="14:14" x14ac:dyDescent="0.35">
      <c r="N591" s="21"/>
    </row>
    <row r="592" spans="14:14" x14ac:dyDescent="0.35">
      <c r="N592" s="21"/>
    </row>
    <row r="593" spans="14:14" x14ac:dyDescent="0.35">
      <c r="N593" s="21"/>
    </row>
  </sheetData>
  <sheetProtection algorithmName="SHA-512" hashValue="PvETSyWLDz2gIt1aP2Jz6DStYKBdgbTXgB+U8+R7MQBONKhqAt5tAUE/btb9CiEAcAY4noUzXJrlr0UfDHtQuw==" saltValue="w3WA+ksmoOiEife5rLlIiQ==" spinCount="100000" sheet="1" objects="1" scenarios="1" sort="0" autoFilter="0" pivotTables="0"/>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13ED1-9EC0-466D-9EA2-D5921B8FA719}">
  <dimension ref="B2:AF86"/>
  <sheetViews>
    <sheetView showGridLines="0" workbookViewId="0">
      <selection activeCell="S3" sqref="S3"/>
    </sheetView>
  </sheetViews>
  <sheetFormatPr defaultRowHeight="14.5" x14ac:dyDescent="0.35"/>
  <cols>
    <col min="2" max="2" width="22.7265625" bestFit="1" customWidth="1"/>
    <col min="3" max="3" width="17.1796875" bestFit="1" customWidth="1"/>
    <col min="4" max="4" width="6.81640625" bestFit="1" customWidth="1"/>
    <col min="5" max="5" width="11.26953125" bestFit="1" customWidth="1"/>
    <col min="6" max="6" width="10.7265625" bestFit="1" customWidth="1"/>
    <col min="11" max="11" width="22.7265625" bestFit="1" customWidth="1"/>
    <col min="12" max="12" width="17.1796875" bestFit="1" customWidth="1"/>
    <col min="13" max="13" width="6.81640625" bestFit="1" customWidth="1"/>
    <col min="14" max="14" width="7.81640625" bestFit="1" customWidth="1"/>
    <col min="15" max="15" width="10.7265625" bestFit="1" customWidth="1"/>
    <col min="19" max="19" width="27.90625" bestFit="1" customWidth="1"/>
  </cols>
  <sheetData>
    <row r="2" spans="2:32" ht="21" x14ac:dyDescent="0.5">
      <c r="B2" s="74" t="s">
        <v>1381</v>
      </c>
    </row>
    <row r="3" spans="2:32" ht="18.5" x14ac:dyDescent="0.45">
      <c r="B3" s="75" t="s">
        <v>1382</v>
      </c>
      <c r="E3" s="53"/>
      <c r="F3" s="56"/>
      <c r="G3" s="57"/>
      <c r="H3" s="57"/>
      <c r="I3" s="53"/>
      <c r="K3" s="75" t="s">
        <v>1383</v>
      </c>
      <c r="L3" s="53"/>
      <c r="M3" s="57"/>
      <c r="S3" t="s">
        <v>1384</v>
      </c>
    </row>
    <row r="4" spans="2:32" ht="18.5" x14ac:dyDescent="0.45">
      <c r="B4" s="75"/>
      <c r="E4" s="53"/>
      <c r="F4" s="56"/>
      <c r="G4" s="57"/>
      <c r="H4" s="57"/>
      <c r="I4" s="53"/>
      <c r="J4" s="75"/>
      <c r="K4" s="53"/>
      <c r="L4" s="53"/>
      <c r="M4" s="57"/>
    </row>
    <row r="5" spans="2:32" x14ac:dyDescent="0.35">
      <c r="B5" s="29" t="s">
        <v>21</v>
      </c>
      <c r="C5" s="30">
        <v>0</v>
      </c>
      <c r="K5" s="29" t="s">
        <v>21</v>
      </c>
      <c r="L5" s="30">
        <v>1</v>
      </c>
    </row>
    <row r="6" spans="2:32" x14ac:dyDescent="0.35">
      <c r="B6" s="29" t="s">
        <v>24</v>
      </c>
      <c r="C6" t="s">
        <v>1246</v>
      </c>
      <c r="K6" s="29" t="s">
        <v>24</v>
      </c>
      <c r="L6" t="s">
        <v>1246</v>
      </c>
      <c r="S6" s="33" t="s">
        <v>1247</v>
      </c>
      <c r="T6" s="52"/>
      <c r="U6" s="120" t="s">
        <v>46</v>
      </c>
      <c r="V6" s="120"/>
      <c r="W6" s="120"/>
      <c r="X6" s="120"/>
      <c r="Y6" s="120" t="s">
        <v>1251</v>
      </c>
      <c r="Z6" s="120"/>
      <c r="AA6" s="120"/>
      <c r="AB6" s="120"/>
      <c r="AC6" s="120" t="s">
        <v>1252</v>
      </c>
      <c r="AD6" s="120"/>
      <c r="AE6" s="120"/>
      <c r="AF6" s="120"/>
    </row>
    <row r="7" spans="2:32" x14ac:dyDescent="0.35">
      <c r="S7" s="33" t="s">
        <v>1253</v>
      </c>
      <c r="T7" s="52"/>
      <c r="U7" s="39" t="s">
        <v>44</v>
      </c>
      <c r="V7" s="39"/>
      <c r="W7" s="39" t="s">
        <v>88</v>
      </c>
      <c r="X7" s="39"/>
      <c r="Y7" s="39" t="s">
        <v>44</v>
      </c>
      <c r="Z7" s="39"/>
      <c r="AA7" s="120" t="s">
        <v>88</v>
      </c>
      <c r="AB7" s="120"/>
      <c r="AC7" s="39" t="s">
        <v>44</v>
      </c>
      <c r="AD7" s="39"/>
      <c r="AE7" s="39" t="s">
        <v>88</v>
      </c>
      <c r="AF7" s="39"/>
    </row>
    <row r="8" spans="2:32" x14ac:dyDescent="0.35">
      <c r="B8" s="29" t="s">
        <v>1250</v>
      </c>
      <c r="C8" s="29" t="s">
        <v>1249</v>
      </c>
      <c r="K8" s="29" t="s">
        <v>1250</v>
      </c>
      <c r="L8" s="29" t="s">
        <v>1249</v>
      </c>
      <c r="S8" s="34" t="s">
        <v>182</v>
      </c>
      <c r="T8" s="34"/>
      <c r="U8" s="35">
        <v>1</v>
      </c>
      <c r="V8" s="36">
        <v>0.14285714285714285</v>
      </c>
      <c r="W8" s="35">
        <v>2</v>
      </c>
      <c r="X8" s="36">
        <v>0.125</v>
      </c>
      <c r="Y8" s="35">
        <v>6</v>
      </c>
      <c r="Z8" s="36">
        <v>0.8571428571428571</v>
      </c>
      <c r="AA8" s="35">
        <v>10</v>
      </c>
      <c r="AB8" s="36">
        <v>0.625</v>
      </c>
      <c r="AC8" s="35"/>
      <c r="AD8" s="36"/>
      <c r="AE8" s="35">
        <v>4</v>
      </c>
      <c r="AF8" s="36">
        <v>0.25</v>
      </c>
    </row>
    <row r="9" spans="2:32" x14ac:dyDescent="0.35">
      <c r="B9" s="29" t="s">
        <v>1247</v>
      </c>
      <c r="C9" t="s">
        <v>46</v>
      </c>
      <c r="D9" t="s">
        <v>44</v>
      </c>
      <c r="E9" t="s">
        <v>88</v>
      </c>
      <c r="F9" t="s">
        <v>1248</v>
      </c>
      <c r="K9" s="29" t="s">
        <v>1247</v>
      </c>
      <c r="L9" t="s">
        <v>46</v>
      </c>
      <c r="M9" t="s">
        <v>44</v>
      </c>
      <c r="N9" t="s">
        <v>88</v>
      </c>
      <c r="O9" t="s">
        <v>1248</v>
      </c>
      <c r="S9" s="34" t="s">
        <v>107</v>
      </c>
      <c r="T9" s="34"/>
      <c r="U9" s="35"/>
      <c r="V9" s="36"/>
      <c r="W9" s="35">
        <v>3</v>
      </c>
      <c r="X9" s="36">
        <v>0.21428571428571427</v>
      </c>
      <c r="Y9" s="35">
        <v>6</v>
      </c>
      <c r="Z9" s="36">
        <v>0.8571428571428571</v>
      </c>
      <c r="AA9" s="35">
        <v>11</v>
      </c>
      <c r="AB9" s="36">
        <v>0.7857142857142857</v>
      </c>
      <c r="AC9" s="35">
        <v>1</v>
      </c>
      <c r="AD9" s="36">
        <v>0.14285714285714285</v>
      </c>
      <c r="AE9" s="35"/>
      <c r="AF9" s="36"/>
    </row>
    <row r="10" spans="2:32" x14ac:dyDescent="0.35">
      <c r="B10" s="30" t="s">
        <v>182</v>
      </c>
      <c r="C10" s="31">
        <v>1</v>
      </c>
      <c r="D10" s="31"/>
      <c r="E10" s="31">
        <v>6</v>
      </c>
      <c r="F10" s="31">
        <v>7</v>
      </c>
      <c r="K10" s="30" t="s">
        <v>182</v>
      </c>
      <c r="L10" s="31">
        <v>2</v>
      </c>
      <c r="M10" s="31">
        <v>4</v>
      </c>
      <c r="N10" s="31">
        <v>10</v>
      </c>
      <c r="O10" s="31">
        <v>16</v>
      </c>
      <c r="S10" s="34" t="s">
        <v>167</v>
      </c>
      <c r="T10" s="34"/>
      <c r="U10" s="35"/>
      <c r="V10" s="36"/>
      <c r="W10" s="35"/>
      <c r="X10" s="36"/>
      <c r="Y10" s="35">
        <v>6</v>
      </c>
      <c r="Z10" s="36">
        <v>0.66666666666666663</v>
      </c>
      <c r="AA10" s="35">
        <v>3</v>
      </c>
      <c r="AB10" s="36">
        <v>0.75</v>
      </c>
      <c r="AC10" s="35">
        <v>3</v>
      </c>
      <c r="AD10" s="36">
        <v>0.33333333333333331</v>
      </c>
      <c r="AE10" s="35">
        <v>1</v>
      </c>
      <c r="AF10" s="36">
        <v>0.25</v>
      </c>
    </row>
    <row r="11" spans="2:32" x14ac:dyDescent="0.35">
      <c r="B11" s="30" t="s">
        <v>107</v>
      </c>
      <c r="C11" s="31"/>
      <c r="D11" s="31">
        <v>1</v>
      </c>
      <c r="E11" s="31">
        <v>6</v>
      </c>
      <c r="F11" s="31">
        <v>7</v>
      </c>
      <c r="K11" s="30" t="s">
        <v>107</v>
      </c>
      <c r="L11" s="31">
        <v>3</v>
      </c>
      <c r="M11" s="31"/>
      <c r="N11" s="31">
        <v>11</v>
      </c>
      <c r="O11" s="31">
        <v>14</v>
      </c>
      <c r="S11" s="34" t="s">
        <v>135</v>
      </c>
      <c r="T11" s="34"/>
      <c r="U11" s="35">
        <v>6</v>
      </c>
      <c r="V11" s="36">
        <v>0.54545454545454541</v>
      </c>
      <c r="W11" s="35">
        <v>26</v>
      </c>
      <c r="X11" s="36">
        <v>0.65</v>
      </c>
      <c r="Y11" s="35">
        <v>4</v>
      </c>
      <c r="Z11" s="36">
        <v>0.36363636363636365</v>
      </c>
      <c r="AA11" s="35">
        <v>7</v>
      </c>
      <c r="AB11" s="36">
        <v>0.17499999999999999</v>
      </c>
      <c r="AC11" s="35">
        <v>1</v>
      </c>
      <c r="AD11" s="36">
        <v>9.0909090909090912E-2</v>
      </c>
      <c r="AE11" s="35">
        <v>7</v>
      </c>
      <c r="AF11" s="36">
        <v>0.17499999999999999</v>
      </c>
    </row>
    <row r="12" spans="2:32" x14ac:dyDescent="0.35">
      <c r="B12" s="30" t="s">
        <v>167</v>
      </c>
      <c r="C12" s="31"/>
      <c r="D12" s="31">
        <v>3</v>
      </c>
      <c r="E12" s="31">
        <v>6</v>
      </c>
      <c r="F12" s="31">
        <v>9</v>
      </c>
      <c r="K12" s="30" t="s">
        <v>167</v>
      </c>
      <c r="L12" s="31"/>
      <c r="M12" s="31">
        <v>1</v>
      </c>
      <c r="N12" s="31">
        <v>3</v>
      </c>
      <c r="O12" s="31">
        <v>4</v>
      </c>
      <c r="S12" s="34" t="s">
        <v>324</v>
      </c>
      <c r="T12" s="34"/>
      <c r="U12" s="35">
        <v>5</v>
      </c>
      <c r="V12" s="36">
        <v>0.35714285714285715</v>
      </c>
      <c r="W12" s="35"/>
      <c r="X12" s="36"/>
      <c r="Y12" s="35">
        <v>8</v>
      </c>
      <c r="Z12" s="36">
        <v>0.5714285714285714</v>
      </c>
      <c r="AA12" s="35">
        <v>2</v>
      </c>
      <c r="AB12" s="36">
        <v>1</v>
      </c>
      <c r="AC12" s="35">
        <v>1</v>
      </c>
      <c r="AD12" s="36">
        <v>7.1428571428571425E-2</v>
      </c>
      <c r="AE12" s="35"/>
      <c r="AF12" s="36"/>
    </row>
    <row r="13" spans="2:32" x14ac:dyDescent="0.35">
      <c r="B13" s="30" t="s">
        <v>135</v>
      </c>
      <c r="C13" s="31">
        <v>6</v>
      </c>
      <c r="D13" s="31">
        <v>1</v>
      </c>
      <c r="E13" s="31">
        <v>4</v>
      </c>
      <c r="F13" s="31">
        <v>11</v>
      </c>
      <c r="K13" s="30" t="s">
        <v>135</v>
      </c>
      <c r="L13" s="31">
        <v>26</v>
      </c>
      <c r="M13" s="31">
        <v>7</v>
      </c>
      <c r="N13" s="31">
        <v>7</v>
      </c>
      <c r="O13" s="31">
        <v>40</v>
      </c>
      <c r="S13" s="34" t="s">
        <v>428</v>
      </c>
      <c r="T13" s="34"/>
      <c r="U13" s="35">
        <v>3</v>
      </c>
      <c r="V13" s="36">
        <v>0.6</v>
      </c>
      <c r="W13" s="35">
        <v>9</v>
      </c>
      <c r="X13" s="36">
        <v>0.45</v>
      </c>
      <c r="Y13" s="35">
        <v>2</v>
      </c>
      <c r="Z13" s="36">
        <v>0.4</v>
      </c>
      <c r="AA13" s="35">
        <v>9</v>
      </c>
      <c r="AB13" s="36">
        <v>0.45</v>
      </c>
      <c r="AC13" s="35"/>
      <c r="AD13" s="36"/>
      <c r="AE13" s="35">
        <v>2</v>
      </c>
      <c r="AF13" s="36">
        <v>0.1</v>
      </c>
    </row>
    <row r="14" spans="2:32" x14ac:dyDescent="0.35">
      <c r="B14" s="30" t="s">
        <v>324</v>
      </c>
      <c r="C14" s="31">
        <v>5</v>
      </c>
      <c r="D14" s="31">
        <v>1</v>
      </c>
      <c r="E14" s="31">
        <v>8</v>
      </c>
      <c r="F14" s="31">
        <v>14</v>
      </c>
      <c r="K14" s="30" t="s">
        <v>324</v>
      </c>
      <c r="L14" s="31"/>
      <c r="M14" s="31"/>
      <c r="N14" s="31">
        <v>2</v>
      </c>
      <c r="O14" s="31">
        <v>2</v>
      </c>
      <c r="S14" s="34" t="s">
        <v>132</v>
      </c>
      <c r="T14" s="34"/>
      <c r="U14" s="35">
        <v>8</v>
      </c>
      <c r="V14" s="36">
        <v>0.34782608695652173</v>
      </c>
      <c r="W14" s="35">
        <v>3</v>
      </c>
      <c r="X14" s="36">
        <v>0.1111111111111111</v>
      </c>
      <c r="Y14" s="35">
        <v>9</v>
      </c>
      <c r="Z14" s="36">
        <v>0.39130434782608697</v>
      </c>
      <c r="AA14" s="35">
        <v>21</v>
      </c>
      <c r="AB14" s="36">
        <v>0.77777777777777779</v>
      </c>
      <c r="AC14" s="35">
        <v>6</v>
      </c>
      <c r="AD14" s="36">
        <v>0.2608695652173913</v>
      </c>
      <c r="AE14" s="35">
        <v>3</v>
      </c>
      <c r="AF14" s="36">
        <v>0.1111111111111111</v>
      </c>
    </row>
    <row r="15" spans="2:32" x14ac:dyDescent="0.35">
      <c r="B15" s="30" t="s">
        <v>428</v>
      </c>
      <c r="C15" s="31">
        <v>3</v>
      </c>
      <c r="D15" s="31"/>
      <c r="E15" s="31">
        <v>2</v>
      </c>
      <c r="F15" s="31">
        <v>5</v>
      </c>
      <c r="K15" s="30" t="s">
        <v>428</v>
      </c>
      <c r="L15" s="31">
        <v>9</v>
      </c>
      <c r="M15" s="31">
        <v>2</v>
      </c>
      <c r="N15" s="31">
        <v>9</v>
      </c>
      <c r="O15" s="31">
        <v>20</v>
      </c>
      <c r="S15" s="34" t="s">
        <v>62</v>
      </c>
      <c r="T15" s="34"/>
      <c r="U15" s="35">
        <v>12</v>
      </c>
      <c r="V15" s="36">
        <v>0.30769230769230771</v>
      </c>
      <c r="W15" s="35">
        <v>1</v>
      </c>
      <c r="X15" s="36">
        <v>0.16666666666666666</v>
      </c>
      <c r="Y15" s="35">
        <v>23</v>
      </c>
      <c r="Z15" s="36">
        <v>0.58974358974358976</v>
      </c>
      <c r="AA15" s="35">
        <v>4</v>
      </c>
      <c r="AB15" s="36">
        <v>0.66666666666666663</v>
      </c>
      <c r="AC15" s="35">
        <v>4</v>
      </c>
      <c r="AD15" s="36">
        <v>0.10256410256410256</v>
      </c>
      <c r="AE15" s="35">
        <v>1</v>
      </c>
      <c r="AF15" s="36">
        <v>0.16666666666666666</v>
      </c>
    </row>
    <row r="16" spans="2:32" x14ac:dyDescent="0.35">
      <c r="B16" s="30" t="s">
        <v>132</v>
      </c>
      <c r="C16" s="31">
        <v>8</v>
      </c>
      <c r="D16" s="31">
        <v>6</v>
      </c>
      <c r="E16" s="31">
        <v>9</v>
      </c>
      <c r="F16" s="31">
        <v>23</v>
      </c>
      <c r="K16" s="30" t="s">
        <v>132</v>
      </c>
      <c r="L16" s="31">
        <v>3</v>
      </c>
      <c r="M16" s="31">
        <v>3</v>
      </c>
      <c r="N16" s="31">
        <v>21</v>
      </c>
      <c r="O16" s="31">
        <v>27</v>
      </c>
      <c r="S16" s="34" t="s">
        <v>146</v>
      </c>
      <c r="T16" s="34"/>
      <c r="U16" s="35">
        <v>7</v>
      </c>
      <c r="V16" s="36">
        <v>0.31818181818181818</v>
      </c>
      <c r="W16" s="35">
        <v>8</v>
      </c>
      <c r="X16" s="36">
        <v>0.16</v>
      </c>
      <c r="Y16" s="35">
        <v>14</v>
      </c>
      <c r="Z16" s="36">
        <v>0.63636363636363635</v>
      </c>
      <c r="AA16" s="35">
        <v>33</v>
      </c>
      <c r="AB16" s="36">
        <v>0.66</v>
      </c>
      <c r="AC16" s="35">
        <v>1</v>
      </c>
      <c r="AD16" s="36">
        <v>4.5454545454545456E-2</v>
      </c>
      <c r="AE16" s="35">
        <v>9</v>
      </c>
      <c r="AF16" s="36">
        <v>0.18</v>
      </c>
    </row>
    <row r="17" spans="2:32" x14ac:dyDescent="0.35">
      <c r="B17" s="30" t="s">
        <v>62</v>
      </c>
      <c r="C17" s="31">
        <v>12</v>
      </c>
      <c r="D17" s="31">
        <v>4</v>
      </c>
      <c r="E17" s="31">
        <v>23</v>
      </c>
      <c r="F17" s="31">
        <v>39</v>
      </c>
      <c r="K17" s="30" t="s">
        <v>62</v>
      </c>
      <c r="L17" s="31">
        <v>1</v>
      </c>
      <c r="M17" s="31">
        <v>1</v>
      </c>
      <c r="N17" s="31">
        <v>4</v>
      </c>
      <c r="O17" s="31">
        <v>6</v>
      </c>
      <c r="S17" s="34" t="s">
        <v>406</v>
      </c>
      <c r="T17" s="34"/>
      <c r="U17" s="35">
        <v>1</v>
      </c>
      <c r="V17" s="36">
        <v>0.125</v>
      </c>
      <c r="W17" s="35">
        <v>2</v>
      </c>
      <c r="X17" s="36">
        <v>0.15384615384615385</v>
      </c>
      <c r="Y17" s="35">
        <v>7</v>
      </c>
      <c r="Z17" s="36">
        <v>0.875</v>
      </c>
      <c r="AA17" s="35">
        <v>9</v>
      </c>
      <c r="AB17" s="36">
        <v>0.69230769230769229</v>
      </c>
      <c r="AC17" s="35"/>
      <c r="AD17" s="36"/>
      <c r="AE17" s="35">
        <v>2</v>
      </c>
      <c r="AF17" s="36">
        <v>0.15384615384615385</v>
      </c>
    </row>
    <row r="18" spans="2:32" x14ac:dyDescent="0.35">
      <c r="B18" s="30" t="s">
        <v>146</v>
      </c>
      <c r="C18" s="31">
        <v>7</v>
      </c>
      <c r="D18" s="31">
        <v>1</v>
      </c>
      <c r="E18" s="31">
        <v>14</v>
      </c>
      <c r="F18" s="31">
        <v>22</v>
      </c>
      <c r="K18" s="30" t="s">
        <v>146</v>
      </c>
      <c r="L18" s="31">
        <v>8</v>
      </c>
      <c r="M18" s="31">
        <v>9</v>
      </c>
      <c r="N18" s="31">
        <v>33</v>
      </c>
      <c r="O18" s="31">
        <v>50</v>
      </c>
      <c r="S18" s="34" t="s">
        <v>612</v>
      </c>
      <c r="T18" s="34"/>
      <c r="U18" s="35"/>
      <c r="V18" s="36"/>
      <c r="W18" s="35">
        <v>12</v>
      </c>
      <c r="X18" s="36">
        <v>0.8</v>
      </c>
      <c r="Y18" s="35">
        <v>1</v>
      </c>
      <c r="Z18" s="36">
        <v>1</v>
      </c>
      <c r="AA18" s="35">
        <v>2</v>
      </c>
      <c r="AB18" s="36">
        <v>0.13333333333333333</v>
      </c>
      <c r="AC18" s="35"/>
      <c r="AD18" s="36"/>
      <c r="AE18" s="35">
        <v>1</v>
      </c>
      <c r="AF18" s="36">
        <v>6.6666666666666666E-2</v>
      </c>
    </row>
    <row r="19" spans="2:32" x14ac:dyDescent="0.35">
      <c r="B19" s="30" t="s">
        <v>406</v>
      </c>
      <c r="C19" s="31">
        <v>1</v>
      </c>
      <c r="D19" s="31"/>
      <c r="E19" s="31">
        <v>7</v>
      </c>
      <c r="F19" s="31">
        <v>8</v>
      </c>
      <c r="K19" s="30" t="s">
        <v>406</v>
      </c>
      <c r="L19" s="31">
        <v>2</v>
      </c>
      <c r="M19" s="31">
        <v>2</v>
      </c>
      <c r="N19" s="31">
        <v>9</v>
      </c>
      <c r="O19" s="31">
        <v>13</v>
      </c>
      <c r="S19" s="34" t="s">
        <v>113</v>
      </c>
      <c r="T19" s="34"/>
      <c r="U19" s="35">
        <v>8</v>
      </c>
      <c r="V19" s="36">
        <v>0.53333333333333333</v>
      </c>
      <c r="W19" s="35">
        <v>14</v>
      </c>
      <c r="X19" s="36">
        <v>0.7</v>
      </c>
      <c r="Y19" s="35">
        <v>6</v>
      </c>
      <c r="Z19" s="36">
        <v>0.4</v>
      </c>
      <c r="AA19" s="35">
        <v>6</v>
      </c>
      <c r="AB19" s="36">
        <v>0.3</v>
      </c>
      <c r="AC19" s="35">
        <v>1</v>
      </c>
      <c r="AD19" s="36">
        <v>6.6666666666666666E-2</v>
      </c>
      <c r="AE19" s="35"/>
      <c r="AF19" s="36"/>
    </row>
    <row r="20" spans="2:32" x14ac:dyDescent="0.35">
      <c r="B20" s="30" t="s">
        <v>612</v>
      </c>
      <c r="C20" s="31"/>
      <c r="D20" s="31"/>
      <c r="E20" s="31">
        <v>1</v>
      </c>
      <c r="F20" s="31">
        <v>1</v>
      </c>
      <c r="K20" s="30" t="s">
        <v>612</v>
      </c>
      <c r="L20" s="31">
        <v>12</v>
      </c>
      <c r="M20" s="31">
        <v>1</v>
      </c>
      <c r="N20" s="31">
        <v>2</v>
      </c>
      <c r="O20" s="31">
        <v>15</v>
      </c>
      <c r="S20" s="34" t="s">
        <v>96</v>
      </c>
      <c r="T20" s="34"/>
      <c r="U20" s="35">
        <v>10</v>
      </c>
      <c r="V20" s="36">
        <v>0.20408163265306123</v>
      </c>
      <c r="W20" s="35">
        <v>15</v>
      </c>
      <c r="X20" s="36">
        <v>0.234375</v>
      </c>
      <c r="Y20" s="35">
        <v>36</v>
      </c>
      <c r="Z20" s="36">
        <v>0.73469387755102045</v>
      </c>
      <c r="AA20" s="35">
        <v>46</v>
      </c>
      <c r="AB20" s="36">
        <v>0.71875</v>
      </c>
      <c r="AC20" s="35">
        <v>3</v>
      </c>
      <c r="AD20" s="36">
        <v>6.1224489795918366E-2</v>
      </c>
      <c r="AE20" s="35">
        <v>3</v>
      </c>
      <c r="AF20" s="36">
        <v>4.6875E-2</v>
      </c>
    </row>
    <row r="21" spans="2:32" x14ac:dyDescent="0.35">
      <c r="B21" s="30" t="s">
        <v>113</v>
      </c>
      <c r="C21" s="31">
        <v>8</v>
      </c>
      <c r="D21" s="31">
        <v>1</v>
      </c>
      <c r="E21" s="31">
        <v>6</v>
      </c>
      <c r="F21" s="31">
        <v>15</v>
      </c>
      <c r="K21" s="30" t="s">
        <v>113</v>
      </c>
      <c r="L21" s="31">
        <v>14</v>
      </c>
      <c r="M21" s="31"/>
      <c r="N21" s="31">
        <v>6</v>
      </c>
      <c r="O21" s="31">
        <v>20</v>
      </c>
      <c r="S21" s="34" t="s">
        <v>634</v>
      </c>
      <c r="T21" s="34"/>
      <c r="U21" s="35"/>
      <c r="V21" s="36"/>
      <c r="W21" s="35"/>
      <c r="X21" s="36"/>
      <c r="Y21" s="35"/>
      <c r="Z21" s="36"/>
      <c r="AA21" s="35">
        <v>3</v>
      </c>
      <c r="AB21" s="36">
        <v>0.75</v>
      </c>
      <c r="AC21" s="35"/>
      <c r="AD21" s="36"/>
      <c r="AE21" s="35">
        <v>1</v>
      </c>
      <c r="AF21" s="36">
        <v>0.25</v>
      </c>
    </row>
    <row r="22" spans="2:32" x14ac:dyDescent="0.35">
      <c r="B22" s="30" t="s">
        <v>96</v>
      </c>
      <c r="C22" s="31">
        <v>10</v>
      </c>
      <c r="D22" s="31">
        <v>3</v>
      </c>
      <c r="E22" s="31">
        <v>36</v>
      </c>
      <c r="F22" s="31">
        <v>49</v>
      </c>
      <c r="K22" s="30" t="s">
        <v>96</v>
      </c>
      <c r="L22" s="31">
        <v>15</v>
      </c>
      <c r="M22" s="31">
        <v>3</v>
      </c>
      <c r="N22" s="31">
        <v>46</v>
      </c>
      <c r="O22" s="31">
        <v>64</v>
      </c>
      <c r="S22" s="33" t="s">
        <v>1248</v>
      </c>
      <c r="T22" s="52"/>
      <c r="U22" s="37">
        <v>61</v>
      </c>
      <c r="V22" s="38">
        <v>0.314</v>
      </c>
      <c r="W22" s="37">
        <v>95</v>
      </c>
      <c r="X22" s="40">
        <v>0.32203389830508472</v>
      </c>
      <c r="Y22" s="37">
        <v>128</v>
      </c>
      <c r="Z22" s="40">
        <v>0.60952380952380958</v>
      </c>
      <c r="AA22" s="37">
        <v>166</v>
      </c>
      <c r="AB22" s="40">
        <v>0.56271186440677967</v>
      </c>
      <c r="AC22" s="37">
        <v>21</v>
      </c>
      <c r="AD22" s="40">
        <v>0.1</v>
      </c>
      <c r="AE22" s="37">
        <v>34</v>
      </c>
      <c r="AF22" s="40">
        <v>0.11525423728813559</v>
      </c>
    </row>
    <row r="23" spans="2:32" x14ac:dyDescent="0.35">
      <c r="B23" s="30" t="s">
        <v>1248</v>
      </c>
      <c r="C23" s="31">
        <v>61</v>
      </c>
      <c r="D23" s="31">
        <v>21</v>
      </c>
      <c r="E23" s="31">
        <v>128</v>
      </c>
      <c r="F23" s="31">
        <v>210</v>
      </c>
      <c r="K23" s="30" t="s">
        <v>634</v>
      </c>
      <c r="L23" s="31"/>
      <c r="M23" s="31">
        <v>1</v>
      </c>
      <c r="N23" s="31">
        <v>3</v>
      </c>
      <c r="O23" s="31">
        <v>4</v>
      </c>
    </row>
    <row r="24" spans="2:32" x14ac:dyDescent="0.35">
      <c r="K24" s="30" t="s">
        <v>1248</v>
      </c>
      <c r="L24" s="31">
        <v>95</v>
      </c>
      <c r="M24" s="31">
        <v>34</v>
      </c>
      <c r="N24" s="31">
        <v>166</v>
      </c>
      <c r="O24" s="31">
        <v>295</v>
      </c>
    </row>
    <row r="25" spans="2:32" x14ac:dyDescent="0.35">
      <c r="B25" s="29" t="s">
        <v>21</v>
      </c>
      <c r="C25" s="30">
        <v>0</v>
      </c>
    </row>
    <row r="26" spans="2:32" x14ac:dyDescent="0.35">
      <c r="B26" s="29" t="s">
        <v>24</v>
      </c>
      <c r="C26" t="s">
        <v>1246</v>
      </c>
      <c r="K26" s="29" t="s">
        <v>21</v>
      </c>
      <c r="L26" s="30">
        <v>1</v>
      </c>
    </row>
    <row r="27" spans="2:32" x14ac:dyDescent="0.35">
      <c r="K27" s="29" t="s">
        <v>24</v>
      </c>
      <c r="L27" t="s">
        <v>1246</v>
      </c>
    </row>
    <row r="28" spans="2:32" x14ac:dyDescent="0.35">
      <c r="B28" s="29" t="s">
        <v>1250</v>
      </c>
      <c r="C28" s="29" t="s">
        <v>1249</v>
      </c>
    </row>
    <row r="29" spans="2:32" x14ac:dyDescent="0.35">
      <c r="B29" s="29" t="s">
        <v>1247</v>
      </c>
      <c r="C29" t="s">
        <v>46</v>
      </c>
      <c r="D29" t="s">
        <v>44</v>
      </c>
      <c r="E29" t="s">
        <v>88</v>
      </c>
      <c r="F29" t="s">
        <v>1248</v>
      </c>
      <c r="G29" s="29"/>
      <c r="H29" s="29"/>
      <c r="I29" s="29"/>
      <c r="J29" s="29"/>
      <c r="K29" s="29" t="s">
        <v>1250</v>
      </c>
      <c r="L29" s="29" t="s">
        <v>1249</v>
      </c>
    </row>
    <row r="30" spans="2:32" x14ac:dyDescent="0.35">
      <c r="B30" s="30" t="s">
        <v>182</v>
      </c>
      <c r="C30" s="32">
        <v>0.14285714285714285</v>
      </c>
      <c r="D30" s="32">
        <v>0</v>
      </c>
      <c r="E30" s="32">
        <v>0.8571428571428571</v>
      </c>
      <c r="F30" s="32">
        <v>1</v>
      </c>
      <c r="K30" s="29" t="s">
        <v>1247</v>
      </c>
      <c r="L30" t="s">
        <v>46</v>
      </c>
      <c r="M30" t="s">
        <v>44</v>
      </c>
      <c r="N30" t="s">
        <v>88</v>
      </c>
      <c r="O30" t="s">
        <v>1248</v>
      </c>
    </row>
    <row r="31" spans="2:32" x14ac:dyDescent="0.35">
      <c r="B31" s="30" t="s">
        <v>107</v>
      </c>
      <c r="C31" s="32">
        <v>0</v>
      </c>
      <c r="D31" s="32">
        <v>0.14285714285714285</v>
      </c>
      <c r="E31" s="32">
        <v>0.8571428571428571</v>
      </c>
      <c r="F31" s="32">
        <v>1</v>
      </c>
      <c r="K31" s="30" t="s">
        <v>182</v>
      </c>
      <c r="L31" s="32">
        <v>0.125</v>
      </c>
      <c r="M31" s="32">
        <v>0.25</v>
      </c>
      <c r="N31" s="32">
        <v>0.625</v>
      </c>
      <c r="O31" s="32">
        <v>1</v>
      </c>
    </row>
    <row r="32" spans="2:32" x14ac:dyDescent="0.35">
      <c r="B32" s="30" t="s">
        <v>167</v>
      </c>
      <c r="C32" s="32">
        <v>0</v>
      </c>
      <c r="D32" s="32">
        <v>0.33333333333333331</v>
      </c>
      <c r="E32" s="32">
        <v>0.66666666666666663</v>
      </c>
      <c r="F32" s="32">
        <v>1</v>
      </c>
      <c r="K32" s="30" t="s">
        <v>107</v>
      </c>
      <c r="L32" s="32">
        <v>0.21428571428571427</v>
      </c>
      <c r="M32" s="32">
        <v>0</v>
      </c>
      <c r="N32" s="32">
        <v>0.7857142857142857</v>
      </c>
      <c r="O32" s="32">
        <v>1</v>
      </c>
    </row>
    <row r="33" spans="2:15" x14ac:dyDescent="0.35">
      <c r="B33" s="30" t="s">
        <v>135</v>
      </c>
      <c r="C33" s="32">
        <v>0.54545454545454541</v>
      </c>
      <c r="D33" s="32">
        <v>9.0909090909090912E-2</v>
      </c>
      <c r="E33" s="32">
        <v>0.36363636363636365</v>
      </c>
      <c r="F33" s="32">
        <v>1</v>
      </c>
      <c r="K33" s="30" t="s">
        <v>167</v>
      </c>
      <c r="L33" s="32">
        <v>0</v>
      </c>
      <c r="M33" s="32">
        <v>0.25</v>
      </c>
      <c r="N33" s="32">
        <v>0.75</v>
      </c>
      <c r="O33" s="32">
        <v>1</v>
      </c>
    </row>
    <row r="34" spans="2:15" x14ac:dyDescent="0.35">
      <c r="B34" s="30" t="s">
        <v>324</v>
      </c>
      <c r="C34" s="32">
        <v>0.35714285714285715</v>
      </c>
      <c r="D34" s="32">
        <v>7.1428571428571425E-2</v>
      </c>
      <c r="E34" s="32">
        <v>0.5714285714285714</v>
      </c>
      <c r="F34" s="32">
        <v>1</v>
      </c>
      <c r="K34" s="30" t="s">
        <v>135</v>
      </c>
      <c r="L34" s="32">
        <v>0.65</v>
      </c>
      <c r="M34" s="32">
        <v>0.17499999999999999</v>
      </c>
      <c r="N34" s="32">
        <v>0.17499999999999999</v>
      </c>
      <c r="O34" s="32">
        <v>1</v>
      </c>
    </row>
    <row r="35" spans="2:15" x14ac:dyDescent="0.35">
      <c r="B35" s="30" t="s">
        <v>428</v>
      </c>
      <c r="C35" s="32">
        <v>0.6</v>
      </c>
      <c r="D35" s="32">
        <v>0</v>
      </c>
      <c r="E35" s="32">
        <v>0.4</v>
      </c>
      <c r="F35" s="32">
        <v>1</v>
      </c>
      <c r="K35" s="30" t="s">
        <v>324</v>
      </c>
      <c r="L35" s="32">
        <v>0</v>
      </c>
      <c r="M35" s="32">
        <v>0</v>
      </c>
      <c r="N35" s="32">
        <v>1</v>
      </c>
      <c r="O35" s="32">
        <v>1</v>
      </c>
    </row>
    <row r="36" spans="2:15" x14ac:dyDescent="0.35">
      <c r="B36" s="30" t="s">
        <v>132</v>
      </c>
      <c r="C36" s="32">
        <v>0.34782608695652173</v>
      </c>
      <c r="D36" s="32">
        <v>0.2608695652173913</v>
      </c>
      <c r="E36" s="32">
        <v>0.39130434782608697</v>
      </c>
      <c r="F36" s="32">
        <v>1</v>
      </c>
      <c r="K36" s="30" t="s">
        <v>428</v>
      </c>
      <c r="L36" s="32">
        <v>0.45</v>
      </c>
      <c r="M36" s="32">
        <v>0.1</v>
      </c>
      <c r="N36" s="32">
        <v>0.45</v>
      </c>
      <c r="O36" s="32">
        <v>1</v>
      </c>
    </row>
    <row r="37" spans="2:15" x14ac:dyDescent="0.35">
      <c r="B37" s="30" t="s">
        <v>62</v>
      </c>
      <c r="C37" s="32">
        <v>0.30769230769230771</v>
      </c>
      <c r="D37" s="32">
        <v>0.10256410256410256</v>
      </c>
      <c r="E37" s="32">
        <v>0.58974358974358976</v>
      </c>
      <c r="F37" s="32">
        <v>1</v>
      </c>
      <c r="K37" s="30" t="s">
        <v>132</v>
      </c>
      <c r="L37" s="32">
        <v>0.1111111111111111</v>
      </c>
      <c r="M37" s="32">
        <v>0.1111111111111111</v>
      </c>
      <c r="N37" s="32">
        <v>0.77777777777777779</v>
      </c>
      <c r="O37" s="32">
        <v>1</v>
      </c>
    </row>
    <row r="38" spans="2:15" x14ac:dyDescent="0.35">
      <c r="B38" s="30" t="s">
        <v>146</v>
      </c>
      <c r="C38" s="32">
        <v>0.31818181818181818</v>
      </c>
      <c r="D38" s="32">
        <v>4.5454545454545456E-2</v>
      </c>
      <c r="E38" s="32">
        <v>0.63636363636363635</v>
      </c>
      <c r="F38" s="32">
        <v>1</v>
      </c>
      <c r="K38" s="30" t="s">
        <v>62</v>
      </c>
      <c r="L38" s="32">
        <v>0.16666666666666666</v>
      </c>
      <c r="M38" s="32">
        <v>0.16666666666666666</v>
      </c>
      <c r="N38" s="32">
        <v>0.66666666666666663</v>
      </c>
      <c r="O38" s="32">
        <v>1</v>
      </c>
    </row>
    <row r="39" spans="2:15" x14ac:dyDescent="0.35">
      <c r="B39" s="30" t="s">
        <v>406</v>
      </c>
      <c r="C39" s="32">
        <v>0.125</v>
      </c>
      <c r="D39" s="32">
        <v>0</v>
      </c>
      <c r="E39" s="32">
        <v>0.875</v>
      </c>
      <c r="F39" s="32">
        <v>1</v>
      </c>
      <c r="K39" s="30" t="s">
        <v>146</v>
      </c>
      <c r="L39" s="32">
        <v>0.16</v>
      </c>
      <c r="M39" s="32">
        <v>0.18</v>
      </c>
      <c r="N39" s="32">
        <v>0.66</v>
      </c>
      <c r="O39" s="32">
        <v>1</v>
      </c>
    </row>
    <row r="40" spans="2:15" x14ac:dyDescent="0.35">
      <c r="B40" s="30" t="s">
        <v>612</v>
      </c>
      <c r="C40" s="32">
        <v>0</v>
      </c>
      <c r="D40" s="32">
        <v>0</v>
      </c>
      <c r="E40" s="32">
        <v>1</v>
      </c>
      <c r="F40" s="32">
        <v>1</v>
      </c>
      <c r="K40" s="30" t="s">
        <v>406</v>
      </c>
      <c r="L40" s="32">
        <v>0.15384615384615385</v>
      </c>
      <c r="M40" s="32">
        <v>0.15384615384615385</v>
      </c>
      <c r="N40" s="32">
        <v>0.69230769230769229</v>
      </c>
      <c r="O40" s="32">
        <v>1</v>
      </c>
    </row>
    <row r="41" spans="2:15" x14ac:dyDescent="0.35">
      <c r="B41" s="30" t="s">
        <v>113</v>
      </c>
      <c r="C41" s="32">
        <v>0.53333333333333333</v>
      </c>
      <c r="D41" s="32">
        <v>6.6666666666666666E-2</v>
      </c>
      <c r="E41" s="32">
        <v>0.4</v>
      </c>
      <c r="F41" s="32">
        <v>1</v>
      </c>
      <c r="K41" s="30" t="s">
        <v>612</v>
      </c>
      <c r="L41" s="32">
        <v>0.8</v>
      </c>
      <c r="M41" s="32">
        <v>6.6666666666666666E-2</v>
      </c>
      <c r="N41" s="32">
        <v>0.13333333333333333</v>
      </c>
      <c r="O41" s="32">
        <v>1</v>
      </c>
    </row>
    <row r="42" spans="2:15" x14ac:dyDescent="0.35">
      <c r="B42" s="30" t="s">
        <v>96</v>
      </c>
      <c r="C42" s="32">
        <v>0.20408163265306123</v>
      </c>
      <c r="D42" s="32">
        <v>6.1224489795918366E-2</v>
      </c>
      <c r="E42" s="32">
        <v>0.73469387755102045</v>
      </c>
      <c r="F42" s="32">
        <v>1</v>
      </c>
      <c r="K42" s="30" t="s">
        <v>113</v>
      </c>
      <c r="L42" s="32">
        <v>0.7</v>
      </c>
      <c r="M42" s="32">
        <v>0</v>
      </c>
      <c r="N42" s="32">
        <v>0.3</v>
      </c>
      <c r="O42" s="32">
        <v>1</v>
      </c>
    </row>
    <row r="43" spans="2:15" x14ac:dyDescent="0.35">
      <c r="B43" s="30" t="s">
        <v>1248</v>
      </c>
      <c r="C43" s="32">
        <v>0.2904761904761905</v>
      </c>
      <c r="D43" s="32">
        <v>0.1</v>
      </c>
      <c r="E43" s="32">
        <v>0.60952380952380958</v>
      </c>
      <c r="F43" s="32">
        <v>1</v>
      </c>
      <c r="K43" s="30" t="s">
        <v>96</v>
      </c>
      <c r="L43" s="32">
        <v>0.234375</v>
      </c>
      <c r="M43" s="32">
        <v>4.6875E-2</v>
      </c>
      <c r="N43" s="32">
        <v>0.71875</v>
      </c>
      <c r="O43" s="32">
        <v>1</v>
      </c>
    </row>
    <row r="44" spans="2:15" x14ac:dyDescent="0.35">
      <c r="K44" s="30" t="s">
        <v>634</v>
      </c>
      <c r="L44" s="32">
        <v>0</v>
      </c>
      <c r="M44" s="32">
        <v>0.25</v>
      </c>
      <c r="N44" s="32">
        <v>0.75</v>
      </c>
      <c r="O44" s="32">
        <v>1</v>
      </c>
    </row>
    <row r="45" spans="2:15" x14ac:dyDescent="0.35">
      <c r="K45" s="30" t="s">
        <v>1248</v>
      </c>
      <c r="L45" s="32">
        <v>0.32203389830508472</v>
      </c>
      <c r="M45" s="32">
        <v>0.11525423728813559</v>
      </c>
      <c r="N45" s="32">
        <v>0.56271186440677967</v>
      </c>
      <c r="O45" s="32">
        <v>1</v>
      </c>
    </row>
    <row r="56" spans="2:8" x14ac:dyDescent="0.35">
      <c r="C56" s="52" t="s">
        <v>1247</v>
      </c>
      <c r="D56" s="52"/>
      <c r="E56" s="46"/>
      <c r="F56" s="46"/>
      <c r="G56" s="46"/>
    </row>
    <row r="57" spans="2:8" x14ac:dyDescent="0.35">
      <c r="C57" s="52" t="s">
        <v>1253</v>
      </c>
      <c r="D57" s="52"/>
      <c r="E57" s="46" t="s">
        <v>1330</v>
      </c>
      <c r="F57" s="46" t="s">
        <v>1251</v>
      </c>
      <c r="G57" s="46" t="s">
        <v>1252</v>
      </c>
      <c r="H57" s="59" t="s">
        <v>1331</v>
      </c>
    </row>
    <row r="58" spans="2:8" x14ac:dyDescent="0.35">
      <c r="B58">
        <v>1</v>
      </c>
      <c r="C58" s="121" t="s">
        <v>1336</v>
      </c>
      <c r="D58" s="61" t="s">
        <v>1343</v>
      </c>
      <c r="E58" s="35">
        <v>1</v>
      </c>
      <c r="F58" s="35">
        <v>6</v>
      </c>
      <c r="G58" s="46"/>
      <c r="H58">
        <f t="shared" ref="H58:H83" si="0">SUM(E58:G58)</f>
        <v>7</v>
      </c>
    </row>
    <row r="59" spans="2:8" x14ac:dyDescent="0.35">
      <c r="C59" s="122"/>
      <c r="D59" s="34" t="s">
        <v>1342</v>
      </c>
      <c r="E59" s="35">
        <v>2</v>
      </c>
      <c r="F59" s="35">
        <v>10</v>
      </c>
      <c r="G59" s="35">
        <v>4</v>
      </c>
      <c r="H59">
        <f t="shared" si="0"/>
        <v>16</v>
      </c>
    </row>
    <row r="60" spans="2:8" x14ac:dyDescent="0.35">
      <c r="B60">
        <v>2</v>
      </c>
      <c r="C60" s="121" t="s">
        <v>1337</v>
      </c>
      <c r="D60" s="61" t="s">
        <v>1343</v>
      </c>
      <c r="E60" s="35">
        <v>6</v>
      </c>
      <c r="F60" s="35">
        <v>4</v>
      </c>
      <c r="G60" s="35">
        <v>1</v>
      </c>
      <c r="H60">
        <f t="shared" si="0"/>
        <v>11</v>
      </c>
    </row>
    <row r="61" spans="2:8" x14ac:dyDescent="0.35">
      <c r="C61" s="123"/>
      <c r="D61" s="34" t="s">
        <v>1342</v>
      </c>
      <c r="E61" s="35">
        <v>26</v>
      </c>
      <c r="F61" s="35">
        <v>7</v>
      </c>
      <c r="G61" s="35">
        <v>7</v>
      </c>
      <c r="H61">
        <f t="shared" si="0"/>
        <v>40</v>
      </c>
    </row>
    <row r="62" spans="2:8" x14ac:dyDescent="0.35">
      <c r="B62">
        <v>3</v>
      </c>
      <c r="C62" s="121" t="s">
        <v>1338</v>
      </c>
      <c r="D62" s="61" t="s">
        <v>1343</v>
      </c>
      <c r="E62" s="35">
        <v>1</v>
      </c>
      <c r="F62" s="35">
        <v>7</v>
      </c>
      <c r="G62" s="46"/>
      <c r="H62">
        <f t="shared" si="0"/>
        <v>8</v>
      </c>
    </row>
    <row r="63" spans="2:8" x14ac:dyDescent="0.35">
      <c r="C63" s="122"/>
      <c r="D63" s="34" t="s">
        <v>1342</v>
      </c>
      <c r="E63" s="35">
        <v>2</v>
      </c>
      <c r="F63" s="35">
        <v>9</v>
      </c>
      <c r="G63" s="35">
        <v>2</v>
      </c>
      <c r="H63">
        <f t="shared" si="0"/>
        <v>13</v>
      </c>
    </row>
    <row r="64" spans="2:8" x14ac:dyDescent="0.35">
      <c r="B64">
        <v>4</v>
      </c>
      <c r="C64" s="121" t="s">
        <v>1339</v>
      </c>
      <c r="D64" s="61" t="s">
        <v>1343</v>
      </c>
      <c r="E64" s="35">
        <v>8</v>
      </c>
      <c r="F64" s="35">
        <v>6</v>
      </c>
      <c r="G64" s="35">
        <v>1</v>
      </c>
      <c r="H64">
        <f t="shared" si="0"/>
        <v>15</v>
      </c>
    </row>
    <row r="65" spans="2:11" x14ac:dyDescent="0.35">
      <c r="C65" s="122"/>
      <c r="D65" s="34" t="s">
        <v>1342</v>
      </c>
      <c r="E65" s="35">
        <v>14</v>
      </c>
      <c r="F65" s="35">
        <v>6</v>
      </c>
      <c r="G65" s="46"/>
      <c r="H65">
        <f t="shared" si="0"/>
        <v>20</v>
      </c>
    </row>
    <row r="66" spans="2:11" x14ac:dyDescent="0.35">
      <c r="B66">
        <v>5</v>
      </c>
      <c r="C66" s="121" t="s">
        <v>1340</v>
      </c>
      <c r="D66" s="61" t="s">
        <v>1343</v>
      </c>
      <c r="E66" s="46"/>
      <c r="F66" s="35">
        <v>6</v>
      </c>
      <c r="G66" s="35">
        <v>1</v>
      </c>
      <c r="H66">
        <f t="shared" si="0"/>
        <v>7</v>
      </c>
    </row>
    <row r="67" spans="2:11" x14ac:dyDescent="0.35">
      <c r="C67" s="122"/>
      <c r="D67" s="34" t="s">
        <v>1342</v>
      </c>
      <c r="E67" s="35">
        <v>3</v>
      </c>
      <c r="F67" s="35">
        <v>11</v>
      </c>
      <c r="G67" s="46"/>
      <c r="H67">
        <f t="shared" si="0"/>
        <v>14</v>
      </c>
    </row>
    <row r="68" spans="2:11" x14ac:dyDescent="0.35">
      <c r="B68">
        <v>6</v>
      </c>
      <c r="C68" s="121" t="s">
        <v>177</v>
      </c>
      <c r="D68" s="61" t="s">
        <v>1343</v>
      </c>
      <c r="E68" s="35">
        <v>10</v>
      </c>
      <c r="F68" s="35">
        <v>36</v>
      </c>
      <c r="G68" s="35">
        <v>3</v>
      </c>
      <c r="H68">
        <f t="shared" si="0"/>
        <v>49</v>
      </c>
    </row>
    <row r="69" spans="2:11" x14ac:dyDescent="0.35">
      <c r="C69" s="122"/>
      <c r="D69" s="34" t="s">
        <v>1342</v>
      </c>
      <c r="E69" s="35">
        <v>15</v>
      </c>
      <c r="F69" s="35">
        <v>46</v>
      </c>
      <c r="G69" s="35">
        <v>3</v>
      </c>
      <c r="H69">
        <f t="shared" si="0"/>
        <v>64</v>
      </c>
      <c r="K69" t="s">
        <v>1332</v>
      </c>
    </row>
    <row r="70" spans="2:11" x14ac:dyDescent="0.35">
      <c r="C70" s="121" t="s">
        <v>1341</v>
      </c>
      <c r="D70" s="61" t="s">
        <v>1343</v>
      </c>
      <c r="E70" s="35">
        <v>12</v>
      </c>
      <c r="F70" s="35">
        <v>23</v>
      </c>
      <c r="G70" s="35">
        <v>4</v>
      </c>
      <c r="H70" s="60">
        <f t="shared" si="0"/>
        <v>39</v>
      </c>
      <c r="K70" t="s">
        <v>1333</v>
      </c>
    </row>
    <row r="71" spans="2:11" x14ac:dyDescent="0.35">
      <c r="C71" s="122"/>
      <c r="D71" s="34" t="s">
        <v>1342</v>
      </c>
      <c r="E71" s="35">
        <v>1</v>
      </c>
      <c r="F71" s="35">
        <v>4</v>
      </c>
      <c r="G71" s="35">
        <v>1</v>
      </c>
      <c r="H71" s="60">
        <f t="shared" si="0"/>
        <v>6</v>
      </c>
      <c r="K71" t="s">
        <v>1334</v>
      </c>
    </row>
    <row r="72" spans="2:11" x14ac:dyDescent="0.35">
      <c r="B72">
        <v>7</v>
      </c>
      <c r="C72" s="121" t="s">
        <v>145</v>
      </c>
      <c r="D72" s="61" t="s">
        <v>1343</v>
      </c>
      <c r="E72" s="35">
        <v>7</v>
      </c>
      <c r="F72" s="35">
        <v>14</v>
      </c>
      <c r="G72" s="35">
        <v>1</v>
      </c>
      <c r="H72">
        <f t="shared" si="0"/>
        <v>22</v>
      </c>
      <c r="K72" t="s">
        <v>1335</v>
      </c>
    </row>
    <row r="73" spans="2:11" x14ac:dyDescent="0.35">
      <c r="C73" s="122"/>
      <c r="D73" s="34" t="s">
        <v>1342</v>
      </c>
      <c r="E73" s="35">
        <v>8</v>
      </c>
      <c r="F73" s="35">
        <v>33</v>
      </c>
      <c r="G73" s="35">
        <v>9</v>
      </c>
      <c r="H73">
        <f t="shared" si="0"/>
        <v>50</v>
      </c>
    </row>
    <row r="74" spans="2:11" x14ac:dyDescent="0.35">
      <c r="B74">
        <v>8</v>
      </c>
      <c r="C74" s="121" t="s">
        <v>167</v>
      </c>
      <c r="D74" s="61" t="s">
        <v>1343</v>
      </c>
      <c r="E74" s="46"/>
      <c r="F74" s="35">
        <v>6</v>
      </c>
      <c r="G74" s="35">
        <v>3</v>
      </c>
      <c r="H74">
        <f t="shared" si="0"/>
        <v>9</v>
      </c>
    </row>
    <row r="75" spans="2:11" x14ac:dyDescent="0.35">
      <c r="C75" s="122"/>
      <c r="D75" s="34" t="s">
        <v>1342</v>
      </c>
      <c r="E75" s="46"/>
      <c r="F75" s="35">
        <v>3</v>
      </c>
      <c r="G75" s="35">
        <v>1</v>
      </c>
      <c r="H75">
        <f t="shared" si="0"/>
        <v>4</v>
      </c>
    </row>
    <row r="76" spans="2:11" x14ac:dyDescent="0.35">
      <c r="B76">
        <v>9</v>
      </c>
      <c r="C76" s="121" t="s">
        <v>132</v>
      </c>
      <c r="D76" s="61" t="s">
        <v>1343</v>
      </c>
      <c r="E76" s="35">
        <v>8</v>
      </c>
      <c r="F76" s="35">
        <v>9</v>
      </c>
      <c r="G76" s="35">
        <v>6</v>
      </c>
      <c r="H76">
        <f t="shared" si="0"/>
        <v>23</v>
      </c>
    </row>
    <row r="77" spans="2:11" x14ac:dyDescent="0.35">
      <c r="C77" s="122"/>
      <c r="D77" s="34" t="s">
        <v>1342</v>
      </c>
      <c r="E77" s="35">
        <v>3</v>
      </c>
      <c r="F77" s="35">
        <v>21</v>
      </c>
      <c r="G77" s="35">
        <v>3</v>
      </c>
      <c r="H77">
        <f t="shared" si="0"/>
        <v>27</v>
      </c>
    </row>
    <row r="78" spans="2:11" x14ac:dyDescent="0.35">
      <c r="C78" s="121" t="s">
        <v>612</v>
      </c>
      <c r="D78" s="61" t="s">
        <v>1343</v>
      </c>
      <c r="E78" s="46"/>
      <c r="F78" s="35">
        <v>1</v>
      </c>
      <c r="G78" s="46"/>
      <c r="H78" s="60">
        <f t="shared" si="0"/>
        <v>1</v>
      </c>
    </row>
    <row r="79" spans="2:11" x14ac:dyDescent="0.35">
      <c r="C79" s="122"/>
      <c r="D79" s="34" t="s">
        <v>1342</v>
      </c>
      <c r="E79" s="35">
        <v>12</v>
      </c>
      <c r="F79" s="35">
        <v>2</v>
      </c>
      <c r="G79" s="35">
        <v>1</v>
      </c>
      <c r="H79" s="60">
        <f t="shared" si="0"/>
        <v>15</v>
      </c>
    </row>
    <row r="80" spans="2:11" x14ac:dyDescent="0.35">
      <c r="C80" s="121" t="s">
        <v>428</v>
      </c>
      <c r="D80" s="34" t="s">
        <v>44</v>
      </c>
      <c r="E80" s="35">
        <v>3</v>
      </c>
      <c r="F80" s="35">
        <v>2</v>
      </c>
      <c r="G80" s="46"/>
      <c r="H80" s="60">
        <f t="shared" si="0"/>
        <v>5</v>
      </c>
    </row>
    <row r="81" spans="3:8" x14ac:dyDescent="0.35">
      <c r="C81" s="122"/>
      <c r="D81" s="34" t="s">
        <v>1342</v>
      </c>
      <c r="E81" s="35">
        <v>9</v>
      </c>
      <c r="F81" s="35">
        <v>9</v>
      </c>
      <c r="G81" s="35">
        <v>2</v>
      </c>
      <c r="H81" s="60">
        <f t="shared" si="0"/>
        <v>20</v>
      </c>
    </row>
    <row r="82" spans="3:8" x14ac:dyDescent="0.35">
      <c r="C82" s="121" t="s">
        <v>324</v>
      </c>
      <c r="D82" s="34" t="s">
        <v>44</v>
      </c>
      <c r="E82" s="35">
        <v>5</v>
      </c>
      <c r="F82" s="35">
        <v>8</v>
      </c>
      <c r="G82" s="35">
        <v>1</v>
      </c>
      <c r="H82" s="60">
        <f t="shared" si="0"/>
        <v>14</v>
      </c>
    </row>
    <row r="83" spans="3:8" x14ac:dyDescent="0.35">
      <c r="C83" s="122"/>
      <c r="D83" s="34" t="s">
        <v>1342</v>
      </c>
      <c r="E83" s="46"/>
      <c r="F83" s="35">
        <v>2</v>
      </c>
      <c r="G83" s="46"/>
      <c r="H83" s="60">
        <f t="shared" si="0"/>
        <v>2</v>
      </c>
    </row>
    <row r="84" spans="3:8" x14ac:dyDescent="0.35">
      <c r="C84" s="121" t="s">
        <v>634</v>
      </c>
      <c r="D84" s="34" t="s">
        <v>44</v>
      </c>
      <c r="E84" s="46"/>
      <c r="F84" s="46"/>
      <c r="G84" s="46"/>
      <c r="H84" s="60">
        <f t="shared" ref="H84:H85" si="1">SUM(E84:G84)</f>
        <v>0</v>
      </c>
    </row>
    <row r="85" spans="3:8" x14ac:dyDescent="0.35">
      <c r="C85" s="122"/>
      <c r="D85" s="34" t="s">
        <v>1342</v>
      </c>
      <c r="E85" s="46"/>
      <c r="F85" s="35">
        <v>3</v>
      </c>
      <c r="G85" s="35">
        <v>1</v>
      </c>
      <c r="H85" s="60">
        <f t="shared" si="1"/>
        <v>4</v>
      </c>
    </row>
    <row r="86" spans="3:8" x14ac:dyDescent="0.35">
      <c r="C86" s="58" t="s">
        <v>1248</v>
      </c>
      <c r="D86" s="58"/>
    </row>
  </sheetData>
  <sheetProtection algorithmName="SHA-512" hashValue="37WO5U+S+92Aqqd9FDYsnrxCcJaDZnF63opHmU7QqN7aPoJ3+syuqVTaOINRKnpR89pN4vSCRRekxOnoy7w2tg==" saltValue="/9s1Ag9MDtrb2BHqGY5MTQ==" spinCount="100000" sheet="1" objects="1" scenarios="1"/>
  <mergeCells count="18">
    <mergeCell ref="C84:C85"/>
    <mergeCell ref="C82:C83"/>
    <mergeCell ref="C80:C81"/>
    <mergeCell ref="C76:C77"/>
    <mergeCell ref="C70:C71"/>
    <mergeCell ref="C72:C73"/>
    <mergeCell ref="C74:C75"/>
    <mergeCell ref="C60:C61"/>
    <mergeCell ref="U6:X6"/>
    <mergeCell ref="C62:C63"/>
    <mergeCell ref="C78:C79"/>
    <mergeCell ref="C64:C65"/>
    <mergeCell ref="C68:C69"/>
    <mergeCell ref="Y6:AB6"/>
    <mergeCell ref="AC6:AF6"/>
    <mergeCell ref="AA7:AB7"/>
    <mergeCell ref="C58:C59"/>
    <mergeCell ref="C66:C67"/>
  </mergeCells>
  <pageMargins left="0.7" right="0.7" top="0.75" bottom="0.75" header="0.3" footer="0.3"/>
  <pageSetup paperSize="9"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55BCA-E7BA-4385-AFD1-7DE3A1456F6F}">
  <dimension ref="B2:F295"/>
  <sheetViews>
    <sheetView showGridLines="0" workbookViewId="0">
      <selection activeCell="B2" sqref="B2"/>
    </sheetView>
  </sheetViews>
  <sheetFormatPr defaultRowHeight="14.5" x14ac:dyDescent="0.35"/>
  <cols>
    <col min="5" max="5" width="18.1796875" bestFit="1" customWidth="1"/>
    <col min="6" max="6" width="9.7265625" bestFit="1" customWidth="1"/>
  </cols>
  <sheetData>
    <row r="2" spans="2:6" ht="21" x14ac:dyDescent="0.5">
      <c r="B2" s="74" t="s">
        <v>1379</v>
      </c>
    </row>
    <row r="5" spans="2:6" ht="15.5" x14ac:dyDescent="0.35">
      <c r="B5" t="s">
        <v>1279</v>
      </c>
      <c r="E5" s="71" t="s">
        <v>1372</v>
      </c>
    </row>
    <row r="6" spans="2:6" x14ac:dyDescent="0.35">
      <c r="B6" s="41">
        <v>0.24</v>
      </c>
    </row>
    <row r="7" spans="2:6" x14ac:dyDescent="0.35">
      <c r="B7" s="41">
        <v>2.7171945379853991E-2</v>
      </c>
      <c r="E7" s="45" t="s">
        <v>1255</v>
      </c>
      <c r="F7" s="46">
        <f>QUARTILE(B6:B295,1)</f>
        <v>-9.6000000000000002E-5</v>
      </c>
    </row>
    <row r="8" spans="2:6" x14ac:dyDescent="0.35">
      <c r="B8" s="41">
        <v>0.49199999999999999</v>
      </c>
      <c r="E8" s="45" t="s">
        <v>1260</v>
      </c>
      <c r="F8" s="46">
        <f>QUARTILE(B6:B295,3)</f>
        <v>0.21841058505194208</v>
      </c>
    </row>
    <row r="9" spans="2:6" x14ac:dyDescent="0.35">
      <c r="B9" s="41">
        <v>0.49199999999999999</v>
      </c>
      <c r="E9" s="46" t="s">
        <v>1256</v>
      </c>
      <c r="F9" s="46">
        <f>F8-F7</f>
        <v>0.21850658505194209</v>
      </c>
    </row>
    <row r="10" spans="2:6" x14ac:dyDescent="0.35">
      <c r="B10" s="41">
        <v>0.42899999999999999</v>
      </c>
      <c r="E10" s="46" t="s">
        <v>1257</v>
      </c>
      <c r="F10" s="46">
        <f>F9*1.5</f>
        <v>0.32775987757791314</v>
      </c>
    </row>
    <row r="11" spans="2:6" x14ac:dyDescent="0.35">
      <c r="B11" s="41">
        <v>0.23799999999999999</v>
      </c>
      <c r="E11" s="46" t="s">
        <v>1258</v>
      </c>
      <c r="F11" s="46">
        <f>F7-F10</f>
        <v>-0.32785587757791312</v>
      </c>
    </row>
    <row r="12" spans="2:6" x14ac:dyDescent="0.35">
      <c r="B12" s="41">
        <v>2.4E-2</v>
      </c>
      <c r="E12" s="46" t="s">
        <v>1259</v>
      </c>
      <c r="F12" s="46">
        <f>F8+F10</f>
        <v>0.54617046262985525</v>
      </c>
    </row>
    <row r="13" spans="2:6" x14ac:dyDescent="0.35">
      <c r="B13" s="41">
        <v>0.15079999999999999</v>
      </c>
    </row>
    <row r="14" spans="2:6" x14ac:dyDescent="0.35">
      <c r="B14" s="41">
        <v>0.1134</v>
      </c>
    </row>
    <row r="15" spans="2:6" x14ac:dyDescent="0.35">
      <c r="B15" s="41">
        <v>5.2000000000000005E-2</v>
      </c>
    </row>
    <row r="16" spans="2:6" x14ac:dyDescent="0.35">
      <c r="B16" s="41">
        <v>0.20599999999999999</v>
      </c>
    </row>
    <row r="17" spans="2:2" x14ac:dyDescent="0.35">
      <c r="B17" s="41">
        <v>0.47299999999999998</v>
      </c>
    </row>
    <row r="18" spans="2:2" x14ac:dyDescent="0.35">
      <c r="B18" s="41">
        <v>-1.4800000000000001E-2</v>
      </c>
    </row>
    <row r="19" spans="2:2" x14ac:dyDescent="0.35">
      <c r="B19" s="41">
        <v>-5.8500000000000003E-2</v>
      </c>
    </row>
    <row r="20" spans="2:2" x14ac:dyDescent="0.35">
      <c r="B20" s="41">
        <v>-8.1000000000000003E-2</v>
      </c>
    </row>
    <row r="21" spans="2:2" x14ac:dyDescent="0.35">
      <c r="B21" s="41">
        <v>6.1728609600000005E-2</v>
      </c>
    </row>
    <row r="22" spans="2:2" x14ac:dyDescent="0.35">
      <c r="B22" s="41">
        <v>0.60699999999999998</v>
      </c>
    </row>
    <row r="23" spans="2:2" x14ac:dyDescent="0.35">
      <c r="B23" s="41">
        <v>0.59699999999999998</v>
      </c>
    </row>
    <row r="24" spans="2:2" x14ac:dyDescent="0.35">
      <c r="B24" s="41">
        <v>0.46700000000000003</v>
      </c>
    </row>
    <row r="25" spans="2:2" x14ac:dyDescent="0.35">
      <c r="B25" s="41">
        <v>0.42799999999999999</v>
      </c>
    </row>
    <row r="26" spans="2:2" x14ac:dyDescent="0.35">
      <c r="B26" s="41">
        <v>0.16500000000000001</v>
      </c>
    </row>
    <row r="27" spans="2:2" x14ac:dyDescent="0.35">
      <c r="B27" s="41">
        <v>4.7E-2</v>
      </c>
    </row>
    <row r="28" spans="2:2" x14ac:dyDescent="0.35">
      <c r="B28" s="41">
        <v>0.13100000000000001</v>
      </c>
    </row>
    <row r="29" spans="2:2" x14ac:dyDescent="0.35">
      <c r="B29" s="41">
        <v>0.113</v>
      </c>
    </row>
    <row r="30" spans="2:2" x14ac:dyDescent="0.35">
      <c r="B30" s="41">
        <v>0.08</v>
      </c>
    </row>
    <row r="31" spans="2:2" x14ac:dyDescent="0.35">
      <c r="B31" s="41">
        <v>0.17499999999999999</v>
      </c>
    </row>
    <row r="32" spans="2:2" x14ac:dyDescent="0.35">
      <c r="B32" s="41">
        <v>0.73114000000000001</v>
      </c>
    </row>
    <row r="33" spans="2:2" x14ac:dyDescent="0.35">
      <c r="B33" s="41">
        <v>2.8294E-2</v>
      </c>
    </row>
    <row r="34" spans="2:2" x14ac:dyDescent="0.35">
      <c r="B34" s="41">
        <v>0.53900000000000003</v>
      </c>
    </row>
    <row r="35" spans="2:2" x14ac:dyDescent="0.35">
      <c r="B35" s="41">
        <v>0.13</v>
      </c>
    </row>
    <row r="36" spans="2:2" x14ac:dyDescent="0.35">
      <c r="B36" s="41">
        <v>3.3210669569951005E-3</v>
      </c>
    </row>
    <row r="37" spans="2:2" x14ac:dyDescent="0.35">
      <c r="B37" s="41">
        <v>-1.6559999999999998E-2</v>
      </c>
    </row>
    <row r="38" spans="2:2" x14ac:dyDescent="0.35">
      <c r="B38" s="41">
        <v>-0.14012658227848102</v>
      </c>
    </row>
    <row r="39" spans="2:2" x14ac:dyDescent="0.35">
      <c r="B39" s="41">
        <v>-0.44274999999999998</v>
      </c>
    </row>
    <row r="40" spans="2:2" x14ac:dyDescent="0.35">
      <c r="B40" s="41">
        <v>-0.82599999999999996</v>
      </c>
    </row>
    <row r="41" spans="2:2" x14ac:dyDescent="0.35">
      <c r="B41" s="41">
        <v>-0.89432100000000003</v>
      </c>
    </row>
    <row r="42" spans="2:2" x14ac:dyDescent="0.35">
      <c r="B42" s="41">
        <v>3.8496000000000002E-2</v>
      </c>
    </row>
    <row r="43" spans="2:2" x14ac:dyDescent="0.35">
      <c r="B43" s="41">
        <v>0.22283013224024867</v>
      </c>
    </row>
    <row r="44" spans="2:2" x14ac:dyDescent="0.35">
      <c r="B44" s="41">
        <v>0.3271</v>
      </c>
    </row>
    <row r="45" spans="2:2" x14ac:dyDescent="0.35">
      <c r="B45" s="41">
        <v>0.25787599999999999</v>
      </c>
    </row>
    <row r="46" spans="2:2" x14ac:dyDescent="0.35">
      <c r="B46" s="41">
        <v>0.238264</v>
      </c>
    </row>
    <row r="47" spans="2:2" x14ac:dyDescent="0.35">
      <c r="B47" s="41">
        <v>0.12112499999999998</v>
      </c>
    </row>
    <row r="48" spans="2:2" x14ac:dyDescent="0.35">
      <c r="B48" s="41">
        <v>3.7547999999999998E-2</v>
      </c>
    </row>
    <row r="49" spans="2:2" x14ac:dyDescent="0.35">
      <c r="B49" s="41">
        <v>3.1320000000000001E-2</v>
      </c>
    </row>
    <row r="50" spans="2:2" x14ac:dyDescent="0.35">
      <c r="B50" s="41">
        <v>2.7317999999999999E-2</v>
      </c>
    </row>
    <row r="51" spans="2:2" x14ac:dyDescent="0.35">
      <c r="B51" s="41">
        <v>1.8156000000000002E-2</v>
      </c>
    </row>
    <row r="52" spans="2:2" x14ac:dyDescent="0.35">
      <c r="B52" s="41">
        <v>1.7399999999999999E-2</v>
      </c>
    </row>
    <row r="53" spans="2:2" x14ac:dyDescent="0.35">
      <c r="B53" s="41">
        <v>1.0503999999999999E-2</v>
      </c>
    </row>
    <row r="54" spans="2:2" x14ac:dyDescent="0.35">
      <c r="B54" s="41">
        <v>1.0164000000000001E-2</v>
      </c>
    </row>
    <row r="55" spans="2:2" x14ac:dyDescent="0.35">
      <c r="B55" s="41">
        <v>4.7339999999999995E-3</v>
      </c>
    </row>
    <row r="56" spans="2:2" x14ac:dyDescent="0.35">
      <c r="B56" s="41">
        <v>-7.5199999999999998E-3</v>
      </c>
    </row>
    <row r="57" spans="2:2" x14ac:dyDescent="0.35">
      <c r="B57" s="41">
        <v>-8.2880000000000002E-3</v>
      </c>
    </row>
    <row r="58" spans="2:2" x14ac:dyDescent="0.35">
      <c r="B58" s="41">
        <v>-1.5093000000000001E-2</v>
      </c>
    </row>
    <row r="59" spans="2:2" x14ac:dyDescent="0.35">
      <c r="B59" s="41">
        <v>-1.5648000000000002E-2</v>
      </c>
    </row>
    <row r="60" spans="2:2" x14ac:dyDescent="0.35">
      <c r="B60" s="41">
        <v>-2.2752999999999999E-2</v>
      </c>
    </row>
    <row r="61" spans="2:2" x14ac:dyDescent="0.35">
      <c r="B61" s="41">
        <v>-2.6622E-2</v>
      </c>
    </row>
    <row r="62" spans="2:2" x14ac:dyDescent="0.35">
      <c r="B62" s="41">
        <v>-3.4661999999999998E-2</v>
      </c>
    </row>
    <row r="63" spans="2:2" x14ac:dyDescent="0.35">
      <c r="B63" s="41">
        <v>-4.2015999999999998E-2</v>
      </c>
    </row>
    <row r="64" spans="2:2" x14ac:dyDescent="0.35">
      <c r="B64" s="41">
        <v>-4.3991999999999996E-2</v>
      </c>
    </row>
    <row r="65" spans="2:2" x14ac:dyDescent="0.35">
      <c r="B65" s="41">
        <v>-5.6994000000000003E-2</v>
      </c>
    </row>
    <row r="66" spans="2:2" x14ac:dyDescent="0.35">
      <c r="B66" s="41">
        <v>-5.8200999999999996E-2</v>
      </c>
    </row>
    <row r="67" spans="2:2" x14ac:dyDescent="0.35">
      <c r="B67" s="41">
        <v>-0.12053999999999999</v>
      </c>
    </row>
    <row r="68" spans="2:2" x14ac:dyDescent="0.35">
      <c r="B68" s="41">
        <v>-0.12441000000000001</v>
      </c>
    </row>
    <row r="69" spans="2:2" x14ac:dyDescent="0.35">
      <c r="B69" s="41">
        <v>-0.13203000000000001</v>
      </c>
    </row>
    <row r="70" spans="2:2" x14ac:dyDescent="0.35">
      <c r="B70" s="41">
        <v>-0.18884799999999999</v>
      </c>
    </row>
    <row r="71" spans="2:2" x14ac:dyDescent="0.35">
      <c r="B71" s="41">
        <v>-0.1946</v>
      </c>
    </row>
    <row r="72" spans="2:2" x14ac:dyDescent="0.35">
      <c r="B72" s="41">
        <v>-0.24948799999999999</v>
      </c>
    </row>
    <row r="73" spans="2:2" x14ac:dyDescent="0.35">
      <c r="B73" s="41">
        <v>4.1370000000000001E-3</v>
      </c>
    </row>
    <row r="74" spans="2:2" x14ac:dyDescent="0.35">
      <c r="B74" s="41">
        <v>3.6418943297909206E-2</v>
      </c>
    </row>
    <row r="75" spans="2:2" x14ac:dyDescent="0.35">
      <c r="B75" s="41">
        <v>0.23200000000000001</v>
      </c>
    </row>
    <row r="76" spans="2:2" x14ac:dyDescent="0.35">
      <c r="B76" s="41">
        <v>0.1291746</v>
      </c>
    </row>
    <row r="77" spans="2:2" x14ac:dyDescent="0.35">
      <c r="B77" s="41">
        <v>0.11781</v>
      </c>
    </row>
    <row r="78" spans="2:2" x14ac:dyDescent="0.35">
      <c r="B78" s="41">
        <v>2.9708568943018707E-8</v>
      </c>
    </row>
    <row r="79" spans="2:2" x14ac:dyDescent="0.35">
      <c r="B79" s="41">
        <v>0.38600000000000001</v>
      </c>
    </row>
    <row r="80" spans="2:2" x14ac:dyDescent="0.35">
      <c r="B80" s="41">
        <v>0.52</v>
      </c>
    </row>
    <row r="81" spans="2:2" x14ac:dyDescent="0.35">
      <c r="B81" s="41">
        <v>0.1275</v>
      </c>
    </row>
    <row r="82" spans="2:2" x14ac:dyDescent="0.35">
      <c r="B82" s="41">
        <v>3.3239999999999999E-2</v>
      </c>
    </row>
    <row r="83" spans="2:2" x14ac:dyDescent="0.35">
      <c r="B83" s="41">
        <v>0.03</v>
      </c>
    </row>
    <row r="84" spans="2:2" x14ac:dyDescent="0.35">
      <c r="B84" s="41">
        <v>1.7711999999999999E-2</v>
      </c>
    </row>
    <row r="85" spans="2:2" x14ac:dyDescent="0.35">
      <c r="B85" s="41">
        <v>8.124000000000001E-3</v>
      </c>
    </row>
    <row r="86" spans="2:2" x14ac:dyDescent="0.35">
      <c r="B86" s="41">
        <v>5.62E-3</v>
      </c>
    </row>
    <row r="87" spans="2:2" x14ac:dyDescent="0.35">
      <c r="B87" s="41">
        <v>4.8579999999999995E-3</v>
      </c>
    </row>
    <row r="88" spans="2:2" x14ac:dyDescent="0.35">
      <c r="B88" s="41">
        <v>3.8940000000000003E-3</v>
      </c>
    </row>
    <row r="89" spans="2:2" x14ac:dyDescent="0.35">
      <c r="B89" s="41">
        <v>3.7979999999999997E-3</v>
      </c>
    </row>
    <row r="90" spans="2:2" x14ac:dyDescent="0.35">
      <c r="B90" s="41">
        <v>-8.3759999999999998E-3</v>
      </c>
    </row>
    <row r="91" spans="2:2" x14ac:dyDescent="0.35">
      <c r="B91" s="41">
        <v>4.1899999999999999E-4</v>
      </c>
    </row>
    <row r="92" spans="2:2" x14ac:dyDescent="0.35">
      <c r="B92" s="41">
        <v>0.14507678009564123</v>
      </c>
    </row>
    <row r="93" spans="2:2" x14ac:dyDescent="0.35">
      <c r="B93" s="41">
        <v>7.6999999999999999E-2</v>
      </c>
    </row>
    <row r="94" spans="2:2" x14ac:dyDescent="0.35">
      <c r="B94" s="41">
        <v>4.4999999999999998E-2</v>
      </c>
    </row>
    <row r="95" spans="2:2" x14ac:dyDescent="0.35">
      <c r="B95" s="41">
        <v>2.8000000000000001E-2</v>
      </c>
    </row>
    <row r="96" spans="2:2" x14ac:dyDescent="0.35">
      <c r="B96" s="41">
        <v>1.3576000000000001E-2</v>
      </c>
    </row>
    <row r="97" spans="2:2" x14ac:dyDescent="0.35">
      <c r="B97" s="41">
        <v>1.6193499999999999E-4</v>
      </c>
    </row>
    <row r="98" spans="2:2" x14ac:dyDescent="0.35">
      <c r="B98" s="41">
        <v>-0.24880999999999998</v>
      </c>
    </row>
    <row r="99" spans="2:2" x14ac:dyDescent="0.35">
      <c r="B99" s="41">
        <v>-0.33261200000000002</v>
      </c>
    </row>
    <row r="100" spans="2:2" x14ac:dyDescent="0.35">
      <c r="B100" s="41">
        <v>0.810126582278481</v>
      </c>
    </row>
    <row r="101" spans="2:2" x14ac:dyDescent="0.35">
      <c r="B101" s="41">
        <v>0.16406530559999999</v>
      </c>
    </row>
    <row r="102" spans="2:2" x14ac:dyDescent="0.35">
      <c r="B102" s="41">
        <v>0.15888065759999997</v>
      </c>
    </row>
    <row r="103" spans="2:2" x14ac:dyDescent="0.35">
      <c r="B103" s="41">
        <v>1.9031241600000002E-2</v>
      </c>
    </row>
    <row r="104" spans="2:2" x14ac:dyDescent="0.35">
      <c r="B104" s="41">
        <v>0</v>
      </c>
    </row>
    <row r="105" spans="2:2" x14ac:dyDescent="0.35">
      <c r="B105" s="41">
        <v>9.4E-2</v>
      </c>
    </row>
    <row r="106" spans="2:2" x14ac:dyDescent="0.35">
      <c r="B106" s="41">
        <v>8.5000000000000006E-2</v>
      </c>
    </row>
    <row r="107" spans="2:2" x14ac:dyDescent="0.35">
      <c r="B107" s="41">
        <v>-0.17699999999999999</v>
      </c>
    </row>
    <row r="108" spans="2:2" x14ac:dyDescent="0.35">
      <c r="B108" s="41">
        <v>0.35589999999999999</v>
      </c>
    </row>
    <row r="109" spans="2:2" x14ac:dyDescent="0.35">
      <c r="B109" s="41">
        <v>-0.55430000000000001</v>
      </c>
    </row>
    <row r="110" spans="2:2" x14ac:dyDescent="0.35">
      <c r="B110" s="41">
        <v>-0.10751999999999999</v>
      </c>
    </row>
    <row r="111" spans="2:2" x14ac:dyDescent="0.35">
      <c r="B111" s="41">
        <v>-0.12767999999999999</v>
      </c>
    </row>
    <row r="112" spans="2:2" x14ac:dyDescent="0.35">
      <c r="B112" s="41">
        <v>-0.13439999999999999</v>
      </c>
    </row>
    <row r="113" spans="2:2" x14ac:dyDescent="0.35">
      <c r="B113" s="41">
        <v>0.60046271999999989</v>
      </c>
    </row>
    <row r="114" spans="2:2" x14ac:dyDescent="0.35">
      <c r="B114" s="41">
        <v>0.16376256</v>
      </c>
    </row>
    <row r="115" spans="2:2" x14ac:dyDescent="0.35">
      <c r="B115" s="41">
        <v>2.8478384999999998E-2</v>
      </c>
    </row>
    <row r="116" spans="2:2" x14ac:dyDescent="0.35">
      <c r="B116" s="41">
        <v>1.6603704E-2</v>
      </c>
    </row>
    <row r="117" spans="2:2" x14ac:dyDescent="0.35">
      <c r="B117" s="41">
        <v>-1.07065E-3</v>
      </c>
    </row>
    <row r="118" spans="2:2" x14ac:dyDescent="0.35">
      <c r="B118" s="41">
        <v>0.91100000000000003</v>
      </c>
    </row>
    <row r="119" spans="2:2" x14ac:dyDescent="0.35">
      <c r="B119" s="41">
        <v>0.38400000000000001</v>
      </c>
    </row>
    <row r="120" spans="2:2" x14ac:dyDescent="0.35">
      <c r="B120" s="41">
        <v>0.219</v>
      </c>
    </row>
    <row r="121" spans="2:2" x14ac:dyDescent="0.35">
      <c r="B121" s="41">
        <v>0.157</v>
      </c>
    </row>
    <row r="122" spans="2:2" x14ac:dyDescent="0.35">
      <c r="B122" s="41">
        <v>0.22</v>
      </c>
    </row>
    <row r="123" spans="2:2" x14ac:dyDescent="0.35">
      <c r="B123" s="41">
        <v>-0.1</v>
      </c>
    </row>
    <row r="124" spans="2:2" x14ac:dyDescent="0.35">
      <c r="B124" s="41">
        <v>0.09</v>
      </c>
    </row>
    <row r="125" spans="2:2" x14ac:dyDescent="0.35">
      <c r="B125" s="41">
        <v>0.18109275</v>
      </c>
    </row>
    <row r="126" spans="2:2" x14ac:dyDescent="0.35">
      <c r="B126" s="41">
        <v>0.48399999999999999</v>
      </c>
    </row>
    <row r="127" spans="2:2" x14ac:dyDescent="0.35">
      <c r="B127" s="41">
        <v>0.17490000000000003</v>
      </c>
    </row>
    <row r="128" spans="2:2" x14ac:dyDescent="0.35">
      <c r="B128" s="41">
        <v>0.16276000000000002</v>
      </c>
    </row>
    <row r="129" spans="2:2" x14ac:dyDescent="0.35">
      <c r="B129" s="41">
        <v>-6.4000000000000003E-3</v>
      </c>
    </row>
    <row r="130" spans="2:2" x14ac:dyDescent="0.35">
      <c r="B130" s="41">
        <v>-5.1800000000000006E-2</v>
      </c>
    </row>
    <row r="131" spans="2:2" x14ac:dyDescent="0.35">
      <c r="B131" s="41">
        <v>0.15820000000000001</v>
      </c>
    </row>
    <row r="132" spans="2:2" x14ac:dyDescent="0.35">
      <c r="B132" s="41">
        <v>0.1164</v>
      </c>
    </row>
    <row r="133" spans="2:2" x14ac:dyDescent="0.35">
      <c r="B133" s="41">
        <v>0.40836060000000002</v>
      </c>
    </row>
    <row r="134" spans="2:2" x14ac:dyDescent="0.35">
      <c r="B134" s="41">
        <v>0.37159250000000005</v>
      </c>
    </row>
    <row r="135" spans="2:2" x14ac:dyDescent="0.35">
      <c r="B135" s="41">
        <v>0.35594650000000005</v>
      </c>
    </row>
    <row r="136" spans="2:2" x14ac:dyDescent="0.35">
      <c r="B136" s="41">
        <v>-0.1249</v>
      </c>
    </row>
    <row r="137" spans="2:2" x14ac:dyDescent="0.35">
      <c r="B137" s="41">
        <v>0.31292000000000003</v>
      </c>
    </row>
    <row r="138" spans="2:2" x14ac:dyDescent="0.35">
      <c r="B138" s="41">
        <v>0.21333321000000002</v>
      </c>
    </row>
    <row r="139" spans="2:2" x14ac:dyDescent="0.35">
      <c r="B139" s="41">
        <v>7.0986555555555553E-2</v>
      </c>
    </row>
    <row r="140" spans="2:2" x14ac:dyDescent="0.35">
      <c r="B140" s="41">
        <v>0.28089999999999998</v>
      </c>
    </row>
    <row r="141" spans="2:2" x14ac:dyDescent="0.35">
      <c r="B141" s="41">
        <v>0.45</v>
      </c>
    </row>
    <row r="142" spans="2:2" x14ac:dyDescent="0.35">
      <c r="B142" s="41">
        <v>0.374</v>
      </c>
    </row>
    <row r="143" spans="2:2" x14ac:dyDescent="0.35">
      <c r="B143" s="41">
        <v>0.374</v>
      </c>
    </row>
    <row r="144" spans="2:2" x14ac:dyDescent="0.35">
      <c r="B144" s="41">
        <v>0.25600000000000001</v>
      </c>
    </row>
    <row r="145" spans="2:2" x14ac:dyDescent="0.35">
      <c r="B145" s="41">
        <v>-0.3</v>
      </c>
    </row>
    <row r="146" spans="2:2" x14ac:dyDescent="0.35">
      <c r="B146" s="41">
        <v>0.245</v>
      </c>
    </row>
    <row r="147" spans="2:2" x14ac:dyDescent="0.35">
      <c r="B147" s="41">
        <v>0.13400000000000001</v>
      </c>
    </row>
    <row r="148" spans="2:2" x14ac:dyDescent="0.35">
      <c r="B148" s="41">
        <v>-0.4</v>
      </c>
    </row>
    <row r="149" spans="2:2" x14ac:dyDescent="0.35">
      <c r="B149" s="41">
        <v>0.3</v>
      </c>
    </row>
    <row r="150" spans="2:2" x14ac:dyDescent="0.35">
      <c r="B150" s="41">
        <v>6.5135000000000012E-2</v>
      </c>
    </row>
    <row r="151" spans="2:2" x14ac:dyDescent="0.35">
      <c r="B151" s="41">
        <v>6.0885000000000002E-2</v>
      </c>
    </row>
    <row r="152" spans="2:2" x14ac:dyDescent="0.35">
      <c r="B152" s="41">
        <v>5.3592000000000008E-2</v>
      </c>
    </row>
    <row r="153" spans="2:2" x14ac:dyDescent="0.35">
      <c r="B153" s="41">
        <v>4.4921000000000003E-2</v>
      </c>
    </row>
    <row r="154" spans="2:2" x14ac:dyDescent="0.35">
      <c r="B154" s="41">
        <v>4.2419999999999999E-2</v>
      </c>
    </row>
    <row r="155" spans="2:2" x14ac:dyDescent="0.35">
      <c r="B155" s="41">
        <v>3.7929000000000004E-2</v>
      </c>
    </row>
    <row r="156" spans="2:2" x14ac:dyDescent="0.35">
      <c r="B156" s="41">
        <v>2.4072E-2</v>
      </c>
    </row>
    <row r="157" spans="2:2" x14ac:dyDescent="0.35">
      <c r="B157" s="41">
        <v>2.5959999999999998E-3</v>
      </c>
    </row>
    <row r="158" spans="2:2" x14ac:dyDescent="0.35">
      <c r="B158" s="41">
        <v>-5.4279999999999997E-3</v>
      </c>
    </row>
    <row r="159" spans="2:2" x14ac:dyDescent="0.35">
      <c r="B159" s="41">
        <v>1.5600000000000002E-3</v>
      </c>
    </row>
    <row r="160" spans="2:2" x14ac:dyDescent="0.35">
      <c r="B160" s="41">
        <v>0.19800000000000001</v>
      </c>
    </row>
    <row r="161" spans="2:2" x14ac:dyDescent="0.35">
      <c r="B161" s="41">
        <v>0.18110000000000001</v>
      </c>
    </row>
    <row r="162" spans="2:2" x14ac:dyDescent="0.35">
      <c r="B162" s="41">
        <v>0.13020000000000001</v>
      </c>
    </row>
    <row r="163" spans="2:2" x14ac:dyDescent="0.35">
      <c r="B163" s="41">
        <v>5.6000000000000001E-2</v>
      </c>
    </row>
    <row r="164" spans="2:2" x14ac:dyDescent="0.35">
      <c r="B164" s="41">
        <v>-0.13700000000000001</v>
      </c>
    </row>
    <row r="165" spans="2:2" x14ac:dyDescent="0.35">
      <c r="B165" s="41">
        <v>-4.1741865600852641E-2</v>
      </c>
    </row>
    <row r="166" spans="2:2" x14ac:dyDescent="0.35">
      <c r="B166" s="41">
        <v>0.50700000000000001</v>
      </c>
    </row>
    <row r="167" spans="2:2" x14ac:dyDescent="0.35">
      <c r="B167" s="41">
        <v>0.82499999999999996</v>
      </c>
    </row>
    <row r="168" spans="2:2" x14ac:dyDescent="0.35">
      <c r="B168" s="41">
        <v>-7.6999999999999999E-2</v>
      </c>
    </row>
    <row r="169" spans="2:2" x14ac:dyDescent="0.35">
      <c r="B169" s="41">
        <v>-0.17799999999999999</v>
      </c>
    </row>
    <row r="170" spans="2:2" x14ac:dyDescent="0.35">
      <c r="B170" s="41">
        <v>3.1673175025010408E-2</v>
      </c>
    </row>
    <row r="171" spans="2:2" x14ac:dyDescent="0.35">
      <c r="B171" s="41">
        <v>-0.19500000000000001</v>
      </c>
    </row>
    <row r="172" spans="2:2" x14ac:dyDescent="0.35">
      <c r="B172" s="41">
        <v>-0.38</v>
      </c>
    </row>
    <row r="173" spans="2:2" x14ac:dyDescent="0.35">
      <c r="B173" s="41">
        <v>-0.30876999999999999</v>
      </c>
    </row>
    <row r="174" spans="2:2" x14ac:dyDescent="0.35">
      <c r="B174" s="41">
        <v>0.3483428053835525</v>
      </c>
    </row>
    <row r="175" spans="2:2" x14ac:dyDescent="0.35">
      <c r="B175" s="41">
        <v>0.29648538508776423</v>
      </c>
    </row>
    <row r="176" spans="2:2" x14ac:dyDescent="0.35">
      <c r="B176" s="41">
        <v>0.26780446548283099</v>
      </c>
    </row>
    <row r="177" spans="2:2" x14ac:dyDescent="0.35">
      <c r="B177" s="41">
        <v>0.21664234020776829</v>
      </c>
    </row>
    <row r="178" spans="2:2" x14ac:dyDescent="0.35">
      <c r="B178" s="41">
        <v>0.11433753724952904</v>
      </c>
    </row>
    <row r="179" spans="2:2" x14ac:dyDescent="0.35">
      <c r="B179" s="41">
        <v>3.6890744718734561E-4</v>
      </c>
    </row>
    <row r="180" spans="2:2" x14ac:dyDescent="0.35">
      <c r="B180" s="41">
        <v>1.5041314689346981E-2</v>
      </c>
    </row>
    <row r="181" spans="2:2" x14ac:dyDescent="0.35">
      <c r="B181" s="41">
        <v>-1.4585762696288469E-3</v>
      </c>
    </row>
    <row r="182" spans="2:2" x14ac:dyDescent="0.35">
      <c r="B182" s="41">
        <v>-0.16</v>
      </c>
    </row>
    <row r="183" spans="2:2" x14ac:dyDescent="0.35">
      <c r="B183" s="41">
        <v>0.104</v>
      </c>
    </row>
    <row r="184" spans="2:2" x14ac:dyDescent="0.35">
      <c r="B184" s="41">
        <v>0.27600000000000002</v>
      </c>
    </row>
    <row r="185" spans="2:2" x14ac:dyDescent="0.35">
      <c r="B185" s="41">
        <v>-0.29339999999999999</v>
      </c>
    </row>
    <row r="186" spans="2:2" x14ac:dyDescent="0.35">
      <c r="B186" s="41">
        <v>-0.65510000000000002</v>
      </c>
    </row>
    <row r="187" spans="2:2" x14ac:dyDescent="0.35">
      <c r="B187" s="41">
        <v>0.21322380635586716</v>
      </c>
    </row>
    <row r="188" spans="2:2" x14ac:dyDescent="0.35">
      <c r="B188" s="41">
        <v>0.17063698633642085</v>
      </c>
    </row>
    <row r="189" spans="2:2" x14ac:dyDescent="0.35">
      <c r="B189" s="41">
        <v>0.13235713269535848</v>
      </c>
    </row>
    <row r="190" spans="2:2" x14ac:dyDescent="0.35">
      <c r="B190" s="41">
        <v>0.10638013817102503</v>
      </c>
    </row>
    <row r="191" spans="2:2" x14ac:dyDescent="0.35">
      <c r="B191" s="41">
        <v>9.2947424645616908E-2</v>
      </c>
    </row>
    <row r="192" spans="2:2" x14ac:dyDescent="0.35">
      <c r="B192" s="41">
        <v>9.1228500844378488E-2</v>
      </c>
    </row>
    <row r="193" spans="2:2" x14ac:dyDescent="0.35">
      <c r="B193" s="41">
        <v>-0.17899984033570446</v>
      </c>
    </row>
    <row r="194" spans="2:2" x14ac:dyDescent="0.35">
      <c r="B194" s="41">
        <v>2.8988744648056172E-2</v>
      </c>
    </row>
    <row r="195" spans="2:2" x14ac:dyDescent="0.35">
      <c r="B195" s="41">
        <v>5.7566684812193788E-6</v>
      </c>
    </row>
    <row r="196" spans="2:2" x14ac:dyDescent="0.35">
      <c r="B196" s="41">
        <v>5.7599999999999995E-3</v>
      </c>
    </row>
    <row r="197" spans="2:2" x14ac:dyDescent="0.35">
      <c r="B197" s="41">
        <v>0</v>
      </c>
    </row>
    <row r="198" spans="2:2" x14ac:dyDescent="0.35">
      <c r="B198" s="41">
        <v>-5.7599999999999991E-4</v>
      </c>
    </row>
    <row r="199" spans="2:2" x14ac:dyDescent="0.35">
      <c r="B199" s="41">
        <v>-1.1519999999999998E-3</v>
      </c>
    </row>
    <row r="200" spans="2:2" x14ac:dyDescent="0.35">
      <c r="B200" s="41">
        <v>-5.7599999999999995E-3</v>
      </c>
    </row>
    <row r="201" spans="2:2" x14ac:dyDescent="0.35">
      <c r="B201" s="41">
        <v>-1.2959999999999999E-2</v>
      </c>
    </row>
    <row r="202" spans="2:2" x14ac:dyDescent="0.35">
      <c r="B202" s="41">
        <v>0.28620699999999999</v>
      </c>
    </row>
    <row r="203" spans="2:2" x14ac:dyDescent="0.35">
      <c r="B203" s="41">
        <v>0.212424</v>
      </c>
    </row>
    <row r="204" spans="2:2" x14ac:dyDescent="0.35">
      <c r="B204" s="41">
        <v>0.113373</v>
      </c>
    </row>
    <row r="205" spans="2:2" x14ac:dyDescent="0.35">
      <c r="B205" s="41">
        <v>0.112828</v>
      </c>
    </row>
    <row r="206" spans="2:2" x14ac:dyDescent="0.35">
      <c r="B206" s="41">
        <v>5.8874999999999997E-2</v>
      </c>
    </row>
    <row r="207" spans="2:2" x14ac:dyDescent="0.35">
      <c r="B207" s="41">
        <v>2.2235999999999999E-2</v>
      </c>
    </row>
    <row r="208" spans="2:2" x14ac:dyDescent="0.35">
      <c r="B208" s="41">
        <v>-3.2625000000000001E-2</v>
      </c>
    </row>
    <row r="209" spans="2:2" x14ac:dyDescent="0.35">
      <c r="B209" s="41">
        <v>-5.2838999999999997E-2</v>
      </c>
    </row>
    <row r="210" spans="2:2" x14ac:dyDescent="0.35">
      <c r="B210" s="41">
        <v>-0.16269900000000001</v>
      </c>
    </row>
    <row r="211" spans="2:2" x14ac:dyDescent="0.35">
      <c r="B211" s="41">
        <v>-9.6000000000000002E-5</v>
      </c>
    </row>
    <row r="212" spans="2:2" x14ac:dyDescent="0.35">
      <c r="B212" s="41">
        <v>-9.6000000000000002E-5</v>
      </c>
    </row>
    <row r="213" spans="2:2" x14ac:dyDescent="0.35">
      <c r="B213" s="41">
        <v>-6.7200000000000007E-4</v>
      </c>
    </row>
    <row r="214" spans="2:2" x14ac:dyDescent="0.35">
      <c r="B214" s="41">
        <v>0.27682999999999996</v>
      </c>
    </row>
    <row r="215" spans="2:2" x14ac:dyDescent="0.35">
      <c r="B215" s="41">
        <v>0.23923</v>
      </c>
    </row>
    <row r="216" spans="2:2" x14ac:dyDescent="0.35">
      <c r="B216" s="41">
        <v>0.13459600000000002</v>
      </c>
    </row>
    <row r="217" spans="2:2" x14ac:dyDescent="0.35">
      <c r="B217" s="41">
        <v>8.3999999999999991E-2</v>
      </c>
    </row>
    <row r="218" spans="2:2" x14ac:dyDescent="0.35">
      <c r="B218" s="41">
        <v>4.9503999999999992E-2</v>
      </c>
    </row>
    <row r="219" spans="2:2" x14ac:dyDescent="0.35">
      <c r="B219" s="41">
        <v>4.1420000000000005E-2</v>
      </c>
    </row>
    <row r="220" spans="2:2" x14ac:dyDescent="0.35">
      <c r="B220" s="41">
        <v>-3.7907999999999997E-2</v>
      </c>
    </row>
    <row r="221" spans="2:2" x14ac:dyDescent="0.35">
      <c r="B221" s="41">
        <v>-4.0222000000000001E-2</v>
      </c>
    </row>
    <row r="222" spans="2:2" x14ac:dyDescent="0.35">
      <c r="B222" s="41">
        <v>-0.10779999999999999</v>
      </c>
    </row>
    <row r="223" spans="2:2" x14ac:dyDescent="0.35">
      <c r="B223" s="41">
        <v>-0.206016</v>
      </c>
    </row>
    <row r="224" spans="2:2" x14ac:dyDescent="0.35">
      <c r="B224" s="41">
        <v>2.2540000000000001E-2</v>
      </c>
    </row>
    <row r="225" spans="2:2" x14ac:dyDescent="0.35">
      <c r="B225" s="41">
        <v>-6.5742856736242888E-2</v>
      </c>
    </row>
    <row r="226" spans="2:2" x14ac:dyDescent="0.35">
      <c r="B226" s="41">
        <v>0.99390000000000001</v>
      </c>
    </row>
    <row r="227" spans="2:2" x14ac:dyDescent="0.35">
      <c r="B227" s="41">
        <v>-0.78131899999999999</v>
      </c>
    </row>
    <row r="228" spans="2:2" x14ac:dyDescent="0.35">
      <c r="B228" s="41">
        <v>0.12237500000000001</v>
      </c>
    </row>
    <row r="229" spans="2:2" x14ac:dyDescent="0.35">
      <c r="B229" s="41">
        <v>8.8359999999999994E-2</v>
      </c>
    </row>
    <row r="230" spans="2:2" x14ac:dyDescent="0.35">
      <c r="B230" s="41">
        <v>0.59199999999999997</v>
      </c>
    </row>
    <row r="231" spans="2:2" x14ac:dyDescent="0.35">
      <c r="B231" s="41">
        <v>0.192</v>
      </c>
    </row>
    <row r="232" spans="2:2" x14ac:dyDescent="0.35">
      <c r="B232" s="41">
        <v>0.13568100000000002</v>
      </c>
    </row>
    <row r="233" spans="2:2" x14ac:dyDescent="0.35">
      <c r="B233" s="41">
        <v>0.12950399999999998</v>
      </c>
    </row>
    <row r="234" spans="2:2" x14ac:dyDescent="0.35">
      <c r="B234" s="41">
        <v>8.1536399999999981E-2</v>
      </c>
    </row>
    <row r="235" spans="2:2" x14ac:dyDescent="0.35">
      <c r="B235" s="41">
        <v>4.2595739999999993E-2</v>
      </c>
    </row>
    <row r="236" spans="2:2" x14ac:dyDescent="0.35">
      <c r="B236" s="41">
        <v>0.10827333333333333</v>
      </c>
    </row>
    <row r="237" spans="2:2" x14ac:dyDescent="0.35">
      <c r="B237" s="41">
        <v>-0.32729999999999998</v>
      </c>
    </row>
    <row r="238" spans="2:2" x14ac:dyDescent="0.35">
      <c r="B238" s="41">
        <v>-0.33489999999999998</v>
      </c>
    </row>
    <row r="239" spans="2:2" x14ac:dyDescent="0.35">
      <c r="B239" s="41">
        <v>0.26500000000000001</v>
      </c>
    </row>
    <row r="240" spans="2:2" x14ac:dyDescent="0.35">
      <c r="B240" s="41">
        <v>0.1802</v>
      </c>
    </row>
    <row r="241" spans="2:2" x14ac:dyDescent="0.35">
      <c r="B241" s="41">
        <v>0.58923070175438597</v>
      </c>
    </row>
    <row r="242" spans="2:2" x14ac:dyDescent="0.35">
      <c r="B242" s="41">
        <v>0.74199999999999999</v>
      </c>
    </row>
    <row r="243" spans="2:2" x14ac:dyDescent="0.35">
      <c r="B243" s="41">
        <v>0.98308983648960002</v>
      </c>
    </row>
    <row r="244" spans="2:2" x14ac:dyDescent="0.35">
      <c r="B244" s="41">
        <v>0.1063982304</v>
      </c>
    </row>
    <row r="245" spans="2:2" x14ac:dyDescent="0.35">
      <c r="B245" s="41">
        <v>7.7494000000000007E-2</v>
      </c>
    </row>
    <row r="246" spans="2:2" x14ac:dyDescent="0.35">
      <c r="B246" s="41">
        <v>7.4646230400000013E-2</v>
      </c>
    </row>
    <row r="247" spans="2:2" x14ac:dyDescent="0.35">
      <c r="B247" s="41">
        <v>0.29499999999999998</v>
      </c>
    </row>
    <row r="248" spans="2:2" x14ac:dyDescent="0.35">
      <c r="B248" s="41">
        <v>0.121</v>
      </c>
    </row>
    <row r="249" spans="2:2" x14ac:dyDescent="0.35">
      <c r="B249" s="41">
        <v>0.33489510489510493</v>
      </c>
    </row>
    <row r="250" spans="2:2" x14ac:dyDescent="0.35">
      <c r="B250" s="41">
        <v>0.3261</v>
      </c>
    </row>
    <row r="251" spans="2:2" x14ac:dyDescent="0.35">
      <c r="B251" s="41">
        <v>0.294817</v>
      </c>
    </row>
    <row r="252" spans="2:2" x14ac:dyDescent="0.35">
      <c r="B252" s="41">
        <v>0.28419299999999997</v>
      </c>
    </row>
    <row r="253" spans="2:2" x14ac:dyDescent="0.35">
      <c r="B253" s="41">
        <v>0.27656199999999997</v>
      </c>
    </row>
    <row r="254" spans="2:2" x14ac:dyDescent="0.35">
      <c r="B254" s="41">
        <v>0.27189099999999999</v>
      </c>
    </row>
    <row r="255" spans="2:2" x14ac:dyDescent="0.35">
      <c r="B255" s="41">
        <v>0.25779800000000003</v>
      </c>
    </row>
    <row r="256" spans="2:2" x14ac:dyDescent="0.35">
      <c r="B256" s="41">
        <v>0.24841200000000002</v>
      </c>
    </row>
    <row r="257" spans="2:2" x14ac:dyDescent="0.35">
      <c r="B257" s="41">
        <v>0.22244</v>
      </c>
    </row>
    <row r="258" spans="2:2" x14ac:dyDescent="0.35">
      <c r="B258" s="41">
        <v>0.189475</v>
      </c>
    </row>
    <row r="259" spans="2:2" x14ac:dyDescent="0.35">
      <c r="B259" s="41">
        <v>0.18602399999999997</v>
      </c>
    </row>
    <row r="260" spans="2:2" x14ac:dyDescent="0.35">
      <c r="B260" s="41">
        <v>0.17646899999999999</v>
      </c>
    </row>
    <row r="261" spans="2:2" x14ac:dyDescent="0.35">
      <c r="B261" s="41">
        <v>0.16783200000000001</v>
      </c>
    </row>
    <row r="262" spans="2:2" x14ac:dyDescent="0.35">
      <c r="B262" s="41">
        <v>9.0609999999999996E-2</v>
      </c>
    </row>
    <row r="263" spans="2:2" x14ac:dyDescent="0.35">
      <c r="B263" s="41">
        <v>8.4245E-2</v>
      </c>
    </row>
    <row r="264" spans="2:2" x14ac:dyDescent="0.35">
      <c r="B264" s="41">
        <v>7.8048000000000006E-2</v>
      </c>
    </row>
    <row r="265" spans="2:2" x14ac:dyDescent="0.35">
      <c r="B265" s="41">
        <v>7.5472999999999985E-2</v>
      </c>
    </row>
    <row r="266" spans="2:2" x14ac:dyDescent="0.35">
      <c r="B266" s="41">
        <v>3.8812999999999993E-2</v>
      </c>
    </row>
    <row r="267" spans="2:2" x14ac:dyDescent="0.35">
      <c r="B267" s="41">
        <v>3.4383999999999998E-2</v>
      </c>
    </row>
    <row r="268" spans="2:2" x14ac:dyDescent="0.35">
      <c r="B268" s="41">
        <v>3.2669999999999998E-2</v>
      </c>
    </row>
    <row r="269" spans="2:2" x14ac:dyDescent="0.35">
      <c r="B269" s="41">
        <v>2.1329999999999998E-2</v>
      </c>
    </row>
    <row r="270" spans="2:2" x14ac:dyDescent="0.35">
      <c r="B270" s="41">
        <v>1.9E-2</v>
      </c>
    </row>
    <row r="271" spans="2:2" x14ac:dyDescent="0.35">
      <c r="B271" s="41">
        <v>0.32600000000000001</v>
      </c>
    </row>
    <row r="272" spans="2:2" x14ac:dyDescent="0.35">
      <c r="B272" s="41">
        <v>9.2200000000000004E-2</v>
      </c>
    </row>
    <row r="273" spans="2:2" x14ac:dyDescent="0.35">
      <c r="B273" s="41">
        <v>0.153</v>
      </c>
    </row>
    <row r="274" spans="2:2" x14ac:dyDescent="0.35">
      <c r="B274" s="41">
        <v>0.57399999999999995</v>
      </c>
    </row>
    <row r="275" spans="2:2" x14ac:dyDescent="0.35">
      <c r="B275" s="41">
        <v>0.12109698929691697</v>
      </c>
    </row>
    <row r="276" spans="2:2" x14ac:dyDescent="0.35">
      <c r="B276" s="41">
        <v>0.41937334368439333</v>
      </c>
    </row>
    <row r="277" spans="2:2" x14ac:dyDescent="0.35">
      <c r="B277" s="41">
        <v>8.8999999999999996E-2</v>
      </c>
    </row>
    <row r="278" spans="2:2" x14ac:dyDescent="0.35">
      <c r="B278" s="41">
        <v>7.1999999999999995E-2</v>
      </c>
    </row>
    <row r="279" spans="2:2" x14ac:dyDescent="0.35">
      <c r="B279" s="41">
        <v>0.26862112968387181</v>
      </c>
    </row>
    <row r="280" spans="2:2" x14ac:dyDescent="0.35">
      <c r="B280" s="41">
        <v>0.80300000000000005</v>
      </c>
    </row>
    <row r="281" spans="2:2" x14ac:dyDescent="0.35">
      <c r="B281" s="41">
        <v>0.67700000000000005</v>
      </c>
    </row>
    <row r="282" spans="2:2" x14ac:dyDescent="0.35">
      <c r="B282" s="41">
        <v>0.5</v>
      </c>
    </row>
    <row r="283" spans="2:2" x14ac:dyDescent="0.35">
      <c r="B283" s="41">
        <v>0.47</v>
      </c>
    </row>
    <row r="284" spans="2:2" x14ac:dyDescent="0.35">
      <c r="B284" s="41">
        <v>0.441</v>
      </c>
    </row>
    <row r="285" spans="2:2" x14ac:dyDescent="0.35">
      <c r="B285" s="41">
        <v>0.15402024661757152</v>
      </c>
    </row>
    <row r="286" spans="2:2" x14ac:dyDescent="0.35">
      <c r="B286" s="41">
        <v>-1.6783938594688009E-4</v>
      </c>
    </row>
    <row r="287" spans="2:2" x14ac:dyDescent="0.35">
      <c r="B287" s="41">
        <v>0.2326385070767556</v>
      </c>
    </row>
    <row r="288" spans="2:2" x14ac:dyDescent="0.35">
      <c r="B288" s="41">
        <v>1.8049273372797558E-3</v>
      </c>
    </row>
    <row r="289" spans="2:2" x14ac:dyDescent="0.35">
      <c r="B289" s="41">
        <v>2.29E-2</v>
      </c>
    </row>
    <row r="290" spans="2:2" x14ac:dyDescent="0.35">
      <c r="B290" s="41">
        <v>1.3299999999999999E-2</v>
      </c>
    </row>
    <row r="291" spans="2:2" x14ac:dyDescent="0.35">
      <c r="B291" s="41">
        <v>-0.13439999999999999</v>
      </c>
    </row>
    <row r="292" spans="2:2" x14ac:dyDescent="0.35">
      <c r="B292" s="41">
        <v>0.21289132799999999</v>
      </c>
    </row>
    <row r="293" spans="2:2" x14ac:dyDescent="0.35">
      <c r="B293" s="41">
        <v>6.8793542999999999E-2</v>
      </c>
    </row>
    <row r="294" spans="2:2" x14ac:dyDescent="0.35">
      <c r="B294" s="41">
        <v>5.1933960000000001E-2</v>
      </c>
    </row>
    <row r="295" spans="2:2" x14ac:dyDescent="0.35">
      <c r="B295" s="1">
        <v>-5.6103840000000002E-2</v>
      </c>
    </row>
  </sheetData>
  <sheetProtection algorithmName="SHA-512" hashValue="LYl0Wu1ImelXH4wNtg1QuYEgAUAO3TyoPUNKy/zRAAS0Wlhlk9CpQrWumwWlKJNUsdWfER2jYbPH+KR4xOfxyQ==" saltValue="ajWlSEEErRElGq+qzhlBhw==" spinCount="100000" sheet="1" objects="1" scenario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A9AD3-AC37-4D35-B230-D2CD9DFDDD9B}">
  <dimension ref="B2:D269"/>
  <sheetViews>
    <sheetView showGridLines="0" tabSelected="1" workbookViewId="0">
      <selection activeCell="C22" sqref="C22"/>
    </sheetView>
  </sheetViews>
  <sheetFormatPr defaultRowHeight="14.5" x14ac:dyDescent="0.35"/>
  <cols>
    <col min="3" max="3" width="17.36328125" customWidth="1"/>
  </cols>
  <sheetData>
    <row r="2" spans="2:4" ht="21" x14ac:dyDescent="0.5">
      <c r="B2" s="74" t="s">
        <v>1380</v>
      </c>
    </row>
    <row r="4" spans="2:4" ht="15.5" x14ac:dyDescent="0.35">
      <c r="B4" s="76" t="s">
        <v>3</v>
      </c>
      <c r="C4" s="6" t="s">
        <v>27</v>
      </c>
      <c r="D4" s="6" t="s">
        <v>31</v>
      </c>
    </row>
    <row r="5" spans="2:4" x14ac:dyDescent="0.35">
      <c r="B5" s="10" t="s">
        <v>1086</v>
      </c>
      <c r="C5" s="10" t="s">
        <v>182</v>
      </c>
      <c r="D5" s="48">
        <v>0.47299999999999998</v>
      </c>
    </row>
    <row r="6" spans="2:4" x14ac:dyDescent="0.35">
      <c r="B6" s="10" t="s">
        <v>290</v>
      </c>
      <c r="C6" s="10" t="s">
        <v>182</v>
      </c>
      <c r="D6" s="48">
        <v>0.24</v>
      </c>
    </row>
    <row r="7" spans="2:4" x14ac:dyDescent="0.35">
      <c r="B7" s="10" t="s">
        <v>381</v>
      </c>
      <c r="C7" s="10" t="s">
        <v>182</v>
      </c>
      <c r="D7" s="48">
        <v>2.7171945379853991E-2</v>
      </c>
    </row>
    <row r="8" spans="2:4" x14ac:dyDescent="0.35">
      <c r="B8" s="10" t="s">
        <v>516</v>
      </c>
      <c r="C8" s="10" t="s">
        <v>182</v>
      </c>
      <c r="D8" s="48">
        <v>0.42899999999999999</v>
      </c>
    </row>
    <row r="9" spans="2:4" x14ac:dyDescent="0.35">
      <c r="B9" s="10" t="s">
        <v>519</v>
      </c>
      <c r="C9" s="10" t="s">
        <v>182</v>
      </c>
      <c r="D9" s="48">
        <v>0.49199999999999999</v>
      </c>
    </row>
    <row r="10" spans="2:4" x14ac:dyDescent="0.35">
      <c r="B10" s="10" t="s">
        <v>531</v>
      </c>
      <c r="C10" s="10" t="s">
        <v>182</v>
      </c>
      <c r="D10" s="48">
        <v>0.49199999999999999</v>
      </c>
    </row>
    <row r="11" spans="2:4" x14ac:dyDescent="0.35">
      <c r="B11" s="10" t="s">
        <v>540</v>
      </c>
      <c r="C11" s="10" t="s">
        <v>182</v>
      </c>
      <c r="D11" s="48">
        <v>0.23799999999999999</v>
      </c>
    </row>
    <row r="12" spans="2:4" x14ac:dyDescent="0.35">
      <c r="B12" s="10" t="s">
        <v>547</v>
      </c>
      <c r="C12" s="10" t="s">
        <v>182</v>
      </c>
      <c r="D12" s="48">
        <v>2.4E-2</v>
      </c>
    </row>
    <row r="13" spans="2:4" x14ac:dyDescent="0.35">
      <c r="B13" s="10" t="s">
        <v>977</v>
      </c>
      <c r="C13" s="11" t="s">
        <v>182</v>
      </c>
      <c r="D13" s="48">
        <v>0.1134</v>
      </c>
    </row>
    <row r="14" spans="2:4" x14ac:dyDescent="0.35">
      <c r="B14" s="10" t="s">
        <v>981</v>
      </c>
      <c r="C14" s="10" t="s">
        <v>182</v>
      </c>
      <c r="D14" s="48">
        <v>0.15079999999999999</v>
      </c>
    </row>
    <row r="15" spans="2:4" x14ac:dyDescent="0.35">
      <c r="B15" s="10" t="s">
        <v>970</v>
      </c>
      <c r="C15" s="11" t="s">
        <v>182</v>
      </c>
      <c r="D15" s="48">
        <v>5.2000000000000005E-2</v>
      </c>
    </row>
    <row r="16" spans="2:4" x14ac:dyDescent="0.35">
      <c r="B16" s="10" t="s">
        <v>986</v>
      </c>
      <c r="C16" s="11" t="s">
        <v>182</v>
      </c>
      <c r="D16" s="48">
        <v>-8.1000000000000003E-2</v>
      </c>
    </row>
    <row r="17" spans="2:4" x14ac:dyDescent="0.35">
      <c r="B17" s="10" t="s">
        <v>988</v>
      </c>
      <c r="C17" s="10" t="s">
        <v>182</v>
      </c>
      <c r="D17" s="48">
        <v>-5.8500000000000003E-2</v>
      </c>
    </row>
    <row r="18" spans="2:4" x14ac:dyDescent="0.35">
      <c r="B18" s="10" t="s">
        <v>985</v>
      </c>
      <c r="C18" s="11" t="s">
        <v>182</v>
      </c>
      <c r="D18" s="48">
        <v>-1.4800000000000001E-2</v>
      </c>
    </row>
    <row r="19" spans="2:4" x14ac:dyDescent="0.35">
      <c r="B19" s="10" t="s">
        <v>990</v>
      </c>
      <c r="C19" s="11" t="s">
        <v>182</v>
      </c>
      <c r="D19" s="48">
        <v>0.20599999999999999</v>
      </c>
    </row>
    <row r="20" spans="2:4" x14ac:dyDescent="0.35">
      <c r="B20" s="10" t="s">
        <v>1022</v>
      </c>
      <c r="C20" s="11" t="s">
        <v>107</v>
      </c>
      <c r="D20" s="48">
        <v>0.08</v>
      </c>
    </row>
    <row r="21" spans="2:4" x14ac:dyDescent="0.35">
      <c r="B21" s="10" t="s">
        <v>1035</v>
      </c>
      <c r="C21" s="11" t="s">
        <v>107</v>
      </c>
      <c r="D21" s="48">
        <v>0.17499999999999999</v>
      </c>
    </row>
    <row r="22" spans="2:4" x14ac:dyDescent="0.35">
      <c r="B22" s="10" t="s">
        <v>1116</v>
      </c>
      <c r="C22" s="11" t="s">
        <v>107</v>
      </c>
      <c r="D22" s="48">
        <v>-1.6559999999999998E-2</v>
      </c>
    </row>
    <row r="23" spans="2:4" x14ac:dyDescent="0.35">
      <c r="B23" s="10" t="s">
        <v>1118</v>
      </c>
      <c r="C23" s="11" t="s">
        <v>107</v>
      </c>
      <c r="D23" s="48">
        <v>2.8294E-2</v>
      </c>
    </row>
    <row r="24" spans="2:4" x14ac:dyDescent="0.35">
      <c r="B24" s="10" t="s">
        <v>493</v>
      </c>
      <c r="C24" s="10" t="s">
        <v>107</v>
      </c>
      <c r="D24" s="48">
        <v>6.1728609600000005E-2</v>
      </c>
    </row>
    <row r="25" spans="2:4" x14ac:dyDescent="0.35">
      <c r="B25" s="10" t="s">
        <v>534</v>
      </c>
      <c r="C25" s="11" t="s">
        <v>107</v>
      </c>
      <c r="D25" s="48">
        <v>0.16500000000000001</v>
      </c>
    </row>
    <row r="26" spans="2:4" x14ac:dyDescent="0.35">
      <c r="B26" s="10" t="s">
        <v>535</v>
      </c>
      <c r="C26" s="11" t="s">
        <v>107</v>
      </c>
      <c r="D26" s="48">
        <v>4.7E-2</v>
      </c>
    </row>
    <row r="27" spans="2:4" x14ac:dyDescent="0.35">
      <c r="B27" s="10" t="s">
        <v>546</v>
      </c>
      <c r="C27" s="11" t="s">
        <v>107</v>
      </c>
      <c r="D27" s="48">
        <v>0.42799999999999999</v>
      </c>
    </row>
    <row r="28" spans="2:4" x14ac:dyDescent="0.35">
      <c r="B28" s="10" t="s">
        <v>545</v>
      </c>
      <c r="C28" s="11" t="s">
        <v>107</v>
      </c>
      <c r="D28" s="48">
        <v>0.46700000000000003</v>
      </c>
    </row>
    <row r="29" spans="2:4" x14ac:dyDescent="0.35">
      <c r="B29" s="10" t="s">
        <v>822</v>
      </c>
      <c r="C29" s="11" t="s">
        <v>107</v>
      </c>
      <c r="D29" s="48">
        <v>0.13100000000000001</v>
      </c>
    </row>
    <row r="30" spans="2:4" x14ac:dyDescent="0.35">
      <c r="B30" s="10" t="s">
        <v>832</v>
      </c>
      <c r="C30" s="11" t="s">
        <v>107</v>
      </c>
      <c r="D30" s="48">
        <v>0.113</v>
      </c>
    </row>
    <row r="31" spans="2:4" x14ac:dyDescent="0.35">
      <c r="B31" s="10" t="s">
        <v>1143</v>
      </c>
      <c r="C31" s="11" t="s">
        <v>167</v>
      </c>
      <c r="D31" s="48">
        <v>0.53900000000000003</v>
      </c>
    </row>
    <row r="32" spans="2:4" x14ac:dyDescent="0.35">
      <c r="B32" s="10" t="s">
        <v>1137</v>
      </c>
      <c r="C32" s="11" t="s">
        <v>167</v>
      </c>
      <c r="D32" s="48">
        <v>0.13</v>
      </c>
    </row>
    <row r="33" spans="2:4" x14ac:dyDescent="0.35">
      <c r="B33" s="10" t="s">
        <v>1188</v>
      </c>
      <c r="C33" s="10" t="s">
        <v>167</v>
      </c>
      <c r="D33" s="48">
        <v>3.3210669569951005E-3</v>
      </c>
    </row>
    <row r="34" spans="2:4" x14ac:dyDescent="0.35">
      <c r="B34" s="10" t="s">
        <v>161</v>
      </c>
      <c r="C34" s="11" t="s">
        <v>167</v>
      </c>
      <c r="D34" s="48">
        <v>-0.14012658227848102</v>
      </c>
    </row>
    <row r="35" spans="2:4" x14ac:dyDescent="0.35">
      <c r="B35" s="10" t="s">
        <v>1027</v>
      </c>
      <c r="C35" s="11" t="s">
        <v>135</v>
      </c>
      <c r="D35" s="48">
        <v>0.23200000000000001</v>
      </c>
    </row>
    <row r="36" spans="2:4" x14ac:dyDescent="0.35">
      <c r="B36" s="10" t="s">
        <v>1131</v>
      </c>
      <c r="C36" s="10" t="s">
        <v>135</v>
      </c>
      <c r="D36" s="48">
        <v>0.1291746</v>
      </c>
    </row>
    <row r="37" spans="2:4" x14ac:dyDescent="0.35">
      <c r="B37" s="10" t="s">
        <v>1135</v>
      </c>
      <c r="C37" s="10" t="s">
        <v>135</v>
      </c>
      <c r="D37" s="48">
        <v>0.11781</v>
      </c>
    </row>
    <row r="38" spans="2:4" x14ac:dyDescent="0.35">
      <c r="B38" s="10" t="s">
        <v>372</v>
      </c>
      <c r="C38" s="10" t="s">
        <v>135</v>
      </c>
      <c r="D38" s="48">
        <v>3.8496000000000002E-2</v>
      </c>
    </row>
    <row r="39" spans="2:4" x14ac:dyDescent="0.35">
      <c r="B39" s="10" t="s">
        <v>384</v>
      </c>
      <c r="C39" s="11" t="s">
        <v>135</v>
      </c>
      <c r="D39" s="48">
        <v>0.22283013224024867</v>
      </c>
    </row>
    <row r="40" spans="2:4" x14ac:dyDescent="0.35">
      <c r="B40" s="10" t="s">
        <v>604</v>
      </c>
      <c r="C40" s="11" t="s">
        <v>135</v>
      </c>
      <c r="D40" s="48">
        <v>0.3271</v>
      </c>
    </row>
    <row r="41" spans="2:4" x14ac:dyDescent="0.35">
      <c r="B41" s="10" t="s">
        <v>721</v>
      </c>
      <c r="C41" s="11" t="s">
        <v>135</v>
      </c>
      <c r="D41" s="48">
        <v>-0.24948799999999999</v>
      </c>
    </row>
    <row r="42" spans="2:4" x14ac:dyDescent="0.35">
      <c r="B42" s="10" t="s">
        <v>718</v>
      </c>
      <c r="C42" s="11" t="s">
        <v>135</v>
      </c>
      <c r="D42" s="48">
        <v>-1.5093000000000001E-2</v>
      </c>
    </row>
    <row r="43" spans="2:4" x14ac:dyDescent="0.35">
      <c r="B43" s="10" t="s">
        <v>732</v>
      </c>
      <c r="C43" s="11" t="s">
        <v>135</v>
      </c>
      <c r="D43" s="48">
        <v>1.8156000000000002E-2</v>
      </c>
    </row>
    <row r="44" spans="2:4" x14ac:dyDescent="0.35">
      <c r="B44" s="10" t="s">
        <v>706</v>
      </c>
      <c r="C44" s="11" t="s">
        <v>135</v>
      </c>
      <c r="D44" s="48">
        <v>-7.5199999999999998E-3</v>
      </c>
    </row>
    <row r="45" spans="2:4" x14ac:dyDescent="0.35">
      <c r="B45" s="10" t="s">
        <v>714</v>
      </c>
      <c r="C45" s="11" t="s">
        <v>135</v>
      </c>
      <c r="D45" s="48">
        <v>-5.6994000000000003E-2</v>
      </c>
    </row>
    <row r="46" spans="2:4" x14ac:dyDescent="0.35">
      <c r="B46" s="10" t="s">
        <v>728</v>
      </c>
      <c r="C46" s="11" t="s">
        <v>135</v>
      </c>
      <c r="D46" s="48">
        <v>2.7317999999999999E-2</v>
      </c>
    </row>
    <row r="47" spans="2:4" x14ac:dyDescent="0.35">
      <c r="B47" s="10" t="s">
        <v>739</v>
      </c>
      <c r="C47" s="11" t="s">
        <v>135</v>
      </c>
      <c r="D47" s="48">
        <v>-2.6622E-2</v>
      </c>
    </row>
    <row r="48" spans="2:4" x14ac:dyDescent="0.35">
      <c r="B48" s="10" t="s">
        <v>737</v>
      </c>
      <c r="C48" s="11" t="s">
        <v>135</v>
      </c>
      <c r="D48" s="48">
        <v>-8.2880000000000002E-3</v>
      </c>
    </row>
    <row r="49" spans="2:4" x14ac:dyDescent="0.35">
      <c r="B49" s="10" t="s">
        <v>742</v>
      </c>
      <c r="C49" s="11" t="s">
        <v>135</v>
      </c>
      <c r="D49" s="48">
        <v>4.1370000000000001E-3</v>
      </c>
    </row>
    <row r="50" spans="2:4" x14ac:dyDescent="0.35">
      <c r="B50" s="10" t="s">
        <v>749</v>
      </c>
      <c r="C50" s="11" t="s">
        <v>135</v>
      </c>
      <c r="D50" s="48">
        <v>-0.18884799999999999</v>
      </c>
    </row>
    <row r="51" spans="2:4" x14ac:dyDescent="0.35">
      <c r="B51" s="10" t="s">
        <v>747</v>
      </c>
      <c r="C51" s="11" t="s">
        <v>135</v>
      </c>
      <c r="D51" s="48">
        <v>-5.8200999999999996E-2</v>
      </c>
    </row>
    <row r="52" spans="2:4" x14ac:dyDescent="0.35">
      <c r="B52" s="10" t="s">
        <v>753</v>
      </c>
      <c r="C52" s="11" t="s">
        <v>135</v>
      </c>
      <c r="D52" s="48">
        <v>1.7399999999999999E-2</v>
      </c>
    </row>
    <row r="53" spans="2:4" x14ac:dyDescent="0.35">
      <c r="B53" s="10" t="s">
        <v>765</v>
      </c>
      <c r="C53" s="11" t="s">
        <v>135</v>
      </c>
      <c r="D53" s="48">
        <v>0.238264</v>
      </c>
    </row>
    <row r="54" spans="2:4" x14ac:dyDescent="0.35">
      <c r="B54" s="10" t="s">
        <v>759</v>
      </c>
      <c r="C54" s="11" t="s">
        <v>135</v>
      </c>
      <c r="D54" s="48">
        <v>-2.2752999999999999E-2</v>
      </c>
    </row>
    <row r="55" spans="2:4" x14ac:dyDescent="0.35">
      <c r="B55" s="10" t="s">
        <v>774</v>
      </c>
      <c r="C55" s="11" t="s">
        <v>135</v>
      </c>
      <c r="D55" s="48">
        <v>3.7547999999999998E-2</v>
      </c>
    </row>
    <row r="56" spans="2:4" x14ac:dyDescent="0.35">
      <c r="B56" s="10" t="s">
        <v>770</v>
      </c>
      <c r="C56" s="11" t="s">
        <v>135</v>
      </c>
      <c r="D56" s="48">
        <v>-0.1946</v>
      </c>
    </row>
    <row r="57" spans="2:4" x14ac:dyDescent="0.35">
      <c r="B57" s="10" t="s">
        <v>768</v>
      </c>
      <c r="C57" s="11" t="s">
        <v>135</v>
      </c>
      <c r="D57" s="48">
        <v>-4.3991999999999996E-2</v>
      </c>
    </row>
    <row r="58" spans="2:4" x14ac:dyDescent="0.35">
      <c r="B58" s="10" t="s">
        <v>777</v>
      </c>
      <c r="C58" s="11" t="s">
        <v>135</v>
      </c>
      <c r="D58" s="48">
        <v>-0.13203000000000001</v>
      </c>
    </row>
    <row r="59" spans="2:4" x14ac:dyDescent="0.35">
      <c r="B59" s="10" t="s">
        <v>775</v>
      </c>
      <c r="C59" s="11" t="s">
        <v>135</v>
      </c>
      <c r="D59" s="48">
        <v>-1.5648000000000002E-2</v>
      </c>
    </row>
    <row r="60" spans="2:4" x14ac:dyDescent="0.35">
      <c r="B60" s="10" t="s">
        <v>780</v>
      </c>
      <c r="C60" s="11" t="s">
        <v>135</v>
      </c>
      <c r="D60" s="48">
        <v>4.7339999999999995E-3</v>
      </c>
    </row>
    <row r="61" spans="2:4" x14ac:dyDescent="0.35">
      <c r="B61" s="10" t="s">
        <v>793</v>
      </c>
      <c r="C61" s="11" t="s">
        <v>135</v>
      </c>
      <c r="D61" s="48">
        <v>3.1320000000000001E-2</v>
      </c>
    </row>
    <row r="62" spans="2:4" x14ac:dyDescent="0.35">
      <c r="B62" s="10" t="s">
        <v>790</v>
      </c>
      <c r="C62" s="11" t="s">
        <v>135</v>
      </c>
      <c r="D62" s="48">
        <v>0.25787599999999999</v>
      </c>
    </row>
    <row r="63" spans="2:4" x14ac:dyDescent="0.35">
      <c r="B63" s="10" t="s">
        <v>789</v>
      </c>
      <c r="C63" s="11" t="s">
        <v>135</v>
      </c>
      <c r="D63" s="48">
        <v>1.0503999999999999E-2</v>
      </c>
    </row>
    <row r="64" spans="2:4" x14ac:dyDescent="0.35">
      <c r="B64" s="10" t="s">
        <v>798</v>
      </c>
      <c r="C64" s="11" t="s">
        <v>135</v>
      </c>
      <c r="D64" s="48">
        <v>-0.12053999999999999</v>
      </c>
    </row>
    <row r="65" spans="2:4" x14ac:dyDescent="0.35">
      <c r="B65" s="10" t="s">
        <v>795</v>
      </c>
      <c r="C65" s="11" t="s">
        <v>135</v>
      </c>
      <c r="D65" s="48">
        <v>-3.4661999999999998E-2</v>
      </c>
    </row>
    <row r="66" spans="2:4" x14ac:dyDescent="0.35">
      <c r="B66" s="10" t="s">
        <v>797</v>
      </c>
      <c r="C66" s="11" t="s">
        <v>135</v>
      </c>
      <c r="D66" s="48">
        <v>-4.2015999999999998E-2</v>
      </c>
    </row>
    <row r="67" spans="2:4" x14ac:dyDescent="0.35">
      <c r="B67" s="10" t="s">
        <v>814</v>
      </c>
      <c r="C67" s="11" t="s">
        <v>135</v>
      </c>
      <c r="D67" s="48">
        <v>0.12112499999999998</v>
      </c>
    </row>
    <row r="68" spans="2:4" x14ac:dyDescent="0.35">
      <c r="B68" s="10" t="s">
        <v>812</v>
      </c>
      <c r="C68" s="11" t="s">
        <v>135</v>
      </c>
      <c r="D68" s="48">
        <v>1.0164000000000001E-2</v>
      </c>
    </row>
    <row r="69" spans="2:4" x14ac:dyDescent="0.35">
      <c r="B69" s="10" t="s">
        <v>805</v>
      </c>
      <c r="C69" s="11" t="s">
        <v>135</v>
      </c>
      <c r="D69" s="48">
        <v>-0.12441000000000001</v>
      </c>
    </row>
    <row r="70" spans="2:4" x14ac:dyDescent="0.35">
      <c r="B70" s="10" t="s">
        <v>961</v>
      </c>
      <c r="C70" s="11" t="s">
        <v>135</v>
      </c>
      <c r="D70" s="48">
        <v>3.6418943297909206E-2</v>
      </c>
    </row>
    <row r="71" spans="2:4" x14ac:dyDescent="0.35">
      <c r="B71" s="10" t="s">
        <v>1038</v>
      </c>
      <c r="C71" s="11" t="s">
        <v>324</v>
      </c>
      <c r="D71" s="48">
        <v>0.38600000000000001</v>
      </c>
    </row>
    <row r="72" spans="2:4" x14ac:dyDescent="0.35">
      <c r="B72" s="10" t="s">
        <v>323</v>
      </c>
      <c r="C72" s="11" t="s">
        <v>324</v>
      </c>
      <c r="D72" s="48">
        <v>2.9708568943018707E-8</v>
      </c>
    </row>
    <row r="73" spans="2:4" x14ac:dyDescent="0.35">
      <c r="B73" s="10" t="s">
        <v>1115</v>
      </c>
      <c r="C73" s="10" t="s">
        <v>428</v>
      </c>
      <c r="D73" s="48">
        <v>1.6193499999999999E-4</v>
      </c>
    </row>
    <row r="74" spans="2:4" x14ac:dyDescent="0.35">
      <c r="B74" s="10" t="s">
        <v>1114</v>
      </c>
      <c r="C74" s="11" t="s">
        <v>428</v>
      </c>
      <c r="D74" s="48">
        <v>1.3576000000000001E-2</v>
      </c>
    </row>
    <row r="75" spans="2:4" x14ac:dyDescent="0.35">
      <c r="B75" s="10" t="s">
        <v>1119</v>
      </c>
      <c r="C75" s="11" t="s">
        <v>428</v>
      </c>
      <c r="D75" s="48">
        <v>-0.24880999999999998</v>
      </c>
    </row>
    <row r="76" spans="2:4" x14ac:dyDescent="0.35">
      <c r="B76" s="10" t="s">
        <v>485</v>
      </c>
      <c r="C76" s="11" t="s">
        <v>428</v>
      </c>
      <c r="D76" s="48">
        <v>0.52</v>
      </c>
    </row>
    <row r="77" spans="2:4" x14ac:dyDescent="0.35">
      <c r="B77" s="10" t="s">
        <v>602</v>
      </c>
      <c r="C77" s="11" t="s">
        <v>428</v>
      </c>
      <c r="D77" s="48">
        <v>0.1275</v>
      </c>
    </row>
    <row r="78" spans="2:4" x14ac:dyDescent="0.35">
      <c r="B78" s="10" t="s">
        <v>730</v>
      </c>
      <c r="C78" s="11" t="s">
        <v>428</v>
      </c>
      <c r="D78" s="48">
        <v>3.7979999999999997E-3</v>
      </c>
    </row>
    <row r="79" spans="2:4" x14ac:dyDescent="0.35">
      <c r="B79" s="10" t="s">
        <v>722</v>
      </c>
      <c r="C79" s="11" t="s">
        <v>428</v>
      </c>
      <c r="D79" s="48">
        <v>8.124000000000001E-3</v>
      </c>
    </row>
    <row r="80" spans="2:4" x14ac:dyDescent="0.35">
      <c r="B80" s="10" t="s">
        <v>740</v>
      </c>
      <c r="C80" s="11" t="s">
        <v>428</v>
      </c>
      <c r="D80" s="48">
        <v>3.3239999999999999E-2</v>
      </c>
    </row>
    <row r="81" spans="2:4" x14ac:dyDescent="0.35">
      <c r="B81" s="10" t="s">
        <v>750</v>
      </c>
      <c r="C81" s="11" t="s">
        <v>428</v>
      </c>
      <c r="D81" s="48">
        <v>3.8940000000000003E-3</v>
      </c>
    </row>
    <row r="82" spans="2:4" x14ac:dyDescent="0.35">
      <c r="B82" s="10" t="s">
        <v>757</v>
      </c>
      <c r="C82" s="11" t="s">
        <v>428</v>
      </c>
      <c r="D82" s="48">
        <v>-8.3759999999999998E-3</v>
      </c>
    </row>
    <row r="83" spans="2:4" x14ac:dyDescent="0.35">
      <c r="B83" s="10" t="s">
        <v>771</v>
      </c>
      <c r="C83" s="11" t="s">
        <v>428</v>
      </c>
      <c r="D83" s="48">
        <v>4.1899999999999999E-4</v>
      </c>
    </row>
    <row r="84" spans="2:4" x14ac:dyDescent="0.35">
      <c r="B84" s="10" t="s">
        <v>778</v>
      </c>
      <c r="C84" s="11" t="s">
        <v>428</v>
      </c>
      <c r="D84" s="48">
        <v>1.7711999999999999E-2</v>
      </c>
    </row>
    <row r="85" spans="2:4" x14ac:dyDescent="0.35">
      <c r="B85" s="10" t="s">
        <v>787</v>
      </c>
      <c r="C85" s="11" t="s">
        <v>428</v>
      </c>
      <c r="D85" s="48">
        <v>0.03</v>
      </c>
    </row>
    <row r="86" spans="2:4" x14ac:dyDescent="0.35">
      <c r="B86" s="10" t="s">
        <v>799</v>
      </c>
      <c r="C86" s="11" t="s">
        <v>428</v>
      </c>
      <c r="D86" s="48">
        <v>4.8579999999999995E-3</v>
      </c>
    </row>
    <row r="87" spans="2:4" x14ac:dyDescent="0.35">
      <c r="B87" s="10" t="s">
        <v>808</v>
      </c>
      <c r="C87" s="11" t="s">
        <v>428</v>
      </c>
      <c r="D87" s="48">
        <v>5.62E-3</v>
      </c>
    </row>
    <row r="88" spans="2:4" x14ac:dyDescent="0.35">
      <c r="B88" s="10" t="s">
        <v>965</v>
      </c>
      <c r="C88" s="11" t="s">
        <v>428</v>
      </c>
      <c r="D88" s="48">
        <v>0.14507678009564123</v>
      </c>
    </row>
    <row r="89" spans="2:4" x14ac:dyDescent="0.35">
      <c r="B89" s="10" t="s">
        <v>995</v>
      </c>
      <c r="C89" s="11" t="s">
        <v>428</v>
      </c>
      <c r="D89" s="48">
        <v>4.4999999999999998E-2</v>
      </c>
    </row>
    <row r="90" spans="2:4" x14ac:dyDescent="0.35">
      <c r="B90" s="10" t="s">
        <v>999</v>
      </c>
      <c r="C90" s="11" t="s">
        <v>428</v>
      </c>
      <c r="D90" s="48">
        <v>2.8000000000000001E-2</v>
      </c>
    </row>
    <row r="91" spans="2:4" x14ac:dyDescent="0.35">
      <c r="B91" s="10" t="s">
        <v>1000</v>
      </c>
      <c r="C91" s="11" t="s">
        <v>428</v>
      </c>
      <c r="D91" s="48">
        <v>7.6999999999999999E-2</v>
      </c>
    </row>
    <row r="92" spans="2:4" x14ac:dyDescent="0.35">
      <c r="B92" s="10" t="s">
        <v>1024</v>
      </c>
      <c r="C92" s="11" t="s">
        <v>132</v>
      </c>
      <c r="D92" s="48">
        <v>0.22</v>
      </c>
    </row>
    <row r="93" spans="2:4" x14ac:dyDescent="0.35">
      <c r="B93" s="10" t="s">
        <v>1018</v>
      </c>
      <c r="C93" s="11" t="s">
        <v>132</v>
      </c>
      <c r="D93" s="48">
        <v>-0.1</v>
      </c>
    </row>
    <row r="94" spans="2:4" x14ac:dyDescent="0.35">
      <c r="B94" s="10" t="s">
        <v>1033</v>
      </c>
      <c r="C94" s="11" t="s">
        <v>132</v>
      </c>
      <c r="D94" s="48">
        <v>0.09</v>
      </c>
    </row>
    <row r="95" spans="2:4" x14ac:dyDescent="0.35">
      <c r="B95" s="10" t="s">
        <v>1123</v>
      </c>
      <c r="C95" s="11" t="s">
        <v>132</v>
      </c>
      <c r="D95" s="48">
        <v>0.18109275</v>
      </c>
    </row>
    <row r="96" spans="2:4" x14ac:dyDescent="0.35">
      <c r="B96" s="10" t="s">
        <v>1141</v>
      </c>
      <c r="C96" s="11" t="s">
        <v>132</v>
      </c>
      <c r="D96" s="48">
        <v>0.48399999999999999</v>
      </c>
    </row>
    <row r="97" spans="2:4" x14ac:dyDescent="0.35">
      <c r="B97" s="10" t="s">
        <v>495</v>
      </c>
      <c r="C97" s="11" t="s">
        <v>132</v>
      </c>
      <c r="D97" s="48">
        <v>0.16406530559999999</v>
      </c>
    </row>
    <row r="98" spans="2:4" x14ac:dyDescent="0.35">
      <c r="B98" s="10" t="s">
        <v>499</v>
      </c>
      <c r="C98" s="11" t="s">
        <v>132</v>
      </c>
      <c r="D98" s="48">
        <v>1.9031241600000002E-2</v>
      </c>
    </row>
    <row r="99" spans="2:4" x14ac:dyDescent="0.35">
      <c r="B99" s="10" t="s">
        <v>497</v>
      </c>
      <c r="C99" s="11" t="s">
        <v>132</v>
      </c>
      <c r="D99" s="48">
        <v>0</v>
      </c>
    </row>
    <row r="100" spans="2:4" x14ac:dyDescent="0.35">
      <c r="B100" s="10" t="s">
        <v>502</v>
      </c>
      <c r="C100" s="11" t="s">
        <v>132</v>
      </c>
      <c r="D100" s="48">
        <v>0.15888065759999997</v>
      </c>
    </row>
    <row r="101" spans="2:4" x14ac:dyDescent="0.35">
      <c r="B101" s="10" t="s">
        <v>506</v>
      </c>
      <c r="C101" s="11" t="s">
        <v>132</v>
      </c>
      <c r="D101" s="48">
        <v>8.5000000000000006E-2</v>
      </c>
    </row>
    <row r="102" spans="2:4" x14ac:dyDescent="0.35">
      <c r="B102" s="10" t="s">
        <v>524</v>
      </c>
      <c r="C102" s="11" t="s">
        <v>132</v>
      </c>
      <c r="D102" s="48">
        <v>9.4E-2</v>
      </c>
    </row>
    <row r="103" spans="2:4" x14ac:dyDescent="0.35">
      <c r="B103" s="10" t="s">
        <v>542</v>
      </c>
      <c r="C103" s="11" t="s">
        <v>132</v>
      </c>
      <c r="D103" s="48">
        <v>-0.17699999999999999</v>
      </c>
    </row>
    <row r="104" spans="2:4" x14ac:dyDescent="0.35">
      <c r="B104" s="10" t="s">
        <v>603</v>
      </c>
      <c r="C104" s="11" t="s">
        <v>132</v>
      </c>
      <c r="D104" s="48">
        <v>0.35589999999999999</v>
      </c>
    </row>
    <row r="105" spans="2:4" x14ac:dyDescent="0.35">
      <c r="B105" s="10" t="s">
        <v>615</v>
      </c>
      <c r="C105" s="10" t="s">
        <v>132</v>
      </c>
      <c r="D105" s="48">
        <v>-0.12767999999999999</v>
      </c>
    </row>
    <row r="106" spans="2:4" x14ac:dyDescent="0.35">
      <c r="B106" s="10" t="s">
        <v>622</v>
      </c>
      <c r="C106" s="10" t="s">
        <v>132</v>
      </c>
      <c r="D106" s="48">
        <v>-0.13439999999999999</v>
      </c>
    </row>
    <row r="107" spans="2:4" x14ac:dyDescent="0.35">
      <c r="B107" s="10" t="s">
        <v>628</v>
      </c>
      <c r="C107" s="10" t="s">
        <v>132</v>
      </c>
      <c r="D107" s="48">
        <v>-0.10751999999999999</v>
      </c>
    </row>
    <row r="108" spans="2:4" x14ac:dyDescent="0.35">
      <c r="B108" s="10" t="s">
        <v>635</v>
      </c>
      <c r="C108" s="11" t="s">
        <v>132</v>
      </c>
      <c r="D108" s="48">
        <v>2.8478384999999998E-2</v>
      </c>
    </row>
    <row r="109" spans="2:4" x14ac:dyDescent="0.35">
      <c r="B109" s="10" t="s">
        <v>644</v>
      </c>
      <c r="C109" s="10" t="s">
        <v>132</v>
      </c>
      <c r="D109" s="48">
        <v>1.6603704E-2</v>
      </c>
    </row>
    <row r="110" spans="2:4" x14ac:dyDescent="0.35">
      <c r="B110" s="10" t="s">
        <v>637</v>
      </c>
      <c r="C110" s="11" t="s">
        <v>132</v>
      </c>
      <c r="D110" s="48">
        <v>0.16376256</v>
      </c>
    </row>
    <row r="111" spans="2:4" x14ac:dyDescent="0.35">
      <c r="B111" s="10" t="s">
        <v>915</v>
      </c>
      <c r="C111" s="11" t="s">
        <v>132</v>
      </c>
      <c r="D111" s="48">
        <v>-1.07065E-3</v>
      </c>
    </row>
    <row r="112" spans="2:4" x14ac:dyDescent="0.35">
      <c r="B112" s="10" t="s">
        <v>921</v>
      </c>
      <c r="C112" s="11" t="s">
        <v>132</v>
      </c>
      <c r="D112" s="48">
        <v>0.38400000000000001</v>
      </c>
    </row>
    <row r="113" spans="2:4" x14ac:dyDescent="0.35">
      <c r="B113" s="10" t="s">
        <v>928</v>
      </c>
      <c r="C113" s="11" t="s">
        <v>132</v>
      </c>
      <c r="D113" s="48">
        <v>0.157</v>
      </c>
    </row>
    <row r="114" spans="2:4" x14ac:dyDescent="0.35">
      <c r="B114" s="10" t="s">
        <v>931</v>
      </c>
      <c r="C114" s="11" t="s">
        <v>132</v>
      </c>
      <c r="D114" s="48">
        <v>0.219</v>
      </c>
    </row>
    <row r="115" spans="2:4" x14ac:dyDescent="0.35">
      <c r="B115" s="10" t="s">
        <v>829</v>
      </c>
      <c r="C115" s="11" t="s">
        <v>62</v>
      </c>
      <c r="D115" s="48">
        <v>0.17490000000000003</v>
      </c>
    </row>
    <row r="116" spans="2:4" x14ac:dyDescent="0.35">
      <c r="B116" s="10" t="s">
        <v>834</v>
      </c>
      <c r="C116" s="11" t="s">
        <v>62</v>
      </c>
      <c r="D116" s="48">
        <v>0.16276000000000002</v>
      </c>
    </row>
    <row r="117" spans="2:4" x14ac:dyDescent="0.35">
      <c r="B117" s="10" t="s">
        <v>975</v>
      </c>
      <c r="C117" s="11" t="s">
        <v>62</v>
      </c>
      <c r="D117" s="48">
        <v>0.15820000000000001</v>
      </c>
    </row>
    <row r="118" spans="2:4" x14ac:dyDescent="0.35">
      <c r="B118" s="10" t="s">
        <v>979</v>
      </c>
      <c r="C118" s="10" t="s">
        <v>62</v>
      </c>
      <c r="D118" s="48">
        <v>0.1164</v>
      </c>
    </row>
    <row r="119" spans="2:4" x14ac:dyDescent="0.35">
      <c r="B119" s="10" t="s">
        <v>984</v>
      </c>
      <c r="C119" s="11" t="s">
        <v>62</v>
      </c>
      <c r="D119" s="48">
        <v>-5.1800000000000006E-2</v>
      </c>
    </row>
    <row r="120" spans="2:4" x14ac:dyDescent="0.35">
      <c r="B120" s="10" t="s">
        <v>987</v>
      </c>
      <c r="C120" s="10" t="s">
        <v>62</v>
      </c>
      <c r="D120" s="48">
        <v>-6.4000000000000003E-3</v>
      </c>
    </row>
    <row r="121" spans="2:4" x14ac:dyDescent="0.35">
      <c r="B121" s="10" t="s">
        <v>1061</v>
      </c>
      <c r="C121" s="11" t="s">
        <v>146</v>
      </c>
      <c r="D121" s="48">
        <v>-0.19500000000000001</v>
      </c>
    </row>
    <row r="122" spans="2:4" x14ac:dyDescent="0.35">
      <c r="B122" s="10" t="s">
        <v>1069</v>
      </c>
      <c r="C122" s="11" t="s">
        <v>146</v>
      </c>
      <c r="D122" s="48">
        <v>-0.17799999999999999</v>
      </c>
    </row>
    <row r="123" spans="2:4" x14ac:dyDescent="0.35">
      <c r="B123" s="10" t="s">
        <v>1072</v>
      </c>
      <c r="C123" s="11" t="s">
        <v>146</v>
      </c>
      <c r="D123" s="48">
        <v>-7.6999999999999999E-2</v>
      </c>
    </row>
    <row r="124" spans="2:4" x14ac:dyDescent="0.35">
      <c r="B124" s="10" t="s">
        <v>1078</v>
      </c>
      <c r="C124" s="11" t="s">
        <v>146</v>
      </c>
      <c r="D124" s="48">
        <v>-0.30876999999999999</v>
      </c>
    </row>
    <row r="125" spans="2:4" x14ac:dyDescent="0.35">
      <c r="B125" s="10" t="s">
        <v>1095</v>
      </c>
      <c r="C125" s="11" t="s">
        <v>146</v>
      </c>
      <c r="D125" s="48">
        <v>0.3483428053835525</v>
      </c>
    </row>
    <row r="126" spans="2:4" x14ac:dyDescent="0.35">
      <c r="B126" s="10" t="s">
        <v>1099</v>
      </c>
      <c r="C126" s="11" t="s">
        <v>146</v>
      </c>
      <c r="D126" s="48">
        <v>0.26780446548283099</v>
      </c>
    </row>
    <row r="127" spans="2:4" x14ac:dyDescent="0.35">
      <c r="B127" s="10" t="s">
        <v>1104</v>
      </c>
      <c r="C127" s="11" t="s">
        <v>146</v>
      </c>
      <c r="D127" s="48">
        <v>0.21664234020776829</v>
      </c>
    </row>
    <row r="128" spans="2:4" x14ac:dyDescent="0.35">
      <c r="B128" s="10" t="s">
        <v>1108</v>
      </c>
      <c r="C128" s="11" t="s">
        <v>146</v>
      </c>
      <c r="D128" s="48">
        <v>0.29648538508776423</v>
      </c>
    </row>
    <row r="129" spans="2:4" x14ac:dyDescent="0.35">
      <c r="B129" s="10" t="s">
        <v>1177</v>
      </c>
      <c r="C129" s="10" t="s">
        <v>1179</v>
      </c>
      <c r="D129" s="48">
        <v>0.11433753724952904</v>
      </c>
    </row>
    <row r="130" spans="2:4" x14ac:dyDescent="0.35">
      <c r="B130" s="10" t="s">
        <v>1173</v>
      </c>
      <c r="C130" s="10" t="s">
        <v>146</v>
      </c>
      <c r="D130" s="48">
        <v>3.6890744718734561E-4</v>
      </c>
    </row>
    <row r="131" spans="2:4" x14ac:dyDescent="0.35">
      <c r="B131" s="10" t="s">
        <v>1190</v>
      </c>
      <c r="C131" s="10" t="s">
        <v>146</v>
      </c>
      <c r="D131" s="48">
        <v>1.5041314689346981E-2</v>
      </c>
    </row>
    <row r="132" spans="2:4" x14ac:dyDescent="0.35">
      <c r="B132" s="10" t="s">
        <v>1184</v>
      </c>
      <c r="C132" s="10" t="s">
        <v>146</v>
      </c>
      <c r="D132" s="48">
        <v>-1.4585762696288469E-3</v>
      </c>
    </row>
    <row r="133" spans="2:4" x14ac:dyDescent="0.35">
      <c r="B133" s="10" t="s">
        <v>1237</v>
      </c>
      <c r="C133" s="10" t="s">
        <v>1241</v>
      </c>
      <c r="D133" s="48">
        <v>-0.16</v>
      </c>
    </row>
    <row r="134" spans="2:4" x14ac:dyDescent="0.35">
      <c r="B134" s="10" t="s">
        <v>300</v>
      </c>
      <c r="C134" s="11" t="s">
        <v>146</v>
      </c>
      <c r="D134" s="48">
        <v>-0.1249</v>
      </c>
    </row>
    <row r="135" spans="2:4" x14ac:dyDescent="0.35">
      <c r="B135" s="10" t="s">
        <v>321</v>
      </c>
      <c r="C135" s="11" t="s">
        <v>146</v>
      </c>
      <c r="D135" s="48">
        <v>0.28089999999999998</v>
      </c>
    </row>
    <row r="136" spans="2:4" x14ac:dyDescent="0.35">
      <c r="B136" s="10" t="s">
        <v>515</v>
      </c>
      <c r="C136" s="11" t="s">
        <v>146</v>
      </c>
      <c r="D136" s="48">
        <v>0.45</v>
      </c>
    </row>
    <row r="137" spans="2:4" x14ac:dyDescent="0.35">
      <c r="B137" s="10" t="s">
        <v>513</v>
      </c>
      <c r="C137" s="11" t="s">
        <v>146</v>
      </c>
      <c r="D137" s="48">
        <v>0.374</v>
      </c>
    </row>
    <row r="138" spans="2:4" x14ac:dyDescent="0.35">
      <c r="B138" s="10" t="s">
        <v>529</v>
      </c>
      <c r="C138" s="11" t="s">
        <v>146</v>
      </c>
      <c r="D138" s="48">
        <v>0.13400000000000001</v>
      </c>
    </row>
    <row r="139" spans="2:4" x14ac:dyDescent="0.35">
      <c r="B139" s="10" t="s">
        <v>530</v>
      </c>
      <c r="C139" s="11" t="s">
        <v>146</v>
      </c>
      <c r="D139" s="48">
        <v>0.374</v>
      </c>
    </row>
    <row r="140" spans="2:4" x14ac:dyDescent="0.35">
      <c r="B140" s="10" t="s">
        <v>538</v>
      </c>
      <c r="C140" s="11" t="s">
        <v>146</v>
      </c>
      <c r="D140" s="48">
        <v>0.245</v>
      </c>
    </row>
    <row r="141" spans="2:4" x14ac:dyDescent="0.35">
      <c r="B141" s="10" t="s">
        <v>539</v>
      </c>
      <c r="C141" s="11" t="s">
        <v>146</v>
      </c>
      <c r="D141" s="48">
        <v>0.25600000000000001</v>
      </c>
    </row>
    <row r="142" spans="2:4" x14ac:dyDescent="0.35">
      <c r="B142" s="10" t="s">
        <v>674</v>
      </c>
      <c r="C142" s="11" t="s">
        <v>146</v>
      </c>
      <c r="D142" s="48">
        <v>-0.3</v>
      </c>
    </row>
    <row r="143" spans="2:4" x14ac:dyDescent="0.35">
      <c r="B143" s="10" t="s">
        <v>685</v>
      </c>
      <c r="C143" s="11" t="s">
        <v>146</v>
      </c>
      <c r="D143" s="48">
        <v>0.3</v>
      </c>
    </row>
    <row r="144" spans="2:4" x14ac:dyDescent="0.35">
      <c r="B144" s="10" t="s">
        <v>731</v>
      </c>
      <c r="C144" s="11" t="s">
        <v>146</v>
      </c>
      <c r="D144" s="48">
        <v>6.5135000000000012E-2</v>
      </c>
    </row>
    <row r="145" spans="2:4" x14ac:dyDescent="0.35">
      <c r="B145" s="10" t="s">
        <v>723</v>
      </c>
      <c r="C145" s="11" t="s">
        <v>146</v>
      </c>
      <c r="D145" s="48">
        <v>2.5959999999999998E-3</v>
      </c>
    </row>
    <row r="146" spans="2:4" x14ac:dyDescent="0.35">
      <c r="B146" s="10" t="s">
        <v>741</v>
      </c>
      <c r="C146" s="11" t="s">
        <v>146</v>
      </c>
      <c r="D146" s="48">
        <v>6.0885000000000002E-2</v>
      </c>
    </row>
    <row r="147" spans="2:4" x14ac:dyDescent="0.35">
      <c r="B147" s="10" t="s">
        <v>751</v>
      </c>
      <c r="C147" s="11" t="s">
        <v>146</v>
      </c>
      <c r="D147" s="48">
        <v>4.2419999999999999E-2</v>
      </c>
    </row>
    <row r="148" spans="2:4" x14ac:dyDescent="0.35">
      <c r="B148" s="10" t="s">
        <v>762</v>
      </c>
      <c r="C148" s="11" t="s">
        <v>146</v>
      </c>
      <c r="D148" s="48">
        <v>1.5600000000000002E-3</v>
      </c>
    </row>
    <row r="149" spans="2:4" x14ac:dyDescent="0.35">
      <c r="B149" s="10" t="s">
        <v>766</v>
      </c>
      <c r="C149" s="11" t="s">
        <v>146</v>
      </c>
      <c r="D149" s="48">
        <v>-5.4279999999999997E-3</v>
      </c>
    </row>
    <row r="150" spans="2:4" x14ac:dyDescent="0.35">
      <c r="B150" s="10" t="s">
        <v>779</v>
      </c>
      <c r="C150" s="11" t="s">
        <v>146</v>
      </c>
      <c r="D150" s="48">
        <v>4.4921000000000003E-2</v>
      </c>
    </row>
    <row r="151" spans="2:4" x14ac:dyDescent="0.35">
      <c r="B151" s="10" t="s">
        <v>788</v>
      </c>
      <c r="C151" s="11" t="s">
        <v>146</v>
      </c>
      <c r="D151" s="48">
        <v>3.7929000000000004E-2</v>
      </c>
    </row>
    <row r="152" spans="2:4" x14ac:dyDescent="0.35">
      <c r="B152" s="10" t="s">
        <v>800</v>
      </c>
      <c r="C152" s="11" t="s">
        <v>146</v>
      </c>
      <c r="D152" s="48">
        <v>5.3592000000000008E-2</v>
      </c>
    </row>
    <row r="153" spans="2:4" x14ac:dyDescent="0.35">
      <c r="B153" s="10" t="s">
        <v>809</v>
      </c>
      <c r="C153" s="11" t="s">
        <v>146</v>
      </c>
      <c r="D153" s="48">
        <v>2.4072E-2</v>
      </c>
    </row>
    <row r="154" spans="2:4" x14ac:dyDescent="0.35">
      <c r="B154" s="10" t="s">
        <v>138</v>
      </c>
      <c r="C154" s="11" t="s">
        <v>146</v>
      </c>
      <c r="D154" s="48">
        <v>0.31292000000000003</v>
      </c>
    </row>
    <row r="155" spans="2:4" x14ac:dyDescent="0.35">
      <c r="B155" s="10" t="s">
        <v>149</v>
      </c>
      <c r="C155" s="11" t="s">
        <v>146</v>
      </c>
      <c r="D155" s="48">
        <v>0.21333321000000002</v>
      </c>
    </row>
    <row r="156" spans="2:4" x14ac:dyDescent="0.35">
      <c r="B156" s="10" t="s">
        <v>156</v>
      </c>
      <c r="C156" s="11" t="s">
        <v>146</v>
      </c>
      <c r="D156" s="48">
        <v>0.40836060000000002</v>
      </c>
    </row>
    <row r="157" spans="2:4" x14ac:dyDescent="0.35">
      <c r="B157" s="10" t="s">
        <v>155</v>
      </c>
      <c r="C157" s="11" t="s">
        <v>146</v>
      </c>
      <c r="D157" s="48">
        <v>0.35594650000000005</v>
      </c>
    </row>
    <row r="158" spans="2:4" x14ac:dyDescent="0.35">
      <c r="B158" s="10" t="s">
        <v>153</v>
      </c>
      <c r="C158" s="11" t="s">
        <v>146</v>
      </c>
      <c r="D158" s="48">
        <v>0.37159250000000005</v>
      </c>
    </row>
    <row r="159" spans="2:4" x14ac:dyDescent="0.35">
      <c r="B159" s="10" t="s">
        <v>852</v>
      </c>
      <c r="C159" s="11" t="s">
        <v>146</v>
      </c>
      <c r="D159" s="48">
        <v>0.19800000000000001</v>
      </c>
    </row>
    <row r="160" spans="2:4" x14ac:dyDescent="0.35">
      <c r="B160" s="10" t="s">
        <v>872</v>
      </c>
      <c r="C160" s="11" t="s">
        <v>146</v>
      </c>
      <c r="D160" s="48">
        <v>5.6000000000000001E-2</v>
      </c>
    </row>
    <row r="161" spans="2:4" x14ac:dyDescent="0.35">
      <c r="B161" s="10" t="s">
        <v>876</v>
      </c>
      <c r="C161" s="11" t="s">
        <v>146</v>
      </c>
      <c r="D161" s="48">
        <v>0.13020000000000001</v>
      </c>
    </row>
    <row r="162" spans="2:4" x14ac:dyDescent="0.35">
      <c r="B162" s="10" t="s">
        <v>879</v>
      </c>
      <c r="C162" s="11" t="s">
        <v>146</v>
      </c>
      <c r="D162" s="48">
        <v>0.18110000000000001</v>
      </c>
    </row>
    <row r="163" spans="2:4" x14ac:dyDescent="0.35">
      <c r="B163" s="10" t="s">
        <v>926</v>
      </c>
      <c r="C163" s="11" t="s">
        <v>146</v>
      </c>
      <c r="D163" s="48">
        <v>-0.13700000000000001</v>
      </c>
    </row>
    <row r="164" spans="2:4" x14ac:dyDescent="0.35">
      <c r="B164" s="10" t="s">
        <v>936</v>
      </c>
      <c r="C164" s="11" t="s">
        <v>146</v>
      </c>
      <c r="D164" s="48">
        <v>0.50700000000000001</v>
      </c>
    </row>
    <row r="165" spans="2:4" x14ac:dyDescent="0.35">
      <c r="B165" s="10" t="s">
        <v>938</v>
      </c>
      <c r="C165" s="11" t="s">
        <v>146</v>
      </c>
      <c r="D165" s="48">
        <v>-4.1741865600852641E-2</v>
      </c>
    </row>
    <row r="166" spans="2:4" x14ac:dyDescent="0.35">
      <c r="B166" s="10" t="s">
        <v>171</v>
      </c>
      <c r="C166" s="11" t="s">
        <v>146</v>
      </c>
      <c r="D166" s="48">
        <v>7.0986555555555553E-2</v>
      </c>
    </row>
    <row r="167" spans="2:4" x14ac:dyDescent="0.35">
      <c r="B167" s="10" t="s">
        <v>1003</v>
      </c>
      <c r="C167" s="11" t="s">
        <v>146</v>
      </c>
      <c r="D167" s="48">
        <v>3.1673175025010408E-2</v>
      </c>
    </row>
    <row r="168" spans="2:4" x14ac:dyDescent="0.35">
      <c r="B168" s="10" t="s">
        <v>1037</v>
      </c>
      <c r="C168" s="11" t="s">
        <v>406</v>
      </c>
      <c r="D168" s="48">
        <v>0.27600000000000002</v>
      </c>
    </row>
    <row r="169" spans="2:4" x14ac:dyDescent="0.35">
      <c r="B169" s="10" t="s">
        <v>1082</v>
      </c>
      <c r="C169" s="11" t="s">
        <v>406</v>
      </c>
      <c r="D169" s="48">
        <v>-0.29339999999999999</v>
      </c>
    </row>
    <row r="170" spans="2:4" x14ac:dyDescent="0.35">
      <c r="B170" s="10" t="s">
        <v>1090</v>
      </c>
      <c r="C170" s="11" t="s">
        <v>406</v>
      </c>
      <c r="D170" s="48">
        <v>-0.17899984033570446</v>
      </c>
    </row>
    <row r="171" spans="2:4" x14ac:dyDescent="0.35">
      <c r="B171" s="10" t="s">
        <v>1094</v>
      </c>
      <c r="C171" s="10" t="s">
        <v>406</v>
      </c>
      <c r="D171" s="48">
        <v>0.21322380635586716</v>
      </c>
    </row>
    <row r="172" spans="2:4" x14ac:dyDescent="0.35">
      <c r="B172" s="10" t="s">
        <v>1097</v>
      </c>
      <c r="C172" s="10" t="s">
        <v>406</v>
      </c>
      <c r="D172" s="48">
        <v>9.2947424645616908E-2</v>
      </c>
    </row>
    <row r="173" spans="2:4" x14ac:dyDescent="0.35">
      <c r="B173" s="10" t="s">
        <v>1100</v>
      </c>
      <c r="C173" s="10" t="s">
        <v>406</v>
      </c>
      <c r="D173" s="48">
        <v>0.10638013817102503</v>
      </c>
    </row>
    <row r="174" spans="2:4" x14ac:dyDescent="0.35">
      <c r="B174" s="10" t="s">
        <v>1103</v>
      </c>
      <c r="C174" s="10" t="s">
        <v>406</v>
      </c>
      <c r="D174" s="48">
        <v>0.17063698633642085</v>
      </c>
    </row>
    <row r="175" spans="2:4" x14ac:dyDescent="0.35">
      <c r="B175" s="10" t="s">
        <v>1107</v>
      </c>
      <c r="C175" s="10" t="s">
        <v>406</v>
      </c>
      <c r="D175" s="48">
        <v>0.13235713269535848</v>
      </c>
    </row>
    <row r="176" spans="2:4" x14ac:dyDescent="0.35">
      <c r="B176" s="10" t="s">
        <v>1105</v>
      </c>
      <c r="C176" s="10" t="s">
        <v>406</v>
      </c>
      <c r="D176" s="48">
        <v>9.1228500844378488E-2</v>
      </c>
    </row>
    <row r="177" spans="2:4" x14ac:dyDescent="0.35">
      <c r="B177" s="10" t="s">
        <v>1180</v>
      </c>
      <c r="C177" s="10" t="s">
        <v>1182</v>
      </c>
      <c r="D177" s="48">
        <v>2.8988744648056172E-2</v>
      </c>
    </row>
    <row r="178" spans="2:4" x14ac:dyDescent="0.35">
      <c r="B178" s="10" t="s">
        <v>1187</v>
      </c>
      <c r="C178" s="10" t="s">
        <v>406</v>
      </c>
      <c r="D178" s="48">
        <v>5.7566684812193788E-6</v>
      </c>
    </row>
    <row r="179" spans="2:4" x14ac:dyDescent="0.35">
      <c r="B179" s="10" t="s">
        <v>933</v>
      </c>
      <c r="C179" s="11" t="s">
        <v>406</v>
      </c>
      <c r="D179" s="48">
        <v>0.104</v>
      </c>
    </row>
    <row r="180" spans="2:4" x14ac:dyDescent="0.35">
      <c r="B180" s="10" t="s">
        <v>610</v>
      </c>
      <c r="C180" s="11" t="s">
        <v>612</v>
      </c>
      <c r="D180" s="48">
        <v>-5.7599999999999991E-4</v>
      </c>
    </row>
    <row r="181" spans="2:4" x14ac:dyDescent="0.35">
      <c r="B181" s="10" t="s">
        <v>613</v>
      </c>
      <c r="C181" s="11" t="s">
        <v>612</v>
      </c>
      <c r="D181" s="48">
        <v>-5.7599999999999995E-3</v>
      </c>
    </row>
    <row r="182" spans="2:4" x14ac:dyDescent="0.35">
      <c r="B182" s="10" t="s">
        <v>620</v>
      </c>
      <c r="C182" s="11" t="s">
        <v>612</v>
      </c>
      <c r="D182" s="48">
        <v>0</v>
      </c>
    </row>
    <row r="183" spans="2:4" x14ac:dyDescent="0.35">
      <c r="B183" s="10" t="s">
        <v>621</v>
      </c>
      <c r="C183" s="10" t="s">
        <v>612</v>
      </c>
      <c r="D183" s="48">
        <v>-1.2959999999999999E-2</v>
      </c>
    </row>
    <row r="184" spans="2:4" x14ac:dyDescent="0.35">
      <c r="B184" s="10" t="s">
        <v>626</v>
      </c>
      <c r="C184" s="11" t="s">
        <v>612</v>
      </c>
      <c r="D184" s="48">
        <v>-1.1519999999999998E-3</v>
      </c>
    </row>
    <row r="185" spans="2:4" x14ac:dyDescent="0.35">
      <c r="B185" s="10" t="s">
        <v>627</v>
      </c>
      <c r="C185" s="11" t="s">
        <v>612</v>
      </c>
      <c r="D185" s="48">
        <v>5.7599999999999995E-3</v>
      </c>
    </row>
    <row r="186" spans="2:4" x14ac:dyDescent="0.35">
      <c r="B186" s="10" t="s">
        <v>735</v>
      </c>
      <c r="C186" s="11" t="s">
        <v>612</v>
      </c>
      <c r="D186" s="48">
        <v>0.28620699999999999</v>
      </c>
    </row>
    <row r="187" spans="2:4" x14ac:dyDescent="0.35">
      <c r="B187" s="10" t="s">
        <v>711</v>
      </c>
      <c r="C187" s="11" t="s">
        <v>612</v>
      </c>
      <c r="D187" s="48">
        <v>-0.16269900000000001</v>
      </c>
    </row>
    <row r="188" spans="2:4" x14ac:dyDescent="0.35">
      <c r="B188" s="10" t="s">
        <v>745</v>
      </c>
      <c r="C188" s="11" t="s">
        <v>612</v>
      </c>
      <c r="D188" s="48">
        <v>2.2235999999999999E-2</v>
      </c>
    </row>
    <row r="189" spans="2:4" x14ac:dyDescent="0.35">
      <c r="B189" s="10" t="s">
        <v>756</v>
      </c>
      <c r="C189" s="11" t="s">
        <v>612</v>
      </c>
      <c r="D189" s="48">
        <v>0.113373</v>
      </c>
    </row>
    <row r="190" spans="2:4" x14ac:dyDescent="0.35">
      <c r="B190" s="10" t="s">
        <v>760</v>
      </c>
      <c r="C190" s="11" t="s">
        <v>612</v>
      </c>
      <c r="D190" s="48">
        <v>-5.2838999999999997E-2</v>
      </c>
    </row>
    <row r="191" spans="2:4" x14ac:dyDescent="0.35">
      <c r="B191" s="10" t="s">
        <v>783</v>
      </c>
      <c r="C191" s="11" t="s">
        <v>612</v>
      </c>
      <c r="D191" s="48">
        <v>0.212424</v>
      </c>
    </row>
    <row r="192" spans="2:4" x14ac:dyDescent="0.35">
      <c r="B192" s="10" t="s">
        <v>785</v>
      </c>
      <c r="C192" s="11" t="s">
        <v>612</v>
      </c>
      <c r="D192" s="48">
        <v>-3.2625000000000001E-2</v>
      </c>
    </row>
    <row r="193" spans="2:4" x14ac:dyDescent="0.35">
      <c r="B193" s="10" t="s">
        <v>803</v>
      </c>
      <c r="C193" s="11" t="s">
        <v>612</v>
      </c>
      <c r="D193" s="48">
        <v>0.112828</v>
      </c>
    </row>
    <row r="194" spans="2:4" x14ac:dyDescent="0.35">
      <c r="B194" s="10" t="s">
        <v>813</v>
      </c>
      <c r="C194" s="11" t="s">
        <v>612</v>
      </c>
      <c r="D194" s="48">
        <v>5.8874999999999997E-2</v>
      </c>
    </row>
    <row r="195" spans="2:4" x14ac:dyDescent="0.35">
      <c r="B195" s="10" t="s">
        <v>1129</v>
      </c>
      <c r="C195" s="11" t="s">
        <v>113</v>
      </c>
      <c r="D195" s="48">
        <v>0.12237500000000001</v>
      </c>
    </row>
    <row r="196" spans="2:4" x14ac:dyDescent="0.35">
      <c r="B196" s="10" t="s">
        <v>1132</v>
      </c>
      <c r="C196" s="10" t="s">
        <v>113</v>
      </c>
      <c r="D196" s="48">
        <v>8.8359999999999994E-2</v>
      </c>
    </row>
    <row r="197" spans="2:4" x14ac:dyDescent="0.35">
      <c r="B197" s="10" t="s">
        <v>607</v>
      </c>
      <c r="C197" s="11" t="s">
        <v>113</v>
      </c>
      <c r="D197" s="48">
        <v>-6.7200000000000007E-4</v>
      </c>
    </row>
    <row r="198" spans="2:4" x14ac:dyDescent="0.35">
      <c r="B198" s="10" t="s">
        <v>618</v>
      </c>
      <c r="C198" s="11" t="s">
        <v>113</v>
      </c>
      <c r="D198" s="48">
        <v>-9.6000000000000002E-5</v>
      </c>
    </row>
    <row r="199" spans="2:4" x14ac:dyDescent="0.35">
      <c r="B199" s="10" t="s">
        <v>624</v>
      </c>
      <c r="C199" s="11" t="s">
        <v>113</v>
      </c>
      <c r="D199" s="48">
        <v>-9.6000000000000002E-5</v>
      </c>
    </row>
    <row r="200" spans="2:4" x14ac:dyDescent="0.35">
      <c r="B200" s="10" t="s">
        <v>736</v>
      </c>
      <c r="C200" s="11" t="s">
        <v>113</v>
      </c>
      <c r="D200" s="48">
        <v>4.9503999999999992E-2</v>
      </c>
    </row>
    <row r="201" spans="2:4" x14ac:dyDescent="0.35">
      <c r="B201" s="10" t="s">
        <v>716</v>
      </c>
      <c r="C201" s="11" t="s">
        <v>113</v>
      </c>
      <c r="D201" s="48">
        <v>-3.7907999999999997E-2</v>
      </c>
    </row>
    <row r="202" spans="2:4" x14ac:dyDescent="0.35">
      <c r="B202" s="10" t="s">
        <v>746</v>
      </c>
      <c r="C202" s="11" t="s">
        <v>113</v>
      </c>
      <c r="D202" s="48">
        <v>0.13459600000000002</v>
      </c>
    </row>
    <row r="203" spans="2:4" x14ac:dyDescent="0.35">
      <c r="B203" s="10" t="s">
        <v>755</v>
      </c>
      <c r="C203" s="11" t="s">
        <v>113</v>
      </c>
      <c r="D203" s="48">
        <v>0.27682999999999996</v>
      </c>
    </row>
    <row r="204" spans="2:4" x14ac:dyDescent="0.35">
      <c r="B204" s="10" t="s">
        <v>761</v>
      </c>
      <c r="C204" s="11" t="s">
        <v>113</v>
      </c>
      <c r="D204" s="48">
        <v>-0.206016</v>
      </c>
    </row>
    <row r="205" spans="2:4" x14ac:dyDescent="0.35">
      <c r="B205" s="10" t="s">
        <v>769</v>
      </c>
      <c r="C205" s="11" t="s">
        <v>113</v>
      </c>
      <c r="D205" s="48">
        <v>-4.0222000000000001E-2</v>
      </c>
    </row>
    <row r="206" spans="2:4" x14ac:dyDescent="0.35">
      <c r="B206" s="10" t="s">
        <v>784</v>
      </c>
      <c r="C206" s="11" t="s">
        <v>113</v>
      </c>
      <c r="D206" s="48">
        <v>8.3999999999999991E-2</v>
      </c>
    </row>
    <row r="207" spans="2:4" x14ac:dyDescent="0.35">
      <c r="B207" s="10" t="s">
        <v>794</v>
      </c>
      <c r="C207" s="11" t="s">
        <v>113</v>
      </c>
      <c r="D207" s="48">
        <v>4.1420000000000005E-2</v>
      </c>
    </row>
    <row r="208" spans="2:4" x14ac:dyDescent="0.35">
      <c r="B208" s="10" t="s">
        <v>804</v>
      </c>
      <c r="C208" s="11" t="s">
        <v>113</v>
      </c>
      <c r="D208" s="48">
        <v>0.23923</v>
      </c>
    </row>
    <row r="209" spans="2:4" x14ac:dyDescent="0.35">
      <c r="B209" s="10" t="s">
        <v>807</v>
      </c>
      <c r="C209" s="11" t="s">
        <v>113</v>
      </c>
      <c r="D209" s="48">
        <v>-0.10779999999999999</v>
      </c>
    </row>
    <row r="210" spans="2:4" x14ac:dyDescent="0.35">
      <c r="B210" s="10" t="s">
        <v>919</v>
      </c>
      <c r="C210" s="10" t="s">
        <v>113</v>
      </c>
      <c r="D210" s="48">
        <v>2.2540000000000001E-2</v>
      </c>
    </row>
    <row r="211" spans="2:4" x14ac:dyDescent="0.35">
      <c r="B211" s="10" t="s">
        <v>942</v>
      </c>
      <c r="C211" s="11" t="s">
        <v>113</v>
      </c>
      <c r="D211" s="48">
        <v>-6.5742856736242888E-2</v>
      </c>
    </row>
    <row r="212" spans="2:4" x14ac:dyDescent="0.35">
      <c r="B212" s="10" t="s">
        <v>1065</v>
      </c>
      <c r="C212" s="10" t="s">
        <v>96</v>
      </c>
      <c r="D212" s="48">
        <v>0.47</v>
      </c>
    </row>
    <row r="213" spans="2:4" x14ac:dyDescent="0.35">
      <c r="B213" s="10" t="s">
        <v>1071</v>
      </c>
      <c r="C213" s="10" t="s">
        <v>96</v>
      </c>
      <c r="D213" s="48">
        <v>0.441</v>
      </c>
    </row>
    <row r="214" spans="2:4" x14ac:dyDescent="0.35">
      <c r="B214" s="10" t="s">
        <v>1074</v>
      </c>
      <c r="C214" s="10" t="s">
        <v>96</v>
      </c>
      <c r="D214" s="48">
        <v>0.5</v>
      </c>
    </row>
    <row r="215" spans="2:4" x14ac:dyDescent="0.35">
      <c r="B215" s="10" t="s">
        <v>1175</v>
      </c>
      <c r="C215" s="10" t="s">
        <v>1172</v>
      </c>
      <c r="D215" s="48">
        <v>0.15402024661757152</v>
      </c>
    </row>
    <row r="216" spans="2:4" x14ac:dyDescent="0.35">
      <c r="B216" s="10" t="s">
        <v>1165</v>
      </c>
      <c r="C216" s="10" t="s">
        <v>1172</v>
      </c>
      <c r="D216" s="48">
        <v>-1.6783938594688009E-4</v>
      </c>
    </row>
    <row r="217" spans="2:4" x14ac:dyDescent="0.35">
      <c r="B217" s="10" t="s">
        <v>1191</v>
      </c>
      <c r="C217" s="10" t="s">
        <v>96</v>
      </c>
      <c r="D217" s="48">
        <v>0.2326385070767556</v>
      </c>
    </row>
    <row r="218" spans="2:4" x14ac:dyDescent="0.35">
      <c r="B218" s="10" t="s">
        <v>1186</v>
      </c>
      <c r="C218" s="10" t="s">
        <v>96</v>
      </c>
      <c r="D218" s="48">
        <v>1.8049273372797558E-3</v>
      </c>
    </row>
    <row r="219" spans="2:4" x14ac:dyDescent="0.35">
      <c r="B219" s="10" t="s">
        <v>1227</v>
      </c>
      <c r="C219" s="10" t="s">
        <v>1172</v>
      </c>
      <c r="D219" s="48">
        <v>2.29E-2</v>
      </c>
    </row>
    <row r="220" spans="2:4" x14ac:dyDescent="0.35">
      <c r="B220" s="10" t="s">
        <v>1232</v>
      </c>
      <c r="C220" s="10" t="s">
        <v>1172</v>
      </c>
      <c r="D220" s="48">
        <v>-0.13439999999999999</v>
      </c>
    </row>
    <row r="221" spans="2:4" x14ac:dyDescent="0.35">
      <c r="B221" s="10" t="s">
        <v>1234</v>
      </c>
      <c r="C221" s="10" t="s">
        <v>1172</v>
      </c>
      <c r="D221" s="48">
        <v>1.3299999999999999E-2</v>
      </c>
    </row>
    <row r="222" spans="2:4" x14ac:dyDescent="0.35">
      <c r="B222" s="10" t="s">
        <v>309</v>
      </c>
      <c r="C222" s="11" t="s">
        <v>96</v>
      </c>
      <c r="D222" s="48">
        <v>-0.32729999999999998</v>
      </c>
    </row>
    <row r="223" spans="2:4" x14ac:dyDescent="0.35">
      <c r="B223" s="10" t="s">
        <v>99</v>
      </c>
      <c r="C223" s="11" t="s">
        <v>96</v>
      </c>
      <c r="D223" s="48">
        <v>0.192</v>
      </c>
    </row>
    <row r="224" spans="2:4" x14ac:dyDescent="0.35">
      <c r="B224" s="10" t="s">
        <v>315</v>
      </c>
      <c r="C224" s="11" t="s">
        <v>96</v>
      </c>
      <c r="D224" s="48">
        <v>0.1802</v>
      </c>
    </row>
    <row r="225" spans="2:4" x14ac:dyDescent="0.35">
      <c r="B225" s="10" t="s">
        <v>326</v>
      </c>
      <c r="C225" s="11" t="s">
        <v>96</v>
      </c>
      <c r="D225" s="48">
        <v>0.26500000000000001</v>
      </c>
    </row>
    <row r="226" spans="2:4" x14ac:dyDescent="0.35">
      <c r="B226" s="10" t="s">
        <v>488</v>
      </c>
      <c r="C226" s="10" t="s">
        <v>96</v>
      </c>
      <c r="D226" s="48">
        <v>7.4646230400000013E-2</v>
      </c>
    </row>
    <row r="227" spans="2:4" x14ac:dyDescent="0.35">
      <c r="B227" s="10" t="s">
        <v>500</v>
      </c>
      <c r="C227" s="11" t="s">
        <v>96</v>
      </c>
      <c r="D227" s="48">
        <v>0.1063982304</v>
      </c>
    </row>
    <row r="228" spans="2:4" x14ac:dyDescent="0.35">
      <c r="B228" s="10" t="s">
        <v>503</v>
      </c>
      <c r="C228" s="10" t="s">
        <v>96</v>
      </c>
      <c r="D228" s="48">
        <v>7.7494000000000007E-2</v>
      </c>
    </row>
    <row r="229" spans="2:4" x14ac:dyDescent="0.35">
      <c r="B229" s="10" t="s">
        <v>527</v>
      </c>
      <c r="C229" s="11" t="s">
        <v>96</v>
      </c>
      <c r="D229" s="48">
        <v>0.121</v>
      </c>
    </row>
    <row r="230" spans="2:4" x14ac:dyDescent="0.35">
      <c r="B230" s="10" t="s">
        <v>544</v>
      </c>
      <c r="C230" s="11" t="s">
        <v>96</v>
      </c>
      <c r="D230" s="48">
        <v>0.29499999999999998</v>
      </c>
    </row>
    <row r="231" spans="2:4" x14ac:dyDescent="0.35">
      <c r="B231" s="10" t="s">
        <v>562</v>
      </c>
      <c r="C231" s="11" t="s">
        <v>96</v>
      </c>
      <c r="D231" s="48">
        <v>0.33489510489510493</v>
      </c>
    </row>
    <row r="232" spans="2:4" x14ac:dyDescent="0.35">
      <c r="B232" s="10" t="s">
        <v>601</v>
      </c>
      <c r="C232" s="11" t="s">
        <v>96</v>
      </c>
      <c r="D232" s="48">
        <v>0.3261</v>
      </c>
    </row>
    <row r="233" spans="2:4" x14ac:dyDescent="0.35">
      <c r="B233" s="10" t="s">
        <v>734</v>
      </c>
      <c r="C233" s="11" t="s">
        <v>96</v>
      </c>
      <c r="D233" s="48">
        <v>0.16783200000000001</v>
      </c>
    </row>
    <row r="234" spans="2:4" x14ac:dyDescent="0.35">
      <c r="B234" s="10" t="s">
        <v>733</v>
      </c>
      <c r="C234" s="11" t="s">
        <v>96</v>
      </c>
      <c r="D234" s="48">
        <v>0.25779800000000003</v>
      </c>
    </row>
    <row r="235" spans="2:4" x14ac:dyDescent="0.35">
      <c r="B235" s="10" t="s">
        <v>727</v>
      </c>
      <c r="C235" s="11" t="s">
        <v>96</v>
      </c>
      <c r="D235" s="48">
        <v>8.4245E-2</v>
      </c>
    </row>
    <row r="236" spans="2:4" x14ac:dyDescent="0.35">
      <c r="B236" s="10" t="s">
        <v>725</v>
      </c>
      <c r="C236" s="11" t="s">
        <v>96</v>
      </c>
      <c r="D236" s="48">
        <v>1.9E-2</v>
      </c>
    </row>
    <row r="237" spans="2:4" x14ac:dyDescent="0.35">
      <c r="B237" s="10" t="s">
        <v>744</v>
      </c>
      <c r="C237" s="11" t="s">
        <v>96</v>
      </c>
      <c r="D237" s="48">
        <v>0.24841200000000002</v>
      </c>
    </row>
    <row r="238" spans="2:4" x14ac:dyDescent="0.35">
      <c r="B238" s="10" t="s">
        <v>743</v>
      </c>
      <c r="C238" s="11" t="s">
        <v>96</v>
      </c>
      <c r="D238" s="48">
        <v>0.294817</v>
      </c>
    </row>
    <row r="239" spans="2:4" x14ac:dyDescent="0.35">
      <c r="B239" s="10" t="s">
        <v>754</v>
      </c>
      <c r="C239" s="11" t="s">
        <v>96</v>
      </c>
      <c r="D239" s="48">
        <v>0.22244</v>
      </c>
    </row>
    <row r="240" spans="2:4" x14ac:dyDescent="0.35">
      <c r="B240" s="10" t="s">
        <v>752</v>
      </c>
      <c r="C240" s="11" t="s">
        <v>96</v>
      </c>
      <c r="D240" s="48">
        <v>7.8048000000000006E-2</v>
      </c>
    </row>
    <row r="241" spans="2:4" x14ac:dyDescent="0.35">
      <c r="B241" s="10" t="s">
        <v>764</v>
      </c>
      <c r="C241" s="11" t="s">
        <v>96</v>
      </c>
      <c r="D241" s="48">
        <v>9.0609999999999996E-2</v>
      </c>
    </row>
    <row r="242" spans="2:4" x14ac:dyDescent="0.35">
      <c r="B242" s="10" t="s">
        <v>763</v>
      </c>
      <c r="C242" s="11" t="s">
        <v>96</v>
      </c>
      <c r="D242" s="48">
        <v>3.4383999999999998E-2</v>
      </c>
    </row>
    <row r="243" spans="2:4" x14ac:dyDescent="0.35">
      <c r="B243" s="10" t="s">
        <v>773</v>
      </c>
      <c r="C243" s="11" t="s">
        <v>96</v>
      </c>
      <c r="D243" s="48">
        <v>3.2669999999999998E-2</v>
      </c>
    </row>
    <row r="244" spans="2:4" x14ac:dyDescent="0.35">
      <c r="B244" s="10" t="s">
        <v>772</v>
      </c>
      <c r="C244" s="11" t="s">
        <v>96</v>
      </c>
      <c r="D244" s="48">
        <v>2.1329999999999998E-2</v>
      </c>
    </row>
    <row r="245" spans="2:4" x14ac:dyDescent="0.35">
      <c r="B245" s="10" t="s">
        <v>782</v>
      </c>
      <c r="C245" s="11" t="s">
        <v>96</v>
      </c>
      <c r="D245" s="48">
        <v>0.18602399999999997</v>
      </c>
    </row>
    <row r="246" spans="2:4" x14ac:dyDescent="0.35">
      <c r="B246" s="10" t="s">
        <v>781</v>
      </c>
      <c r="C246" s="11" t="s">
        <v>96</v>
      </c>
      <c r="D246" s="48">
        <v>0.189475</v>
      </c>
    </row>
    <row r="247" spans="2:4" x14ac:dyDescent="0.35">
      <c r="B247" s="10" t="s">
        <v>792</v>
      </c>
      <c r="C247" s="11" t="s">
        <v>96</v>
      </c>
      <c r="D247" s="48">
        <v>0.27656199999999997</v>
      </c>
    </row>
    <row r="248" spans="2:4" x14ac:dyDescent="0.35">
      <c r="B248" s="10" t="s">
        <v>791</v>
      </c>
      <c r="C248" s="11" t="s">
        <v>96</v>
      </c>
      <c r="D248" s="48">
        <v>0.27189099999999999</v>
      </c>
    </row>
    <row r="249" spans="2:4" x14ac:dyDescent="0.35">
      <c r="B249" s="10" t="s">
        <v>802</v>
      </c>
      <c r="C249" s="11" t="s">
        <v>96</v>
      </c>
      <c r="D249" s="48">
        <v>0.28419299999999997</v>
      </c>
    </row>
    <row r="250" spans="2:4" x14ac:dyDescent="0.35">
      <c r="B250" s="10" t="s">
        <v>801</v>
      </c>
      <c r="C250" s="11" t="s">
        <v>96</v>
      </c>
      <c r="D250" s="48">
        <v>7.5472999999999985E-2</v>
      </c>
    </row>
    <row r="251" spans="2:4" x14ac:dyDescent="0.35">
      <c r="B251" s="10" t="s">
        <v>811</v>
      </c>
      <c r="C251" s="11" t="s">
        <v>96</v>
      </c>
      <c r="D251" s="48">
        <v>0.17646899999999999</v>
      </c>
    </row>
    <row r="252" spans="2:4" x14ac:dyDescent="0.35">
      <c r="B252" s="10" t="s">
        <v>810</v>
      </c>
      <c r="C252" s="11" t="s">
        <v>96</v>
      </c>
      <c r="D252" s="48">
        <v>3.8812999999999993E-2</v>
      </c>
    </row>
    <row r="253" spans="2:4" x14ac:dyDescent="0.35">
      <c r="B253" s="10" t="s">
        <v>816</v>
      </c>
      <c r="C253" s="11" t="s">
        <v>96</v>
      </c>
      <c r="D253" s="48">
        <v>0.32600000000000001</v>
      </c>
    </row>
    <row r="254" spans="2:4" x14ac:dyDescent="0.35">
      <c r="B254" s="10" t="s">
        <v>151</v>
      </c>
      <c r="C254" s="11" t="s">
        <v>96</v>
      </c>
      <c r="D254" s="48">
        <v>4.2595739999999993E-2</v>
      </c>
    </row>
    <row r="255" spans="2:4" x14ac:dyDescent="0.35">
      <c r="B255" s="10" t="s">
        <v>159</v>
      </c>
      <c r="C255" s="11" t="s">
        <v>96</v>
      </c>
      <c r="D255" s="48">
        <v>8.1536399999999981E-2</v>
      </c>
    </row>
    <row r="256" spans="2:4" x14ac:dyDescent="0.35">
      <c r="B256" s="10" t="s">
        <v>158</v>
      </c>
      <c r="C256" s="11" t="s">
        <v>96</v>
      </c>
      <c r="D256" s="48">
        <v>0.13568100000000002</v>
      </c>
    </row>
    <row r="257" spans="2:4" x14ac:dyDescent="0.35">
      <c r="B257" s="10" t="s">
        <v>157</v>
      </c>
      <c r="C257" s="11" t="s">
        <v>96</v>
      </c>
      <c r="D257" s="48">
        <v>0.12950399999999998</v>
      </c>
    </row>
    <row r="258" spans="2:4" x14ac:dyDescent="0.35">
      <c r="B258" s="10" t="s">
        <v>854</v>
      </c>
      <c r="C258" s="11" t="s">
        <v>96</v>
      </c>
      <c r="D258" s="48">
        <v>9.2200000000000004E-2</v>
      </c>
    </row>
    <row r="259" spans="2:4" x14ac:dyDescent="0.35">
      <c r="B259" s="10" t="s">
        <v>875</v>
      </c>
      <c r="C259" s="11" t="s">
        <v>96</v>
      </c>
      <c r="D259" s="48">
        <v>0.153</v>
      </c>
    </row>
    <row r="260" spans="2:4" x14ac:dyDescent="0.35">
      <c r="B260" s="10" t="s">
        <v>944</v>
      </c>
      <c r="C260" s="11" t="s">
        <v>96</v>
      </c>
      <c r="D260" s="48">
        <v>0.12109698929691697</v>
      </c>
    </row>
    <row r="261" spans="2:4" x14ac:dyDescent="0.35">
      <c r="B261" s="10" t="s">
        <v>176</v>
      </c>
      <c r="C261" s="11" t="s">
        <v>96</v>
      </c>
      <c r="D261" s="48">
        <v>0.10827333333333333</v>
      </c>
    </row>
    <row r="262" spans="2:4" x14ac:dyDescent="0.35">
      <c r="B262" s="10" t="s">
        <v>967</v>
      </c>
      <c r="C262" s="11" t="s">
        <v>96</v>
      </c>
      <c r="D262" s="48">
        <v>0.41937334368439333</v>
      </c>
    </row>
    <row r="263" spans="2:4" x14ac:dyDescent="0.35">
      <c r="B263" s="10" t="s">
        <v>993</v>
      </c>
      <c r="C263" s="11" t="s">
        <v>96</v>
      </c>
      <c r="D263" s="48">
        <v>8.8999999999999996E-2</v>
      </c>
    </row>
    <row r="264" spans="2:4" x14ac:dyDescent="0.35">
      <c r="B264" s="10" t="s">
        <v>997</v>
      </c>
      <c r="C264" s="11" t="s">
        <v>96</v>
      </c>
      <c r="D264" s="48">
        <v>7.1999999999999995E-2</v>
      </c>
    </row>
    <row r="265" spans="2:4" x14ac:dyDescent="0.35">
      <c r="B265" s="10" t="s">
        <v>1007</v>
      </c>
      <c r="C265" s="11" t="s">
        <v>96</v>
      </c>
      <c r="D265" s="48">
        <v>0.26862112968387181</v>
      </c>
    </row>
    <row r="266" spans="2:4" x14ac:dyDescent="0.35">
      <c r="B266" s="10" t="s">
        <v>640</v>
      </c>
      <c r="C266" s="11" t="s">
        <v>634</v>
      </c>
      <c r="D266" s="48">
        <v>6.8793542999999999E-2</v>
      </c>
    </row>
    <row r="267" spans="2:4" x14ac:dyDescent="0.35">
      <c r="B267" s="10" t="s">
        <v>642</v>
      </c>
      <c r="C267" s="10" t="s">
        <v>634</v>
      </c>
      <c r="D267" s="48">
        <v>5.1933960000000001E-2</v>
      </c>
    </row>
    <row r="268" spans="2:4" x14ac:dyDescent="0.35">
      <c r="B268" s="10" t="s">
        <v>632</v>
      </c>
      <c r="C268" s="11" t="s">
        <v>634</v>
      </c>
      <c r="D268" s="48">
        <v>-5.6103840000000002E-2</v>
      </c>
    </row>
    <row r="269" spans="2:4" x14ac:dyDescent="0.35">
      <c r="B269" s="10" t="s">
        <v>646</v>
      </c>
      <c r="C269" s="10" t="s">
        <v>634</v>
      </c>
      <c r="D269" s="48">
        <v>0.21289132799999999</v>
      </c>
    </row>
  </sheetData>
  <sheetProtection algorithmName="SHA-512" hashValue="yAfOEhIX1r8B6BePUmog52nOVpeUxqSAtDpPxWjsQB7u6eFp01rFP+4gurnq7vVmgCup1yyyktB0g3kxFE4aqw==" saltValue="GcBAksgGfEtvRiGMwhaNzw==" spinCount="100000" sheet="1" objects="1" scenarios="1" sort="0" autoFilter="0" pivotTables="0"/>
  <autoFilter ref="B4:D269" xr:uid="{79CACCF5-10A1-4808-9798-D19903D0C5E0}">
    <sortState ref="B5:D269">
      <sortCondition ref="C4:C269"/>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5791E-6D3C-4E92-A943-BE88EFE81DD3}">
  <dimension ref="B2:D24"/>
  <sheetViews>
    <sheetView showGridLines="0" workbookViewId="0">
      <selection activeCell="D35" sqref="D35"/>
    </sheetView>
  </sheetViews>
  <sheetFormatPr defaultRowHeight="14.5" x14ac:dyDescent="0.35"/>
  <cols>
    <col min="2" max="2" width="22.08984375" bestFit="1" customWidth="1"/>
    <col min="3" max="3" width="19.08984375" bestFit="1" customWidth="1"/>
    <col min="4" max="4" width="18.1796875" bestFit="1" customWidth="1"/>
  </cols>
  <sheetData>
    <row r="2" spans="2:4" ht="21" x14ac:dyDescent="0.5">
      <c r="B2" s="74" t="s">
        <v>1378</v>
      </c>
    </row>
    <row r="5" spans="2:4" x14ac:dyDescent="0.35">
      <c r="B5" s="29" t="s">
        <v>1276</v>
      </c>
    </row>
    <row r="6" spans="2:4" x14ac:dyDescent="0.35">
      <c r="B6" s="29" t="s">
        <v>1261</v>
      </c>
    </row>
    <row r="7" spans="2:4" x14ac:dyDescent="0.35">
      <c r="B7" s="29" t="s">
        <v>24</v>
      </c>
      <c r="C7" t="s">
        <v>1344</v>
      </c>
    </row>
    <row r="9" spans="2:4" x14ac:dyDescent="0.35">
      <c r="B9" s="29" t="s">
        <v>27</v>
      </c>
      <c r="C9" t="s">
        <v>1278</v>
      </c>
      <c r="D9" t="s">
        <v>1277</v>
      </c>
    </row>
    <row r="10" spans="2:4" x14ac:dyDescent="0.35">
      <c r="B10" t="s">
        <v>182</v>
      </c>
      <c r="C10" s="31">
        <v>8.1678742695926662E-2</v>
      </c>
      <c r="D10" s="31">
        <v>2</v>
      </c>
    </row>
    <row r="11" spans="2:4" x14ac:dyDescent="0.35">
      <c r="B11" t="s">
        <v>107</v>
      </c>
      <c r="C11" s="31">
        <v>4.0709033181144709E-2</v>
      </c>
      <c r="D11" s="31">
        <v>4</v>
      </c>
    </row>
    <row r="12" spans="2:4" x14ac:dyDescent="0.35">
      <c r="B12" t="s">
        <v>167</v>
      </c>
      <c r="C12" s="31">
        <v>7.8952535059412493E-2</v>
      </c>
      <c r="D12" s="31">
        <v>3</v>
      </c>
    </row>
    <row r="13" spans="2:4" x14ac:dyDescent="0.35">
      <c r="B13" t="s">
        <v>135</v>
      </c>
      <c r="C13" s="31">
        <v>7.2019779016757587E-2</v>
      </c>
      <c r="D13" s="31">
        <v>35</v>
      </c>
    </row>
    <row r="14" spans="2:4" x14ac:dyDescent="0.35">
      <c r="B14" t="s">
        <v>324</v>
      </c>
      <c r="C14" s="31">
        <v>0.10812325179121343</v>
      </c>
      <c r="D14" s="31">
        <v>2</v>
      </c>
    </row>
    <row r="15" spans="2:4" x14ac:dyDescent="0.35">
      <c r="B15" t="s">
        <v>428</v>
      </c>
      <c r="C15" s="31">
        <v>1.5030311000793316E-2</v>
      </c>
      <c r="D15" s="31">
        <v>12</v>
      </c>
    </row>
    <row r="16" spans="2:4" x14ac:dyDescent="0.35">
      <c r="B16" t="s">
        <v>132</v>
      </c>
      <c r="C16" s="31">
        <v>5.2155174262047875E-2</v>
      </c>
      <c r="D16" s="31">
        <v>10</v>
      </c>
    </row>
    <row r="17" spans="2:4" x14ac:dyDescent="0.35">
      <c r="B17" t="s">
        <v>62</v>
      </c>
      <c r="C17" s="31">
        <v>2.5401252463026297E-2</v>
      </c>
      <c r="D17" s="31">
        <v>2</v>
      </c>
    </row>
    <row r="18" spans="2:4" x14ac:dyDescent="0.35">
      <c r="B18" t="s">
        <v>146</v>
      </c>
      <c r="C18" s="31">
        <v>4.067176213173259E-2</v>
      </c>
      <c r="D18" s="31">
        <v>29</v>
      </c>
    </row>
    <row r="19" spans="2:4" x14ac:dyDescent="0.35">
      <c r="B19" t="s">
        <v>1182</v>
      </c>
      <c r="C19" s="31">
        <v>2.826394538989067E-2</v>
      </c>
      <c r="D19" s="31">
        <v>10</v>
      </c>
    </row>
    <row r="20" spans="2:4" x14ac:dyDescent="0.35">
      <c r="B20" t="s">
        <v>612</v>
      </c>
      <c r="C20" s="31">
        <v>9.1214876538965012E-2</v>
      </c>
      <c r="D20" s="31">
        <v>9</v>
      </c>
    </row>
    <row r="21" spans="2:4" x14ac:dyDescent="0.35">
      <c r="B21" t="s">
        <v>113</v>
      </c>
      <c r="C21" s="31">
        <v>9.0219636336000192E-2</v>
      </c>
      <c r="D21" s="31">
        <v>13</v>
      </c>
    </row>
    <row r="22" spans="2:4" x14ac:dyDescent="0.35">
      <c r="B22" t="s">
        <v>96</v>
      </c>
      <c r="C22" s="31">
        <v>6.5206307597043892E-2</v>
      </c>
      <c r="D22" s="31">
        <v>39</v>
      </c>
    </row>
    <row r="23" spans="2:4" x14ac:dyDescent="0.35">
      <c r="B23" t="s">
        <v>634</v>
      </c>
      <c r="C23" s="31">
        <v>1.0774888186792293E-2</v>
      </c>
      <c r="D23" s="31">
        <v>4</v>
      </c>
    </row>
    <row r="24" spans="2:4" x14ac:dyDescent="0.35">
      <c r="B24" t="s">
        <v>1248</v>
      </c>
      <c r="C24" s="31">
        <v>5.801588067809986E-2</v>
      </c>
      <c r="D24" s="31">
        <v>174</v>
      </c>
    </row>
  </sheetData>
  <sheetProtection algorithmName="SHA-512" hashValue="XRgJUJ6Bvj/TQsLCLCTkpw6BUNnjOPkEBVI1wAVqMmPuhvWI8qF/FwxT0WVxkWNq2nE5Mv/XQFXH0+XeNTRNZw==" saltValue="0YQSsl/Y9zv9ZbWhuFyOfw==" spinCount="100000"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2286F-F552-4B46-A69A-56E333A5F14F}">
  <dimension ref="B2:H88"/>
  <sheetViews>
    <sheetView showGridLines="0" workbookViewId="0">
      <selection activeCell="D68" sqref="D68"/>
    </sheetView>
  </sheetViews>
  <sheetFormatPr defaultRowHeight="14.5" x14ac:dyDescent="0.35"/>
  <cols>
    <col min="2" max="2" width="15.54296875" bestFit="1" customWidth="1"/>
    <col min="3" max="3" width="10.7265625" bestFit="1" customWidth="1"/>
    <col min="4" max="5" width="22.7265625" bestFit="1" customWidth="1"/>
    <col min="6" max="6" width="15.54296875" bestFit="1" customWidth="1"/>
    <col min="7" max="7" width="17.1796875" bestFit="1" customWidth="1"/>
    <col min="8" max="9" width="22.7265625" bestFit="1" customWidth="1"/>
  </cols>
  <sheetData>
    <row r="2" spans="2:8" ht="21" x14ac:dyDescent="0.5">
      <c r="B2" s="74" t="s">
        <v>1377</v>
      </c>
    </row>
    <row r="4" spans="2:8" x14ac:dyDescent="0.35">
      <c r="B4" s="29" t="s">
        <v>1276</v>
      </c>
      <c r="F4" s="29" t="s">
        <v>1276</v>
      </c>
    </row>
    <row r="5" spans="2:8" x14ac:dyDescent="0.35">
      <c r="B5" s="29" t="s">
        <v>1345</v>
      </c>
      <c r="F5" s="29" t="s">
        <v>1345</v>
      </c>
    </row>
    <row r="6" spans="2:8" x14ac:dyDescent="0.35">
      <c r="B6" s="29" t="s">
        <v>1261</v>
      </c>
      <c r="F6" s="29" t="s">
        <v>1261</v>
      </c>
    </row>
    <row r="7" spans="2:8" x14ac:dyDescent="0.35">
      <c r="B7" s="29" t="s">
        <v>24</v>
      </c>
      <c r="C7" t="s">
        <v>1344</v>
      </c>
      <c r="F7" s="29" t="s">
        <v>24</v>
      </c>
      <c r="G7" t="s">
        <v>1344</v>
      </c>
    </row>
    <row r="8" spans="2:8" x14ac:dyDescent="0.35">
      <c r="B8" s="29" t="s">
        <v>1245</v>
      </c>
      <c r="C8" s="30">
        <v>0</v>
      </c>
      <c r="F8" s="29" t="s">
        <v>1245</v>
      </c>
      <c r="G8" t="s">
        <v>1246</v>
      </c>
    </row>
    <row r="10" spans="2:8" x14ac:dyDescent="0.35">
      <c r="B10" s="29" t="s">
        <v>27</v>
      </c>
      <c r="C10" s="29" t="s">
        <v>0</v>
      </c>
      <c r="D10" t="s">
        <v>1250</v>
      </c>
      <c r="F10" s="29" t="s">
        <v>27</v>
      </c>
      <c r="G10" s="29" t="s">
        <v>0</v>
      </c>
      <c r="H10" t="s">
        <v>1250</v>
      </c>
    </row>
    <row r="11" spans="2:8" x14ac:dyDescent="0.35">
      <c r="B11" t="s">
        <v>182</v>
      </c>
      <c r="C11">
        <v>38</v>
      </c>
      <c r="D11" s="31">
        <v>5</v>
      </c>
      <c r="F11" t="s">
        <v>182</v>
      </c>
      <c r="G11">
        <v>16</v>
      </c>
      <c r="H11" s="31">
        <v>1</v>
      </c>
    </row>
    <row r="12" spans="2:8" x14ac:dyDescent="0.35">
      <c r="B12" t="s">
        <v>182</v>
      </c>
      <c r="C12">
        <v>94</v>
      </c>
      <c r="D12" s="31">
        <v>2</v>
      </c>
      <c r="F12" t="s">
        <v>182</v>
      </c>
      <c r="G12">
        <v>29</v>
      </c>
      <c r="H12" s="31">
        <v>1</v>
      </c>
    </row>
    <row r="13" spans="2:8" x14ac:dyDescent="0.35">
      <c r="B13" t="s">
        <v>1262</v>
      </c>
      <c r="D13" s="31">
        <v>7</v>
      </c>
      <c r="F13" t="s">
        <v>182</v>
      </c>
      <c r="G13">
        <v>94</v>
      </c>
      <c r="H13" s="31">
        <v>4</v>
      </c>
    </row>
    <row r="14" spans="2:8" x14ac:dyDescent="0.35">
      <c r="B14" t="s">
        <v>107</v>
      </c>
      <c r="C14">
        <v>38</v>
      </c>
      <c r="D14" s="31">
        <v>4</v>
      </c>
      <c r="F14" t="s">
        <v>182</v>
      </c>
      <c r="G14">
        <v>97</v>
      </c>
      <c r="H14" s="31">
        <v>1</v>
      </c>
    </row>
    <row r="15" spans="2:8" x14ac:dyDescent="0.35">
      <c r="B15" t="s">
        <v>1263</v>
      </c>
      <c r="D15" s="31">
        <v>4</v>
      </c>
      <c r="F15" t="s">
        <v>182</v>
      </c>
      <c r="G15">
        <v>108</v>
      </c>
      <c r="H15" s="31">
        <v>1</v>
      </c>
    </row>
    <row r="16" spans="2:8" x14ac:dyDescent="0.35">
      <c r="B16" t="s">
        <v>167</v>
      </c>
      <c r="C16">
        <v>8</v>
      </c>
      <c r="D16" s="31">
        <v>1</v>
      </c>
      <c r="F16" t="s">
        <v>1262</v>
      </c>
      <c r="H16" s="31">
        <v>8</v>
      </c>
    </row>
    <row r="17" spans="2:8" x14ac:dyDescent="0.35">
      <c r="B17" t="s">
        <v>167</v>
      </c>
      <c r="C17">
        <v>129</v>
      </c>
      <c r="D17" s="31">
        <v>1</v>
      </c>
      <c r="F17" t="s">
        <v>107</v>
      </c>
      <c r="G17">
        <v>37</v>
      </c>
      <c r="H17" s="31">
        <v>1</v>
      </c>
    </row>
    <row r="18" spans="2:8" x14ac:dyDescent="0.35">
      <c r="B18" t="s">
        <v>1264</v>
      </c>
      <c r="D18" s="31">
        <v>2</v>
      </c>
      <c r="F18" t="s">
        <v>107</v>
      </c>
      <c r="G18">
        <v>67</v>
      </c>
      <c r="H18" s="31">
        <v>2</v>
      </c>
    </row>
    <row r="19" spans="2:8" x14ac:dyDescent="0.35">
      <c r="B19" t="s">
        <v>135</v>
      </c>
      <c r="C19">
        <v>52</v>
      </c>
      <c r="D19" s="31">
        <v>1</v>
      </c>
      <c r="F19" t="s">
        <v>107</v>
      </c>
      <c r="G19">
        <v>102</v>
      </c>
      <c r="H19" s="31">
        <v>1</v>
      </c>
    </row>
    <row r="20" spans="2:8" x14ac:dyDescent="0.35">
      <c r="B20" t="s">
        <v>135</v>
      </c>
      <c r="C20">
        <v>65</v>
      </c>
      <c r="D20" s="31">
        <v>29</v>
      </c>
      <c r="F20" t="s">
        <v>107</v>
      </c>
      <c r="G20">
        <v>103</v>
      </c>
      <c r="H20" s="31">
        <v>1</v>
      </c>
    </row>
    <row r="21" spans="2:8" x14ac:dyDescent="0.35">
      <c r="B21" t="s">
        <v>1265</v>
      </c>
      <c r="D21" s="31">
        <v>30</v>
      </c>
      <c r="F21" t="s">
        <v>107</v>
      </c>
      <c r="G21">
        <v>111</v>
      </c>
      <c r="H21" s="31">
        <v>2</v>
      </c>
    </row>
    <row r="22" spans="2:8" x14ac:dyDescent="0.35">
      <c r="B22" t="s">
        <v>324</v>
      </c>
      <c r="C22">
        <v>21</v>
      </c>
      <c r="D22" s="31">
        <v>1</v>
      </c>
      <c r="F22" t="s">
        <v>1263</v>
      </c>
      <c r="H22" s="31">
        <v>7</v>
      </c>
    </row>
    <row r="23" spans="2:8" x14ac:dyDescent="0.35">
      <c r="B23" t="s">
        <v>1266</v>
      </c>
      <c r="D23" s="31">
        <v>1</v>
      </c>
      <c r="F23" t="s">
        <v>167</v>
      </c>
      <c r="G23">
        <v>115</v>
      </c>
      <c r="H23" s="31">
        <v>2</v>
      </c>
    </row>
    <row r="24" spans="2:8" x14ac:dyDescent="0.35">
      <c r="B24" t="s">
        <v>428</v>
      </c>
      <c r="C24">
        <v>52</v>
      </c>
      <c r="D24" s="31">
        <v>1</v>
      </c>
      <c r="F24" t="s">
        <v>1264</v>
      </c>
      <c r="H24" s="31">
        <v>2</v>
      </c>
    </row>
    <row r="25" spans="2:8" x14ac:dyDescent="0.35">
      <c r="B25" t="s">
        <v>428</v>
      </c>
      <c r="C25">
        <v>65</v>
      </c>
      <c r="D25" s="31">
        <v>10</v>
      </c>
      <c r="F25" t="s">
        <v>135</v>
      </c>
      <c r="G25">
        <v>25</v>
      </c>
      <c r="H25" s="31">
        <v>1</v>
      </c>
    </row>
    <row r="26" spans="2:8" x14ac:dyDescent="0.35">
      <c r="B26" t="s">
        <v>1267</v>
      </c>
      <c r="D26" s="31">
        <v>11</v>
      </c>
      <c r="F26" t="s">
        <v>135</v>
      </c>
      <c r="G26">
        <v>29</v>
      </c>
      <c r="H26" s="31">
        <v>1</v>
      </c>
    </row>
    <row r="27" spans="2:8" x14ac:dyDescent="0.35">
      <c r="B27" t="s">
        <v>132</v>
      </c>
      <c r="C27">
        <v>38</v>
      </c>
      <c r="D27" s="31">
        <v>3</v>
      </c>
      <c r="F27" t="s">
        <v>135</v>
      </c>
      <c r="G27">
        <v>93</v>
      </c>
      <c r="H27" s="31">
        <v>1</v>
      </c>
    </row>
    <row r="28" spans="2:8" x14ac:dyDescent="0.35">
      <c r="B28" t="s">
        <v>132</v>
      </c>
      <c r="C28">
        <v>52</v>
      </c>
      <c r="D28" s="31">
        <v>1</v>
      </c>
      <c r="F28" t="s">
        <v>135</v>
      </c>
      <c r="G28">
        <v>103</v>
      </c>
      <c r="H28" s="31">
        <v>1</v>
      </c>
    </row>
    <row r="29" spans="2:8" x14ac:dyDescent="0.35">
      <c r="B29" t="s">
        <v>1268</v>
      </c>
      <c r="D29" s="31">
        <v>4</v>
      </c>
      <c r="F29" t="s">
        <v>135</v>
      </c>
      <c r="G29">
        <v>113</v>
      </c>
      <c r="H29" s="31">
        <v>2</v>
      </c>
    </row>
    <row r="30" spans="2:8" x14ac:dyDescent="0.35">
      <c r="B30" t="s">
        <v>62</v>
      </c>
      <c r="C30">
        <v>94</v>
      </c>
      <c r="D30" s="31">
        <v>2</v>
      </c>
      <c r="F30" t="s">
        <v>1265</v>
      </c>
      <c r="H30" s="31">
        <v>6</v>
      </c>
    </row>
    <row r="31" spans="2:8" x14ac:dyDescent="0.35">
      <c r="B31" t="s">
        <v>1269</v>
      </c>
      <c r="D31" s="31">
        <v>2</v>
      </c>
      <c r="F31" t="s">
        <v>324</v>
      </c>
      <c r="G31">
        <v>103</v>
      </c>
      <c r="H31" s="31">
        <v>1</v>
      </c>
    </row>
    <row r="32" spans="2:8" x14ac:dyDescent="0.35">
      <c r="B32" t="s">
        <v>146</v>
      </c>
      <c r="C32">
        <v>9</v>
      </c>
      <c r="D32" s="31">
        <v>1</v>
      </c>
      <c r="F32" t="s">
        <v>1266</v>
      </c>
      <c r="H32" s="31">
        <v>1</v>
      </c>
    </row>
    <row r="33" spans="2:8" x14ac:dyDescent="0.35">
      <c r="B33" t="s">
        <v>146</v>
      </c>
      <c r="C33">
        <v>21</v>
      </c>
      <c r="D33" s="31">
        <v>1</v>
      </c>
      <c r="F33" t="s">
        <v>428</v>
      </c>
      <c r="G33">
        <v>36</v>
      </c>
      <c r="H33" s="31">
        <v>1</v>
      </c>
    </row>
    <row r="34" spans="2:8" x14ac:dyDescent="0.35">
      <c r="B34" t="s">
        <v>146</v>
      </c>
      <c r="C34">
        <v>38</v>
      </c>
      <c r="D34" s="31">
        <v>6</v>
      </c>
      <c r="F34" t="s">
        <v>428</v>
      </c>
      <c r="G34">
        <v>93</v>
      </c>
      <c r="H34" s="31">
        <v>1</v>
      </c>
    </row>
    <row r="35" spans="2:8" x14ac:dyDescent="0.35">
      <c r="B35" t="s">
        <v>146</v>
      </c>
      <c r="C35">
        <v>59</v>
      </c>
      <c r="D35" s="31">
        <v>2</v>
      </c>
      <c r="F35" t="s">
        <v>428</v>
      </c>
      <c r="G35">
        <v>97</v>
      </c>
      <c r="H35" s="31">
        <v>3</v>
      </c>
    </row>
    <row r="36" spans="2:8" x14ac:dyDescent="0.35">
      <c r="B36" t="s">
        <v>146</v>
      </c>
      <c r="C36">
        <v>65</v>
      </c>
      <c r="D36" s="31">
        <v>10</v>
      </c>
      <c r="F36" t="s">
        <v>428</v>
      </c>
      <c r="G36">
        <v>111</v>
      </c>
      <c r="H36" s="31">
        <v>3</v>
      </c>
    </row>
    <row r="37" spans="2:8" x14ac:dyDescent="0.35">
      <c r="B37" t="s">
        <v>146</v>
      </c>
      <c r="C37">
        <v>70</v>
      </c>
      <c r="D37" s="31">
        <v>1</v>
      </c>
      <c r="F37" t="s">
        <v>1267</v>
      </c>
      <c r="H37" s="31">
        <v>8</v>
      </c>
    </row>
    <row r="38" spans="2:8" x14ac:dyDescent="0.35">
      <c r="B38" t="s">
        <v>146</v>
      </c>
      <c r="C38">
        <v>128</v>
      </c>
      <c r="D38" s="31">
        <v>2</v>
      </c>
      <c r="F38" t="s">
        <v>132</v>
      </c>
      <c r="G38">
        <v>37</v>
      </c>
      <c r="H38" s="31">
        <v>4</v>
      </c>
    </row>
    <row r="39" spans="2:8" x14ac:dyDescent="0.35">
      <c r="B39" t="s">
        <v>146</v>
      </c>
      <c r="C39">
        <v>129</v>
      </c>
      <c r="D39" s="31">
        <v>2</v>
      </c>
      <c r="F39" t="s">
        <v>132</v>
      </c>
      <c r="G39">
        <v>54</v>
      </c>
      <c r="H39" s="31">
        <v>3</v>
      </c>
    </row>
    <row r="40" spans="2:8" x14ac:dyDescent="0.35">
      <c r="B40" t="s">
        <v>1270</v>
      </c>
      <c r="D40" s="31">
        <v>25</v>
      </c>
      <c r="F40" t="s">
        <v>132</v>
      </c>
      <c r="G40">
        <v>55</v>
      </c>
      <c r="H40" s="31">
        <v>3</v>
      </c>
    </row>
    <row r="41" spans="2:8" x14ac:dyDescent="0.35">
      <c r="B41" t="s">
        <v>1182</v>
      </c>
      <c r="C41">
        <v>128</v>
      </c>
      <c r="D41" s="31">
        <v>1</v>
      </c>
      <c r="F41" t="s">
        <v>132</v>
      </c>
      <c r="G41">
        <v>80</v>
      </c>
      <c r="H41" s="31">
        <v>1</v>
      </c>
    </row>
    <row r="42" spans="2:8" x14ac:dyDescent="0.35">
      <c r="B42" t="s">
        <v>1182</v>
      </c>
      <c r="C42">
        <v>129</v>
      </c>
      <c r="D42" s="31">
        <v>1</v>
      </c>
      <c r="F42" t="s">
        <v>132</v>
      </c>
      <c r="G42">
        <v>86</v>
      </c>
      <c r="H42" s="31">
        <v>3</v>
      </c>
    </row>
    <row r="43" spans="2:8" x14ac:dyDescent="0.35">
      <c r="B43" t="s">
        <v>1706</v>
      </c>
      <c r="D43" s="31">
        <v>2</v>
      </c>
      <c r="F43" t="s">
        <v>132</v>
      </c>
      <c r="G43">
        <v>102</v>
      </c>
      <c r="H43" s="31">
        <v>2</v>
      </c>
    </row>
    <row r="44" spans="2:8" x14ac:dyDescent="0.35">
      <c r="B44" t="s">
        <v>612</v>
      </c>
      <c r="C44">
        <v>65</v>
      </c>
      <c r="D44" s="31">
        <v>9</v>
      </c>
      <c r="F44" t="s">
        <v>132</v>
      </c>
      <c r="G44">
        <v>103</v>
      </c>
      <c r="H44" s="31">
        <v>1</v>
      </c>
    </row>
    <row r="45" spans="2:8" x14ac:dyDescent="0.35">
      <c r="B45" t="s">
        <v>1271</v>
      </c>
      <c r="D45" s="31">
        <v>9</v>
      </c>
      <c r="F45" t="s">
        <v>132</v>
      </c>
      <c r="G45">
        <v>113</v>
      </c>
      <c r="H45" s="31">
        <v>1</v>
      </c>
    </row>
    <row r="46" spans="2:8" x14ac:dyDescent="0.35">
      <c r="B46" t="s">
        <v>113</v>
      </c>
      <c r="C46">
        <v>65</v>
      </c>
      <c r="D46" s="31">
        <v>10</v>
      </c>
      <c r="F46" t="s">
        <v>132</v>
      </c>
      <c r="G46">
        <v>115</v>
      </c>
      <c r="H46" s="31">
        <v>1</v>
      </c>
    </row>
    <row r="47" spans="2:8" x14ac:dyDescent="0.35">
      <c r="B47" t="s">
        <v>1272</v>
      </c>
      <c r="D47" s="31">
        <v>10</v>
      </c>
      <c r="F47" t="s">
        <v>1268</v>
      </c>
      <c r="H47" s="31">
        <v>19</v>
      </c>
    </row>
    <row r="48" spans="2:8" x14ac:dyDescent="0.35">
      <c r="B48" t="s">
        <v>96</v>
      </c>
      <c r="C48">
        <v>2</v>
      </c>
      <c r="D48" s="31">
        <v>1</v>
      </c>
      <c r="F48" t="s">
        <v>62</v>
      </c>
      <c r="G48">
        <v>67</v>
      </c>
      <c r="H48" s="31">
        <v>2</v>
      </c>
    </row>
    <row r="49" spans="2:8" x14ac:dyDescent="0.35">
      <c r="B49" t="s">
        <v>96</v>
      </c>
      <c r="C49">
        <v>9</v>
      </c>
      <c r="D49" s="31">
        <v>1</v>
      </c>
      <c r="F49" t="s">
        <v>62</v>
      </c>
      <c r="G49">
        <v>94</v>
      </c>
      <c r="H49" s="31">
        <v>2</v>
      </c>
    </row>
    <row r="50" spans="2:8" x14ac:dyDescent="0.35">
      <c r="B50" t="s">
        <v>96</v>
      </c>
      <c r="C50">
        <v>21</v>
      </c>
      <c r="D50" s="31">
        <v>2</v>
      </c>
      <c r="F50" t="s">
        <v>1269</v>
      </c>
      <c r="H50" s="31">
        <v>4</v>
      </c>
    </row>
    <row r="51" spans="2:8" x14ac:dyDescent="0.35">
      <c r="B51" t="s">
        <v>96</v>
      </c>
      <c r="C51">
        <v>38</v>
      </c>
      <c r="D51" s="31">
        <v>2</v>
      </c>
      <c r="F51" t="s">
        <v>146</v>
      </c>
      <c r="G51">
        <v>7</v>
      </c>
      <c r="H51" s="31">
        <v>5</v>
      </c>
    </row>
    <row r="52" spans="2:8" x14ac:dyDescent="0.35">
      <c r="B52" t="s">
        <v>96</v>
      </c>
      <c r="C52">
        <v>45</v>
      </c>
      <c r="D52" s="31">
        <v>1</v>
      </c>
      <c r="F52" t="s">
        <v>146</v>
      </c>
      <c r="G52">
        <v>19</v>
      </c>
      <c r="H52" s="31">
        <v>1</v>
      </c>
    </row>
    <row r="53" spans="2:8" x14ac:dyDescent="0.35">
      <c r="B53" t="s">
        <v>96</v>
      </c>
      <c r="C53">
        <v>52</v>
      </c>
      <c r="D53" s="31">
        <v>1</v>
      </c>
      <c r="F53" t="s">
        <v>146</v>
      </c>
      <c r="G53">
        <v>71</v>
      </c>
      <c r="H53" s="31">
        <v>3</v>
      </c>
    </row>
    <row r="54" spans="2:8" x14ac:dyDescent="0.35">
      <c r="B54" t="s">
        <v>96</v>
      </c>
      <c r="C54">
        <v>65</v>
      </c>
      <c r="D54" s="31">
        <v>20</v>
      </c>
      <c r="F54" t="s">
        <v>146</v>
      </c>
      <c r="G54">
        <v>86</v>
      </c>
      <c r="H54" s="31">
        <v>2</v>
      </c>
    </row>
    <row r="55" spans="2:8" x14ac:dyDescent="0.35">
      <c r="B55" t="s">
        <v>96</v>
      </c>
      <c r="C55">
        <v>70</v>
      </c>
      <c r="D55" s="31">
        <v>1</v>
      </c>
      <c r="F55" t="s">
        <v>146</v>
      </c>
      <c r="G55">
        <v>88</v>
      </c>
      <c r="H55" s="31">
        <v>1</v>
      </c>
    </row>
    <row r="56" spans="2:8" x14ac:dyDescent="0.35">
      <c r="B56" t="s">
        <v>96</v>
      </c>
      <c r="C56">
        <v>128</v>
      </c>
      <c r="D56" s="31">
        <v>2</v>
      </c>
      <c r="F56" t="s">
        <v>146</v>
      </c>
      <c r="G56">
        <v>98</v>
      </c>
      <c r="H56" s="31">
        <v>1</v>
      </c>
    </row>
    <row r="57" spans="2:8" x14ac:dyDescent="0.35">
      <c r="B57" t="s">
        <v>96</v>
      </c>
      <c r="C57">
        <v>129</v>
      </c>
      <c r="D57" s="31">
        <v>2</v>
      </c>
      <c r="F57" t="s">
        <v>146</v>
      </c>
      <c r="G57">
        <v>107</v>
      </c>
      <c r="H57" s="31">
        <v>3</v>
      </c>
    </row>
    <row r="58" spans="2:8" x14ac:dyDescent="0.35">
      <c r="B58" t="s">
        <v>1273</v>
      </c>
      <c r="D58" s="31">
        <v>33</v>
      </c>
      <c r="F58" t="s">
        <v>146</v>
      </c>
      <c r="G58">
        <v>108</v>
      </c>
      <c r="H58" s="31">
        <v>1</v>
      </c>
    </row>
    <row r="59" spans="2:8" x14ac:dyDescent="0.35">
      <c r="B59" t="s">
        <v>1248</v>
      </c>
      <c r="D59" s="31">
        <v>140</v>
      </c>
      <c r="F59" t="s">
        <v>146</v>
      </c>
      <c r="G59">
        <v>110</v>
      </c>
      <c r="H59" s="31">
        <v>4</v>
      </c>
    </row>
    <row r="60" spans="2:8" x14ac:dyDescent="0.35">
      <c r="F60" t="s">
        <v>146</v>
      </c>
      <c r="G60">
        <v>143</v>
      </c>
      <c r="H60" s="31">
        <v>1</v>
      </c>
    </row>
    <row r="61" spans="2:8" x14ac:dyDescent="0.35">
      <c r="F61" t="s">
        <v>1270</v>
      </c>
      <c r="H61" s="31">
        <v>22</v>
      </c>
    </row>
    <row r="62" spans="2:8" x14ac:dyDescent="0.35">
      <c r="F62" t="s">
        <v>1182</v>
      </c>
      <c r="G62">
        <v>86</v>
      </c>
      <c r="H62" s="31">
        <v>1</v>
      </c>
    </row>
    <row r="63" spans="2:8" x14ac:dyDescent="0.35">
      <c r="F63" t="s">
        <v>1182</v>
      </c>
      <c r="G63">
        <v>103</v>
      </c>
      <c r="H63" s="31">
        <v>1</v>
      </c>
    </row>
    <row r="64" spans="2:8" x14ac:dyDescent="0.35">
      <c r="F64" t="s">
        <v>1182</v>
      </c>
      <c r="G64">
        <v>108</v>
      </c>
      <c r="H64" s="31">
        <v>1</v>
      </c>
    </row>
    <row r="65" spans="6:8" x14ac:dyDescent="0.35">
      <c r="F65" t="s">
        <v>1182</v>
      </c>
      <c r="G65">
        <v>110</v>
      </c>
      <c r="H65" s="31">
        <v>7</v>
      </c>
    </row>
    <row r="66" spans="6:8" x14ac:dyDescent="0.35">
      <c r="F66" t="s">
        <v>1706</v>
      </c>
      <c r="H66" s="31">
        <v>10</v>
      </c>
    </row>
    <row r="67" spans="6:8" x14ac:dyDescent="0.35">
      <c r="F67" t="s">
        <v>612</v>
      </c>
      <c r="G67">
        <v>54</v>
      </c>
      <c r="H67" s="31">
        <v>6</v>
      </c>
    </row>
    <row r="68" spans="6:8" x14ac:dyDescent="0.35">
      <c r="F68" t="s">
        <v>1271</v>
      </c>
      <c r="H68" s="31">
        <v>6</v>
      </c>
    </row>
    <row r="69" spans="6:8" x14ac:dyDescent="0.35">
      <c r="F69" t="s">
        <v>113</v>
      </c>
      <c r="G69">
        <v>54</v>
      </c>
      <c r="H69" s="31">
        <v>3</v>
      </c>
    </row>
    <row r="70" spans="6:8" x14ac:dyDescent="0.35">
      <c r="F70" t="s">
        <v>113</v>
      </c>
      <c r="G70">
        <v>80</v>
      </c>
      <c r="H70" s="31">
        <v>1</v>
      </c>
    </row>
    <row r="71" spans="6:8" x14ac:dyDescent="0.35">
      <c r="F71" t="s">
        <v>113</v>
      </c>
      <c r="G71">
        <v>88</v>
      </c>
      <c r="H71" s="31">
        <v>1</v>
      </c>
    </row>
    <row r="72" spans="6:8" x14ac:dyDescent="0.35">
      <c r="F72" t="s">
        <v>113</v>
      </c>
      <c r="G72">
        <v>113</v>
      </c>
      <c r="H72" s="31">
        <v>2</v>
      </c>
    </row>
    <row r="73" spans="6:8" x14ac:dyDescent="0.35">
      <c r="F73" t="s">
        <v>1272</v>
      </c>
      <c r="H73" s="31">
        <v>7</v>
      </c>
    </row>
    <row r="74" spans="6:8" x14ac:dyDescent="0.35">
      <c r="F74" t="s">
        <v>96</v>
      </c>
      <c r="G74">
        <v>7</v>
      </c>
      <c r="H74" s="31">
        <v>4</v>
      </c>
    </row>
    <row r="75" spans="6:8" x14ac:dyDescent="0.35">
      <c r="F75" t="s">
        <v>96</v>
      </c>
      <c r="G75">
        <v>19</v>
      </c>
      <c r="H75" s="31">
        <v>1</v>
      </c>
    </row>
    <row r="76" spans="6:8" x14ac:dyDescent="0.35">
      <c r="F76" t="s">
        <v>96</v>
      </c>
      <c r="G76">
        <v>37</v>
      </c>
      <c r="H76" s="31">
        <v>3</v>
      </c>
    </row>
    <row r="77" spans="6:8" x14ac:dyDescent="0.35">
      <c r="F77" t="s">
        <v>96</v>
      </c>
      <c r="G77">
        <v>66</v>
      </c>
      <c r="H77" s="31">
        <v>1</v>
      </c>
    </row>
    <row r="78" spans="6:8" x14ac:dyDescent="0.35">
      <c r="F78" t="s">
        <v>96</v>
      </c>
      <c r="G78">
        <v>71</v>
      </c>
      <c r="H78" s="31">
        <v>1</v>
      </c>
    </row>
    <row r="79" spans="6:8" x14ac:dyDescent="0.35">
      <c r="F79" t="s">
        <v>96</v>
      </c>
      <c r="G79">
        <v>88</v>
      </c>
      <c r="H79" s="31">
        <v>1</v>
      </c>
    </row>
    <row r="80" spans="6:8" x14ac:dyDescent="0.35">
      <c r="F80" t="s">
        <v>96</v>
      </c>
      <c r="G80">
        <v>93</v>
      </c>
      <c r="H80" s="31">
        <v>1</v>
      </c>
    </row>
    <row r="81" spans="6:8" x14ac:dyDescent="0.35">
      <c r="F81" t="s">
        <v>96</v>
      </c>
      <c r="G81">
        <v>97</v>
      </c>
      <c r="H81" s="31">
        <v>2</v>
      </c>
    </row>
    <row r="82" spans="6:8" x14ac:dyDescent="0.35">
      <c r="F82" t="s">
        <v>96</v>
      </c>
      <c r="G82">
        <v>98</v>
      </c>
      <c r="H82" s="31">
        <v>1</v>
      </c>
    </row>
    <row r="83" spans="6:8" x14ac:dyDescent="0.35">
      <c r="F83" t="s">
        <v>96</v>
      </c>
      <c r="G83">
        <v>107</v>
      </c>
      <c r="H83" s="31">
        <v>3</v>
      </c>
    </row>
    <row r="84" spans="6:8" x14ac:dyDescent="0.35">
      <c r="F84" t="s">
        <v>96</v>
      </c>
      <c r="G84">
        <v>139</v>
      </c>
      <c r="H84" s="31">
        <v>3</v>
      </c>
    </row>
    <row r="85" spans="6:8" x14ac:dyDescent="0.35">
      <c r="F85" t="s">
        <v>1273</v>
      </c>
      <c r="H85" s="31">
        <v>21</v>
      </c>
    </row>
    <row r="86" spans="6:8" x14ac:dyDescent="0.35">
      <c r="F86" t="s">
        <v>634</v>
      </c>
      <c r="G86">
        <v>55</v>
      </c>
      <c r="H86" s="31">
        <v>4</v>
      </c>
    </row>
    <row r="87" spans="6:8" x14ac:dyDescent="0.35">
      <c r="F87" t="s">
        <v>1274</v>
      </c>
      <c r="H87" s="31">
        <v>4</v>
      </c>
    </row>
    <row r="88" spans="6:8" x14ac:dyDescent="0.35">
      <c r="F88" t="s">
        <v>1248</v>
      </c>
      <c r="H88" s="31">
        <v>125</v>
      </c>
    </row>
  </sheetData>
  <sheetProtection algorithmName="SHA-512" hashValue="kZdl/ukrP1y54qxEhXxxBn6GwlGqdliffBxlpuRELDdvvtcLtdfHCnKJNfGsBz+CYRFgidZrBq72Q6Z47PznZg==" saltValue="/Xg5cD/2PDZtRbsXWNjfiw==" spinCount="100000"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5837-A4F0-4979-BAEC-A2915D2D990A}">
  <dimension ref="B2:O42"/>
  <sheetViews>
    <sheetView showGridLines="0" topLeftCell="D1" workbookViewId="0"/>
  </sheetViews>
  <sheetFormatPr defaultRowHeight="14.5" x14ac:dyDescent="0.35"/>
  <cols>
    <col min="2" max="2" width="22.6328125" bestFit="1" customWidth="1"/>
    <col min="3" max="3" width="20.54296875" bestFit="1" customWidth="1"/>
    <col min="4" max="4" width="19.90625" bestFit="1" customWidth="1"/>
    <col min="5" max="5" width="22.7265625" bestFit="1" customWidth="1"/>
    <col min="6" max="6" width="21.81640625" bestFit="1" customWidth="1"/>
    <col min="10" max="10" width="22.6328125" bestFit="1" customWidth="1"/>
    <col min="11" max="11" width="20.54296875" bestFit="1" customWidth="1"/>
    <col min="12" max="12" width="19.90625" bestFit="1" customWidth="1"/>
    <col min="13" max="13" width="22.7265625" bestFit="1" customWidth="1"/>
    <col min="14" max="14" width="21.81640625" bestFit="1" customWidth="1"/>
  </cols>
  <sheetData>
    <row r="2" spans="2:14" ht="21" x14ac:dyDescent="0.5">
      <c r="B2" s="74" t="s">
        <v>1376</v>
      </c>
    </row>
    <row r="3" spans="2:14" ht="21" x14ac:dyDescent="0.5">
      <c r="B3" s="74"/>
    </row>
    <row r="4" spans="2:14" ht="18.5" x14ac:dyDescent="0.45">
      <c r="B4" s="75" t="s">
        <v>1374</v>
      </c>
      <c r="E4" s="53"/>
      <c r="F4" s="56"/>
      <c r="G4" s="57"/>
      <c r="H4" s="57"/>
      <c r="I4" s="53"/>
      <c r="J4" s="75" t="s">
        <v>1375</v>
      </c>
      <c r="K4" s="53"/>
      <c r="L4" s="53"/>
      <c r="M4" s="57"/>
    </row>
    <row r="5" spans="2:14" x14ac:dyDescent="0.35">
      <c r="E5" s="53"/>
      <c r="F5" s="56"/>
      <c r="G5" s="57"/>
      <c r="H5" s="57"/>
      <c r="I5" s="53"/>
      <c r="J5" s="57"/>
      <c r="K5" s="53"/>
      <c r="L5" s="53"/>
      <c r="M5" s="57"/>
    </row>
    <row r="6" spans="2:14" x14ac:dyDescent="0.35">
      <c r="B6" s="29" t="s">
        <v>1276</v>
      </c>
      <c r="J6" s="29" t="s">
        <v>1276</v>
      </c>
    </row>
    <row r="7" spans="2:14" x14ac:dyDescent="0.35">
      <c r="B7" s="29" t="s">
        <v>1345</v>
      </c>
      <c r="J7" s="29" t="s">
        <v>1345</v>
      </c>
    </row>
    <row r="8" spans="2:14" x14ac:dyDescent="0.35">
      <c r="B8" s="29" t="s">
        <v>1261</v>
      </c>
      <c r="J8" s="29" t="s">
        <v>1261</v>
      </c>
    </row>
    <row r="9" spans="2:14" x14ac:dyDescent="0.35">
      <c r="B9" s="29" t="s">
        <v>24</v>
      </c>
      <c r="C9" t="s">
        <v>1344</v>
      </c>
      <c r="J9" s="29" t="s">
        <v>24</v>
      </c>
      <c r="K9" t="s">
        <v>1344</v>
      </c>
    </row>
    <row r="10" spans="2:14" x14ac:dyDescent="0.35">
      <c r="B10" s="29" t="s">
        <v>1275</v>
      </c>
      <c r="C10" t="s">
        <v>1246</v>
      </c>
      <c r="J10" s="29" t="s">
        <v>1275</v>
      </c>
      <c r="K10" t="s">
        <v>1246</v>
      </c>
    </row>
    <row r="11" spans="2:14" x14ac:dyDescent="0.35">
      <c r="B11" s="29" t="s">
        <v>1245</v>
      </c>
      <c r="C11" s="30">
        <v>0</v>
      </c>
      <c r="J11" s="29" t="s">
        <v>1245</v>
      </c>
      <c r="K11" t="s">
        <v>1246</v>
      </c>
    </row>
    <row r="13" spans="2:14" x14ac:dyDescent="0.35">
      <c r="B13" s="29" t="s">
        <v>27</v>
      </c>
      <c r="C13" t="s">
        <v>1285</v>
      </c>
      <c r="D13" t="s">
        <v>1286</v>
      </c>
      <c r="E13" t="s">
        <v>1250</v>
      </c>
      <c r="F13" t="s">
        <v>1287</v>
      </c>
      <c r="J13" s="29" t="s">
        <v>27</v>
      </c>
      <c r="K13" t="s">
        <v>1285</v>
      </c>
      <c r="L13" t="s">
        <v>1286</v>
      </c>
      <c r="M13" t="s">
        <v>1250</v>
      </c>
      <c r="N13" t="s">
        <v>1287</v>
      </c>
    </row>
    <row r="14" spans="2:14" x14ac:dyDescent="0.35">
      <c r="B14" t="s">
        <v>182</v>
      </c>
      <c r="C14" s="31">
        <v>24.486175153865837</v>
      </c>
      <c r="D14" s="31">
        <v>4.6664528299479811</v>
      </c>
      <c r="E14" s="31">
        <v>7</v>
      </c>
      <c r="F14" s="31">
        <v>2</v>
      </c>
      <c r="J14" t="s">
        <v>182</v>
      </c>
      <c r="K14" s="31">
        <v>64.221595617903091</v>
      </c>
      <c r="L14" s="31">
        <v>13.166086188576083</v>
      </c>
      <c r="M14" s="31">
        <v>8</v>
      </c>
      <c r="N14" s="31">
        <v>5</v>
      </c>
    </row>
    <row r="15" spans="2:14" x14ac:dyDescent="0.35">
      <c r="B15" t="s">
        <v>167</v>
      </c>
      <c r="C15" s="31">
        <v>1229.1423654309947</v>
      </c>
      <c r="D15" s="31">
        <v>2.2651794426482379</v>
      </c>
      <c r="E15" s="31">
        <v>2</v>
      </c>
      <c r="F15" s="31">
        <v>2</v>
      </c>
      <c r="J15" t="s">
        <v>107</v>
      </c>
      <c r="K15" s="31">
        <v>136.05580692526894</v>
      </c>
      <c r="L15" s="31">
        <v>11.301457257710274</v>
      </c>
      <c r="M15" s="31">
        <v>7</v>
      </c>
      <c r="N15" s="31">
        <v>5</v>
      </c>
    </row>
    <row r="16" spans="2:14" x14ac:dyDescent="0.35">
      <c r="B16" t="s">
        <v>135</v>
      </c>
      <c r="C16" s="31">
        <v>33.699639274468666</v>
      </c>
      <c r="D16" s="31">
        <v>4.3670837440938488</v>
      </c>
      <c r="E16" s="31">
        <v>30</v>
      </c>
      <c r="F16" s="31">
        <v>2.0000000000000018</v>
      </c>
      <c r="J16" t="s">
        <v>135</v>
      </c>
      <c r="K16" s="31">
        <v>131.0131731584097</v>
      </c>
      <c r="L16" s="31">
        <v>9.4220000000000024</v>
      </c>
      <c r="M16" s="31">
        <v>6</v>
      </c>
      <c r="N16" s="31">
        <v>5</v>
      </c>
    </row>
    <row r="17" spans="2:15" x14ac:dyDescent="0.35">
      <c r="B17" t="s">
        <v>428</v>
      </c>
      <c r="C17" s="31">
        <v>150.01819078200788</v>
      </c>
      <c r="D17" s="31">
        <v>5.8449999999999989</v>
      </c>
      <c r="E17" s="31">
        <v>11</v>
      </c>
      <c r="F17" s="31">
        <v>2</v>
      </c>
      <c r="J17" t="s">
        <v>428</v>
      </c>
      <c r="K17" s="31">
        <v>215.45034250974237</v>
      </c>
      <c r="L17" s="31">
        <v>35.010077986679754</v>
      </c>
      <c r="M17" s="31">
        <v>8</v>
      </c>
      <c r="N17" s="31">
        <v>4</v>
      </c>
    </row>
    <row r="18" spans="2:15" x14ac:dyDescent="0.35">
      <c r="B18" t="s">
        <v>132</v>
      </c>
      <c r="C18" s="31">
        <v>29.72254423064274</v>
      </c>
      <c r="D18" s="31">
        <v>3.7671683336053094</v>
      </c>
      <c r="E18" s="31">
        <v>4</v>
      </c>
      <c r="F18" s="31">
        <v>1.9999999999999998</v>
      </c>
      <c r="J18" t="s">
        <v>132</v>
      </c>
      <c r="K18" s="31">
        <v>293.89167566547155</v>
      </c>
      <c r="L18" s="31">
        <v>18.206981220849467</v>
      </c>
      <c r="M18" s="31">
        <v>19</v>
      </c>
      <c r="N18" s="31">
        <v>8.9999999999999964</v>
      </c>
    </row>
    <row r="19" spans="2:15" x14ac:dyDescent="0.35">
      <c r="B19" t="s">
        <v>146</v>
      </c>
      <c r="C19" s="31">
        <v>4428.1202841246104</v>
      </c>
      <c r="D19" s="31">
        <v>25.749353921930158</v>
      </c>
      <c r="E19" s="31">
        <v>25</v>
      </c>
      <c r="F19" s="31">
        <v>8.0000000000000036</v>
      </c>
      <c r="J19" t="s">
        <v>62</v>
      </c>
      <c r="K19" s="31">
        <v>78.766471512976651</v>
      </c>
      <c r="L19" s="31">
        <v>8.7393849157610308</v>
      </c>
      <c r="M19" s="31">
        <v>4</v>
      </c>
      <c r="N19" s="31">
        <v>2</v>
      </c>
    </row>
    <row r="20" spans="2:15" x14ac:dyDescent="0.35">
      <c r="B20" t="s">
        <v>1182</v>
      </c>
      <c r="C20" s="31">
        <v>403093.32049609174</v>
      </c>
      <c r="D20" s="31">
        <v>4.7099999999999991</v>
      </c>
      <c r="E20" s="31">
        <v>2</v>
      </c>
      <c r="F20" s="31">
        <v>2</v>
      </c>
      <c r="J20" t="s">
        <v>146</v>
      </c>
      <c r="K20" s="31">
        <v>231.67850072438799</v>
      </c>
      <c r="L20" s="31">
        <v>3.2225863568146202</v>
      </c>
      <c r="M20" s="31">
        <v>22</v>
      </c>
      <c r="N20" s="31">
        <v>9.9999999999999964</v>
      </c>
    </row>
    <row r="21" spans="2:15" x14ac:dyDescent="0.35">
      <c r="B21" t="s">
        <v>96</v>
      </c>
      <c r="C21" s="31">
        <v>3464.6505052231532</v>
      </c>
      <c r="D21" s="31">
        <v>30.368875871608683</v>
      </c>
      <c r="E21" s="31">
        <v>33</v>
      </c>
      <c r="F21" s="31">
        <v>9.9999999999999964</v>
      </c>
      <c r="J21" t="s">
        <v>1182</v>
      </c>
      <c r="K21" s="31">
        <v>136.17919727202948</v>
      </c>
      <c r="L21" s="31">
        <v>3.5710260318979352</v>
      </c>
      <c r="M21" s="31">
        <v>10</v>
      </c>
      <c r="N21" s="31">
        <v>4</v>
      </c>
    </row>
    <row r="22" spans="2:15" x14ac:dyDescent="0.35">
      <c r="B22" t="s">
        <v>1248</v>
      </c>
      <c r="C22" s="31">
        <v>412453.16020031151</v>
      </c>
      <c r="D22" s="31">
        <v>81.739114143834215</v>
      </c>
      <c r="E22" s="31">
        <v>114</v>
      </c>
      <c r="F22" s="31">
        <v>30</v>
      </c>
      <c r="J22" t="s">
        <v>113</v>
      </c>
      <c r="K22" s="31">
        <v>2123.6133667523513</v>
      </c>
      <c r="L22" s="31">
        <v>50.921109921322156</v>
      </c>
      <c r="M22" s="31">
        <v>7</v>
      </c>
      <c r="N22" s="31">
        <v>4</v>
      </c>
    </row>
    <row r="23" spans="2:15" x14ac:dyDescent="0.35">
      <c r="J23" t="s">
        <v>96</v>
      </c>
      <c r="K23" s="31">
        <v>145.6119007216943</v>
      </c>
      <c r="L23" s="31">
        <v>20.526304588359423</v>
      </c>
      <c r="M23" s="31">
        <v>21</v>
      </c>
      <c r="N23" s="31">
        <v>11.000000000000002</v>
      </c>
    </row>
    <row r="24" spans="2:15" x14ac:dyDescent="0.35">
      <c r="J24" t="s">
        <v>1248</v>
      </c>
      <c r="K24" s="31">
        <v>3556.4820308602357</v>
      </c>
      <c r="L24" s="31">
        <v>174.0870144679707</v>
      </c>
      <c r="M24" s="31">
        <v>112</v>
      </c>
      <c r="N24" s="31">
        <v>59.000000000000064</v>
      </c>
    </row>
    <row r="26" spans="2:15" x14ac:dyDescent="0.35">
      <c r="B26" s="46" t="s">
        <v>27</v>
      </c>
      <c r="C26" s="46" t="s">
        <v>1285</v>
      </c>
      <c r="D26" s="46" t="s">
        <v>1286</v>
      </c>
      <c r="E26" s="48" t="s">
        <v>1289</v>
      </c>
      <c r="F26" s="49" t="s">
        <v>1288</v>
      </c>
      <c r="G26" s="46" t="s">
        <v>353</v>
      </c>
    </row>
    <row r="27" spans="2:15" ht="13.5" customHeight="1" x14ac:dyDescent="0.35">
      <c r="B27" s="46" t="s">
        <v>182</v>
      </c>
      <c r="C27" s="35">
        <v>24.486175153865837</v>
      </c>
      <c r="D27" s="35">
        <v>4.6664528299479811</v>
      </c>
      <c r="E27" s="35">
        <v>7</v>
      </c>
      <c r="F27" s="35">
        <v>2</v>
      </c>
      <c r="G27" s="46">
        <f t="shared" ref="G27:G34" si="0">D27/C27</f>
        <v>0.19057499999999997</v>
      </c>
    </row>
    <row r="28" spans="2:15" x14ac:dyDescent="0.35">
      <c r="B28" s="46" t="s">
        <v>167</v>
      </c>
      <c r="C28" s="35">
        <v>1229.1423654309947</v>
      </c>
      <c r="D28" s="35">
        <v>2.2651794426482379</v>
      </c>
      <c r="E28" s="35">
        <v>2</v>
      </c>
      <c r="F28" s="35">
        <v>2</v>
      </c>
      <c r="G28" s="46">
        <f t="shared" si="0"/>
        <v>1.8428942865816526E-3</v>
      </c>
    </row>
    <row r="29" spans="2:15" x14ac:dyDescent="0.35">
      <c r="B29" s="46" t="s">
        <v>135</v>
      </c>
      <c r="C29" s="35">
        <v>33.699639274468666</v>
      </c>
      <c r="D29" s="35">
        <v>4.3670837440938488</v>
      </c>
      <c r="E29" s="35">
        <v>30</v>
      </c>
      <c r="F29" s="35">
        <v>2.0000000000000018</v>
      </c>
      <c r="G29" s="46">
        <f t="shared" si="0"/>
        <v>0.12958844183837939</v>
      </c>
    </row>
    <row r="30" spans="2:15" x14ac:dyDescent="0.35">
      <c r="B30" s="46" t="s">
        <v>428</v>
      </c>
      <c r="C30" s="35">
        <v>150.01819078200788</v>
      </c>
      <c r="D30" s="35">
        <v>5.8449999999999989</v>
      </c>
      <c r="E30" s="35">
        <v>11</v>
      </c>
      <c r="F30" s="35">
        <v>2</v>
      </c>
      <c r="G30" s="46">
        <f t="shared" si="0"/>
        <v>3.8961941678748779E-2</v>
      </c>
      <c r="J30" s="46" t="s">
        <v>27</v>
      </c>
      <c r="K30" s="46" t="s">
        <v>1285</v>
      </c>
      <c r="L30" s="46" t="s">
        <v>1286</v>
      </c>
      <c r="M30" s="46" t="s">
        <v>1289</v>
      </c>
      <c r="N30" s="49" t="s">
        <v>1288</v>
      </c>
      <c r="O30" s="46" t="s">
        <v>353</v>
      </c>
    </row>
    <row r="31" spans="2:15" x14ac:dyDescent="0.35">
      <c r="B31" s="46" t="s">
        <v>132</v>
      </c>
      <c r="C31" s="35">
        <v>29.72254423064274</v>
      </c>
      <c r="D31" s="35">
        <v>3.7671683336053094</v>
      </c>
      <c r="E31" s="35">
        <v>4</v>
      </c>
      <c r="F31" s="35">
        <v>1.9999999999999998</v>
      </c>
      <c r="G31" s="46">
        <f t="shared" si="0"/>
        <v>0.12674447733587729</v>
      </c>
      <c r="J31" s="46" t="s">
        <v>182</v>
      </c>
      <c r="K31" s="35">
        <v>64.221595617903091</v>
      </c>
      <c r="L31" s="35">
        <v>13.166086188576083</v>
      </c>
      <c r="M31" s="35">
        <v>8</v>
      </c>
      <c r="N31" s="35">
        <v>5</v>
      </c>
      <c r="O31" s="46">
        <f>L31/K31</f>
        <v>0.20501026269901282</v>
      </c>
    </row>
    <row r="32" spans="2:15" x14ac:dyDescent="0.35">
      <c r="B32" s="46" t="s">
        <v>146</v>
      </c>
      <c r="C32" s="35">
        <v>4428.1202841246104</v>
      </c>
      <c r="D32" s="35">
        <v>25.749353921930158</v>
      </c>
      <c r="E32" s="35">
        <v>25</v>
      </c>
      <c r="F32" s="35">
        <v>8.0000000000000036</v>
      </c>
      <c r="G32" s="46">
        <f t="shared" si="0"/>
        <v>5.8149626183924942E-3</v>
      </c>
      <c r="J32" s="46" t="s">
        <v>107</v>
      </c>
      <c r="K32" s="35">
        <v>136.05580692526894</v>
      </c>
      <c r="L32" s="35">
        <v>11.301457257710274</v>
      </c>
      <c r="M32" s="35">
        <v>7</v>
      </c>
      <c r="N32" s="35">
        <v>5</v>
      </c>
      <c r="O32" s="46">
        <f t="shared" ref="O32:O40" si="1">L32/K32</f>
        <v>8.3064865169024352E-2</v>
      </c>
    </row>
    <row r="33" spans="2:15" x14ac:dyDescent="0.35">
      <c r="B33" s="46" t="s">
        <v>1182</v>
      </c>
      <c r="C33" s="35">
        <v>403093.32049609174</v>
      </c>
      <c r="D33" s="35">
        <v>4.7099999999999991</v>
      </c>
      <c r="E33" s="35">
        <v>2</v>
      </c>
      <c r="F33" s="35">
        <v>2</v>
      </c>
      <c r="G33" s="46">
        <f t="shared" si="0"/>
        <v>1.168463916545019E-5</v>
      </c>
      <c r="J33" s="46" t="s">
        <v>135</v>
      </c>
      <c r="K33" s="35">
        <v>131.0131731584097</v>
      </c>
      <c r="L33" s="35">
        <v>9.4220000000000024</v>
      </c>
      <c r="M33" s="35">
        <v>6</v>
      </c>
      <c r="N33" s="35">
        <v>5</v>
      </c>
      <c r="O33" s="46">
        <f t="shared" si="1"/>
        <v>7.1916432316372805E-2</v>
      </c>
    </row>
    <row r="34" spans="2:15" x14ac:dyDescent="0.35">
      <c r="B34" s="46" t="s">
        <v>96</v>
      </c>
      <c r="C34" s="35">
        <v>3464.6505052231532</v>
      </c>
      <c r="D34" s="35">
        <v>30.368875871608683</v>
      </c>
      <c r="E34" s="35">
        <v>33</v>
      </c>
      <c r="F34" s="35">
        <v>9.9999999999999964</v>
      </c>
      <c r="G34" s="46">
        <f t="shared" si="0"/>
        <v>8.7653504518928858E-3</v>
      </c>
      <c r="J34" s="46" t="s">
        <v>428</v>
      </c>
      <c r="K34" s="35">
        <v>215.45034250974237</v>
      </c>
      <c r="L34" s="35">
        <v>35.010077986679754</v>
      </c>
      <c r="M34" s="35">
        <v>8</v>
      </c>
      <c r="N34" s="35">
        <v>4</v>
      </c>
      <c r="O34" s="46">
        <f>L34/K34</f>
        <v>0.16249720273754797</v>
      </c>
    </row>
    <row r="35" spans="2:15" x14ac:dyDescent="0.35">
      <c r="C35" s="31"/>
      <c r="D35" s="31"/>
      <c r="E35" s="31">
        <f>SUM(E27:E34)</f>
        <v>114</v>
      </c>
      <c r="F35" s="31">
        <f>SUM(F27:F34)</f>
        <v>30.000000000000004</v>
      </c>
      <c r="G35" s="31"/>
      <c r="J35" s="46" t="s">
        <v>132</v>
      </c>
      <c r="K35" s="35">
        <v>293.89167566547155</v>
      </c>
      <c r="L35" s="35">
        <v>18.206981220849467</v>
      </c>
      <c r="M35" s="35">
        <v>19</v>
      </c>
      <c r="N35" s="35">
        <v>8.9999999999999964</v>
      </c>
      <c r="O35" s="46">
        <f t="shared" si="1"/>
        <v>6.1951333530024681E-2</v>
      </c>
    </row>
    <row r="36" spans="2:15" x14ac:dyDescent="0.35">
      <c r="C36" s="31"/>
      <c r="D36" s="31"/>
      <c r="E36" s="31"/>
      <c r="F36" s="31"/>
      <c r="G36" s="31"/>
      <c r="J36" s="46" t="s">
        <v>62</v>
      </c>
      <c r="K36" s="35">
        <v>78.766471512976651</v>
      </c>
      <c r="L36" s="35">
        <v>8.7393849157610308</v>
      </c>
      <c r="M36" s="35">
        <v>4</v>
      </c>
      <c r="N36" s="35">
        <v>2</v>
      </c>
      <c r="O36" s="46">
        <f t="shared" si="1"/>
        <v>0.11095310920867175</v>
      </c>
    </row>
    <row r="37" spans="2:15" x14ac:dyDescent="0.35">
      <c r="C37" s="31"/>
      <c r="D37" s="31"/>
      <c r="E37" s="31"/>
      <c r="F37" s="31"/>
      <c r="G37" s="31"/>
      <c r="J37" s="46" t="s">
        <v>146</v>
      </c>
      <c r="K37" s="35">
        <v>231.67850072438799</v>
      </c>
      <c r="L37" s="35">
        <v>3.2225863568146202</v>
      </c>
      <c r="M37" s="35">
        <v>22</v>
      </c>
      <c r="N37" s="35">
        <v>9.9999999999999964</v>
      </c>
      <c r="O37" s="46">
        <f t="shared" si="1"/>
        <v>1.3909734164968161E-2</v>
      </c>
    </row>
    <row r="38" spans="2:15" x14ac:dyDescent="0.35">
      <c r="C38" s="31"/>
      <c r="D38" s="31"/>
      <c r="E38" s="31"/>
      <c r="F38" s="31"/>
      <c r="G38" s="31"/>
      <c r="J38" s="46" t="s">
        <v>1182</v>
      </c>
      <c r="K38" s="35">
        <v>136.17919727202948</v>
      </c>
      <c r="L38" s="35">
        <v>3.5710260318979352</v>
      </c>
      <c r="M38" s="35">
        <v>10</v>
      </c>
      <c r="N38" s="35">
        <v>4</v>
      </c>
      <c r="O38" s="46">
        <f t="shared" si="1"/>
        <v>2.6222992229602501E-2</v>
      </c>
    </row>
    <row r="39" spans="2:15" x14ac:dyDescent="0.35">
      <c r="C39" s="31"/>
      <c r="D39" s="31"/>
      <c r="E39" s="31"/>
      <c r="F39" s="31"/>
      <c r="G39" s="31"/>
      <c r="J39" s="46" t="s">
        <v>113</v>
      </c>
      <c r="K39" s="35">
        <v>2123.6133667523513</v>
      </c>
      <c r="L39" s="35">
        <v>50.921109921322156</v>
      </c>
      <c r="M39" s="35">
        <v>7</v>
      </c>
      <c r="N39" s="35">
        <v>4</v>
      </c>
      <c r="O39" s="46">
        <f t="shared" si="1"/>
        <v>2.3978522041041759E-2</v>
      </c>
    </row>
    <row r="40" spans="2:15" x14ac:dyDescent="0.35">
      <c r="C40" s="31"/>
      <c r="D40" s="31"/>
      <c r="E40" s="31"/>
      <c r="F40" s="31"/>
      <c r="G40" s="31"/>
      <c r="J40" s="46" t="s">
        <v>96</v>
      </c>
      <c r="K40" s="35">
        <v>145.6119007216943</v>
      </c>
      <c r="L40" s="35">
        <v>20.526304588359423</v>
      </c>
      <c r="M40" s="35">
        <v>21</v>
      </c>
      <c r="N40" s="35">
        <v>11.000000000000002</v>
      </c>
      <c r="O40" s="46">
        <f t="shared" si="1"/>
        <v>0.14096584473264326</v>
      </c>
    </row>
    <row r="41" spans="2:15" x14ac:dyDescent="0.35">
      <c r="C41" s="31"/>
      <c r="D41" s="31"/>
      <c r="E41" s="31"/>
      <c r="F41" s="31"/>
      <c r="G41" s="31"/>
      <c r="J41" s="46"/>
      <c r="K41" s="46"/>
      <c r="L41" s="46"/>
      <c r="M41" s="46">
        <f>SUM(M31:M40)</f>
        <v>112</v>
      </c>
      <c r="N41" s="46">
        <f>SUM(N31:N40)</f>
        <v>58.999999999999993</v>
      </c>
      <c r="O41" s="46"/>
    </row>
    <row r="42" spans="2:15" x14ac:dyDescent="0.35">
      <c r="C42" s="31"/>
      <c r="D42" s="31"/>
      <c r="E42" s="31"/>
      <c r="F42" s="31"/>
      <c r="G42" s="31"/>
    </row>
  </sheetData>
  <sheetProtection algorithmName="SHA-512" hashValue="d8FAtwtVLBpTt81v0z1+lMpj9mQFSheRVY2ITFadj9oKb18fqBhBhSxBtBJFo6QvywDkWwNGATO13vURY94krg==" saltValue="rUSa8d9bIEs7nLcAcqVnJA==" spinCount="100000" sheet="1" objects="1" scenarios="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A656C-261E-4740-B82A-B1E8A3C0696D}">
  <dimension ref="B1:DF58"/>
  <sheetViews>
    <sheetView showGridLines="0" workbookViewId="0">
      <selection activeCell="B2" sqref="B2"/>
    </sheetView>
  </sheetViews>
  <sheetFormatPr defaultRowHeight="14.5" x14ac:dyDescent="0.35"/>
  <cols>
    <col min="2" max="2" width="22.6328125" bestFit="1" customWidth="1"/>
    <col min="3" max="3" width="20.54296875" bestFit="1" customWidth="1"/>
    <col min="4" max="4" width="19.90625" bestFit="1" customWidth="1"/>
    <col min="8" max="8" width="22.6328125" bestFit="1" customWidth="1"/>
    <col min="9" max="9" width="20.54296875" bestFit="1" customWidth="1"/>
    <col min="10" max="10" width="19.90625" bestFit="1" customWidth="1"/>
    <col min="11" max="11" width="11.26953125" bestFit="1" customWidth="1"/>
    <col min="12" max="12" width="7.453125" bestFit="1" customWidth="1"/>
    <col min="14" max="14" width="22.6328125" bestFit="1" customWidth="1"/>
    <col min="15" max="15" width="20.54296875" bestFit="1" customWidth="1"/>
    <col min="16" max="16" width="19.90625" bestFit="1" customWidth="1"/>
    <col min="20" max="20" width="22.6328125" bestFit="1" customWidth="1"/>
    <col min="21" max="21" width="20.54296875" bestFit="1" customWidth="1"/>
    <col min="22" max="22" width="19.90625" bestFit="1" customWidth="1"/>
    <col min="26" max="26" width="22.6328125" bestFit="1" customWidth="1"/>
    <col min="27" max="27" width="20.54296875" bestFit="1" customWidth="1"/>
    <col min="28" max="28" width="19.90625" bestFit="1" customWidth="1"/>
    <col min="32" max="32" width="22.6328125" bestFit="1" customWidth="1"/>
    <col min="33" max="33" width="20.54296875" bestFit="1" customWidth="1"/>
    <col min="34" max="34" width="19.90625" bestFit="1" customWidth="1"/>
    <col min="38" max="38" width="22.6328125" bestFit="1" customWidth="1"/>
    <col min="39" max="39" width="20.54296875" bestFit="1" customWidth="1"/>
    <col min="40" max="40" width="19.90625" bestFit="1" customWidth="1"/>
    <col min="44" max="44" width="22.6328125" bestFit="1" customWidth="1"/>
    <col min="45" max="45" width="20.54296875" bestFit="1" customWidth="1"/>
    <col min="46" max="46" width="19.90625" bestFit="1" customWidth="1"/>
    <col min="50" max="50" width="22.6328125" bestFit="1" customWidth="1"/>
    <col min="51" max="51" width="20.54296875" bestFit="1" customWidth="1"/>
    <col min="52" max="52" width="19.90625" bestFit="1" customWidth="1"/>
    <col min="56" max="56" width="22.6328125" bestFit="1" customWidth="1"/>
    <col min="57" max="57" width="20.54296875" bestFit="1" customWidth="1"/>
    <col min="58" max="58" width="19.90625" bestFit="1" customWidth="1"/>
    <col min="62" max="62" width="22.6328125" bestFit="1" customWidth="1"/>
    <col min="63" max="63" width="20.54296875" bestFit="1" customWidth="1"/>
    <col min="64" max="64" width="19.90625" bestFit="1" customWidth="1"/>
    <col min="69" max="69" width="22.6328125" bestFit="1" customWidth="1"/>
    <col min="70" max="70" width="20.54296875" bestFit="1" customWidth="1"/>
    <col min="71" max="71" width="19.90625" bestFit="1" customWidth="1"/>
    <col min="75" max="75" width="22.6328125" bestFit="1" customWidth="1"/>
    <col min="76" max="76" width="20.54296875" bestFit="1" customWidth="1"/>
    <col min="77" max="77" width="19.90625" bestFit="1" customWidth="1"/>
    <col min="82" max="82" width="22.6328125" bestFit="1" customWidth="1"/>
    <col min="83" max="83" width="20.54296875" bestFit="1" customWidth="1"/>
    <col min="84" max="84" width="19.90625" bestFit="1" customWidth="1"/>
    <col min="88" max="88" width="22.6328125" bestFit="1" customWidth="1"/>
    <col min="89" max="89" width="20.54296875" bestFit="1" customWidth="1"/>
    <col min="90" max="90" width="19.90625" bestFit="1" customWidth="1"/>
    <col min="94" max="94" width="22.6328125" bestFit="1" customWidth="1"/>
    <col min="95" max="95" width="20.54296875" bestFit="1" customWidth="1"/>
    <col min="96" max="96" width="19.90625" bestFit="1" customWidth="1"/>
    <col min="100" max="100" width="22.6328125" bestFit="1" customWidth="1"/>
    <col min="101" max="101" width="20.54296875" bestFit="1" customWidth="1"/>
    <col min="102" max="102" width="19.90625" bestFit="1" customWidth="1"/>
    <col min="106" max="106" width="22.6328125" bestFit="1" customWidth="1"/>
    <col min="107" max="107" width="20.54296875" bestFit="1" customWidth="1"/>
    <col min="108" max="108" width="19.90625" bestFit="1" customWidth="1"/>
  </cols>
  <sheetData>
    <row r="1" spans="2:108" ht="16" customHeight="1" x14ac:dyDescent="0.35"/>
    <row r="2" spans="2:108" ht="21" x14ac:dyDescent="0.5">
      <c r="B2" s="74" t="s">
        <v>1694</v>
      </c>
    </row>
    <row r="3" spans="2:108" ht="21" x14ac:dyDescent="0.5">
      <c r="H3" s="74"/>
    </row>
    <row r="4" spans="2:108" ht="18.5" x14ac:dyDescent="0.45">
      <c r="B4" s="73" t="s">
        <v>1707</v>
      </c>
      <c r="H4" s="73" t="s">
        <v>1305</v>
      </c>
      <c r="N4" s="51" t="s">
        <v>1306</v>
      </c>
      <c r="T4" s="51" t="s">
        <v>1307</v>
      </c>
      <c r="Z4" s="51" t="s">
        <v>1308</v>
      </c>
      <c r="AF4" s="51" t="s">
        <v>1309</v>
      </c>
      <c r="AL4" s="51" t="s">
        <v>1321</v>
      </c>
      <c r="AR4" s="51" t="s">
        <v>1310</v>
      </c>
      <c r="AX4" s="51" t="s">
        <v>1311</v>
      </c>
      <c r="BD4" s="51" t="s">
        <v>1312</v>
      </c>
      <c r="BJ4" s="51" t="s">
        <v>1313</v>
      </c>
      <c r="BQ4" s="51" t="s">
        <v>1314</v>
      </c>
      <c r="BW4" s="51" t="s">
        <v>1315</v>
      </c>
      <c r="CD4" s="51" t="s">
        <v>1316</v>
      </c>
      <c r="CJ4" s="51" t="s">
        <v>1317</v>
      </c>
      <c r="CP4" s="51" t="s">
        <v>1318</v>
      </c>
      <c r="CV4" s="51" t="s">
        <v>1319</v>
      </c>
      <c r="DB4" s="51" t="s">
        <v>1320</v>
      </c>
    </row>
    <row r="6" spans="2:108" x14ac:dyDescent="0.35">
      <c r="B6" t="s">
        <v>1294</v>
      </c>
      <c r="H6" t="s">
        <v>1294</v>
      </c>
      <c r="N6" t="s">
        <v>1294</v>
      </c>
      <c r="T6" t="s">
        <v>1294</v>
      </c>
      <c r="Z6" t="s">
        <v>1294</v>
      </c>
      <c r="AF6" t="s">
        <v>1294</v>
      </c>
      <c r="AL6" t="s">
        <v>1294</v>
      </c>
      <c r="AR6" t="s">
        <v>1294</v>
      </c>
      <c r="AX6" t="s">
        <v>1294</v>
      </c>
      <c r="BD6" t="s">
        <v>1294</v>
      </c>
      <c r="BJ6" t="s">
        <v>1294</v>
      </c>
      <c r="BQ6" t="s">
        <v>1294</v>
      </c>
      <c r="BW6" t="s">
        <v>1294</v>
      </c>
      <c r="CD6" t="s">
        <v>1294</v>
      </c>
      <c r="CJ6" t="s">
        <v>1294</v>
      </c>
      <c r="CP6" t="s">
        <v>1294</v>
      </c>
      <c r="CV6" t="s">
        <v>1294</v>
      </c>
      <c r="DB6" t="s">
        <v>1294</v>
      </c>
    </row>
    <row r="7" spans="2:108" ht="15" thickBot="1" x14ac:dyDescent="0.4"/>
    <row r="8" spans="2:108" x14ac:dyDescent="0.35">
      <c r="B8" s="44"/>
      <c r="C8" s="44" t="s">
        <v>1295</v>
      </c>
      <c r="D8" s="44" t="s">
        <v>1296</v>
      </c>
      <c r="H8" s="44"/>
      <c r="I8" s="44" t="s">
        <v>1295</v>
      </c>
      <c r="J8" s="44" t="s">
        <v>1296</v>
      </c>
      <c r="N8" s="44"/>
      <c r="O8" s="44" t="s">
        <v>1295</v>
      </c>
      <c r="P8" s="44" t="s">
        <v>1296</v>
      </c>
      <c r="T8" s="44"/>
      <c r="U8" s="44" t="s">
        <v>1295</v>
      </c>
      <c r="V8" s="44" t="s">
        <v>1296</v>
      </c>
      <c r="Z8" s="44"/>
      <c r="AA8" s="44" t="s">
        <v>1295</v>
      </c>
      <c r="AB8" s="44" t="s">
        <v>1296</v>
      </c>
      <c r="AF8" s="44"/>
      <c r="AG8" s="44" t="s">
        <v>1295</v>
      </c>
      <c r="AH8" s="44" t="s">
        <v>1296</v>
      </c>
      <c r="AL8" s="44"/>
      <c r="AM8" s="44" t="s">
        <v>1295</v>
      </c>
      <c r="AN8" s="44" t="s">
        <v>1296</v>
      </c>
      <c r="AR8" s="44"/>
      <c r="AS8" s="44" t="s">
        <v>1295</v>
      </c>
      <c r="AT8" s="44" t="s">
        <v>1296</v>
      </c>
      <c r="AX8" s="44"/>
      <c r="AY8" s="44" t="s">
        <v>1295</v>
      </c>
      <c r="AZ8" s="44" t="s">
        <v>1296</v>
      </c>
      <c r="BD8" s="44"/>
      <c r="BE8" s="44" t="s">
        <v>1295</v>
      </c>
      <c r="BF8" s="44" t="s">
        <v>1296</v>
      </c>
      <c r="BJ8" s="44"/>
      <c r="BK8" s="44" t="s">
        <v>1295</v>
      </c>
      <c r="BL8" s="44" t="s">
        <v>1296</v>
      </c>
      <c r="BQ8" s="44"/>
      <c r="BR8" s="44" t="s">
        <v>1295</v>
      </c>
      <c r="BS8" s="44" t="s">
        <v>1296</v>
      </c>
      <c r="BW8" s="44"/>
      <c r="BX8" s="44" t="s">
        <v>1295</v>
      </c>
      <c r="BY8" s="44" t="s">
        <v>1296</v>
      </c>
      <c r="CD8" s="44"/>
      <c r="CE8" s="44" t="s">
        <v>1295</v>
      </c>
      <c r="CF8" s="44" t="s">
        <v>1296</v>
      </c>
      <c r="CJ8" s="44"/>
      <c r="CK8" s="44" t="s">
        <v>1295</v>
      </c>
      <c r="CL8" s="44" t="s">
        <v>1296</v>
      </c>
      <c r="CP8" s="44"/>
      <c r="CQ8" s="44" t="s">
        <v>1295</v>
      </c>
      <c r="CR8" s="44" t="s">
        <v>1296</v>
      </c>
      <c r="CV8" s="44"/>
      <c r="CW8" s="44" t="s">
        <v>1295</v>
      </c>
      <c r="CX8" s="44" t="s">
        <v>1296</v>
      </c>
      <c r="DB8" s="44"/>
      <c r="DC8" s="44" t="s">
        <v>1295</v>
      </c>
      <c r="DD8" s="44" t="s">
        <v>1296</v>
      </c>
    </row>
    <row r="9" spans="2:108" x14ac:dyDescent="0.35">
      <c r="B9" s="42" t="s">
        <v>1254</v>
      </c>
      <c r="C9" s="42">
        <v>0.19057499999999999</v>
      </c>
      <c r="D9" s="42">
        <v>0</v>
      </c>
      <c r="H9" s="42" t="s">
        <v>1254</v>
      </c>
      <c r="I9" s="42">
        <v>1.842894286581653E-3</v>
      </c>
      <c r="J9" s="42">
        <v>0</v>
      </c>
      <c r="N9" s="42" t="s">
        <v>1254</v>
      </c>
      <c r="O9" s="42">
        <v>0.12958844183837942</v>
      </c>
      <c r="P9" s="42">
        <v>0</v>
      </c>
      <c r="T9" s="42" t="s">
        <v>1254</v>
      </c>
      <c r="U9" s="42">
        <v>3.8961941678748786E-2</v>
      </c>
      <c r="V9" s="42">
        <v>0</v>
      </c>
      <c r="Z9" s="42" t="s">
        <v>1254</v>
      </c>
      <c r="AA9" s="42">
        <v>0.12674447733587732</v>
      </c>
      <c r="AB9" s="42">
        <v>0</v>
      </c>
      <c r="AF9" s="42" t="s">
        <v>1254</v>
      </c>
      <c r="AG9" s="42">
        <v>5.8149626183924968E-3</v>
      </c>
      <c r="AH9" s="42">
        <v>0</v>
      </c>
      <c r="AL9" s="42" t="s">
        <v>1254</v>
      </c>
      <c r="AM9" s="42">
        <v>1.168463916545019E-5</v>
      </c>
      <c r="AN9" s="42">
        <v>0</v>
      </c>
      <c r="AR9" s="42" t="s">
        <v>1254</v>
      </c>
      <c r="AS9" s="42">
        <v>8.7653504518928806E-3</v>
      </c>
      <c r="AT9" s="42">
        <v>0</v>
      </c>
      <c r="AX9" s="42" t="s">
        <v>1254</v>
      </c>
      <c r="AY9" s="42">
        <v>0.20501026269901282</v>
      </c>
      <c r="AZ9" s="42">
        <v>0</v>
      </c>
      <c r="BD9" s="42" t="s">
        <v>1254</v>
      </c>
      <c r="BE9" s="42">
        <v>8.3064865169024338E-2</v>
      </c>
      <c r="BF9" s="42">
        <v>0</v>
      </c>
      <c r="BJ9" s="42" t="s">
        <v>1254</v>
      </c>
      <c r="BK9" s="42">
        <v>7.1916432316372805E-2</v>
      </c>
      <c r="BL9" s="42">
        <v>0</v>
      </c>
      <c r="BQ9" s="42" t="s">
        <v>1254</v>
      </c>
      <c r="BR9" s="42">
        <v>0.16249720273754797</v>
      </c>
      <c r="BS9" s="42">
        <v>0</v>
      </c>
      <c r="BW9" s="42" t="s">
        <v>1254</v>
      </c>
      <c r="BX9" s="42">
        <v>6.195133353002466E-2</v>
      </c>
      <c r="BY9" s="42">
        <v>0</v>
      </c>
      <c r="CD9" s="42" t="s">
        <v>1254</v>
      </c>
      <c r="CE9" s="42">
        <v>0.11095310920867175</v>
      </c>
      <c r="CF9" s="42">
        <v>0</v>
      </c>
      <c r="CJ9" s="42" t="s">
        <v>1254</v>
      </c>
      <c r="CK9" s="42">
        <v>1.3909734164968175E-2</v>
      </c>
      <c r="CL9" s="42">
        <v>0</v>
      </c>
      <c r="CP9" s="42" t="s">
        <v>1254</v>
      </c>
      <c r="CQ9" s="42">
        <v>2.6222992229602504E-2</v>
      </c>
      <c r="CR9" s="42">
        <v>0</v>
      </c>
      <c r="CV9" s="42" t="s">
        <v>1254</v>
      </c>
      <c r="CW9" s="42">
        <v>2.3978522041041755E-2</v>
      </c>
      <c r="CX9" s="42">
        <v>0</v>
      </c>
      <c r="DB9" s="42" t="s">
        <v>1254</v>
      </c>
      <c r="DC9" s="42">
        <v>0.15698575056795541</v>
      </c>
      <c r="DD9" s="42">
        <v>0</v>
      </c>
    </row>
    <row r="10" spans="2:108" x14ac:dyDescent="0.35">
      <c r="B10" s="42" t="s">
        <v>1297</v>
      </c>
      <c r="C10" s="42">
        <v>4.1717161250000023E-2</v>
      </c>
      <c r="D10" s="42">
        <v>0</v>
      </c>
      <c r="H10" s="42" t="s">
        <v>1297</v>
      </c>
      <c r="I10" s="42">
        <v>4.4760842674559538E-5</v>
      </c>
      <c r="J10" s="42">
        <v>0</v>
      </c>
      <c r="N10" s="42" t="s">
        <v>1297</v>
      </c>
      <c r="O10" s="42">
        <v>3.9176448747945063E-2</v>
      </c>
      <c r="P10" s="42">
        <v>0</v>
      </c>
      <c r="T10" s="42" t="s">
        <v>1297</v>
      </c>
      <c r="U10" s="42">
        <v>1.2530316221262224E-3</v>
      </c>
      <c r="V10" s="42">
        <v>0</v>
      </c>
      <c r="Z10" s="42" t="s">
        <v>1297</v>
      </c>
      <c r="AA10" s="42">
        <v>3.1693746526046049E-2</v>
      </c>
      <c r="AB10" s="42">
        <v>0</v>
      </c>
      <c r="AF10" s="42" t="s">
        <v>1297</v>
      </c>
      <c r="AG10" s="42">
        <v>2.552638919193955E-5</v>
      </c>
      <c r="AH10" s="42">
        <v>0</v>
      </c>
      <c r="AL10" s="42" t="s">
        <v>1297</v>
      </c>
      <c r="AM10" s="42">
        <v>6.0313547350687026E-14</v>
      </c>
      <c r="AN10" s="42">
        <v>0</v>
      </c>
      <c r="AR10" s="42" t="s">
        <v>1297</v>
      </c>
      <c r="AS10" s="42">
        <v>3.7401423518537884E-5</v>
      </c>
      <c r="AT10" s="42">
        <v>0</v>
      </c>
      <c r="AX10" s="42" t="s">
        <v>1297</v>
      </c>
      <c r="AY10" s="42">
        <v>3.7288846214722615E-2</v>
      </c>
      <c r="AZ10" s="42">
        <v>0</v>
      </c>
      <c r="BD10" s="42" t="s">
        <v>1297</v>
      </c>
      <c r="BE10" s="42">
        <v>2.722193067659133E-3</v>
      </c>
      <c r="BF10" s="42">
        <v>0</v>
      </c>
      <c r="BJ10" s="42" t="s">
        <v>1297</v>
      </c>
      <c r="BK10" s="42">
        <v>1.3205938998871493E-3</v>
      </c>
      <c r="BL10" s="42">
        <v>0</v>
      </c>
      <c r="BQ10" s="42" t="s">
        <v>1297</v>
      </c>
      <c r="BR10" s="42">
        <v>0.10731776389235541</v>
      </c>
      <c r="BS10" s="42">
        <v>0</v>
      </c>
      <c r="BW10" s="42" t="s">
        <v>1297</v>
      </c>
      <c r="BX10" s="42">
        <v>8.2190333908152939E-3</v>
      </c>
      <c r="BY10" s="42">
        <v>0</v>
      </c>
      <c r="CD10" s="42" t="s">
        <v>1297</v>
      </c>
      <c r="CE10" s="42">
        <v>6.6755556087316655E-3</v>
      </c>
      <c r="CF10" s="42">
        <v>0</v>
      </c>
      <c r="CJ10" s="42" t="s">
        <v>1297</v>
      </c>
      <c r="CK10" s="42">
        <v>4.2278199609132712E-2</v>
      </c>
      <c r="CL10" s="42">
        <v>0</v>
      </c>
      <c r="CP10" s="42" t="s">
        <v>1297</v>
      </c>
      <c r="CQ10" s="42">
        <v>4.9489619407929876E-2</v>
      </c>
      <c r="CR10" s="42">
        <v>0</v>
      </c>
      <c r="CV10" s="42" t="s">
        <v>1297</v>
      </c>
      <c r="CW10" s="42">
        <v>1.7943782241966802E-3</v>
      </c>
      <c r="CX10" s="42">
        <v>0</v>
      </c>
      <c r="DB10" s="42" t="s">
        <v>1297</v>
      </c>
      <c r="DC10" s="42">
        <v>5.5626204921315946E-2</v>
      </c>
      <c r="DD10" s="42">
        <v>0</v>
      </c>
    </row>
    <row r="11" spans="2:108" x14ac:dyDescent="0.35">
      <c r="B11" s="42" t="s">
        <v>1298</v>
      </c>
      <c r="C11" s="42">
        <v>2</v>
      </c>
      <c r="D11" s="42">
        <v>2</v>
      </c>
      <c r="H11" s="42" t="s">
        <v>1298</v>
      </c>
      <c r="I11" s="42">
        <v>2</v>
      </c>
      <c r="J11" s="42">
        <v>2</v>
      </c>
      <c r="N11" s="42" t="s">
        <v>1298</v>
      </c>
      <c r="O11" s="42">
        <v>2</v>
      </c>
      <c r="P11" s="42">
        <v>2</v>
      </c>
      <c r="T11" s="42" t="s">
        <v>1298</v>
      </c>
      <c r="U11" s="42">
        <v>2</v>
      </c>
      <c r="V11" s="42">
        <v>2</v>
      </c>
      <c r="Z11" s="42" t="s">
        <v>1298</v>
      </c>
      <c r="AA11" s="42">
        <v>2</v>
      </c>
      <c r="AB11" s="42">
        <v>2</v>
      </c>
      <c r="AF11" s="42" t="s">
        <v>1298</v>
      </c>
      <c r="AG11" s="42">
        <v>8</v>
      </c>
      <c r="AH11" s="42">
        <v>8</v>
      </c>
      <c r="AL11" s="42" t="s">
        <v>1298</v>
      </c>
      <c r="AM11" s="42">
        <v>2</v>
      </c>
      <c r="AN11" s="42">
        <v>2</v>
      </c>
      <c r="AR11" s="42" t="s">
        <v>1298</v>
      </c>
      <c r="AS11" s="42">
        <v>10</v>
      </c>
      <c r="AT11" s="42">
        <v>10</v>
      </c>
      <c r="AX11" s="42" t="s">
        <v>1298</v>
      </c>
      <c r="AY11" s="42">
        <v>5</v>
      </c>
      <c r="AZ11" s="42">
        <v>5</v>
      </c>
      <c r="BD11" s="42" t="s">
        <v>1298</v>
      </c>
      <c r="BE11" s="42">
        <v>5</v>
      </c>
      <c r="BF11" s="42">
        <v>5</v>
      </c>
      <c r="BJ11" s="42" t="s">
        <v>1298</v>
      </c>
      <c r="BK11" s="42">
        <v>5</v>
      </c>
      <c r="BL11" s="42">
        <v>5</v>
      </c>
      <c r="BQ11" s="42" t="s">
        <v>1298</v>
      </c>
      <c r="BR11" s="42">
        <v>4</v>
      </c>
      <c r="BS11" s="42">
        <v>4</v>
      </c>
      <c r="BW11" s="42" t="s">
        <v>1298</v>
      </c>
      <c r="BX11" s="42">
        <v>9</v>
      </c>
      <c r="BY11" s="42">
        <v>9</v>
      </c>
      <c r="CD11" s="42" t="s">
        <v>1298</v>
      </c>
      <c r="CE11" s="42">
        <v>2</v>
      </c>
      <c r="CF11" s="42">
        <v>2</v>
      </c>
      <c r="CJ11" s="42" t="s">
        <v>1298</v>
      </c>
      <c r="CK11" s="42">
        <v>10</v>
      </c>
      <c r="CL11" s="42">
        <v>10</v>
      </c>
      <c r="CP11" s="42" t="s">
        <v>1298</v>
      </c>
      <c r="CQ11" s="42">
        <v>4</v>
      </c>
      <c r="CR11" s="42">
        <v>4</v>
      </c>
      <c r="CV11" s="42" t="s">
        <v>1298</v>
      </c>
      <c r="CW11" s="42">
        <v>4</v>
      </c>
      <c r="CX11" s="42">
        <v>4</v>
      </c>
      <c r="DB11" s="42" t="s">
        <v>1298</v>
      </c>
      <c r="DC11" s="42">
        <v>10</v>
      </c>
      <c r="DD11" s="42">
        <v>11</v>
      </c>
    </row>
    <row r="12" spans="2:108" x14ac:dyDescent="0.35">
      <c r="B12" s="42" t="s">
        <v>1299</v>
      </c>
      <c r="C12" s="42">
        <v>0</v>
      </c>
      <c r="D12" s="42"/>
      <c r="H12" s="42" t="s">
        <v>1299</v>
      </c>
      <c r="I12" s="42">
        <v>0</v>
      </c>
      <c r="J12" s="42"/>
      <c r="N12" s="42" t="s">
        <v>1299</v>
      </c>
      <c r="O12" s="42">
        <v>0</v>
      </c>
      <c r="P12" s="42"/>
      <c r="T12" s="42" t="s">
        <v>1299</v>
      </c>
      <c r="U12" s="42">
        <v>0</v>
      </c>
      <c r="V12" s="42"/>
      <c r="Z12" s="42" t="s">
        <v>1299</v>
      </c>
      <c r="AA12" s="42">
        <v>0</v>
      </c>
      <c r="AB12" s="42"/>
      <c r="AF12" s="42" t="s">
        <v>1299</v>
      </c>
      <c r="AG12" s="42">
        <v>0</v>
      </c>
      <c r="AH12" s="42"/>
      <c r="AL12" s="42" t="s">
        <v>1299</v>
      </c>
      <c r="AM12" s="42">
        <v>0</v>
      </c>
      <c r="AN12" s="42"/>
      <c r="AR12" s="42" t="s">
        <v>1299</v>
      </c>
      <c r="AS12" s="42">
        <v>0</v>
      </c>
      <c r="AT12" s="42"/>
      <c r="AX12" s="42" t="s">
        <v>1299</v>
      </c>
      <c r="AY12" s="42">
        <v>0</v>
      </c>
      <c r="AZ12" s="42"/>
      <c r="BD12" s="42" t="s">
        <v>1299</v>
      </c>
      <c r="BE12" s="42">
        <v>0</v>
      </c>
      <c r="BF12" s="42"/>
      <c r="BJ12" s="42" t="s">
        <v>1299</v>
      </c>
      <c r="BK12" s="42">
        <v>0</v>
      </c>
      <c r="BL12" s="42"/>
      <c r="BQ12" s="42" t="s">
        <v>1299</v>
      </c>
      <c r="BR12" s="42">
        <v>0</v>
      </c>
      <c r="BS12" s="42"/>
      <c r="BW12" s="42" t="s">
        <v>1299</v>
      </c>
      <c r="BX12" s="42">
        <v>0</v>
      </c>
      <c r="BY12" s="42"/>
      <c r="CD12" s="42" t="s">
        <v>1299</v>
      </c>
      <c r="CE12" s="42">
        <v>0</v>
      </c>
      <c r="CF12" s="42"/>
      <c r="CJ12" s="42" t="s">
        <v>1299</v>
      </c>
      <c r="CK12" s="42">
        <v>0</v>
      </c>
      <c r="CL12" s="42"/>
      <c r="CP12" s="42" t="s">
        <v>1299</v>
      </c>
      <c r="CQ12" s="42">
        <v>0</v>
      </c>
      <c r="CR12" s="42"/>
      <c r="CV12" s="42" t="s">
        <v>1299</v>
      </c>
      <c r="CW12" s="42">
        <v>0</v>
      </c>
      <c r="CX12" s="42"/>
      <c r="DB12" s="42" t="s">
        <v>1299</v>
      </c>
      <c r="DC12" s="42">
        <v>0</v>
      </c>
      <c r="DD12" s="42"/>
    </row>
    <row r="13" spans="2:108" x14ac:dyDescent="0.35">
      <c r="B13" s="42" t="s">
        <v>41</v>
      </c>
      <c r="C13" s="42">
        <v>1</v>
      </c>
      <c r="D13" s="42"/>
      <c r="H13" s="42" t="s">
        <v>41</v>
      </c>
      <c r="I13" s="42">
        <v>1</v>
      </c>
      <c r="J13" s="42"/>
      <c r="N13" s="42" t="s">
        <v>41</v>
      </c>
      <c r="O13" s="42">
        <v>1</v>
      </c>
      <c r="P13" s="42"/>
      <c r="T13" s="42" t="s">
        <v>41</v>
      </c>
      <c r="U13" s="42">
        <v>1</v>
      </c>
      <c r="V13" s="42"/>
      <c r="Z13" s="42" t="s">
        <v>41</v>
      </c>
      <c r="AA13" s="42">
        <v>1</v>
      </c>
      <c r="AB13" s="42"/>
      <c r="AF13" s="42" t="s">
        <v>41</v>
      </c>
      <c r="AG13" s="42">
        <v>7</v>
      </c>
      <c r="AH13" s="42"/>
      <c r="AL13" s="42" t="s">
        <v>41</v>
      </c>
      <c r="AM13" s="42">
        <v>1</v>
      </c>
      <c r="AN13" s="42"/>
      <c r="AR13" s="42" t="s">
        <v>41</v>
      </c>
      <c r="AS13" s="42">
        <v>9</v>
      </c>
      <c r="AT13" s="42"/>
      <c r="AX13" s="42" t="s">
        <v>41</v>
      </c>
      <c r="AY13" s="42">
        <v>4</v>
      </c>
      <c r="AZ13" s="42"/>
      <c r="BD13" s="42" t="s">
        <v>41</v>
      </c>
      <c r="BE13" s="42">
        <v>4</v>
      </c>
      <c r="BF13" s="42"/>
      <c r="BJ13" s="42" t="s">
        <v>41</v>
      </c>
      <c r="BK13" s="42">
        <v>4</v>
      </c>
      <c r="BL13" s="42"/>
      <c r="BQ13" s="42" t="s">
        <v>41</v>
      </c>
      <c r="BR13" s="42">
        <v>3</v>
      </c>
      <c r="BS13" s="42"/>
      <c r="BW13" s="42" t="s">
        <v>41</v>
      </c>
      <c r="BX13" s="42">
        <v>8</v>
      </c>
      <c r="BY13" s="42"/>
      <c r="CD13" s="42" t="s">
        <v>41</v>
      </c>
      <c r="CE13" s="42">
        <v>1</v>
      </c>
      <c r="CF13" s="42"/>
      <c r="CJ13" s="42" t="s">
        <v>41</v>
      </c>
      <c r="CK13" s="42">
        <v>9</v>
      </c>
      <c r="CL13" s="42"/>
      <c r="CP13" s="42" t="s">
        <v>41</v>
      </c>
      <c r="CQ13" s="42">
        <v>3</v>
      </c>
      <c r="CR13" s="42"/>
      <c r="CV13" s="42" t="s">
        <v>41</v>
      </c>
      <c r="CW13" s="42">
        <v>3</v>
      </c>
      <c r="CX13" s="42"/>
      <c r="DB13" s="42" t="s">
        <v>41</v>
      </c>
      <c r="DC13" s="42">
        <v>9</v>
      </c>
      <c r="DD13" s="42"/>
    </row>
    <row r="14" spans="2:108" x14ac:dyDescent="0.35">
      <c r="B14" s="42" t="s">
        <v>1300</v>
      </c>
      <c r="C14" s="42">
        <v>1.3195430154059196</v>
      </c>
      <c r="D14" s="42"/>
      <c r="H14" s="42" t="s">
        <v>1300</v>
      </c>
      <c r="I14" s="42">
        <v>0.38955276784669463</v>
      </c>
      <c r="J14" s="42"/>
      <c r="N14" s="42" t="s">
        <v>1300</v>
      </c>
      <c r="O14" s="42">
        <v>0.9259099112688024</v>
      </c>
      <c r="P14" s="42"/>
      <c r="T14" s="42" t="s">
        <v>1300</v>
      </c>
      <c r="U14" s="42">
        <v>1.5565912117177099</v>
      </c>
      <c r="V14" s="42"/>
      <c r="Z14" s="42" t="s">
        <v>1300</v>
      </c>
      <c r="AA14" s="42">
        <v>1.006832561688761</v>
      </c>
      <c r="AB14" s="42"/>
      <c r="AF14" s="42" t="s">
        <v>1300</v>
      </c>
      <c r="AG14" s="42">
        <v>3.2553465424462695</v>
      </c>
      <c r="AH14" s="42"/>
      <c r="AL14" s="42" t="s">
        <v>1300</v>
      </c>
      <c r="AM14" s="42">
        <v>67.28571428571415</v>
      </c>
      <c r="AN14" s="42"/>
      <c r="AR14" s="42" t="s">
        <v>1300</v>
      </c>
      <c r="AS14" s="42">
        <v>4.5323685624966048</v>
      </c>
      <c r="AT14" s="42"/>
      <c r="AX14" s="42" t="s">
        <v>1300</v>
      </c>
      <c r="AY14" s="42">
        <v>2.3739476157809252</v>
      </c>
      <c r="AZ14" s="42"/>
      <c r="BD14" s="42" t="s">
        <v>1300</v>
      </c>
      <c r="BE14" s="42">
        <v>3.5599418562121854</v>
      </c>
      <c r="BF14" s="42"/>
      <c r="BJ14" s="42" t="s">
        <v>1300</v>
      </c>
      <c r="BK14" s="42">
        <v>4.4251550597373273</v>
      </c>
      <c r="BL14" s="42"/>
      <c r="BQ14" s="42" t="s">
        <v>1300</v>
      </c>
      <c r="BR14" s="42">
        <v>0.99206488461546061</v>
      </c>
      <c r="BS14" s="42"/>
      <c r="BW14" s="42" t="s">
        <v>1300</v>
      </c>
      <c r="BX14" s="42">
        <v>2.0500362543264639</v>
      </c>
      <c r="BY14" s="42"/>
      <c r="CD14" s="42" t="s">
        <v>1300</v>
      </c>
      <c r="CE14" s="42">
        <v>1.9204843200273831</v>
      </c>
      <c r="CF14" s="42"/>
      <c r="CJ14" s="42" t="s">
        <v>1300</v>
      </c>
      <c r="CK14" s="42">
        <v>0.2139245305631281</v>
      </c>
      <c r="CL14" s="42"/>
      <c r="CP14" s="42" t="s">
        <v>1300</v>
      </c>
      <c r="CQ14" s="42">
        <v>0.23575189099557384</v>
      </c>
      <c r="CR14" s="42"/>
      <c r="CV14" s="42" t="s">
        <v>1300</v>
      </c>
      <c r="CW14" s="42">
        <v>1.13212768733766</v>
      </c>
      <c r="CX14" s="42"/>
      <c r="DB14" s="42" t="s">
        <v>1300</v>
      </c>
      <c r="DC14" s="42">
        <v>2.1048469289300136</v>
      </c>
      <c r="DD14" s="42"/>
    </row>
    <row r="15" spans="2:108" x14ac:dyDescent="0.35">
      <c r="B15" s="42" t="s">
        <v>1301</v>
      </c>
      <c r="C15" s="42">
        <v>0.20642353544647019</v>
      </c>
      <c r="D15" s="42"/>
      <c r="H15" s="42" t="s">
        <v>1301</v>
      </c>
      <c r="I15" s="42">
        <v>0.38175811844763219</v>
      </c>
      <c r="J15" s="42"/>
      <c r="N15" s="42" t="s">
        <v>1301</v>
      </c>
      <c r="O15" s="42">
        <v>0.26223940106085425</v>
      </c>
      <c r="P15" s="42"/>
      <c r="T15" s="42" t="s">
        <v>1301</v>
      </c>
      <c r="U15" s="42">
        <v>0.18176601491847366</v>
      </c>
      <c r="V15" s="42"/>
      <c r="Z15" s="42" t="s">
        <v>1301</v>
      </c>
      <c r="AA15" s="42">
        <v>0.24891627055907539</v>
      </c>
      <c r="AB15" s="42"/>
      <c r="AF15" s="42" t="s">
        <v>1301</v>
      </c>
      <c r="AG15" s="42">
        <v>6.9768991337256451E-3</v>
      </c>
      <c r="AH15" s="42"/>
      <c r="AL15" s="42" t="s">
        <v>1301</v>
      </c>
      <c r="AM15" s="42">
        <v>4.7303719175308895E-3</v>
      </c>
      <c r="AN15" s="42"/>
      <c r="AR15" s="42" t="s">
        <v>1301</v>
      </c>
      <c r="AS15" s="42">
        <v>7.1068233482628857E-4</v>
      </c>
      <c r="AT15" s="42"/>
      <c r="AX15" s="42" t="s">
        <v>1301</v>
      </c>
      <c r="AY15" s="42">
        <v>3.8245700291997656E-2</v>
      </c>
      <c r="AZ15" s="42"/>
      <c r="BD15" s="42" t="s">
        <v>1301</v>
      </c>
      <c r="BE15" s="42">
        <v>1.1793632544935016E-2</v>
      </c>
      <c r="BF15" s="42"/>
      <c r="BJ15" s="42" t="s">
        <v>1301</v>
      </c>
      <c r="BK15" s="42">
        <v>5.7324846840340017E-3</v>
      </c>
      <c r="BL15" s="42"/>
      <c r="BQ15" s="42" t="s">
        <v>1301</v>
      </c>
      <c r="BR15" s="42">
        <v>0.19714819899835268</v>
      </c>
      <c r="BS15" s="42"/>
      <c r="BW15" s="42" t="s">
        <v>1301</v>
      </c>
      <c r="BX15" s="42">
        <v>3.7251989109624267E-2</v>
      </c>
      <c r="BY15" s="42"/>
      <c r="CD15" s="42" t="s">
        <v>1301</v>
      </c>
      <c r="CE15" s="42">
        <v>0.15281156953938574</v>
      </c>
      <c r="CF15" s="42"/>
      <c r="CJ15" s="42" t="s">
        <v>1301</v>
      </c>
      <c r="CK15" s="42">
        <v>0.41768692095585014</v>
      </c>
      <c r="CL15" s="42"/>
      <c r="CP15" s="42" t="s">
        <v>1301</v>
      </c>
      <c r="CQ15" s="42">
        <v>0.41440146372264364</v>
      </c>
      <c r="CR15" s="42"/>
      <c r="CV15" s="42" t="s">
        <v>1301</v>
      </c>
      <c r="CW15" s="42">
        <v>0.16994533232125403</v>
      </c>
      <c r="CX15" s="42"/>
      <c r="DB15" s="42" t="s">
        <v>1301</v>
      </c>
      <c r="DC15" s="42">
        <v>3.2304012978617548E-2</v>
      </c>
      <c r="DD15" s="42"/>
    </row>
    <row r="16" spans="2:108" x14ac:dyDescent="0.35">
      <c r="B16" s="42" t="s">
        <v>1302</v>
      </c>
      <c r="C16" s="42">
        <v>6.3137515146750438</v>
      </c>
      <c r="D16" s="42"/>
      <c r="H16" s="42" t="s">
        <v>1302</v>
      </c>
      <c r="I16" s="42">
        <v>6.3137515146750438</v>
      </c>
      <c r="J16" s="42"/>
      <c r="N16" s="42" t="s">
        <v>1302</v>
      </c>
      <c r="O16" s="42">
        <v>6.3137515146750438</v>
      </c>
      <c r="P16" s="42"/>
      <c r="T16" s="42" t="s">
        <v>1302</v>
      </c>
      <c r="U16" s="42">
        <v>6.3137515146750438</v>
      </c>
      <c r="V16" s="42"/>
      <c r="Z16" s="42" t="s">
        <v>1302</v>
      </c>
      <c r="AA16" s="42">
        <v>6.3137515146750438</v>
      </c>
      <c r="AB16" s="42"/>
      <c r="AF16" s="42" t="s">
        <v>1302</v>
      </c>
      <c r="AG16" s="42">
        <v>1.8945786050900073</v>
      </c>
      <c r="AH16" s="42"/>
      <c r="AL16" s="42" t="s">
        <v>1302</v>
      </c>
      <c r="AM16" s="42">
        <v>6.3137515146750438</v>
      </c>
      <c r="AN16" s="42"/>
      <c r="AR16" s="42" t="s">
        <v>1302</v>
      </c>
      <c r="AS16" s="42">
        <v>1.8331129326562374</v>
      </c>
      <c r="AT16" s="42"/>
      <c r="AX16" s="42" t="s">
        <v>1302</v>
      </c>
      <c r="AY16" s="42">
        <v>2.1318467863266499</v>
      </c>
      <c r="AZ16" s="42"/>
      <c r="BD16" s="42" t="s">
        <v>1302</v>
      </c>
      <c r="BE16" s="42">
        <v>2.1318467863266499</v>
      </c>
      <c r="BF16" s="42"/>
      <c r="BJ16" s="42" t="s">
        <v>1302</v>
      </c>
      <c r="BK16" s="42">
        <v>2.1318467863266499</v>
      </c>
      <c r="BL16" s="42"/>
      <c r="BQ16" s="42" t="s">
        <v>1302</v>
      </c>
      <c r="BR16" s="42">
        <v>2.3533634348018233</v>
      </c>
      <c r="BS16" s="42"/>
      <c r="BW16" s="42" t="s">
        <v>1302</v>
      </c>
      <c r="BX16" s="42">
        <v>1.8595480375308981</v>
      </c>
      <c r="BY16" s="42"/>
      <c r="CD16" s="42" t="s">
        <v>1302</v>
      </c>
      <c r="CE16" s="42">
        <v>6.3137515146750438</v>
      </c>
      <c r="CF16" s="42"/>
      <c r="CJ16" s="42" t="s">
        <v>1302</v>
      </c>
      <c r="CK16" s="42">
        <v>1.8331129326562374</v>
      </c>
      <c r="CL16" s="42"/>
      <c r="CP16" s="42" t="s">
        <v>1302</v>
      </c>
      <c r="CQ16" s="42">
        <v>2.3533634348018233</v>
      </c>
      <c r="CR16" s="42"/>
      <c r="CV16" s="42" t="s">
        <v>1302</v>
      </c>
      <c r="CW16" s="42">
        <v>2.3533634348018233</v>
      </c>
      <c r="CX16" s="42"/>
      <c r="DB16" s="42" t="s">
        <v>1302</v>
      </c>
      <c r="DC16" s="42">
        <v>1.8331129326562374</v>
      </c>
      <c r="DD16" s="42"/>
    </row>
    <row r="17" spans="2:108" x14ac:dyDescent="0.35">
      <c r="B17" s="42" t="s">
        <v>1303</v>
      </c>
      <c r="C17" s="42">
        <v>0.41284707089294037</v>
      </c>
      <c r="D17" s="42"/>
      <c r="H17" s="42" t="s">
        <v>1303</v>
      </c>
      <c r="I17" s="42">
        <v>0.76351623689526438</v>
      </c>
      <c r="J17" s="42"/>
      <c r="N17" s="42" t="s">
        <v>1303</v>
      </c>
      <c r="O17" s="42">
        <v>0.5244788021217085</v>
      </c>
      <c r="P17" s="42"/>
      <c r="T17" s="42" t="s">
        <v>1303</v>
      </c>
      <c r="U17" s="42">
        <v>0.36353202983694732</v>
      </c>
      <c r="V17" s="42"/>
      <c r="Z17" s="42" t="s">
        <v>1303</v>
      </c>
      <c r="AA17" s="42">
        <v>0.49783254111815078</v>
      </c>
      <c r="AB17" s="42"/>
      <c r="AF17" s="42" t="s">
        <v>1303</v>
      </c>
      <c r="AG17" s="42">
        <v>1.395379826745129E-2</v>
      </c>
      <c r="AH17" s="42"/>
      <c r="AL17" s="42" t="s">
        <v>1303</v>
      </c>
      <c r="AM17" s="42">
        <v>9.460743835061779E-3</v>
      </c>
      <c r="AN17" s="42"/>
      <c r="AR17" s="42" t="s">
        <v>1303</v>
      </c>
      <c r="AS17" s="42">
        <v>1.4213646696525771E-3</v>
      </c>
      <c r="AT17" s="42"/>
      <c r="AX17" s="42" t="s">
        <v>1303</v>
      </c>
      <c r="AY17" s="42">
        <v>7.6491400583995312E-2</v>
      </c>
      <c r="AZ17" s="42"/>
      <c r="BD17" s="42" t="s">
        <v>1303</v>
      </c>
      <c r="BE17" s="42">
        <v>2.3587265089870031E-2</v>
      </c>
      <c r="BF17" s="42"/>
      <c r="BJ17" s="42" t="s">
        <v>1303</v>
      </c>
      <c r="BK17" s="42">
        <v>1.1464969368068003E-2</v>
      </c>
      <c r="BL17" s="42"/>
      <c r="BQ17" s="42" t="s">
        <v>1303</v>
      </c>
      <c r="BR17" s="42">
        <v>0.39429639799670535</v>
      </c>
      <c r="BS17" s="42"/>
      <c r="BW17" s="42" t="s">
        <v>1303</v>
      </c>
      <c r="BX17" s="42">
        <v>7.4503978219248534E-2</v>
      </c>
      <c r="BY17" s="42"/>
      <c r="CD17" s="42" t="s">
        <v>1303</v>
      </c>
      <c r="CE17" s="42">
        <v>0.30562313907877148</v>
      </c>
      <c r="CF17" s="42"/>
      <c r="CJ17" s="42" t="s">
        <v>1303</v>
      </c>
      <c r="CK17" s="42">
        <v>0.83537384191170028</v>
      </c>
      <c r="CL17" s="42"/>
      <c r="CP17" s="42" t="s">
        <v>1303</v>
      </c>
      <c r="CQ17" s="42">
        <v>0.82880292744528727</v>
      </c>
      <c r="CR17" s="42"/>
      <c r="CV17" s="42" t="s">
        <v>1303</v>
      </c>
      <c r="CW17" s="42">
        <v>0.33989066464250806</v>
      </c>
      <c r="CX17" s="42"/>
      <c r="DB17" s="42" t="s">
        <v>1303</v>
      </c>
      <c r="DC17" s="42">
        <v>6.4608025957235096E-2</v>
      </c>
      <c r="DD17" s="42"/>
    </row>
    <row r="18" spans="2:108" ht="15" thickBot="1" x14ac:dyDescent="0.4">
      <c r="B18" s="43" t="s">
        <v>1304</v>
      </c>
      <c r="C18" s="43">
        <v>12.706204736174707</v>
      </c>
      <c r="D18" s="43"/>
      <c r="H18" s="43" t="s">
        <v>1304</v>
      </c>
      <c r="I18" s="43">
        <v>12.706204736174707</v>
      </c>
      <c r="J18" s="43"/>
      <c r="N18" s="43" t="s">
        <v>1304</v>
      </c>
      <c r="O18" s="43">
        <v>12.706204736174707</v>
      </c>
      <c r="P18" s="43"/>
      <c r="T18" s="43" t="s">
        <v>1304</v>
      </c>
      <c r="U18" s="43">
        <v>12.706204736174707</v>
      </c>
      <c r="V18" s="43"/>
      <c r="Z18" s="43" t="s">
        <v>1304</v>
      </c>
      <c r="AA18" s="43">
        <v>12.706204736174707</v>
      </c>
      <c r="AB18" s="43"/>
      <c r="AF18" s="43" t="s">
        <v>1304</v>
      </c>
      <c r="AG18" s="43">
        <v>2.3646242515927849</v>
      </c>
      <c r="AH18" s="43"/>
      <c r="AL18" s="43" t="s">
        <v>1304</v>
      </c>
      <c r="AM18" s="43">
        <v>12.706204736174707</v>
      </c>
      <c r="AN18" s="43"/>
      <c r="AR18" s="43" t="s">
        <v>1304</v>
      </c>
      <c r="AS18" s="43">
        <v>2.2621571627982053</v>
      </c>
      <c r="AT18" s="43"/>
      <c r="AX18" s="43" t="s">
        <v>1304</v>
      </c>
      <c r="AY18" s="43">
        <v>2.7764451051977934</v>
      </c>
      <c r="AZ18" s="43"/>
      <c r="BD18" s="43" t="s">
        <v>1304</v>
      </c>
      <c r="BE18" s="43">
        <v>2.7764451051977934</v>
      </c>
      <c r="BF18" s="43"/>
      <c r="BJ18" s="43" t="s">
        <v>1304</v>
      </c>
      <c r="BK18" s="43">
        <v>2.7764451051977934</v>
      </c>
      <c r="BL18" s="43"/>
      <c r="BQ18" s="43" t="s">
        <v>1304</v>
      </c>
      <c r="BR18" s="43">
        <v>3.1824463052837091</v>
      </c>
      <c r="BS18" s="43"/>
      <c r="BW18" s="43" t="s">
        <v>1304</v>
      </c>
      <c r="BX18" s="43">
        <v>2.3060041352041671</v>
      </c>
      <c r="BY18" s="43"/>
      <c r="CD18" s="43" t="s">
        <v>1304</v>
      </c>
      <c r="CE18" s="43">
        <v>12.706204736174707</v>
      </c>
      <c r="CF18" s="43"/>
      <c r="CJ18" s="43" t="s">
        <v>1304</v>
      </c>
      <c r="CK18" s="43">
        <v>2.2621571627982053</v>
      </c>
      <c r="CL18" s="43"/>
      <c r="CP18" s="43" t="s">
        <v>1304</v>
      </c>
      <c r="CQ18" s="43">
        <v>3.1824463052837091</v>
      </c>
      <c r="CR18" s="43"/>
      <c r="CV18" s="43" t="s">
        <v>1304</v>
      </c>
      <c r="CW18" s="43">
        <v>3.1824463052837091</v>
      </c>
      <c r="CX18" s="43"/>
      <c r="DB18" s="43" t="s">
        <v>1304</v>
      </c>
      <c r="DC18" s="43">
        <v>2.2621571627982053</v>
      </c>
      <c r="DD18" s="43"/>
    </row>
    <row r="22" spans="2:108" x14ac:dyDescent="0.35">
      <c r="B22" s="29" t="s">
        <v>1276</v>
      </c>
      <c r="H22" s="29" t="s">
        <v>1276</v>
      </c>
      <c r="N22" s="29" t="s">
        <v>1276</v>
      </c>
      <c r="T22" s="29" t="s">
        <v>1276</v>
      </c>
      <c r="Z22" s="29" t="s">
        <v>1276</v>
      </c>
      <c r="AF22" s="29" t="s">
        <v>1276</v>
      </c>
      <c r="AL22" s="29" t="s">
        <v>1276</v>
      </c>
      <c r="AR22" s="29" t="s">
        <v>1276</v>
      </c>
      <c r="AX22" s="29" t="s">
        <v>1276</v>
      </c>
      <c r="BD22" s="29" t="s">
        <v>1276</v>
      </c>
      <c r="BJ22" s="29" t="s">
        <v>1276</v>
      </c>
      <c r="BQ22" s="29" t="s">
        <v>1276</v>
      </c>
      <c r="BW22" s="29" t="s">
        <v>1276</v>
      </c>
      <c r="CD22" s="29" t="s">
        <v>1276</v>
      </c>
      <c r="CJ22" s="29" t="s">
        <v>1276</v>
      </c>
      <c r="CP22" s="29" t="s">
        <v>1276</v>
      </c>
      <c r="CV22" s="29" t="s">
        <v>1276</v>
      </c>
      <c r="DB22" s="29" t="s">
        <v>1276</v>
      </c>
    </row>
    <row r="23" spans="2:108" x14ac:dyDescent="0.35">
      <c r="B23" s="29" t="s">
        <v>1345</v>
      </c>
      <c r="H23" s="29" t="s">
        <v>1345</v>
      </c>
      <c r="N23" s="29" t="s">
        <v>1345</v>
      </c>
      <c r="T23" s="29" t="s">
        <v>1345</v>
      </c>
      <c r="Z23" s="29" t="s">
        <v>1345</v>
      </c>
      <c r="AF23" s="29" t="s">
        <v>1345</v>
      </c>
      <c r="AL23" s="29" t="s">
        <v>1345</v>
      </c>
      <c r="AR23" s="29" t="s">
        <v>1345</v>
      </c>
      <c r="AX23" s="29" t="s">
        <v>1345</v>
      </c>
      <c r="BD23" s="29" t="s">
        <v>1345</v>
      </c>
      <c r="BJ23" s="29" t="s">
        <v>1345</v>
      </c>
      <c r="BQ23" s="29" t="s">
        <v>1345</v>
      </c>
      <c r="BW23" s="29" t="s">
        <v>1345</v>
      </c>
      <c r="CD23" s="29" t="s">
        <v>1345</v>
      </c>
      <c r="CJ23" s="29" t="s">
        <v>1345</v>
      </c>
      <c r="CP23" s="29" t="s">
        <v>1345</v>
      </c>
      <c r="CV23" s="29" t="s">
        <v>1345</v>
      </c>
      <c r="DB23" s="29" t="s">
        <v>1345</v>
      </c>
    </row>
    <row r="24" spans="2:108" x14ac:dyDescent="0.35">
      <c r="B24" s="29" t="s">
        <v>1261</v>
      </c>
      <c r="H24" s="29" t="s">
        <v>1261</v>
      </c>
      <c r="N24" s="29" t="s">
        <v>1261</v>
      </c>
      <c r="T24" s="29" t="s">
        <v>1261</v>
      </c>
      <c r="Z24" s="29" t="s">
        <v>1261</v>
      </c>
      <c r="AF24" s="29" t="s">
        <v>1261</v>
      </c>
      <c r="AL24" s="29" t="s">
        <v>1261</v>
      </c>
      <c r="AR24" s="29" t="s">
        <v>1261</v>
      </c>
      <c r="AX24" s="29" t="s">
        <v>1261</v>
      </c>
      <c r="BD24" s="29" t="s">
        <v>1261</v>
      </c>
      <c r="BJ24" s="29" t="s">
        <v>1261</v>
      </c>
      <c r="BQ24" s="29" t="s">
        <v>1261</v>
      </c>
      <c r="BW24" s="29" t="s">
        <v>1261</v>
      </c>
      <c r="CD24" s="29" t="s">
        <v>1261</v>
      </c>
      <c r="CJ24" s="29" t="s">
        <v>1261</v>
      </c>
      <c r="CP24" s="29" t="s">
        <v>1261</v>
      </c>
      <c r="CV24" s="29" t="s">
        <v>1261</v>
      </c>
      <c r="DB24" s="29" t="s">
        <v>1261</v>
      </c>
    </row>
    <row r="25" spans="2:108" x14ac:dyDescent="0.35">
      <c r="B25" s="29" t="s">
        <v>24</v>
      </c>
      <c r="C25" t="s">
        <v>1344</v>
      </c>
      <c r="H25" s="29" t="s">
        <v>24</v>
      </c>
      <c r="I25" t="s">
        <v>1344</v>
      </c>
      <c r="N25" s="29" t="s">
        <v>24</v>
      </c>
      <c r="O25" t="s">
        <v>1344</v>
      </c>
      <c r="T25" s="29" t="s">
        <v>24</v>
      </c>
      <c r="U25" t="s">
        <v>1344</v>
      </c>
      <c r="Z25" s="29" t="s">
        <v>24</v>
      </c>
      <c r="AA25" t="s">
        <v>1344</v>
      </c>
      <c r="AF25" s="29" t="s">
        <v>24</v>
      </c>
      <c r="AG25" t="s">
        <v>1344</v>
      </c>
      <c r="AL25" s="29" t="s">
        <v>24</v>
      </c>
      <c r="AM25" t="s">
        <v>1344</v>
      </c>
      <c r="AR25" s="29" t="s">
        <v>24</v>
      </c>
      <c r="AS25" t="s">
        <v>1344</v>
      </c>
      <c r="AX25" s="29" t="s">
        <v>24</v>
      </c>
      <c r="AY25" t="s">
        <v>1344</v>
      </c>
      <c r="BD25" s="29" t="s">
        <v>24</v>
      </c>
      <c r="BE25" t="s">
        <v>1344</v>
      </c>
      <c r="BJ25" s="29" t="s">
        <v>24</v>
      </c>
      <c r="BK25" t="s">
        <v>1344</v>
      </c>
      <c r="BQ25" s="29" t="s">
        <v>24</v>
      </c>
      <c r="BR25" t="s">
        <v>1344</v>
      </c>
      <c r="BW25" s="29" t="s">
        <v>24</v>
      </c>
      <c r="BX25" t="s">
        <v>1344</v>
      </c>
      <c r="CD25" s="29" t="s">
        <v>24</v>
      </c>
      <c r="CE25" t="s">
        <v>1344</v>
      </c>
      <c r="CJ25" s="29" t="s">
        <v>24</v>
      </c>
      <c r="CK25" t="s">
        <v>1344</v>
      </c>
      <c r="CP25" s="29" t="s">
        <v>24</v>
      </c>
      <c r="CQ25" t="s">
        <v>1344</v>
      </c>
      <c r="CV25" s="29" t="s">
        <v>24</v>
      </c>
      <c r="CW25" t="s">
        <v>1344</v>
      </c>
      <c r="DB25" s="29" t="s">
        <v>24</v>
      </c>
      <c r="DC25" t="s">
        <v>1344</v>
      </c>
    </row>
    <row r="26" spans="2:108" x14ac:dyDescent="0.35">
      <c r="B26" s="29" t="s">
        <v>1275</v>
      </c>
      <c r="C26" t="s">
        <v>1246</v>
      </c>
      <c r="H26" s="29" t="s">
        <v>1275</v>
      </c>
      <c r="I26" t="s">
        <v>1246</v>
      </c>
      <c r="N26" s="29" t="s">
        <v>1275</v>
      </c>
      <c r="O26" t="s">
        <v>1246</v>
      </c>
      <c r="T26" s="29" t="s">
        <v>1275</v>
      </c>
      <c r="U26" t="s">
        <v>1246</v>
      </c>
      <c r="Z26" s="29" t="s">
        <v>1275</v>
      </c>
      <c r="AA26" t="s">
        <v>1246</v>
      </c>
      <c r="AF26" s="29" t="s">
        <v>1275</v>
      </c>
      <c r="AG26" t="s">
        <v>1246</v>
      </c>
      <c r="AL26" s="29" t="s">
        <v>1275</v>
      </c>
      <c r="AM26" t="s">
        <v>1246</v>
      </c>
      <c r="AR26" s="29" t="s">
        <v>1275</v>
      </c>
      <c r="AS26" t="s">
        <v>1246</v>
      </c>
      <c r="AX26" s="29" t="s">
        <v>1275</v>
      </c>
      <c r="AY26" t="s">
        <v>1246</v>
      </c>
      <c r="BD26" s="29" t="s">
        <v>1275</v>
      </c>
      <c r="BE26" t="s">
        <v>1246</v>
      </c>
      <c r="BJ26" s="29" t="s">
        <v>1275</v>
      </c>
      <c r="BK26" t="s">
        <v>1246</v>
      </c>
      <c r="BQ26" s="29" t="s">
        <v>1275</v>
      </c>
      <c r="BR26" t="s">
        <v>1246</v>
      </c>
      <c r="BW26" s="29" t="s">
        <v>1275</v>
      </c>
      <c r="BX26" t="s">
        <v>1246</v>
      </c>
      <c r="CD26" s="29" t="s">
        <v>1275</v>
      </c>
      <c r="CE26" t="s">
        <v>1246</v>
      </c>
      <c r="CJ26" s="29" t="s">
        <v>1275</v>
      </c>
      <c r="CK26" t="s">
        <v>1246</v>
      </c>
      <c r="CP26" s="29" t="s">
        <v>1275</v>
      </c>
      <c r="CQ26" t="s">
        <v>1246</v>
      </c>
      <c r="CV26" s="29" t="s">
        <v>1275</v>
      </c>
      <c r="CW26" t="s">
        <v>1246</v>
      </c>
      <c r="DB26" s="29" t="s">
        <v>1275</v>
      </c>
      <c r="DC26" t="s">
        <v>1246</v>
      </c>
    </row>
    <row r="27" spans="2:108" x14ac:dyDescent="0.35">
      <c r="B27" s="29" t="s">
        <v>1245</v>
      </c>
      <c r="C27" s="30">
        <v>0</v>
      </c>
      <c r="H27" s="29" t="s">
        <v>1245</v>
      </c>
      <c r="I27" s="30">
        <v>0</v>
      </c>
      <c r="N27" s="29" t="s">
        <v>1245</v>
      </c>
      <c r="O27" s="30">
        <v>0</v>
      </c>
      <c r="T27" s="29" t="s">
        <v>1245</v>
      </c>
      <c r="U27" s="30">
        <v>0</v>
      </c>
      <c r="Z27" s="29" t="s">
        <v>1245</v>
      </c>
      <c r="AA27" s="30">
        <v>0</v>
      </c>
      <c r="AF27" s="29" t="s">
        <v>1245</v>
      </c>
      <c r="AG27" s="30">
        <v>0</v>
      </c>
      <c r="AL27" s="29" t="s">
        <v>1245</v>
      </c>
      <c r="AM27" s="30">
        <v>0</v>
      </c>
      <c r="AR27" s="29" t="s">
        <v>1245</v>
      </c>
      <c r="AS27" s="30">
        <v>0</v>
      </c>
      <c r="AX27" s="29" t="s">
        <v>1245</v>
      </c>
      <c r="AY27" t="s">
        <v>1246</v>
      </c>
      <c r="BD27" s="29" t="s">
        <v>1245</v>
      </c>
      <c r="BE27" t="s">
        <v>1246</v>
      </c>
      <c r="BJ27" s="29" t="s">
        <v>1245</v>
      </c>
      <c r="BK27" t="s">
        <v>1246</v>
      </c>
      <c r="BQ27" s="29" t="s">
        <v>1245</v>
      </c>
      <c r="BR27" t="s">
        <v>1246</v>
      </c>
      <c r="BW27" s="29" t="s">
        <v>1245</v>
      </c>
      <c r="BX27" t="s">
        <v>1246</v>
      </c>
      <c r="CD27" s="29" t="s">
        <v>1245</v>
      </c>
      <c r="CE27" t="s">
        <v>1246</v>
      </c>
      <c r="CJ27" s="29" t="s">
        <v>1245</v>
      </c>
      <c r="CK27" t="s">
        <v>1246</v>
      </c>
      <c r="CP27" s="29" t="s">
        <v>1245</v>
      </c>
      <c r="CQ27" t="s">
        <v>1246</v>
      </c>
      <c r="CV27" s="29" t="s">
        <v>1245</v>
      </c>
      <c r="CW27" t="s">
        <v>1246</v>
      </c>
      <c r="DB27" s="29" t="s">
        <v>1245</v>
      </c>
      <c r="DC27" t="s">
        <v>1246</v>
      </c>
    </row>
    <row r="28" spans="2:108" x14ac:dyDescent="0.35">
      <c r="B28" s="29" t="s">
        <v>27</v>
      </c>
      <c r="C28" t="s">
        <v>182</v>
      </c>
      <c r="H28" s="29" t="s">
        <v>27</v>
      </c>
      <c r="I28" t="s">
        <v>167</v>
      </c>
      <c r="N28" s="29" t="s">
        <v>27</v>
      </c>
      <c r="O28" t="s">
        <v>135</v>
      </c>
      <c r="T28" s="29" t="s">
        <v>27</v>
      </c>
      <c r="U28" t="s">
        <v>428</v>
      </c>
      <c r="Z28" s="29" t="s">
        <v>27</v>
      </c>
      <c r="AA28" t="s">
        <v>132</v>
      </c>
      <c r="AF28" s="29" t="s">
        <v>27</v>
      </c>
      <c r="AG28" t="s">
        <v>146</v>
      </c>
      <c r="AL28" s="29" t="s">
        <v>27</v>
      </c>
      <c r="AM28" t="s">
        <v>1182</v>
      </c>
      <c r="AR28" s="29" t="s">
        <v>27</v>
      </c>
      <c r="AS28" t="s">
        <v>96</v>
      </c>
      <c r="AX28" s="29" t="s">
        <v>27</v>
      </c>
      <c r="AY28" t="s">
        <v>182</v>
      </c>
      <c r="BD28" s="29" t="s">
        <v>27</v>
      </c>
      <c r="BE28" t="s">
        <v>107</v>
      </c>
      <c r="BJ28" s="29" t="s">
        <v>27</v>
      </c>
      <c r="BK28" t="s">
        <v>135</v>
      </c>
      <c r="BQ28" s="29" t="s">
        <v>27</v>
      </c>
      <c r="BR28" t="s">
        <v>428</v>
      </c>
      <c r="BW28" s="29" t="s">
        <v>27</v>
      </c>
      <c r="BX28" t="s">
        <v>132</v>
      </c>
      <c r="CD28" s="29" t="s">
        <v>27</v>
      </c>
      <c r="CE28" t="s">
        <v>62</v>
      </c>
      <c r="CJ28" s="29" t="s">
        <v>27</v>
      </c>
      <c r="CK28" t="s">
        <v>146</v>
      </c>
      <c r="CP28" s="29" t="s">
        <v>27</v>
      </c>
      <c r="CQ28" t="s">
        <v>1182</v>
      </c>
      <c r="CV28" s="29" t="s">
        <v>27</v>
      </c>
      <c r="CW28" t="s">
        <v>113</v>
      </c>
      <c r="DB28" s="29" t="s">
        <v>27</v>
      </c>
      <c r="DC28" t="s">
        <v>96</v>
      </c>
    </row>
    <row r="30" spans="2:108" x14ac:dyDescent="0.35">
      <c r="B30" s="29" t="s">
        <v>0</v>
      </c>
      <c r="C30" t="s">
        <v>1285</v>
      </c>
      <c r="D30" t="s">
        <v>1286</v>
      </c>
      <c r="E30" s="29"/>
      <c r="F30" s="29"/>
      <c r="G30" s="29"/>
      <c r="H30" s="29" t="s">
        <v>0</v>
      </c>
      <c r="I30" t="s">
        <v>1285</v>
      </c>
      <c r="J30" t="s">
        <v>1286</v>
      </c>
      <c r="K30" s="29"/>
      <c r="L30" s="29"/>
      <c r="M30" s="29"/>
      <c r="N30" s="29" t="s">
        <v>0</v>
      </c>
      <c r="O30" t="s">
        <v>1285</v>
      </c>
      <c r="P30" t="s">
        <v>1286</v>
      </c>
      <c r="Q30" s="29"/>
      <c r="R30" s="29"/>
      <c r="S30" s="29"/>
      <c r="T30" s="29" t="s">
        <v>0</v>
      </c>
      <c r="U30" t="s">
        <v>1285</v>
      </c>
      <c r="V30" t="s">
        <v>1286</v>
      </c>
      <c r="W30" s="29"/>
      <c r="X30" s="29"/>
      <c r="Y30" s="29"/>
      <c r="Z30" s="29" t="s">
        <v>0</v>
      </c>
      <c r="AA30" t="s">
        <v>1285</v>
      </c>
      <c r="AB30" t="s">
        <v>1286</v>
      </c>
      <c r="AC30" s="29"/>
      <c r="AD30" s="29"/>
      <c r="AE30" s="29"/>
      <c r="AF30" s="29" t="s">
        <v>0</v>
      </c>
      <c r="AG30" t="s">
        <v>1285</v>
      </c>
      <c r="AH30" t="s">
        <v>1286</v>
      </c>
      <c r="AI30" s="29"/>
      <c r="AJ30" s="29"/>
      <c r="AK30" s="29"/>
      <c r="AL30" s="29" t="s">
        <v>0</v>
      </c>
      <c r="AM30" t="s">
        <v>1285</v>
      </c>
      <c r="AN30" t="s">
        <v>1286</v>
      </c>
      <c r="AO30" s="29"/>
      <c r="AP30" s="29"/>
      <c r="AQ30" s="29"/>
      <c r="AR30" s="29" t="s">
        <v>0</v>
      </c>
      <c r="AS30" t="s">
        <v>1285</v>
      </c>
      <c r="AT30" t="s">
        <v>1286</v>
      </c>
      <c r="AX30" s="29" t="s">
        <v>0</v>
      </c>
      <c r="AY30" t="s">
        <v>1285</v>
      </c>
      <c r="AZ30" t="s">
        <v>1286</v>
      </c>
      <c r="BA30" s="29"/>
      <c r="BB30" s="29"/>
      <c r="BC30" s="29"/>
      <c r="BD30" s="29" t="s">
        <v>0</v>
      </c>
      <c r="BE30" t="s">
        <v>1285</v>
      </c>
      <c r="BF30" t="s">
        <v>1286</v>
      </c>
      <c r="BJ30" s="29" t="s">
        <v>0</v>
      </c>
      <c r="BK30" t="s">
        <v>1285</v>
      </c>
      <c r="BL30" t="s">
        <v>1286</v>
      </c>
      <c r="BQ30" s="29" t="s">
        <v>0</v>
      </c>
      <c r="BR30" t="s">
        <v>1285</v>
      </c>
      <c r="BS30" t="s">
        <v>1286</v>
      </c>
      <c r="BW30" s="29" t="s">
        <v>0</v>
      </c>
      <c r="BX30" t="s">
        <v>1285</v>
      </c>
      <c r="BY30" t="s">
        <v>1286</v>
      </c>
      <c r="CD30" s="29" t="s">
        <v>0</v>
      </c>
      <c r="CE30" t="s">
        <v>1285</v>
      </c>
      <c r="CF30" t="s">
        <v>1286</v>
      </c>
      <c r="CJ30" s="29" t="s">
        <v>0</v>
      </c>
      <c r="CK30" t="s">
        <v>1285</v>
      </c>
      <c r="CL30" t="s">
        <v>1286</v>
      </c>
      <c r="CP30" s="29" t="s">
        <v>0</v>
      </c>
      <c r="CQ30" t="s">
        <v>1285</v>
      </c>
      <c r="CR30" t="s">
        <v>1286</v>
      </c>
      <c r="CV30" s="29" t="s">
        <v>0</v>
      </c>
      <c r="CW30" t="s">
        <v>1285</v>
      </c>
      <c r="CX30" t="s">
        <v>1286</v>
      </c>
      <c r="DB30" s="29" t="s">
        <v>0</v>
      </c>
      <c r="DC30" t="s">
        <v>1285</v>
      </c>
      <c r="DD30" t="s">
        <v>1286</v>
      </c>
    </row>
    <row r="31" spans="2:108" x14ac:dyDescent="0.35">
      <c r="B31">
        <v>38</v>
      </c>
      <c r="C31" s="31">
        <v>12.243087576932918</v>
      </c>
      <c r="D31" s="31">
        <v>4.1014343382725276</v>
      </c>
      <c r="H31">
        <v>8</v>
      </c>
      <c r="I31" s="31">
        <v>12.665837762492249</v>
      </c>
      <c r="J31" s="31">
        <v>-1.7748205573517619</v>
      </c>
      <c r="N31">
        <v>52</v>
      </c>
      <c r="O31" s="31">
        <v>13.885074539972132</v>
      </c>
      <c r="P31" s="31">
        <v>4.5418078820248846</v>
      </c>
      <c r="T31">
        <v>52</v>
      </c>
      <c r="U31" s="31">
        <v>37.647058823529406</v>
      </c>
      <c r="V31" s="31">
        <v>4.7999999999999989</v>
      </c>
      <c r="Z31">
        <v>38</v>
      </c>
      <c r="AA31" s="31">
        <v>19.173553039543329</v>
      </c>
      <c r="AB31" s="31">
        <v>1.2782368693028845E-2</v>
      </c>
      <c r="AF31">
        <v>9</v>
      </c>
      <c r="AG31" s="31">
        <v>28.512441323004829</v>
      </c>
      <c r="AH31" s="31">
        <v>2.024</v>
      </c>
      <c r="AL31">
        <v>128</v>
      </c>
      <c r="AM31" s="31">
        <v>82.445791600025714</v>
      </c>
      <c r="AN31" s="31">
        <v>2.3899999999999997</v>
      </c>
      <c r="AR31">
        <v>2</v>
      </c>
      <c r="AS31" s="31">
        <v>15.335939679021708</v>
      </c>
      <c r="AT31" s="31">
        <v>2.9445004183721681</v>
      </c>
      <c r="AX31">
        <v>16</v>
      </c>
      <c r="AY31" s="31">
        <v>18.291666666666668</v>
      </c>
      <c r="AZ31" s="31">
        <v>4.3899999999999997</v>
      </c>
      <c r="BD31">
        <v>37</v>
      </c>
      <c r="BE31" s="31">
        <v>24.564572574108002</v>
      </c>
      <c r="BF31" s="31">
        <v>1.51633691041798</v>
      </c>
      <c r="BJ31">
        <v>25</v>
      </c>
      <c r="BK31" s="31">
        <v>20.781379883624272</v>
      </c>
      <c r="BL31" s="31">
        <v>0.8</v>
      </c>
      <c r="BQ31">
        <v>36</v>
      </c>
      <c r="BR31" s="31">
        <v>66.532222782829905</v>
      </c>
      <c r="BS31" s="31">
        <v>34.596755847071549</v>
      </c>
      <c r="BW31">
        <v>37</v>
      </c>
      <c r="BX31" s="31">
        <v>19.173553039543329</v>
      </c>
      <c r="BY31" s="31">
        <v>1.6392295186368928</v>
      </c>
      <c r="CD31">
        <v>67</v>
      </c>
      <c r="CE31" s="31">
        <v>39.398333998671568</v>
      </c>
      <c r="CF31" s="31">
        <v>6.6450000000000005</v>
      </c>
      <c r="CJ31">
        <v>7</v>
      </c>
      <c r="CK31" s="31">
        <v>17.329760786630708</v>
      </c>
      <c r="CL31" s="31">
        <v>5.8820000000000014</v>
      </c>
      <c r="CP31">
        <v>86</v>
      </c>
      <c r="CQ31" s="31">
        <v>35.380764652824297</v>
      </c>
      <c r="CR31" s="31">
        <v>3.6795995238937267</v>
      </c>
      <c r="CV31">
        <v>54</v>
      </c>
      <c r="CW31" s="31">
        <v>11.084061525982584</v>
      </c>
      <c r="CX31" s="31">
        <v>-3.1922097194829841E-3</v>
      </c>
      <c r="DB31">
        <v>7</v>
      </c>
      <c r="DC31" s="31">
        <v>11.858301482893783</v>
      </c>
      <c r="DD31" s="31">
        <v>1.16275</v>
      </c>
    </row>
    <row r="32" spans="2:108" x14ac:dyDescent="0.35">
      <c r="B32">
        <v>94</v>
      </c>
      <c r="C32" s="31">
        <v>12.243087576932918</v>
      </c>
      <c r="D32" s="31">
        <v>0.56501849167545415</v>
      </c>
      <c r="H32">
        <v>129</v>
      </c>
      <c r="I32" s="31">
        <v>1216.4765276685025</v>
      </c>
      <c r="J32" s="31">
        <v>4.04</v>
      </c>
      <c r="N32">
        <v>65</v>
      </c>
      <c r="O32" s="31">
        <v>19.814564734496543</v>
      </c>
      <c r="P32" s="31">
        <v>-0.17472413793103436</v>
      </c>
      <c r="T32">
        <v>65</v>
      </c>
      <c r="U32" s="31">
        <v>112.37113195847849</v>
      </c>
      <c r="V32" s="31">
        <v>1.0450000000000002</v>
      </c>
      <c r="Z32">
        <v>52</v>
      </c>
      <c r="AA32" s="31">
        <v>10.548991191099413</v>
      </c>
      <c r="AB32" s="31">
        <v>3.7543859649122808</v>
      </c>
      <c r="AF32">
        <v>21</v>
      </c>
      <c r="AG32" s="31">
        <v>25.407618369526521</v>
      </c>
      <c r="AH32" s="31">
        <v>7.1369999999999996</v>
      </c>
      <c r="AL32">
        <v>129</v>
      </c>
      <c r="AM32" s="31">
        <v>403010.8747044917</v>
      </c>
      <c r="AN32" s="31">
        <v>2.3199999999999994</v>
      </c>
      <c r="AR32">
        <v>9</v>
      </c>
      <c r="AS32" s="31">
        <v>21.307185518133121</v>
      </c>
      <c r="AT32" s="31">
        <v>2.3069999999999999</v>
      </c>
      <c r="AX32">
        <v>29</v>
      </c>
      <c r="AY32" s="31">
        <v>9.2006662204376681</v>
      </c>
      <c r="AZ32" s="31">
        <v>0.24999999999999997</v>
      </c>
      <c r="BD32">
        <v>67</v>
      </c>
      <c r="BE32" s="31">
        <v>23.563804634195769</v>
      </c>
      <c r="BF32" s="31">
        <v>2.875</v>
      </c>
      <c r="BJ32">
        <v>29</v>
      </c>
      <c r="BK32" s="31">
        <v>4.3530917037475678</v>
      </c>
      <c r="BL32" s="31">
        <v>0.96999999999999986</v>
      </c>
      <c r="BQ32">
        <v>93</v>
      </c>
      <c r="BR32" s="31">
        <v>15.853674161252648</v>
      </c>
      <c r="BS32" s="31">
        <v>2.2999999999999998</v>
      </c>
      <c r="BW32">
        <v>54</v>
      </c>
      <c r="BX32" s="31">
        <v>19.173553039543329</v>
      </c>
      <c r="BY32" s="31">
        <v>-2.3621817344717377</v>
      </c>
      <c r="CD32">
        <v>94</v>
      </c>
      <c r="CE32" s="31">
        <v>39.368137514305083</v>
      </c>
      <c r="CF32" s="31">
        <v>2.0943849157610304</v>
      </c>
      <c r="CJ32">
        <v>19</v>
      </c>
      <c r="CK32" s="31">
        <v>24.587083214173997</v>
      </c>
      <c r="CL32" s="31">
        <v>-3.0709266934503323</v>
      </c>
      <c r="CP32">
        <v>103</v>
      </c>
      <c r="CQ32" s="31">
        <v>21.431159420289852</v>
      </c>
      <c r="CR32" s="31">
        <v>5.915</v>
      </c>
      <c r="CV32">
        <v>80</v>
      </c>
      <c r="CW32" s="31">
        <v>2050.1330967169479</v>
      </c>
      <c r="CX32" s="31">
        <v>46.210000000000008</v>
      </c>
      <c r="DB32">
        <v>19</v>
      </c>
      <c r="DC32" s="31">
        <v>15.335939679021708</v>
      </c>
      <c r="DD32" s="31">
        <v>-5.0194530569438047</v>
      </c>
    </row>
    <row r="33" spans="2:110" x14ac:dyDescent="0.35">
      <c r="B33" t="s">
        <v>1248</v>
      </c>
      <c r="C33" s="31">
        <v>24.486175153865837</v>
      </c>
      <c r="D33" s="31">
        <v>4.6664528299479819</v>
      </c>
      <c r="H33" t="s">
        <v>1248</v>
      </c>
      <c r="I33" s="31">
        <v>1229.1423654309947</v>
      </c>
      <c r="J33" s="31">
        <v>2.2651794426482379</v>
      </c>
      <c r="N33" t="s">
        <v>1248</v>
      </c>
      <c r="O33" s="31">
        <v>33.699639274468673</v>
      </c>
      <c r="P33" s="31">
        <v>4.3670837440938506</v>
      </c>
      <c r="T33" t="s">
        <v>1248</v>
      </c>
      <c r="U33" s="31">
        <v>150.01819078200788</v>
      </c>
      <c r="V33" s="31">
        <v>5.8449999999999989</v>
      </c>
      <c r="Z33" t="s">
        <v>1248</v>
      </c>
      <c r="AA33" s="31">
        <v>29.72254423064274</v>
      </c>
      <c r="AB33" s="31">
        <v>3.7671683336053094</v>
      </c>
      <c r="AF33">
        <v>38</v>
      </c>
      <c r="AG33" s="31">
        <v>24.587083214173994</v>
      </c>
      <c r="AH33" s="31">
        <v>7.5113539219301568</v>
      </c>
      <c r="AL33" t="s">
        <v>1248</v>
      </c>
      <c r="AM33" s="31">
        <v>403093.32049609174</v>
      </c>
      <c r="AN33" s="31">
        <v>4.7099999999999991</v>
      </c>
      <c r="AR33">
        <v>21</v>
      </c>
      <c r="AS33" s="31">
        <v>31.657047724750274</v>
      </c>
      <c r="AT33" s="31">
        <v>7.3029999999999999</v>
      </c>
      <c r="AX33">
        <v>94</v>
      </c>
      <c r="AY33" s="31">
        <v>12.243087576932918</v>
      </c>
      <c r="AZ33" s="31">
        <v>0.21302972383863278</v>
      </c>
      <c r="BD33">
        <v>102</v>
      </c>
      <c r="BE33" s="31">
        <v>45.500000000000007</v>
      </c>
      <c r="BF33" s="31">
        <v>3.6400000000000006</v>
      </c>
      <c r="BJ33">
        <v>93</v>
      </c>
      <c r="BK33" s="31">
        <v>76.883065417242534</v>
      </c>
      <c r="BL33" s="31">
        <v>2.8000000000000003</v>
      </c>
      <c r="BQ33">
        <v>97</v>
      </c>
      <c r="BR33" s="31">
        <v>66.532222782829905</v>
      </c>
      <c r="BS33" s="31">
        <v>3.3266111391414954</v>
      </c>
      <c r="BW33">
        <v>55</v>
      </c>
      <c r="BX33" s="31">
        <v>132.27946008363023</v>
      </c>
      <c r="BY33" s="31">
        <v>7.4486333333333326</v>
      </c>
      <c r="CD33" t="s">
        <v>1248</v>
      </c>
      <c r="CE33" s="31">
        <v>78.766471512976651</v>
      </c>
      <c r="CF33" s="31">
        <v>8.7393849157610308</v>
      </c>
      <c r="CJ33">
        <v>71</v>
      </c>
      <c r="CK33" s="31">
        <v>24.587083214173997</v>
      </c>
      <c r="CL33" s="31">
        <v>3.0102785548553701</v>
      </c>
      <c r="CP33">
        <v>108</v>
      </c>
      <c r="CQ33" s="31">
        <v>35.380764652824297</v>
      </c>
      <c r="CR33" s="31">
        <v>-10.380716349138648</v>
      </c>
      <c r="CV33">
        <v>88</v>
      </c>
      <c r="CW33" s="31">
        <v>11.084061525982584</v>
      </c>
      <c r="CX33" s="31">
        <v>-0.72869786895837474</v>
      </c>
      <c r="DB33">
        <v>37</v>
      </c>
      <c r="DC33" s="31">
        <v>15.335939679021708</v>
      </c>
      <c r="DD33" s="31">
        <v>1.3216434131786396</v>
      </c>
    </row>
    <row r="34" spans="2:110" x14ac:dyDescent="0.35">
      <c r="AF34">
        <v>59</v>
      </c>
      <c r="AG34" s="31">
        <v>7.8333333333333321</v>
      </c>
      <c r="AH34" s="31">
        <v>0.2799999999999998</v>
      </c>
      <c r="AR34">
        <v>38</v>
      </c>
      <c r="AS34" s="31">
        <v>15.335939679021708</v>
      </c>
      <c r="AT34" s="31">
        <v>3.1898754532365148</v>
      </c>
      <c r="AX34">
        <v>97</v>
      </c>
      <c r="AY34" s="31">
        <v>12.243087576932918</v>
      </c>
      <c r="AZ34" s="31">
        <v>2.522076040848181</v>
      </c>
      <c r="BD34">
        <v>103</v>
      </c>
      <c r="BE34" s="31">
        <v>17.862857142857145</v>
      </c>
      <c r="BF34" s="31">
        <v>3.1260000000000003</v>
      </c>
      <c r="BJ34">
        <v>103</v>
      </c>
      <c r="BK34" s="31">
        <v>11.784482758620689</v>
      </c>
      <c r="BL34" s="31">
        <v>2.734</v>
      </c>
      <c r="BQ34">
        <v>111</v>
      </c>
      <c r="BR34" s="31">
        <v>66.532222782829905</v>
      </c>
      <c r="BS34" s="31">
        <v>-5.2132889995332894</v>
      </c>
      <c r="BW34">
        <v>80</v>
      </c>
      <c r="BX34" s="31">
        <v>18.680240975108578</v>
      </c>
      <c r="BY34" s="31">
        <v>-0.02</v>
      </c>
      <c r="CJ34">
        <v>86</v>
      </c>
      <c r="CK34" s="31">
        <v>24.587083214173997</v>
      </c>
      <c r="CL34" s="31">
        <v>4.5486103946221892</v>
      </c>
      <c r="CP34">
        <v>110</v>
      </c>
      <c r="CQ34" s="31">
        <v>43.986508546091031</v>
      </c>
      <c r="CR34" s="31">
        <v>4.3571428571428568</v>
      </c>
      <c r="CV34">
        <v>113</v>
      </c>
      <c r="CW34" s="31">
        <v>51.312146983438076</v>
      </c>
      <c r="CX34" s="31">
        <v>5.4430000000000005</v>
      </c>
      <c r="DB34">
        <v>66</v>
      </c>
      <c r="DC34" s="31">
        <v>7.1942446043165464</v>
      </c>
      <c r="DD34" s="31">
        <v>2.3453237410071943</v>
      </c>
    </row>
    <row r="35" spans="2:110" x14ac:dyDescent="0.35">
      <c r="AF35">
        <v>65</v>
      </c>
      <c r="AG35" s="31">
        <v>60.173221409106304</v>
      </c>
      <c r="AH35" s="31">
        <v>1.6070000000000002</v>
      </c>
      <c r="AR35">
        <v>45</v>
      </c>
      <c r="AS35" s="31">
        <v>2.9860096053455831</v>
      </c>
      <c r="AT35" s="31">
        <v>1</v>
      </c>
      <c r="AX35">
        <v>108</v>
      </c>
      <c r="AY35" s="31">
        <v>12.243087576932918</v>
      </c>
      <c r="AZ35" s="31">
        <v>5.7909804238892697</v>
      </c>
      <c r="BD35">
        <v>111</v>
      </c>
      <c r="BE35" s="31">
        <v>24.564572574108002</v>
      </c>
      <c r="BF35" s="31">
        <v>0.14412034729229167</v>
      </c>
      <c r="BJ35">
        <v>113</v>
      </c>
      <c r="BK35" s="31">
        <v>17.211153395174641</v>
      </c>
      <c r="BL35" s="31">
        <v>2.1180000000000003</v>
      </c>
      <c r="BQ35" t="s">
        <v>1248</v>
      </c>
      <c r="BR35" s="31">
        <v>215.45034250974237</v>
      </c>
      <c r="BS35" s="31">
        <v>35.010077986679754</v>
      </c>
      <c r="BW35">
        <v>86</v>
      </c>
      <c r="BX35" s="31">
        <v>19.173553039543329</v>
      </c>
      <c r="BY35" s="31">
        <v>4.8573001033509771</v>
      </c>
      <c r="CJ35">
        <v>88</v>
      </c>
      <c r="CK35" s="31">
        <v>24.587083214173997</v>
      </c>
      <c r="CL35" s="31">
        <v>-1.0263107230430311</v>
      </c>
      <c r="CP35" t="s">
        <v>1248</v>
      </c>
      <c r="CQ35" s="31">
        <v>136.17919727202946</v>
      </c>
      <c r="CR35" s="31">
        <v>3.5710260318979357</v>
      </c>
      <c r="CV35" t="s">
        <v>1248</v>
      </c>
      <c r="CW35" s="31">
        <v>2123.6133667523513</v>
      </c>
      <c r="CX35" s="31">
        <v>50.921109921322142</v>
      </c>
      <c r="DB35">
        <v>71</v>
      </c>
      <c r="DC35" s="31">
        <v>15.335939679021708</v>
      </c>
      <c r="DD35" s="31">
        <v>2.3463987708903211</v>
      </c>
    </row>
    <row r="36" spans="2:110" x14ac:dyDescent="0.35">
      <c r="AF36">
        <v>70</v>
      </c>
      <c r="AG36" s="31">
        <v>19.595959595959595</v>
      </c>
      <c r="AH36" s="31">
        <v>3.88</v>
      </c>
      <c r="AR36">
        <v>52</v>
      </c>
      <c r="AS36" s="31">
        <v>18.399264029438822</v>
      </c>
      <c r="AT36" s="31">
        <v>6</v>
      </c>
      <c r="AX36" t="s">
        <v>1248</v>
      </c>
      <c r="AY36" s="31">
        <v>64.221595617903091</v>
      </c>
      <c r="AZ36" s="31">
        <v>13.166086188576084</v>
      </c>
      <c r="BD36" t="s">
        <v>1248</v>
      </c>
      <c r="BE36" s="31">
        <v>136.05580692526894</v>
      </c>
      <c r="BF36" s="31">
        <v>11.301457257710274</v>
      </c>
      <c r="BJ36" t="s">
        <v>1248</v>
      </c>
      <c r="BK36" s="31">
        <v>131.0131731584097</v>
      </c>
      <c r="BL36" s="31">
        <v>9.4220000000000006</v>
      </c>
      <c r="BW36">
        <v>102</v>
      </c>
      <c r="BX36" s="31">
        <v>42.431818181818173</v>
      </c>
      <c r="BY36" s="31">
        <v>-0.82499999999999929</v>
      </c>
      <c r="CJ36">
        <v>98</v>
      </c>
      <c r="CK36" s="31">
        <v>24.587083214173997</v>
      </c>
      <c r="CL36" s="31">
        <v>0.77875098999702852</v>
      </c>
      <c r="DB36">
        <v>88</v>
      </c>
      <c r="DC36" s="31">
        <v>15.335939679021708</v>
      </c>
      <c r="DD36" s="31">
        <v>1.8571361231686561</v>
      </c>
    </row>
    <row r="37" spans="2:110" x14ac:dyDescent="0.35">
      <c r="AF37">
        <v>128</v>
      </c>
      <c r="AG37" s="31">
        <v>3308.0274234453559</v>
      </c>
      <c r="AH37" s="31">
        <v>2.875</v>
      </c>
      <c r="AR37">
        <v>65</v>
      </c>
      <c r="AS37" s="31">
        <v>23.644380882327464</v>
      </c>
      <c r="AT37" s="31">
        <v>3.1694999999999998</v>
      </c>
      <c r="BW37">
        <v>103</v>
      </c>
      <c r="BX37" s="31">
        <v>22.522222222222226</v>
      </c>
      <c r="BY37" s="31">
        <v>2.0270000000000001</v>
      </c>
      <c r="CJ37">
        <v>107</v>
      </c>
      <c r="CK37" s="31">
        <v>24.587083214173997</v>
      </c>
      <c r="CL37" s="31">
        <v>-3.6880624821260994</v>
      </c>
      <c r="DB37">
        <v>93</v>
      </c>
      <c r="DC37" s="31">
        <v>10.014942683531128</v>
      </c>
      <c r="DD37" s="31">
        <v>4.2</v>
      </c>
    </row>
    <row r="38" spans="2:110" x14ac:dyDescent="0.35">
      <c r="AF38">
        <v>129</v>
      </c>
      <c r="AG38" s="31">
        <v>953.98320343414753</v>
      </c>
      <c r="AH38" s="31">
        <v>0.43500000000000005</v>
      </c>
      <c r="AR38">
        <v>70</v>
      </c>
      <c r="AS38" s="31">
        <v>24.620390455531453</v>
      </c>
      <c r="AT38" s="31">
        <v>2.27</v>
      </c>
      <c r="BW38">
        <v>113</v>
      </c>
      <c r="BX38" s="31">
        <v>14.721737893979743</v>
      </c>
      <c r="BY38" s="31">
        <v>2.6659999999999999</v>
      </c>
      <c r="CJ38">
        <v>108</v>
      </c>
      <c r="CK38" s="31">
        <v>24.587083214173997</v>
      </c>
      <c r="CL38" s="31">
        <v>-7.5917536840405049</v>
      </c>
      <c r="DB38">
        <v>97</v>
      </c>
      <c r="DC38" s="31">
        <v>15.335939679021708</v>
      </c>
      <c r="DD38" s="31">
        <v>1.2345431441612473</v>
      </c>
    </row>
    <row r="39" spans="2:110" x14ac:dyDescent="0.35">
      <c r="AF39" t="s">
        <v>1248</v>
      </c>
      <c r="AG39" s="31">
        <v>4428.1202841246086</v>
      </c>
      <c r="AH39" s="31">
        <v>25.749353921930155</v>
      </c>
      <c r="AR39">
        <v>128</v>
      </c>
      <c r="AS39" s="31">
        <v>3015.8085316803208</v>
      </c>
      <c r="AT39" s="31">
        <v>0.56999999999999995</v>
      </c>
      <c r="BW39">
        <v>115</v>
      </c>
      <c r="BX39" s="31">
        <v>5.7355371900826446</v>
      </c>
      <c r="BY39" s="31">
        <v>2.7759999999999998</v>
      </c>
      <c r="CJ39">
        <v>110</v>
      </c>
      <c r="CK39" s="31">
        <v>24.989157438539305</v>
      </c>
      <c r="CL39" s="31">
        <v>7.14</v>
      </c>
      <c r="DB39">
        <v>98</v>
      </c>
      <c r="DC39" s="31">
        <v>15.335939679021708</v>
      </c>
      <c r="DD39" s="31">
        <v>4.1195574413425255</v>
      </c>
    </row>
    <row r="40" spans="2:110" x14ac:dyDescent="0.35">
      <c r="AR40">
        <v>129</v>
      </c>
      <c r="AS40" s="31">
        <v>295.55581596926339</v>
      </c>
      <c r="AT40" s="31">
        <v>1.6150000000000002</v>
      </c>
      <c r="BW40" t="s">
        <v>1248</v>
      </c>
      <c r="BX40" s="31">
        <v>293.89167566547161</v>
      </c>
      <c r="BY40" s="31">
        <v>18.206981220849467</v>
      </c>
      <c r="CJ40">
        <v>143</v>
      </c>
      <c r="CK40" s="31">
        <v>17.249999999999996</v>
      </c>
      <c r="CL40" s="31">
        <v>-2.7599999999999993</v>
      </c>
      <c r="DB40">
        <v>107</v>
      </c>
      <c r="DC40" s="31">
        <v>15.335939679021708</v>
      </c>
      <c r="DD40" s="31">
        <v>7.21300362903321</v>
      </c>
    </row>
    <row r="41" spans="2:110" x14ac:dyDescent="0.35">
      <c r="AR41" t="s">
        <v>1248</v>
      </c>
      <c r="AS41" s="31">
        <v>3464.6505052231541</v>
      </c>
      <c r="AT41" s="31">
        <v>30.36887587160868</v>
      </c>
      <c r="CJ41" t="s">
        <v>1248</v>
      </c>
      <c r="CK41" s="31">
        <v>231.67850072438799</v>
      </c>
      <c r="CL41" s="31">
        <v>3.2225863568146234</v>
      </c>
      <c r="DB41">
        <v>139</v>
      </c>
      <c r="DC41" s="31">
        <v>9.1928341978008952</v>
      </c>
      <c r="DD41" s="31">
        <v>-0.25459861747856971</v>
      </c>
    </row>
    <row r="42" spans="2:110" x14ac:dyDescent="0.35">
      <c r="B42" s="50" t="s">
        <v>1247</v>
      </c>
      <c r="C42" s="50" t="s">
        <v>1290</v>
      </c>
      <c r="D42" s="50" t="s">
        <v>1291</v>
      </c>
      <c r="E42" s="50" t="s">
        <v>1292</v>
      </c>
      <c r="F42" s="50" t="s">
        <v>1293</v>
      </c>
      <c r="H42" s="50" t="s">
        <v>1247</v>
      </c>
      <c r="I42" s="50" t="s">
        <v>1290</v>
      </c>
      <c r="J42" s="50" t="s">
        <v>1291</v>
      </c>
      <c r="K42" s="50" t="s">
        <v>1292</v>
      </c>
      <c r="L42" s="50" t="s">
        <v>1293</v>
      </c>
      <c r="N42" s="50" t="s">
        <v>1247</v>
      </c>
      <c r="O42" s="50" t="s">
        <v>1290</v>
      </c>
      <c r="P42" s="50" t="s">
        <v>1291</v>
      </c>
      <c r="Q42" s="50" t="s">
        <v>1292</v>
      </c>
      <c r="R42" s="50" t="s">
        <v>1293</v>
      </c>
      <c r="T42" s="50" t="s">
        <v>1247</v>
      </c>
      <c r="U42" s="50" t="s">
        <v>1290</v>
      </c>
      <c r="V42" s="50" t="s">
        <v>1291</v>
      </c>
      <c r="W42" s="50" t="s">
        <v>1292</v>
      </c>
      <c r="X42" s="50" t="s">
        <v>1293</v>
      </c>
      <c r="Z42" s="50" t="s">
        <v>1247</v>
      </c>
      <c r="AA42" s="50" t="s">
        <v>1290</v>
      </c>
      <c r="AB42" s="50" t="s">
        <v>1291</v>
      </c>
      <c r="AC42" s="50" t="s">
        <v>1292</v>
      </c>
      <c r="AD42" s="50" t="s">
        <v>1293</v>
      </c>
      <c r="AF42" s="50" t="s">
        <v>1247</v>
      </c>
      <c r="AG42" s="50" t="s">
        <v>1290</v>
      </c>
      <c r="AH42" s="50" t="s">
        <v>1291</v>
      </c>
      <c r="AI42" s="50" t="s">
        <v>1292</v>
      </c>
      <c r="AJ42" s="50" t="s">
        <v>1293</v>
      </c>
      <c r="AL42" s="50" t="s">
        <v>1247</v>
      </c>
      <c r="AM42" s="50" t="s">
        <v>1290</v>
      </c>
      <c r="AN42" s="50" t="s">
        <v>1291</v>
      </c>
      <c r="AO42" s="50" t="s">
        <v>1292</v>
      </c>
      <c r="AP42" s="50" t="s">
        <v>1293</v>
      </c>
      <c r="AX42" s="50" t="s">
        <v>1247</v>
      </c>
      <c r="AY42" s="50" t="s">
        <v>1290</v>
      </c>
      <c r="AZ42" s="50" t="s">
        <v>1291</v>
      </c>
      <c r="BA42" s="50" t="s">
        <v>1292</v>
      </c>
      <c r="BB42" s="50" t="s">
        <v>1293</v>
      </c>
      <c r="BD42" s="50" t="s">
        <v>1247</v>
      </c>
      <c r="BE42" s="50" t="s">
        <v>1290</v>
      </c>
      <c r="BF42" s="50" t="s">
        <v>1291</v>
      </c>
      <c r="BG42" s="50" t="s">
        <v>1292</v>
      </c>
      <c r="BH42" s="50" t="s">
        <v>1293</v>
      </c>
      <c r="BJ42" s="50" t="s">
        <v>1247</v>
      </c>
      <c r="BK42" s="50" t="s">
        <v>1290</v>
      </c>
      <c r="BL42" s="50" t="s">
        <v>1291</v>
      </c>
      <c r="BM42" s="50" t="s">
        <v>1292</v>
      </c>
      <c r="BN42" s="50" t="s">
        <v>1293</v>
      </c>
      <c r="BQ42" s="50" t="s">
        <v>1247</v>
      </c>
      <c r="BR42" s="50" t="s">
        <v>1290</v>
      </c>
      <c r="BS42" s="50" t="s">
        <v>1291</v>
      </c>
      <c r="BT42" s="50" t="s">
        <v>1292</v>
      </c>
      <c r="BU42" s="50" t="s">
        <v>1293</v>
      </c>
      <c r="BW42" s="50" t="s">
        <v>1247</v>
      </c>
      <c r="BX42" s="50" t="s">
        <v>1290</v>
      </c>
      <c r="BY42" s="50" t="s">
        <v>1291</v>
      </c>
      <c r="BZ42" s="50" t="s">
        <v>1292</v>
      </c>
      <c r="CA42" s="50" t="s">
        <v>1293</v>
      </c>
      <c r="CD42" s="50" t="s">
        <v>1247</v>
      </c>
      <c r="CE42" s="50" t="s">
        <v>1290</v>
      </c>
      <c r="CF42" s="50" t="s">
        <v>1291</v>
      </c>
      <c r="CG42" s="50" t="s">
        <v>1292</v>
      </c>
      <c r="CH42" s="50" t="s">
        <v>1293</v>
      </c>
      <c r="CP42" s="50" t="s">
        <v>1247</v>
      </c>
      <c r="CQ42" s="50" t="s">
        <v>1290</v>
      </c>
      <c r="CR42" s="50" t="s">
        <v>1291</v>
      </c>
      <c r="CS42" s="50" t="s">
        <v>1292</v>
      </c>
      <c r="CT42" s="50" t="s">
        <v>1293</v>
      </c>
      <c r="CV42" s="50" t="s">
        <v>1247</v>
      </c>
      <c r="CW42" s="50" t="s">
        <v>1290</v>
      </c>
      <c r="CX42" s="50" t="s">
        <v>1291</v>
      </c>
      <c r="CY42" s="50" t="s">
        <v>1292</v>
      </c>
      <c r="CZ42" s="50" t="s">
        <v>1293</v>
      </c>
      <c r="DB42" t="s">
        <v>1248</v>
      </c>
      <c r="DC42" s="31">
        <v>145.6119007216943</v>
      </c>
      <c r="DD42" s="31">
        <v>20.526304588359416</v>
      </c>
    </row>
    <row r="43" spans="2:110" x14ac:dyDescent="0.35">
      <c r="B43" s="46">
        <v>38</v>
      </c>
      <c r="C43" s="35">
        <f>GETPIVOTDATA("Sum of 8 - Total weight",$B$30)/2</f>
        <v>12.243087576932918</v>
      </c>
      <c r="D43" s="35">
        <v>4.1014343382725276</v>
      </c>
      <c r="E43" s="46">
        <f>D43/C43</f>
        <v>0.33500000000000002</v>
      </c>
      <c r="F43" s="46">
        <v>0</v>
      </c>
      <c r="H43" s="46">
        <v>8</v>
      </c>
      <c r="I43" s="35">
        <f>GETPIVOTDATA("Sum of 8 - Total weight",$H$30)/2</f>
        <v>614.57118271549734</v>
      </c>
      <c r="J43" s="35">
        <v>-1.7748205573517619</v>
      </c>
      <c r="K43" s="46">
        <f>J43/I43</f>
        <v>-2.8879007139737257E-3</v>
      </c>
      <c r="L43" s="46">
        <v>0</v>
      </c>
      <c r="N43" s="46">
        <v>52</v>
      </c>
      <c r="O43" s="35">
        <f>GETPIVOTDATA("Sum of 8 - Total weight",$N$30)/2</f>
        <v>16.849819637234337</v>
      </c>
      <c r="P43" s="35">
        <v>4.5418078820248846</v>
      </c>
      <c r="Q43" s="46">
        <f>P43/O43</f>
        <v>0.26954637971248691</v>
      </c>
      <c r="R43" s="46">
        <v>0</v>
      </c>
      <c r="T43" s="46">
        <v>52</v>
      </c>
      <c r="U43" s="35">
        <f>GETPIVOTDATA("Sum of 8 - Total weight",$T$30)/2</f>
        <v>75.009095391003939</v>
      </c>
      <c r="V43" s="35">
        <v>4.7999999999999989</v>
      </c>
      <c r="W43" s="46">
        <f>V43/U43</f>
        <v>6.3992239540802104E-2</v>
      </c>
      <c r="X43" s="46">
        <v>0</v>
      </c>
      <c r="Y43" s="53"/>
      <c r="Z43" s="46">
        <v>38</v>
      </c>
      <c r="AA43" s="35">
        <f>GETPIVOTDATA("Sum of 8 - Total weight",$Z$30)/2</f>
        <v>14.86127211532137</v>
      </c>
      <c r="AB43" s="35">
        <v>1.2782368693028845E-2</v>
      </c>
      <c r="AC43" s="46">
        <f>AB43/AA43</f>
        <v>8.6011268711315371E-4</v>
      </c>
      <c r="AD43" s="46">
        <v>0</v>
      </c>
      <c r="AE43" s="53"/>
      <c r="AF43" s="46">
        <v>9</v>
      </c>
      <c r="AG43" s="35">
        <f>GETPIVOTDATA("Sum of 8 - Total weight",$AF$30)/8</f>
        <v>553.51503551557607</v>
      </c>
      <c r="AH43" s="35">
        <v>2.024</v>
      </c>
      <c r="AI43" s="46">
        <f>AH43/AG43</f>
        <v>3.6566305703235845E-3</v>
      </c>
      <c r="AJ43" s="46">
        <v>0</v>
      </c>
      <c r="AL43" s="46">
        <v>128</v>
      </c>
      <c r="AM43" s="35">
        <f>GETPIVOTDATA("Sum of 8 - Total weight",$AL$30)/2</f>
        <v>201546.66024804587</v>
      </c>
      <c r="AN43" s="35">
        <v>2.3899999999999997</v>
      </c>
      <c r="AO43" s="46">
        <f>AN43/AM43</f>
        <v>1.1858296223110808E-5</v>
      </c>
      <c r="AP43" s="46">
        <v>0</v>
      </c>
      <c r="AQ43" s="53"/>
      <c r="AS43" s="31"/>
      <c r="AT43" s="31"/>
      <c r="AX43" s="46">
        <v>16</v>
      </c>
      <c r="AY43" s="35">
        <f>GETPIVOTDATA("Sum of 8 - Total weight",$AX$30:$AX$30)/5</f>
        <v>12.844319123580618</v>
      </c>
      <c r="AZ43" s="35">
        <v>4.3899999999999997</v>
      </c>
      <c r="BA43" s="46">
        <f>AZ43/AY43</f>
        <v>0.34178534165664648</v>
      </c>
      <c r="BB43" s="46">
        <v>0</v>
      </c>
      <c r="BD43" s="46">
        <v>37</v>
      </c>
      <c r="BE43" s="35">
        <f>GETPIVOTDATA("Sum of 8 - Total weight",$BD$30)/5</f>
        <v>27.211161385053789</v>
      </c>
      <c r="BF43" s="35">
        <v>1.51633691041798</v>
      </c>
      <c r="BG43" s="46">
        <f>BF43/BE43</f>
        <v>5.57248141290601E-2</v>
      </c>
      <c r="BH43" s="46">
        <v>0</v>
      </c>
      <c r="BJ43" s="46">
        <v>25</v>
      </c>
      <c r="BK43" s="35">
        <f>GETPIVOTDATA("Sum of 8 - Total weight",$BJ$30)/5</f>
        <v>26.202634631681939</v>
      </c>
      <c r="BL43" s="35">
        <v>0.8</v>
      </c>
      <c r="BM43" s="46">
        <f>BL43/BK43</f>
        <v>3.0531280966407472E-2</v>
      </c>
      <c r="BN43" s="46">
        <v>0</v>
      </c>
      <c r="BQ43" s="46">
        <v>36</v>
      </c>
      <c r="BR43" s="35">
        <f>GETPIVOTDATA("Sum of 8 - Total weight",$BQ$30)/4</f>
        <v>53.862585627435593</v>
      </c>
      <c r="BS43" s="35">
        <v>34.596755847071549</v>
      </c>
      <c r="BT43" s="46">
        <f>BS43/BR43</f>
        <v>0.64231517005840233</v>
      </c>
      <c r="BU43" s="46">
        <v>0</v>
      </c>
      <c r="BW43" s="46">
        <v>37</v>
      </c>
      <c r="BX43" s="35">
        <f>GETPIVOTDATA("Sum of 8 - Total weight",$BW$30)/9</f>
        <v>32.654630629496843</v>
      </c>
      <c r="BY43" s="35">
        <v>1.6392295186368928</v>
      </c>
      <c r="BZ43" s="46">
        <f>BY43/BX43</f>
        <v>5.0198991292713657E-2</v>
      </c>
      <c r="CA43" s="46">
        <v>0</v>
      </c>
      <c r="CD43" s="46">
        <v>67</v>
      </c>
      <c r="CE43" s="35">
        <f>GETPIVOTDATA("Sum of 8 - Total weight",$CD$30)/2</f>
        <v>39.383235756488325</v>
      </c>
      <c r="CF43" s="35">
        <v>6.6450000000000005</v>
      </c>
      <c r="CG43" s="46">
        <f>CF43/CE43</f>
        <v>0.1687266135542265</v>
      </c>
      <c r="CH43" s="46">
        <v>0</v>
      </c>
      <c r="CP43" s="46">
        <v>86</v>
      </c>
      <c r="CQ43" s="35">
        <f>GETPIVOTDATA("Sum of 8 - Total weight",$CP$30)/4</f>
        <v>34.044799318007364</v>
      </c>
      <c r="CR43" s="35">
        <v>3.6795995238937267</v>
      </c>
      <c r="CS43" s="46">
        <f>CR43/CQ43</f>
        <v>0.10808110482670612</v>
      </c>
      <c r="CT43" s="46">
        <v>0</v>
      </c>
      <c r="CV43" s="46">
        <v>54</v>
      </c>
      <c r="CW43" s="35">
        <f>GETPIVOTDATA("Sum of 8 - Total weight",$CV$30)/4</f>
        <v>530.90334168808783</v>
      </c>
      <c r="CX43" s="35">
        <v>-3.1922097194829841E-3</v>
      </c>
      <c r="CY43" s="46">
        <f>CX43/CW43</f>
        <v>-6.0127888992615273E-6</v>
      </c>
      <c r="CZ43" s="46">
        <v>0</v>
      </c>
    </row>
    <row r="44" spans="2:110" x14ac:dyDescent="0.35">
      <c r="B44" s="46">
        <v>94</v>
      </c>
      <c r="C44" s="35">
        <f>GETPIVOTDATA("Sum of 8 - Total weight",$B$30)/2</f>
        <v>12.243087576932918</v>
      </c>
      <c r="D44" s="35">
        <v>0.56501849167545415</v>
      </c>
      <c r="E44" s="46">
        <f>D44/C44</f>
        <v>4.6149999999999997E-2</v>
      </c>
      <c r="F44" s="46">
        <v>0</v>
      </c>
      <c r="H44" s="46">
        <v>129</v>
      </c>
      <c r="I44" s="35">
        <f>GETPIVOTDATA("Sum of 8 - Total weight",$H$30)/2</f>
        <v>614.57118271549734</v>
      </c>
      <c r="J44" s="35">
        <v>4.04</v>
      </c>
      <c r="K44" s="46">
        <f>J44/I44</f>
        <v>6.5736892871370318E-3</v>
      </c>
      <c r="L44" s="46">
        <v>0</v>
      </c>
      <c r="N44" s="46">
        <v>65</v>
      </c>
      <c r="O44" s="35">
        <f>GETPIVOTDATA("Sum of 8 - Total weight",$N$30)/2</f>
        <v>16.849819637234337</v>
      </c>
      <c r="P44" s="35">
        <v>-0.17472413793103436</v>
      </c>
      <c r="Q44" s="46">
        <f>P44/O44</f>
        <v>-1.0369496035728065E-2</v>
      </c>
      <c r="R44" s="46">
        <v>0</v>
      </c>
      <c r="T44" s="46">
        <v>65</v>
      </c>
      <c r="U44" s="35">
        <f>GETPIVOTDATA("Sum of 8 - Total weight",$T$30)/2</f>
        <v>75.009095391003939</v>
      </c>
      <c r="V44" s="35">
        <v>1.0450000000000002</v>
      </c>
      <c r="W44" s="46">
        <f>V44/U44</f>
        <v>1.3931643816695463E-2</v>
      </c>
      <c r="X44" s="46">
        <v>0</v>
      </c>
      <c r="Y44" s="53"/>
      <c r="Z44" s="46">
        <v>52</v>
      </c>
      <c r="AA44" s="35">
        <f>GETPIVOTDATA("Sum of 8 - Total weight",$Z$30)/2</f>
        <v>14.86127211532137</v>
      </c>
      <c r="AB44" s="35">
        <v>3.7543859649122808</v>
      </c>
      <c r="AC44" s="46">
        <f t="shared" ref="AC44" si="0">AB44/AA44</f>
        <v>0.25262884198464147</v>
      </c>
      <c r="AD44" s="46">
        <v>0</v>
      </c>
      <c r="AE44" s="53"/>
      <c r="AF44" s="46">
        <v>21</v>
      </c>
      <c r="AG44" s="35">
        <f t="shared" ref="AG44:AG50" si="1">GETPIVOTDATA("Sum of 8 - Total weight",$AF$30)/8</f>
        <v>553.51503551557607</v>
      </c>
      <c r="AH44" s="35">
        <v>7.1369999999999996</v>
      </c>
      <c r="AI44" s="46">
        <f t="shared" ref="AI44:AI50" si="2">AH44/AG44</f>
        <v>1.2893958685968094E-2</v>
      </c>
      <c r="AJ44" s="46">
        <v>0</v>
      </c>
      <c r="AK44" s="53"/>
      <c r="AL44" s="46">
        <v>129</v>
      </c>
      <c r="AM44" s="35">
        <f>GETPIVOTDATA("Sum of 8 - Total weight",$AL$30)/2</f>
        <v>201546.66024804587</v>
      </c>
      <c r="AN44" s="35">
        <v>2.3199999999999994</v>
      </c>
      <c r="AO44" s="46">
        <f t="shared" ref="AO44" si="3">AN44/AM44</f>
        <v>1.151098210778957E-5</v>
      </c>
      <c r="AP44" s="46">
        <v>0</v>
      </c>
      <c r="AQ44" s="53"/>
      <c r="AS44" s="31"/>
      <c r="AT44" s="31"/>
      <c r="AX44" s="46">
        <v>29</v>
      </c>
      <c r="AY44" s="35">
        <f t="shared" ref="AY44:AY47" si="4">GETPIVOTDATA("Sum of 8 - Total weight",$AX$30:$AX$30)/5</f>
        <v>12.844319123580618</v>
      </c>
      <c r="AZ44" s="35">
        <v>0.24999999999999997</v>
      </c>
      <c r="BA44" s="46">
        <f t="shared" ref="BA44:BA47" si="5">AZ44/AY44</f>
        <v>1.9463857725321554E-2</v>
      </c>
      <c r="BB44" s="46">
        <v>0</v>
      </c>
      <c r="BD44" s="46">
        <v>67</v>
      </c>
      <c r="BE44" s="35">
        <f t="shared" ref="BE44:BE47" si="6">GETPIVOTDATA("Sum of 8 - Total weight",$BD$30)/5</f>
        <v>27.211161385053789</v>
      </c>
      <c r="BF44" s="35">
        <v>2.875</v>
      </c>
      <c r="BG44" s="46">
        <f t="shared" ref="BG44:BG47" si="7">BF44/BE44</f>
        <v>0.10565517433515882</v>
      </c>
      <c r="BH44" s="46">
        <v>0</v>
      </c>
      <c r="BJ44" s="46">
        <v>29</v>
      </c>
      <c r="BK44" s="35">
        <f t="shared" ref="BK44:BK47" si="8">GETPIVOTDATA("Sum of 8 - Total weight",$BJ$30)/5</f>
        <v>26.202634631681939</v>
      </c>
      <c r="BL44" s="35">
        <v>0.96999999999999986</v>
      </c>
      <c r="BM44" s="46">
        <f t="shared" ref="BM44:BM47" si="9">BL44/BK44</f>
        <v>3.701917817176905E-2</v>
      </c>
      <c r="BN44" s="46">
        <v>0</v>
      </c>
      <c r="BQ44" s="46">
        <v>93</v>
      </c>
      <c r="BR44" s="35">
        <f t="shared" ref="BR44:BR46" si="10">GETPIVOTDATA("Sum of 8 - Total weight",$BQ$30)/4</f>
        <v>53.862585627435593</v>
      </c>
      <c r="BS44" s="35">
        <v>2.2999999999999998</v>
      </c>
      <c r="BT44" s="46">
        <f t="shared" ref="BT44:BT46" si="11">BS44/BR44</f>
        <v>4.270125492877315E-2</v>
      </c>
      <c r="BU44" s="46">
        <v>0</v>
      </c>
      <c r="BW44" s="46">
        <v>54</v>
      </c>
      <c r="BX44" s="35">
        <f t="shared" ref="BX44:BX51" si="12">GETPIVOTDATA("Sum of 8 - Total weight",$BW$30)/9</f>
        <v>32.654630629496843</v>
      </c>
      <c r="BY44" s="35">
        <v>-2.3621817344717377</v>
      </c>
      <c r="BZ44" s="46">
        <f t="shared" ref="BZ44:BZ50" si="13">BY44/BX44</f>
        <v>-7.2338338818568201E-2</v>
      </c>
      <c r="CA44" s="46">
        <v>0</v>
      </c>
      <c r="CD44" s="46">
        <v>94</v>
      </c>
      <c r="CE44" s="35">
        <f>GETPIVOTDATA("Sum of 8 - Total weight",$CD$30)/2</f>
        <v>39.383235756488325</v>
      </c>
      <c r="CF44" s="35">
        <v>2.0943849157610304</v>
      </c>
      <c r="CG44" s="46">
        <f t="shared" ref="CG44" si="14">CF44/CE44</f>
        <v>5.3179604863117014E-2</v>
      </c>
      <c r="CH44" s="46">
        <v>0</v>
      </c>
      <c r="CJ44" s="50" t="s">
        <v>1247</v>
      </c>
      <c r="CK44" s="50" t="s">
        <v>1290</v>
      </c>
      <c r="CL44" s="50" t="s">
        <v>1291</v>
      </c>
      <c r="CM44" s="50" t="s">
        <v>1292</v>
      </c>
      <c r="CN44" s="50" t="s">
        <v>1293</v>
      </c>
      <c r="CP44" s="46">
        <v>103</v>
      </c>
      <c r="CQ44" s="35">
        <f t="shared" ref="CQ44:CQ46" si="15">GETPIVOTDATA("Sum of 8 - Total weight",$CP$30)/4</f>
        <v>34.044799318007364</v>
      </c>
      <c r="CR44" s="35">
        <v>5.915</v>
      </c>
      <c r="CS44" s="46">
        <f t="shared" ref="CS44:CS45" si="16">CR44/CQ44</f>
        <v>0.17374166153099838</v>
      </c>
      <c r="CT44" s="46">
        <v>0</v>
      </c>
      <c r="CV44" s="46">
        <v>80</v>
      </c>
      <c r="CW44" s="35">
        <f t="shared" ref="CW44:CW46" si="17">GETPIVOTDATA("Sum of 8 - Total weight",$CV$30)/4</f>
        <v>530.90334168808783</v>
      </c>
      <c r="CX44" s="35">
        <v>46.210000000000008</v>
      </c>
      <c r="CY44" s="46">
        <f t="shared" ref="CY44" si="18">CX44/CW44</f>
        <v>8.7040326122394124E-2</v>
      </c>
      <c r="CZ44" s="46">
        <v>0</v>
      </c>
    </row>
    <row r="45" spans="2:110" x14ac:dyDescent="0.35">
      <c r="B45" s="46"/>
      <c r="C45" s="46"/>
      <c r="D45" s="46"/>
      <c r="E45" s="46"/>
      <c r="F45" s="46"/>
      <c r="H45" s="46"/>
      <c r="I45" s="46"/>
      <c r="J45" s="46"/>
      <c r="K45" s="46"/>
      <c r="L45" s="46"/>
      <c r="AE45" s="53"/>
      <c r="AF45" s="46">
        <v>38</v>
      </c>
      <c r="AG45" s="35">
        <f t="shared" si="1"/>
        <v>553.51503551557607</v>
      </c>
      <c r="AH45" s="35">
        <v>7.5113539219301568</v>
      </c>
      <c r="AI45" s="46">
        <f t="shared" si="2"/>
        <v>1.3570279829767669E-2</v>
      </c>
      <c r="AJ45" s="46">
        <v>0</v>
      </c>
      <c r="AK45" s="53"/>
      <c r="AX45" s="46">
        <v>94</v>
      </c>
      <c r="AY45" s="35">
        <f t="shared" si="4"/>
        <v>12.844319123580618</v>
      </c>
      <c r="AZ45" s="35">
        <v>0.21302972383863278</v>
      </c>
      <c r="BA45" s="46">
        <f t="shared" si="5"/>
        <v>1.658552094423876E-2</v>
      </c>
      <c r="BB45" s="46">
        <v>0</v>
      </c>
      <c r="BD45" s="46">
        <v>102</v>
      </c>
      <c r="BE45" s="35">
        <f t="shared" si="6"/>
        <v>27.211161385053789</v>
      </c>
      <c r="BF45" s="35">
        <v>3.6400000000000006</v>
      </c>
      <c r="BG45" s="46">
        <f t="shared" si="7"/>
        <v>0.13376863811477502</v>
      </c>
      <c r="BH45" s="46">
        <v>0</v>
      </c>
      <c r="BJ45" s="46">
        <v>93</v>
      </c>
      <c r="BK45" s="35">
        <f t="shared" si="8"/>
        <v>26.202634631681939</v>
      </c>
      <c r="BL45" s="35">
        <v>2.8000000000000003</v>
      </c>
      <c r="BM45" s="46">
        <f t="shared" si="9"/>
        <v>0.10685948338242615</v>
      </c>
      <c r="BN45" s="46">
        <v>0</v>
      </c>
      <c r="BQ45" s="46">
        <v>97</v>
      </c>
      <c r="BR45" s="35">
        <f t="shared" si="10"/>
        <v>53.862585627435593</v>
      </c>
      <c r="BS45" s="35">
        <v>3.3266111391414954</v>
      </c>
      <c r="BT45" s="46">
        <f t="shared" si="11"/>
        <v>6.1761074044077151E-2</v>
      </c>
      <c r="BU45" s="46">
        <v>0</v>
      </c>
      <c r="BW45" s="46">
        <v>55</v>
      </c>
      <c r="BX45" s="35">
        <f t="shared" si="12"/>
        <v>32.654630629496843</v>
      </c>
      <c r="BY45" s="35">
        <v>7.4486333333333326</v>
      </c>
      <c r="BZ45" s="46">
        <f t="shared" si="13"/>
        <v>0.22810343249159282</v>
      </c>
      <c r="CA45" s="46">
        <v>0</v>
      </c>
      <c r="CJ45" s="46">
        <v>7</v>
      </c>
      <c r="CK45" s="35">
        <f>GETPIVOTDATA("Sum of 8 - Total weight",$CJ$30)/10</f>
        <v>23.167850072438799</v>
      </c>
      <c r="CL45" s="35">
        <v>5.8820000000000014</v>
      </c>
      <c r="CM45" s="46">
        <f>CL45/CK45</f>
        <v>0.25388631148806567</v>
      </c>
      <c r="CN45" s="46">
        <v>0</v>
      </c>
      <c r="CP45" s="46">
        <v>108</v>
      </c>
      <c r="CQ45" s="35">
        <f t="shared" si="15"/>
        <v>34.044799318007364</v>
      </c>
      <c r="CR45" s="35">
        <v>-10.380716349138648</v>
      </c>
      <c r="CS45" s="46">
        <f t="shared" si="16"/>
        <v>-0.30491342457841897</v>
      </c>
      <c r="CT45" s="46">
        <v>0</v>
      </c>
      <c r="CV45" s="46">
        <v>88</v>
      </c>
      <c r="CW45" s="35">
        <f t="shared" si="17"/>
        <v>530.90334168808783</v>
      </c>
      <c r="CX45" s="35">
        <v>-0.72869786895837474</v>
      </c>
      <c r="CY45" s="46">
        <f t="shared" ref="CY45:CY46" si="19">CX45/CW45</f>
        <v>-1.3725622194077159E-3</v>
      </c>
      <c r="CZ45" s="46">
        <v>0</v>
      </c>
      <c r="DB45" s="50" t="s">
        <v>1247</v>
      </c>
      <c r="DC45" s="50" t="s">
        <v>1290</v>
      </c>
      <c r="DD45" s="50" t="s">
        <v>1291</v>
      </c>
      <c r="DE45" s="50" t="s">
        <v>1292</v>
      </c>
      <c r="DF45" s="50" t="s">
        <v>1293</v>
      </c>
    </row>
    <row r="46" spans="2:110" x14ac:dyDescent="0.35">
      <c r="AE46" s="53"/>
      <c r="AF46" s="46">
        <v>59</v>
      </c>
      <c r="AG46" s="35">
        <f t="shared" si="1"/>
        <v>553.51503551557607</v>
      </c>
      <c r="AH46" s="35">
        <v>0.2799999999999998</v>
      </c>
      <c r="AI46" s="46">
        <f t="shared" si="2"/>
        <v>5.0585798403685912E-4</v>
      </c>
      <c r="AJ46" s="46">
        <v>0</v>
      </c>
      <c r="AK46" s="53"/>
      <c r="AX46" s="46">
        <v>97</v>
      </c>
      <c r="AY46" s="35">
        <f t="shared" si="4"/>
        <v>12.844319123580618</v>
      </c>
      <c r="AZ46" s="35">
        <v>2.522076040848181</v>
      </c>
      <c r="BA46" s="46">
        <f t="shared" si="5"/>
        <v>0.19635731692604508</v>
      </c>
      <c r="BB46" s="46">
        <v>0</v>
      </c>
      <c r="BD46" s="46">
        <v>103</v>
      </c>
      <c r="BE46" s="35">
        <f t="shared" si="6"/>
        <v>27.211161385053789</v>
      </c>
      <c r="BF46" s="35">
        <v>3.1260000000000003</v>
      </c>
      <c r="BG46" s="46">
        <f t="shared" si="7"/>
        <v>0.1148793304249414</v>
      </c>
      <c r="BH46" s="46">
        <v>0</v>
      </c>
      <c r="BJ46" s="46">
        <v>103</v>
      </c>
      <c r="BK46" s="35">
        <f t="shared" si="8"/>
        <v>26.202634631681939</v>
      </c>
      <c r="BL46" s="35">
        <v>2.734</v>
      </c>
      <c r="BM46" s="46">
        <f t="shared" si="9"/>
        <v>0.10434065270269753</v>
      </c>
      <c r="BN46" s="46">
        <v>0</v>
      </c>
      <c r="BQ46" s="46">
        <v>111</v>
      </c>
      <c r="BR46" s="35">
        <f t="shared" si="10"/>
        <v>53.862585627435593</v>
      </c>
      <c r="BS46" s="35">
        <v>-5.2132889995332894</v>
      </c>
      <c r="BT46" s="46">
        <f t="shared" si="11"/>
        <v>-9.6788688081060753E-2</v>
      </c>
      <c r="BU46" s="46">
        <v>0</v>
      </c>
      <c r="BW46" s="46">
        <v>80</v>
      </c>
      <c r="BX46" s="35">
        <f t="shared" si="12"/>
        <v>32.654630629496843</v>
      </c>
      <c r="BY46" s="35">
        <v>-0.02</v>
      </c>
      <c r="BZ46" s="46">
        <f t="shared" si="13"/>
        <v>-6.1247056280998172E-4</v>
      </c>
      <c r="CA46" s="46">
        <v>0</v>
      </c>
      <c r="CJ46" s="46">
        <v>19</v>
      </c>
      <c r="CK46" s="35">
        <f t="shared" ref="CK46:CK54" si="20">GETPIVOTDATA("Sum of 8 - Total weight",$CJ$30)/10</f>
        <v>23.167850072438799</v>
      </c>
      <c r="CL46" s="35">
        <v>-3.0709266934503323</v>
      </c>
      <c r="CM46" s="46">
        <f t="shared" ref="CM46:CM54" si="21">CL46/CK46</f>
        <v>-0.13255121575150397</v>
      </c>
      <c r="CN46" s="46">
        <v>0</v>
      </c>
      <c r="CP46" s="46">
        <v>110</v>
      </c>
      <c r="CQ46" s="35">
        <f t="shared" si="15"/>
        <v>34.044799318007364</v>
      </c>
      <c r="CR46" s="35">
        <v>4.3571428571428568</v>
      </c>
      <c r="CS46" s="46">
        <f t="shared" ref="CS46" si="22">CR46/CQ46</f>
        <v>0.12798262713912451</v>
      </c>
      <c r="CT46" s="46">
        <v>0</v>
      </c>
      <c r="CV46" s="46">
        <v>113</v>
      </c>
      <c r="CW46" s="35">
        <f t="shared" si="17"/>
        <v>530.90334168808783</v>
      </c>
      <c r="CX46" s="35">
        <v>5.4430000000000005</v>
      </c>
      <c r="CY46" s="46">
        <f t="shared" si="19"/>
        <v>1.025233705007988E-2</v>
      </c>
      <c r="CZ46" s="46">
        <v>0</v>
      </c>
      <c r="DB46" s="46">
        <v>7</v>
      </c>
      <c r="DC46" s="35">
        <f>GETPIVOTDATA("Sum of 8 - Total weight",$DB$30)/11</f>
        <v>13.237445520154028</v>
      </c>
      <c r="DD46" s="35">
        <v>1.16275</v>
      </c>
      <c r="DE46" s="46">
        <f>DD46/DC46</f>
        <v>8.7837944128246762E-2</v>
      </c>
      <c r="DF46" s="46">
        <v>0</v>
      </c>
    </row>
    <row r="47" spans="2:110" x14ac:dyDescent="0.35">
      <c r="AA47" s="31"/>
      <c r="AB47" s="31"/>
      <c r="AE47" s="53"/>
      <c r="AF47" s="46">
        <v>65</v>
      </c>
      <c r="AG47" s="35">
        <f t="shared" si="1"/>
        <v>553.51503551557607</v>
      </c>
      <c r="AH47" s="35">
        <v>1.6070000000000002</v>
      </c>
      <c r="AI47" s="46">
        <f t="shared" si="2"/>
        <v>2.903263501240119E-3</v>
      </c>
      <c r="AJ47" s="46">
        <v>0</v>
      </c>
      <c r="AK47" s="53"/>
      <c r="AX47" s="46">
        <v>108</v>
      </c>
      <c r="AY47" s="35">
        <f t="shared" si="4"/>
        <v>12.844319123580618</v>
      </c>
      <c r="AZ47" s="35">
        <v>5.7909804238892697</v>
      </c>
      <c r="BA47" s="46">
        <f t="shared" si="5"/>
        <v>0.45085927624281225</v>
      </c>
      <c r="BB47" s="46">
        <v>0</v>
      </c>
      <c r="BD47" s="46">
        <v>111</v>
      </c>
      <c r="BE47" s="35">
        <f t="shared" si="6"/>
        <v>27.211161385053789</v>
      </c>
      <c r="BF47" s="35">
        <v>0.14412034729229167</v>
      </c>
      <c r="BG47" s="46">
        <f t="shared" si="7"/>
        <v>5.2963688411863351E-3</v>
      </c>
      <c r="BH47" s="46">
        <v>0</v>
      </c>
      <c r="BJ47" s="46">
        <v>113</v>
      </c>
      <c r="BK47" s="35">
        <f t="shared" si="8"/>
        <v>26.202634631681939</v>
      </c>
      <c r="BL47" s="35">
        <v>2.1180000000000003</v>
      </c>
      <c r="BM47" s="46">
        <f t="shared" si="9"/>
        <v>8.0831566358563797E-2</v>
      </c>
      <c r="BN47" s="46">
        <v>0</v>
      </c>
      <c r="BQ47" s="46"/>
      <c r="BR47" s="35"/>
      <c r="BS47" s="35"/>
      <c r="BT47" s="46"/>
      <c r="BU47" s="46"/>
      <c r="BW47" s="46">
        <v>86</v>
      </c>
      <c r="BX47" s="35">
        <f t="shared" si="12"/>
        <v>32.654630629496843</v>
      </c>
      <c r="BY47" s="35">
        <v>4.8573001033509771</v>
      </c>
      <c r="BZ47" s="46">
        <f t="shared" si="13"/>
        <v>0.14874766640181777</v>
      </c>
      <c r="CA47" s="46">
        <v>0</v>
      </c>
      <c r="CJ47" s="46">
        <v>71</v>
      </c>
      <c r="CK47" s="35">
        <f t="shared" si="20"/>
        <v>23.167850072438799</v>
      </c>
      <c r="CL47" s="35">
        <v>3.0102785548553701</v>
      </c>
      <c r="CM47" s="46">
        <f t="shared" si="21"/>
        <v>0.12993344421010786</v>
      </c>
      <c r="CN47" s="46">
        <v>0</v>
      </c>
      <c r="DB47" s="46">
        <v>19</v>
      </c>
      <c r="DC47" s="35">
        <f t="shared" ref="DC47:DC56" si="23">GETPIVOTDATA("Sum of 8 - Total weight",$DB$30)/11</f>
        <v>13.237445520154028</v>
      </c>
      <c r="DD47" s="35">
        <v>-5.0194530569438047</v>
      </c>
      <c r="DE47" s="46">
        <f t="shared" ref="DE47:DE56" si="24">DD47/DC47</f>
        <v>-0.37918592747382274</v>
      </c>
      <c r="DF47" s="46">
        <v>0</v>
      </c>
    </row>
    <row r="48" spans="2:110" x14ac:dyDescent="0.35">
      <c r="AA48" s="31"/>
      <c r="AB48" s="31"/>
      <c r="AE48" s="53"/>
      <c r="AF48" s="46">
        <v>70</v>
      </c>
      <c r="AG48" s="35">
        <f t="shared" si="1"/>
        <v>553.51503551557607</v>
      </c>
      <c r="AH48" s="35">
        <v>3.88</v>
      </c>
      <c r="AI48" s="46">
        <f t="shared" si="2"/>
        <v>7.0097463502250528E-3</v>
      </c>
      <c r="AJ48" s="46">
        <v>0</v>
      </c>
      <c r="AK48" s="53"/>
      <c r="AR48" s="50" t="s">
        <v>1247</v>
      </c>
      <c r="AS48" s="50" t="s">
        <v>1290</v>
      </c>
      <c r="AT48" s="50" t="s">
        <v>1291</v>
      </c>
      <c r="AU48" s="50" t="s">
        <v>1292</v>
      </c>
      <c r="AV48" s="50" t="s">
        <v>1293</v>
      </c>
      <c r="BW48" s="46">
        <v>102</v>
      </c>
      <c r="BX48" s="35">
        <f t="shared" si="12"/>
        <v>32.654630629496843</v>
      </c>
      <c r="BY48" s="35">
        <v>-0.82499999999999929</v>
      </c>
      <c r="BZ48" s="46">
        <f t="shared" si="13"/>
        <v>-2.5264410715911727E-2</v>
      </c>
      <c r="CA48" s="46">
        <v>0</v>
      </c>
      <c r="CJ48" s="46">
        <v>86</v>
      </c>
      <c r="CK48" s="35">
        <f t="shared" si="20"/>
        <v>23.167850072438799</v>
      </c>
      <c r="CL48" s="35">
        <v>4.5486103946221892</v>
      </c>
      <c r="CM48" s="46">
        <f t="shared" si="21"/>
        <v>0.19633286560470964</v>
      </c>
      <c r="CN48" s="46">
        <v>0</v>
      </c>
      <c r="DB48" s="46">
        <v>37</v>
      </c>
      <c r="DC48" s="35">
        <f t="shared" si="23"/>
        <v>13.237445520154028</v>
      </c>
      <c r="DD48" s="35">
        <v>1.3216434131786396</v>
      </c>
      <c r="DE48" s="46">
        <f t="shared" si="24"/>
        <v>9.9841273089013735E-2</v>
      </c>
      <c r="DF48" s="46">
        <v>0</v>
      </c>
    </row>
    <row r="49" spans="27:110" x14ac:dyDescent="0.35">
      <c r="AA49" s="31"/>
      <c r="AB49" s="31"/>
      <c r="AE49" s="53"/>
      <c r="AF49" s="46">
        <v>128</v>
      </c>
      <c r="AG49" s="35">
        <f t="shared" si="1"/>
        <v>553.51503551557607</v>
      </c>
      <c r="AH49" s="35">
        <v>2.875</v>
      </c>
      <c r="AI49" s="46">
        <f t="shared" si="2"/>
        <v>5.194077514664182E-3</v>
      </c>
      <c r="AJ49" s="46">
        <v>0</v>
      </c>
      <c r="AK49" s="53"/>
      <c r="AR49" s="46">
        <v>2</v>
      </c>
      <c r="AS49" s="35">
        <f>GETPIVOTDATA("Sum of 8 - Total weight",$AR$30)/10</f>
        <v>346.46505052231544</v>
      </c>
      <c r="AT49" s="35">
        <v>2.9445004183721681</v>
      </c>
      <c r="AU49" s="46">
        <f>AT49/AS49</f>
        <v>8.4986939200163737E-3</v>
      </c>
      <c r="AV49" s="46">
        <v>0</v>
      </c>
      <c r="BW49" s="46">
        <v>103</v>
      </c>
      <c r="BX49" s="35">
        <f t="shared" si="12"/>
        <v>32.654630629496843</v>
      </c>
      <c r="BY49" s="35">
        <v>2.0270000000000001</v>
      </c>
      <c r="BZ49" s="46">
        <f t="shared" si="13"/>
        <v>6.2073891540791654E-2</v>
      </c>
      <c r="CA49" s="46">
        <v>0</v>
      </c>
      <c r="CJ49" s="46">
        <v>88</v>
      </c>
      <c r="CK49" s="35">
        <f t="shared" si="20"/>
        <v>23.167850072438799</v>
      </c>
      <c r="CL49" s="35">
        <v>-1.0263107230430311</v>
      </c>
      <c r="CM49" s="46">
        <f t="shared" si="21"/>
        <v>-4.4298919400551647E-2</v>
      </c>
      <c r="CN49" s="46">
        <v>0</v>
      </c>
      <c r="DB49" s="46">
        <v>66</v>
      </c>
      <c r="DC49" s="35">
        <f t="shared" si="23"/>
        <v>13.237445520154028</v>
      </c>
      <c r="DD49" s="35">
        <v>2.3453237410071943</v>
      </c>
      <c r="DE49" s="46">
        <f t="shared" si="24"/>
        <v>0.17717343859405774</v>
      </c>
      <c r="DF49" s="46">
        <v>0</v>
      </c>
    </row>
    <row r="50" spans="27:110" x14ac:dyDescent="0.35">
      <c r="AA50" s="31"/>
      <c r="AB50" s="31"/>
      <c r="AE50" s="53"/>
      <c r="AF50" s="46">
        <v>129</v>
      </c>
      <c r="AG50" s="35">
        <f t="shared" si="1"/>
        <v>553.51503551557607</v>
      </c>
      <c r="AH50" s="35">
        <v>0.43500000000000005</v>
      </c>
      <c r="AI50" s="46">
        <f t="shared" si="2"/>
        <v>7.8588651091440677E-4</v>
      </c>
      <c r="AJ50" s="46">
        <v>0</v>
      </c>
      <c r="AK50" s="53"/>
      <c r="AR50" s="46">
        <v>9</v>
      </c>
      <c r="AS50" s="35">
        <f t="shared" ref="AS50:AS58" si="25">GETPIVOTDATA("Sum of 8 - Total weight",$AR$30)/10</f>
        <v>346.46505052231544</v>
      </c>
      <c r="AT50" s="35">
        <v>2.3069999999999999</v>
      </c>
      <c r="AU50" s="46">
        <f t="shared" ref="AU50:AU58" si="26">AT50/AS50</f>
        <v>6.6586802810905989E-3</v>
      </c>
      <c r="AV50" s="46">
        <v>0</v>
      </c>
      <c r="BW50" s="46">
        <v>113</v>
      </c>
      <c r="BX50" s="35">
        <f t="shared" si="12"/>
        <v>32.654630629496843</v>
      </c>
      <c r="BY50" s="35">
        <v>2.6659999999999999</v>
      </c>
      <c r="BZ50" s="46">
        <f t="shared" si="13"/>
        <v>8.1642326022570558E-2</v>
      </c>
      <c r="CA50" s="46">
        <v>0</v>
      </c>
      <c r="CJ50" s="46">
        <v>98</v>
      </c>
      <c r="CK50" s="35">
        <f t="shared" si="20"/>
        <v>23.167850072438799</v>
      </c>
      <c r="CL50" s="35">
        <v>0.77875098999702852</v>
      </c>
      <c r="CM50" s="46">
        <f t="shared" si="21"/>
        <v>3.3613433597080078E-2</v>
      </c>
      <c r="CN50" s="46">
        <v>0</v>
      </c>
      <c r="DB50" s="46">
        <v>71</v>
      </c>
      <c r="DC50" s="35">
        <f t="shared" si="23"/>
        <v>13.237445520154028</v>
      </c>
      <c r="DD50" s="35">
        <v>2.3463987708903211</v>
      </c>
      <c r="DE50" s="46">
        <f t="shared" si="24"/>
        <v>0.17725464987318937</v>
      </c>
      <c r="DF50" s="46">
        <v>0</v>
      </c>
    </row>
    <row r="51" spans="27:110" x14ac:dyDescent="0.35">
      <c r="AR51" s="46">
        <v>21</v>
      </c>
      <c r="AS51" s="35">
        <f t="shared" si="25"/>
        <v>346.46505052231544</v>
      </c>
      <c r="AT51" s="35">
        <v>7.3029999999999999</v>
      </c>
      <c r="AU51" s="46">
        <f t="shared" si="26"/>
        <v>2.1078605155095208E-2</v>
      </c>
      <c r="AV51" s="46">
        <v>0</v>
      </c>
      <c r="BW51" s="46">
        <v>115</v>
      </c>
      <c r="BX51" s="35">
        <f t="shared" si="12"/>
        <v>32.654630629496843</v>
      </c>
      <c r="BY51" s="35">
        <v>2.7759999999999998</v>
      </c>
      <c r="BZ51" s="46">
        <f t="shared" ref="BZ51" si="27">BY51/BX51</f>
        <v>8.5010914118025457E-2</v>
      </c>
      <c r="CA51" s="46">
        <v>0</v>
      </c>
      <c r="CJ51" s="46">
        <v>107</v>
      </c>
      <c r="CK51" s="35">
        <f t="shared" si="20"/>
        <v>23.167850072438799</v>
      </c>
      <c r="CL51" s="35">
        <v>-3.6880624821260994</v>
      </c>
      <c r="CM51" s="46">
        <f t="shared" si="21"/>
        <v>-0.15918880994976456</v>
      </c>
      <c r="CN51" s="46">
        <v>0</v>
      </c>
      <c r="DB51" s="46">
        <v>88</v>
      </c>
      <c r="DC51" s="35">
        <f t="shared" si="23"/>
        <v>13.237445520154028</v>
      </c>
      <c r="DD51" s="35">
        <v>1.8571361231686561</v>
      </c>
      <c r="DE51" s="46">
        <f t="shared" si="24"/>
        <v>0.14029414665700901</v>
      </c>
      <c r="DF51" s="46">
        <v>0</v>
      </c>
    </row>
    <row r="52" spans="27:110" x14ac:dyDescent="0.35">
      <c r="AR52" s="46">
        <v>38</v>
      </c>
      <c r="AS52" s="35">
        <f t="shared" si="25"/>
        <v>346.46505052231544</v>
      </c>
      <c r="AT52" s="35">
        <v>3.1898754532365148</v>
      </c>
      <c r="AU52" s="46">
        <f t="shared" si="26"/>
        <v>9.2069184133510701E-3</v>
      </c>
      <c r="AV52" s="46">
        <v>0</v>
      </c>
      <c r="CJ52" s="46">
        <v>108</v>
      </c>
      <c r="CK52" s="35">
        <f t="shared" si="20"/>
        <v>23.167850072438799</v>
      </c>
      <c r="CL52" s="35">
        <v>-7.5917536840405049</v>
      </c>
      <c r="CM52" s="46">
        <f t="shared" si="21"/>
        <v>-0.32768485898792538</v>
      </c>
      <c r="CN52" s="46">
        <v>0</v>
      </c>
      <c r="DB52" s="46">
        <v>93</v>
      </c>
      <c r="DC52" s="35">
        <f t="shared" si="23"/>
        <v>13.237445520154028</v>
      </c>
      <c r="DD52" s="35">
        <v>4.2</v>
      </c>
      <c r="DE52" s="46">
        <f t="shared" si="24"/>
        <v>0.31728175905279421</v>
      </c>
      <c r="DF52" s="46">
        <v>0</v>
      </c>
    </row>
    <row r="53" spans="27:110" x14ac:dyDescent="0.35">
      <c r="AR53" s="46">
        <v>45</v>
      </c>
      <c r="AS53" s="35">
        <f t="shared" si="25"/>
        <v>346.46505052231544</v>
      </c>
      <c r="AT53" s="35">
        <v>1</v>
      </c>
      <c r="AU53" s="46">
        <f t="shared" si="26"/>
        <v>2.8862940100089292E-3</v>
      </c>
      <c r="AV53" s="46">
        <v>0</v>
      </c>
      <c r="CJ53" s="46">
        <v>110</v>
      </c>
      <c r="CK53" s="35">
        <f t="shared" si="20"/>
        <v>23.167850072438799</v>
      </c>
      <c r="CL53" s="35">
        <v>7.14</v>
      </c>
      <c r="CM53" s="46">
        <f t="shared" si="21"/>
        <v>0.30818569602597556</v>
      </c>
      <c r="CN53" s="46">
        <v>0</v>
      </c>
      <c r="DB53" s="46">
        <v>97</v>
      </c>
      <c r="DC53" s="35">
        <f t="shared" si="23"/>
        <v>13.237445520154028</v>
      </c>
      <c r="DD53" s="35">
        <v>1.2345431441612473</v>
      </c>
      <c r="DE53" s="46">
        <f t="shared" si="24"/>
        <v>9.3261433430011392E-2</v>
      </c>
      <c r="DF53" s="46">
        <v>0</v>
      </c>
    </row>
    <row r="54" spans="27:110" x14ac:dyDescent="0.35">
      <c r="AR54" s="46">
        <v>52</v>
      </c>
      <c r="AS54" s="35">
        <f t="shared" si="25"/>
        <v>346.46505052231544</v>
      </c>
      <c r="AT54" s="35">
        <v>6</v>
      </c>
      <c r="AU54" s="46">
        <f t="shared" si="26"/>
        <v>1.7317764060053573E-2</v>
      </c>
      <c r="AV54" s="46">
        <v>0</v>
      </c>
      <c r="CJ54" s="46">
        <v>143</v>
      </c>
      <c r="CK54" s="35">
        <f t="shared" si="20"/>
        <v>23.167850072438799</v>
      </c>
      <c r="CL54" s="35">
        <v>-2.7599999999999993</v>
      </c>
      <c r="CM54" s="46">
        <f t="shared" si="21"/>
        <v>-0.11913060518651154</v>
      </c>
      <c r="CN54" s="46">
        <v>0</v>
      </c>
      <c r="DB54" s="46">
        <v>98</v>
      </c>
      <c r="DC54" s="35">
        <f t="shared" si="23"/>
        <v>13.237445520154028</v>
      </c>
      <c r="DD54" s="35">
        <v>4.1195574413425255</v>
      </c>
      <c r="DE54" s="46">
        <f t="shared" si="24"/>
        <v>0.31120486464480585</v>
      </c>
      <c r="DF54" s="46">
        <v>0</v>
      </c>
    </row>
    <row r="55" spans="27:110" x14ac:dyDescent="0.35">
      <c r="AR55" s="46">
        <v>65</v>
      </c>
      <c r="AS55" s="35">
        <f t="shared" si="25"/>
        <v>346.46505052231544</v>
      </c>
      <c r="AT55" s="35">
        <v>3.1694999999999998</v>
      </c>
      <c r="AU55" s="46">
        <f t="shared" si="26"/>
        <v>9.1481088647233002E-3</v>
      </c>
      <c r="AV55" s="46">
        <v>0</v>
      </c>
      <c r="DB55" s="46">
        <v>107</v>
      </c>
      <c r="DC55" s="35">
        <f t="shared" si="23"/>
        <v>13.237445520154028</v>
      </c>
      <c r="DD55" s="35">
        <v>7.21300362903321</v>
      </c>
      <c r="DE55" s="46">
        <f t="shared" si="24"/>
        <v>0.54489392368424883</v>
      </c>
      <c r="DF55" s="46">
        <v>0</v>
      </c>
    </row>
    <row r="56" spans="27:110" x14ac:dyDescent="0.35">
      <c r="AR56" s="46">
        <v>70</v>
      </c>
      <c r="AS56" s="35">
        <f t="shared" si="25"/>
        <v>346.46505052231544</v>
      </c>
      <c r="AT56" s="35">
        <v>2.27</v>
      </c>
      <c r="AU56" s="46">
        <f t="shared" si="26"/>
        <v>6.5518874027202688E-3</v>
      </c>
      <c r="AV56" s="46">
        <v>0</v>
      </c>
      <c r="DB56" s="46">
        <v>139</v>
      </c>
      <c r="DC56" s="35">
        <f t="shared" si="23"/>
        <v>13.237445520154028</v>
      </c>
      <c r="DD56" s="35">
        <v>-0.25459861747856971</v>
      </c>
      <c r="DE56" s="46">
        <f t="shared" si="24"/>
        <v>-1.9233213620478588E-2</v>
      </c>
      <c r="DF56" s="46">
        <v>0</v>
      </c>
    </row>
    <row r="57" spans="27:110" x14ac:dyDescent="0.35">
      <c r="AR57" s="46">
        <v>128</v>
      </c>
      <c r="AS57" s="35">
        <f t="shared" si="25"/>
        <v>346.46505052231544</v>
      </c>
      <c r="AT57" s="35">
        <v>0.56999999999999995</v>
      </c>
      <c r="AU57" s="46">
        <f t="shared" si="26"/>
        <v>1.6451875857050895E-3</v>
      </c>
      <c r="AV57" s="46">
        <v>0</v>
      </c>
    </row>
    <row r="58" spans="27:110" x14ac:dyDescent="0.35">
      <c r="AR58" s="46">
        <v>129</v>
      </c>
      <c r="AS58" s="35">
        <f t="shared" si="25"/>
        <v>346.46505052231544</v>
      </c>
      <c r="AT58" s="35">
        <v>1.6150000000000002</v>
      </c>
      <c r="AU58" s="46">
        <f t="shared" si="26"/>
        <v>4.661364826164421E-3</v>
      </c>
      <c r="AV58" s="46">
        <v>0</v>
      </c>
    </row>
  </sheetData>
  <sheetProtection algorithmName="SHA-512" hashValue="K9QSlQoNQmttlC7B5KDsiAFL/GDrHiPZlsYxPZZFMsbtAQnXiPpLbobXuXfdaydZfAbBUyLhzmRJz8CLyuguQw==" saltValue="Hy2Ij1lUXgavvmRwlKjqGw==" spinCount="100000" sheet="1" objects="1" scenarios="1"/>
  <conditionalFormatting sqref="BE17">
    <cfRule type="cellIs" dxfId="17" priority="6" operator="lessThan">
      <formula>0.1</formula>
    </cfRule>
  </conditionalFormatting>
  <conditionalFormatting sqref="AM17">
    <cfRule type="cellIs" dxfId="16" priority="9" operator="lessThan">
      <formula>0.1</formula>
    </cfRule>
  </conditionalFormatting>
  <conditionalFormatting sqref="AY17">
    <cfRule type="cellIs" dxfId="15" priority="7" operator="lessThan">
      <formula>0.1</formula>
    </cfRule>
  </conditionalFormatting>
  <conditionalFormatting sqref="BX17">
    <cfRule type="cellIs" dxfId="14" priority="4" operator="lessThan">
      <formula>0.1</formula>
    </cfRule>
  </conditionalFormatting>
  <conditionalFormatting sqref="C17">
    <cfRule type="cellIs" dxfId="13" priority="16" operator="lessThan">
      <formula>0.05</formula>
    </cfRule>
  </conditionalFormatting>
  <conditionalFormatting sqref="I17">
    <cfRule type="cellIs" dxfId="12" priority="15" operator="lessThan">
      <formula>0.05</formula>
    </cfRule>
  </conditionalFormatting>
  <conditionalFormatting sqref="O17">
    <cfRule type="cellIs" dxfId="11" priority="14" operator="lessThan">
      <formula>0.05</formula>
    </cfRule>
  </conditionalFormatting>
  <conditionalFormatting sqref="U17">
    <cfRule type="cellIs" dxfId="10" priority="13" operator="lessThan">
      <formula>0.05</formula>
    </cfRule>
  </conditionalFormatting>
  <conditionalFormatting sqref="AA16">
    <cfRule type="cellIs" dxfId="9" priority="12" operator="lessThan">
      <formula>0.05</formula>
    </cfRule>
  </conditionalFormatting>
  <conditionalFormatting sqref="AA17">
    <cfRule type="cellIs" dxfId="8" priority="11" operator="lessThan">
      <formula>0.05</formula>
    </cfRule>
  </conditionalFormatting>
  <conditionalFormatting sqref="AG17">
    <cfRule type="cellIs" dxfId="7" priority="10" operator="lessThan">
      <formula>0.1</formula>
    </cfRule>
  </conditionalFormatting>
  <conditionalFormatting sqref="AS17">
    <cfRule type="cellIs" dxfId="6" priority="8" operator="lessThan">
      <formula>0.1</formula>
    </cfRule>
  </conditionalFormatting>
  <conditionalFormatting sqref="BK17">
    <cfRule type="cellIs" dxfId="5" priority="5" operator="lessThan">
      <formula>0.1</formula>
    </cfRule>
  </conditionalFormatting>
  <conditionalFormatting sqref="CE17">
    <cfRule type="cellIs" dxfId="4" priority="3" operator="lessThan">
      <formula>0.1</formula>
    </cfRule>
  </conditionalFormatting>
  <conditionalFormatting sqref="DC17">
    <cfRule type="cellIs" dxfId="3" priority="1" operator="lessThan">
      <formula>0.1</formula>
    </cfRule>
  </conditionalFormatting>
  <conditionalFormatting sqref="CW17">
    <cfRule type="cellIs" dxfId="2" priority="2" operator="lessThan">
      <formula>0.1</formula>
    </cfRule>
  </conditionalFormatting>
  <pageMargins left="0.7" right="0.7" top="0.75" bottom="0.75" header="0.3" footer="0.3"/>
  <pageSetup paperSize="9" orientation="portrait" r:id="rId1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72E44-AD09-4E51-BB6E-08E3C832C9DC}">
  <dimension ref="B2:M17"/>
  <sheetViews>
    <sheetView showGridLines="0" workbookViewId="0">
      <selection activeCell="L8" sqref="L8"/>
    </sheetView>
  </sheetViews>
  <sheetFormatPr defaultRowHeight="14.5" x14ac:dyDescent="0.35"/>
  <cols>
    <col min="5" max="5" width="3.81640625" bestFit="1" customWidth="1"/>
    <col min="6" max="6" width="4.36328125" bestFit="1" customWidth="1"/>
    <col min="7" max="7" width="8.36328125" bestFit="1" customWidth="1"/>
    <col min="8" max="8" width="4.36328125" bestFit="1" customWidth="1"/>
    <col min="9" max="9" width="2.81640625" bestFit="1" customWidth="1"/>
  </cols>
  <sheetData>
    <row r="2" spans="2:13" ht="21" x14ac:dyDescent="0.5">
      <c r="B2" s="74" t="s">
        <v>1696</v>
      </c>
    </row>
    <row r="4" spans="2:13" x14ac:dyDescent="0.35">
      <c r="B4" s="46" t="s">
        <v>1322</v>
      </c>
      <c r="C4" s="46" t="s">
        <v>1323</v>
      </c>
      <c r="D4" s="46" t="s">
        <v>1324</v>
      </c>
      <c r="E4" s="46"/>
      <c r="F4" s="46" t="s">
        <v>1325</v>
      </c>
      <c r="G4" s="46" t="s">
        <v>1324</v>
      </c>
      <c r="H4" s="46" t="s">
        <v>1325</v>
      </c>
      <c r="I4" s="46"/>
      <c r="J4" s="46" t="s">
        <v>1326</v>
      </c>
    </row>
    <row r="5" spans="2:13" x14ac:dyDescent="0.35">
      <c r="B5" s="46">
        <v>1</v>
      </c>
      <c r="C5" s="54" t="s">
        <v>182</v>
      </c>
      <c r="D5" s="55">
        <f>VLOOKUP(C5,'10_Mean_Elasticity'!$B$27:$G$34,6,FALSE)</f>
        <v>0.19057499999999997</v>
      </c>
      <c r="E5" s="55"/>
      <c r="F5" s="46">
        <f>VLOOKUP(C5,'10_Mean_Elasticity'!$B$27:$G$34,5,FALSE)</f>
        <v>2</v>
      </c>
      <c r="G5" s="55">
        <f>VLOOKUP(C5,'10_Mean_Elasticity'!$J$31:$O$41,6,FALSE)</f>
        <v>0.20501026269901282</v>
      </c>
      <c r="H5" s="46">
        <f>VLOOKUP(C5,'10_Mean_Elasticity'!$J$31:$O$41,5,FALSE)</f>
        <v>5</v>
      </c>
      <c r="I5" s="46" t="s">
        <v>1327</v>
      </c>
      <c r="J5" s="55">
        <f>G5-D5</f>
        <v>1.4435262699012852E-2</v>
      </c>
    </row>
    <row r="6" spans="2:13" x14ac:dyDescent="0.35">
      <c r="B6" s="46">
        <v>2</v>
      </c>
      <c r="C6" s="54" t="s">
        <v>96</v>
      </c>
      <c r="D6" s="55">
        <f>VLOOKUP(C6,'10_Mean_Elasticity'!$B$27:$G$34,6,FALSE)</f>
        <v>8.7653504518928858E-3</v>
      </c>
      <c r="E6" s="55" t="s">
        <v>1328</v>
      </c>
      <c r="F6" s="46">
        <f>VLOOKUP(C6,'10_Mean_Elasticity'!$B$27:$G$34,5,FALSE)</f>
        <v>9.9999999999999964</v>
      </c>
      <c r="G6" s="55">
        <f>VLOOKUP(C6,'10_Mean_Elasticity'!$J$31:$O$41,6,FALSE)</f>
        <v>0.14096584473264326</v>
      </c>
      <c r="H6" s="46">
        <f>VLOOKUP(C6,'10_Mean_Elasticity'!$J$31:$O$41,5,FALSE)</f>
        <v>11.000000000000002</v>
      </c>
      <c r="I6" s="46" t="s">
        <v>1327</v>
      </c>
      <c r="J6" s="55">
        <f>G6-D6</f>
        <v>0.13220049428075037</v>
      </c>
    </row>
    <row r="7" spans="2:13" x14ac:dyDescent="0.35">
      <c r="B7" s="46">
        <v>3</v>
      </c>
      <c r="C7" s="54" t="s">
        <v>107</v>
      </c>
      <c r="D7" s="55"/>
      <c r="E7" s="55"/>
      <c r="F7" s="46"/>
      <c r="G7" s="55">
        <f>VLOOKUP(C7,'10_Mean_Elasticity'!$J$31:$O$41,6,FALSE)</f>
        <v>8.3064865169024352E-2</v>
      </c>
      <c r="H7" s="46">
        <f>VLOOKUP(C7,'10_Mean_Elasticity'!$J$31:$O$41,5,FALSE)</f>
        <v>5</v>
      </c>
      <c r="I7" s="46" t="s">
        <v>1329</v>
      </c>
      <c r="J7" s="55"/>
    </row>
    <row r="8" spans="2:13" x14ac:dyDescent="0.35">
      <c r="B8" s="46">
        <v>4</v>
      </c>
      <c r="C8" s="54" t="s">
        <v>135</v>
      </c>
      <c r="D8" s="55">
        <f>VLOOKUP(C8,'10_Mean_Elasticity'!$B$27:$G$34,6,FALSE)</f>
        <v>0.12958844183837939</v>
      </c>
      <c r="E8" s="55"/>
      <c r="F8" s="46">
        <f>VLOOKUP(C8,'10_Mean_Elasticity'!$B$27:$G$34,5,FALSE)</f>
        <v>2.0000000000000018</v>
      </c>
      <c r="G8" s="55">
        <f>VLOOKUP(C8,'10_Mean_Elasticity'!$J$31:$O$41,6,FALSE)</f>
        <v>7.1916432316372805E-2</v>
      </c>
      <c r="H8" s="46">
        <f>VLOOKUP(C8,'10_Mean_Elasticity'!$J$31:$O$41,5,FALSE)</f>
        <v>5</v>
      </c>
      <c r="I8" s="46" t="s">
        <v>1329</v>
      </c>
      <c r="J8" s="55">
        <f>G8-D8</f>
        <v>-5.7672009522006587E-2</v>
      </c>
    </row>
    <row r="9" spans="2:13" x14ac:dyDescent="0.35">
      <c r="B9" s="46">
        <v>5</v>
      </c>
      <c r="C9" s="54" t="s">
        <v>132</v>
      </c>
      <c r="D9" s="55">
        <f>VLOOKUP(C9,'10_Mean_Elasticity'!$B$27:$G$34,6,FALSE)</f>
        <v>0.12674447733587729</v>
      </c>
      <c r="E9" s="55"/>
      <c r="F9" s="46">
        <f>VLOOKUP(C9,'10_Mean_Elasticity'!$B$27:$G$34,5,FALSE)</f>
        <v>1.9999999999999998</v>
      </c>
      <c r="G9" s="55">
        <f>VLOOKUP(C9,'10_Mean_Elasticity'!$J$31:$O$41,6,FALSE)</f>
        <v>6.1951333530024681E-2</v>
      </c>
      <c r="H9" s="46">
        <f>VLOOKUP(C9,'10_Mean_Elasticity'!$J$31:$O$41,5,FALSE)</f>
        <v>8.9999999999999964</v>
      </c>
      <c r="I9" s="46" t="s">
        <v>1327</v>
      </c>
      <c r="J9" s="55">
        <f>G9-D9</f>
        <v>-6.4793143805852604E-2</v>
      </c>
    </row>
    <row r="10" spans="2:13" x14ac:dyDescent="0.35">
      <c r="B10" s="46">
        <v>6</v>
      </c>
      <c r="C10" s="54" t="s">
        <v>146</v>
      </c>
      <c r="D10" s="55">
        <f>VLOOKUP(C10,'10_Mean_Elasticity'!$B$27:$G$34,6,FALSE)</f>
        <v>5.8149626183924942E-3</v>
      </c>
      <c r="E10" s="55" t="s">
        <v>1329</v>
      </c>
      <c r="F10" s="46">
        <f>VLOOKUP(C10,'10_Mean_Elasticity'!$B$27:$G$34,5,FALSE)</f>
        <v>8.0000000000000036</v>
      </c>
      <c r="G10" s="55">
        <f>VLOOKUP(C10,'10_Mean_Elasticity'!$J$31:$O$41,6,FALSE)</f>
        <v>1.3909734164968161E-2</v>
      </c>
      <c r="H10" s="46">
        <f>VLOOKUP(C10,'10_Mean_Elasticity'!$J$31:$O$41,5,FALSE)</f>
        <v>9.9999999999999964</v>
      </c>
      <c r="I10" s="46"/>
      <c r="J10" s="55">
        <f>G10-D10</f>
        <v>8.0947715465756673E-3</v>
      </c>
    </row>
    <row r="11" spans="2:13" x14ac:dyDescent="0.35">
      <c r="B11" s="46">
        <v>7</v>
      </c>
      <c r="C11" s="54" t="s">
        <v>406</v>
      </c>
      <c r="D11" s="55">
        <f>VLOOKUP(C11,'10_Mean_Elasticity'!$B$27:$G$34,6,FALSE)</f>
        <v>1.168463916545019E-5</v>
      </c>
      <c r="E11" s="55" t="s">
        <v>1328</v>
      </c>
      <c r="F11" s="46">
        <f>VLOOKUP(C11,'10_Mean_Elasticity'!$B$27:$G$34,5,FALSE)</f>
        <v>2</v>
      </c>
      <c r="G11" s="55">
        <f>VLOOKUP(C11,'10_Mean_Elasticity'!$J$31:$O$41,6,FALSE)</f>
        <v>2.6222992229602501E-2</v>
      </c>
      <c r="H11" s="46">
        <f>VLOOKUP(C11,'10_Mean_Elasticity'!$J$31:$O$41,5,FALSE)</f>
        <v>4</v>
      </c>
      <c r="I11" s="46"/>
      <c r="J11" s="55">
        <f>G11-D11</f>
        <v>2.621130759043705E-2</v>
      </c>
    </row>
    <row r="12" spans="2:13" x14ac:dyDescent="0.35">
      <c r="B12" s="46">
        <v>8</v>
      </c>
      <c r="C12" s="54" t="s">
        <v>428</v>
      </c>
      <c r="D12" s="55">
        <f>VLOOKUP(C12,'10_Mean_Elasticity'!$B$27:$G$34,6,FALSE)</f>
        <v>3.8961941678748779E-2</v>
      </c>
      <c r="E12" s="55"/>
      <c r="F12" s="46">
        <f>VLOOKUP(C12,'10_Mean_Elasticity'!$B$27:$G$34,5,FALSE)</f>
        <v>2</v>
      </c>
      <c r="G12" s="55">
        <f>VLOOKUP(C12,'10_Mean_Elasticity'!$J$31:$O$41,6,FALSE)</f>
        <v>0.16249720273754797</v>
      </c>
      <c r="H12" s="46">
        <f>VLOOKUP(C12,'10_Mean_Elasticity'!$J$31:$O$41,5,FALSE)</f>
        <v>4</v>
      </c>
      <c r="I12" s="46"/>
      <c r="J12" s="55">
        <f>G12-D12</f>
        <v>0.1235352610587992</v>
      </c>
    </row>
    <row r="13" spans="2:13" x14ac:dyDescent="0.35">
      <c r="B13" s="46">
        <v>9</v>
      </c>
      <c r="C13" s="54" t="s">
        <v>62</v>
      </c>
      <c r="D13" s="55"/>
      <c r="E13" s="55"/>
      <c r="F13" s="46"/>
      <c r="G13" s="55">
        <f>VLOOKUP(C13,'10_Mean_Elasticity'!$J$31:$O$41,6,FALSE)</f>
        <v>0.11095310920867175</v>
      </c>
      <c r="H13" s="46">
        <f>VLOOKUP(C13,'10_Mean_Elasticity'!$J$31:$O$41,5,FALSE)</f>
        <v>2</v>
      </c>
      <c r="I13" s="46"/>
      <c r="J13" s="55"/>
    </row>
    <row r="14" spans="2:13" x14ac:dyDescent="0.35">
      <c r="B14" s="46">
        <v>10</v>
      </c>
      <c r="C14" s="54" t="s">
        <v>113</v>
      </c>
      <c r="D14" s="55"/>
      <c r="E14" s="55"/>
      <c r="F14" s="46"/>
      <c r="G14" s="55">
        <f>VLOOKUP(C14,'10_Mean_Elasticity'!$J$31:$O$41,6,FALSE)</f>
        <v>2.3978522041041759E-2</v>
      </c>
      <c r="H14" s="46">
        <f>VLOOKUP(C14,'10_Mean_Elasticity'!$J$31:$O$41,5,FALSE)</f>
        <v>4</v>
      </c>
      <c r="I14" s="46"/>
      <c r="J14" s="55"/>
    </row>
    <row r="15" spans="2:13" x14ac:dyDescent="0.35">
      <c r="B15" s="46">
        <v>11</v>
      </c>
      <c r="C15" s="54" t="s">
        <v>167</v>
      </c>
      <c r="D15" s="55">
        <f>VLOOKUP(C15,'10_Mean_Elasticity'!$B$27:$G$34,6,FALSE)</f>
        <v>1.8428942865816526E-3</v>
      </c>
      <c r="E15" s="55"/>
      <c r="F15" s="46">
        <f>VLOOKUP(C15,'10_Mean_Elasticity'!$B$27:$G$34,5,FALSE)</f>
        <v>2</v>
      </c>
      <c r="G15" s="55"/>
      <c r="H15" s="46"/>
      <c r="I15" s="46"/>
      <c r="J15" s="55"/>
      <c r="L15" s="53"/>
      <c r="M15" s="57"/>
    </row>
    <row r="16" spans="2:13" x14ac:dyDescent="0.35">
      <c r="E16" s="53"/>
      <c r="F16" s="56"/>
      <c r="G16" s="57"/>
      <c r="H16" s="57"/>
      <c r="I16" s="53"/>
      <c r="J16" s="57"/>
      <c r="K16" s="53"/>
      <c r="L16" s="53"/>
      <c r="M16" s="57"/>
    </row>
    <row r="17" spans="5:13" x14ac:dyDescent="0.35">
      <c r="E17" s="53"/>
      <c r="F17" s="56"/>
      <c r="G17" s="57"/>
      <c r="H17" s="57"/>
      <c r="I17" s="53"/>
      <c r="J17" s="57"/>
      <c r="K17" s="53"/>
      <c r="L17" s="53"/>
      <c r="M17" s="57"/>
    </row>
  </sheetData>
  <sheetProtection algorithmName="SHA-512" hashValue="MZHu+8qlaLBHa6ALbqjnhQ2IdslUE0RED5KS+enWldd+NZPiePL8Wfp+7pTOnfzQ4SCHvV6FdlOU4sJfkwho3A==" saltValue="+/XLmDG8VQST6HWeRpBj1Q=="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E64BF-208D-45B6-86D0-174E036A0B9A}">
  <dimension ref="A1:AQ227"/>
  <sheetViews>
    <sheetView workbookViewId="0">
      <selection activeCell="J5" sqref="J5"/>
    </sheetView>
  </sheetViews>
  <sheetFormatPr defaultRowHeight="14.5" x14ac:dyDescent="0.35"/>
  <cols>
    <col min="1" max="1" width="10.36328125" customWidth="1"/>
    <col min="2" max="2" width="28.453125" bestFit="1" customWidth="1"/>
    <col min="3" max="3" width="11.1796875" customWidth="1"/>
    <col min="5" max="5" width="14.36328125" customWidth="1"/>
    <col min="6" max="6" width="15.26953125" customWidth="1"/>
    <col min="7" max="7" width="10.36328125" customWidth="1"/>
    <col min="8" max="8" width="10.36328125" bestFit="1" customWidth="1"/>
    <col min="9" max="9" width="9.54296875" customWidth="1"/>
    <col min="11" max="11" width="12.08984375" customWidth="1"/>
    <col min="12" max="12" width="8.7265625" bestFit="1" customWidth="1"/>
    <col min="13" max="13" width="13.26953125" customWidth="1"/>
    <col min="14" max="14" width="11.54296875" bestFit="1" customWidth="1"/>
    <col min="15" max="15" width="12.81640625" customWidth="1"/>
    <col min="16" max="16" width="16.54296875" customWidth="1"/>
    <col min="17" max="17" width="10.90625" customWidth="1"/>
    <col min="19" max="19" width="13.08984375" customWidth="1"/>
    <col min="20" max="20" width="12.26953125" customWidth="1"/>
    <col min="21" max="21" width="16.6328125" customWidth="1"/>
    <col min="22" max="22" width="19.54296875" customWidth="1"/>
    <col min="23" max="23" width="18" customWidth="1"/>
    <col min="25" max="25" width="10.54296875" customWidth="1"/>
    <col min="26" max="26" width="11.1796875" customWidth="1"/>
    <col min="27" max="27" width="13.36328125" customWidth="1"/>
  </cols>
  <sheetData>
    <row r="1" spans="1:43" x14ac:dyDescent="0.35">
      <c r="A1" t="s">
        <v>0</v>
      </c>
      <c r="B1" t="s">
        <v>1</v>
      </c>
      <c r="C1" t="s">
        <v>2</v>
      </c>
      <c r="D1" t="s">
        <v>3</v>
      </c>
      <c r="E1" t="s">
        <v>4</v>
      </c>
      <c r="F1" t="s">
        <v>1281</v>
      </c>
      <c r="G1" t="s">
        <v>1275</v>
      </c>
      <c r="H1" t="s">
        <v>1282</v>
      </c>
      <c r="I1" t="s">
        <v>1283</v>
      </c>
      <c r="J1" t="s">
        <v>1284</v>
      </c>
      <c r="K1" t="s">
        <v>30</v>
      </c>
      <c r="L1" t="s">
        <v>31</v>
      </c>
      <c r="M1" t="s">
        <v>32</v>
      </c>
      <c r="N1" t="s">
        <v>39</v>
      </c>
      <c r="O1" t="s">
        <v>40</v>
      </c>
      <c r="P1" t="s">
        <v>5</v>
      </c>
      <c r="Q1" t="s">
        <v>6</v>
      </c>
      <c r="R1" t="s">
        <v>7</v>
      </c>
      <c r="S1" t="s">
        <v>8</v>
      </c>
      <c r="T1" t="s">
        <v>9</v>
      </c>
      <c r="U1" t="s">
        <v>10</v>
      </c>
      <c r="V1" t="s">
        <v>11</v>
      </c>
      <c r="W1" t="s">
        <v>15</v>
      </c>
      <c r="X1" t="s">
        <v>16</v>
      </c>
      <c r="Y1" t="s">
        <v>17</v>
      </c>
      <c r="Z1" t="s">
        <v>18</v>
      </c>
      <c r="AA1" t="s">
        <v>19</v>
      </c>
      <c r="AB1" t="s">
        <v>20</v>
      </c>
      <c r="AC1" t="s">
        <v>21</v>
      </c>
      <c r="AD1" t="s">
        <v>22</v>
      </c>
      <c r="AE1" t="s">
        <v>23</v>
      </c>
      <c r="AF1" t="s">
        <v>1245</v>
      </c>
      <c r="AG1" t="s">
        <v>24</v>
      </c>
      <c r="AH1" t="s">
        <v>25</v>
      </c>
      <c r="AI1" t="s">
        <v>26</v>
      </c>
      <c r="AJ1" t="s">
        <v>27</v>
      </c>
      <c r="AK1" t="s">
        <v>28</v>
      </c>
      <c r="AL1" t="s">
        <v>29</v>
      </c>
      <c r="AM1" t="s">
        <v>33</v>
      </c>
      <c r="AN1" t="s">
        <v>34</v>
      </c>
      <c r="AO1" t="s">
        <v>35</v>
      </c>
      <c r="AP1" t="s">
        <v>36</v>
      </c>
      <c r="AQ1" t="s">
        <v>37</v>
      </c>
    </row>
    <row r="2" spans="1:43" x14ac:dyDescent="0.35">
      <c r="A2">
        <v>16</v>
      </c>
      <c r="B2" t="s">
        <v>281</v>
      </c>
      <c r="C2">
        <v>16.2</v>
      </c>
      <c r="D2" t="s">
        <v>290</v>
      </c>
      <c r="E2" t="s">
        <v>291</v>
      </c>
      <c r="F2" s="114">
        <v>5.4669703872437359E-2</v>
      </c>
      <c r="G2">
        <v>1</v>
      </c>
      <c r="H2" s="115">
        <v>18.291666666666668</v>
      </c>
      <c r="I2" s="115">
        <v>18.291666666666668</v>
      </c>
      <c r="J2" s="115">
        <v>4.3899999999999997</v>
      </c>
      <c r="K2" t="s">
        <v>289</v>
      </c>
      <c r="L2" s="115">
        <v>0.24</v>
      </c>
      <c r="M2" t="s">
        <v>126</v>
      </c>
      <c r="N2" s="114">
        <v>5.4669703872437359E-2</v>
      </c>
      <c r="O2" t="s">
        <v>128</v>
      </c>
      <c r="P2" t="s">
        <v>88</v>
      </c>
      <c r="Q2" t="s">
        <v>66</v>
      </c>
      <c r="R2" t="s">
        <v>88</v>
      </c>
      <c r="S2" t="s">
        <v>119</v>
      </c>
      <c r="T2" t="s">
        <v>120</v>
      </c>
      <c r="U2" t="s">
        <v>73</v>
      </c>
      <c r="V2" t="s">
        <v>50</v>
      </c>
      <c r="W2" t="s">
        <v>14</v>
      </c>
      <c r="X2" t="s">
        <v>285</v>
      </c>
      <c r="Y2" t="s">
        <v>286</v>
      </c>
      <c r="Z2">
        <v>1995</v>
      </c>
      <c r="AA2" t="s">
        <v>93</v>
      </c>
      <c r="AB2">
        <v>7016</v>
      </c>
      <c r="AC2">
        <v>1</v>
      </c>
      <c r="AD2">
        <v>0</v>
      </c>
      <c r="AE2">
        <v>1</v>
      </c>
      <c r="AF2">
        <v>1</v>
      </c>
      <c r="AG2" t="s">
        <v>181</v>
      </c>
      <c r="AH2" t="s">
        <v>287</v>
      </c>
      <c r="AI2">
        <v>1</v>
      </c>
      <c r="AJ2" t="s">
        <v>182</v>
      </c>
      <c r="AK2" t="s">
        <v>288</v>
      </c>
      <c r="AL2" t="s">
        <v>196</v>
      </c>
      <c r="AM2">
        <v>0.86860000000000004</v>
      </c>
      <c r="AN2">
        <v>2.3835715164107474</v>
      </c>
      <c r="AP2" t="s">
        <v>78</v>
      </c>
      <c r="AQ2">
        <v>4.3899999999999997</v>
      </c>
    </row>
    <row r="3" spans="1:43" x14ac:dyDescent="0.35">
      <c r="A3">
        <v>29</v>
      </c>
      <c r="B3" t="s">
        <v>374</v>
      </c>
      <c r="C3">
        <v>29.1</v>
      </c>
      <c r="D3" t="s">
        <v>381</v>
      </c>
      <c r="E3" t="s">
        <v>376</v>
      </c>
      <c r="F3" s="114">
        <v>0.10868778151941597</v>
      </c>
      <c r="G3">
        <v>1</v>
      </c>
      <c r="H3" s="115">
        <v>9.2006662204376681</v>
      </c>
      <c r="I3" s="115">
        <v>9.2006662204376681</v>
      </c>
      <c r="J3" s="115">
        <v>0.24999999999999997</v>
      </c>
      <c r="K3" t="s">
        <v>175</v>
      </c>
      <c r="L3" s="115">
        <v>2.7171945379853991E-2</v>
      </c>
      <c r="M3" t="s">
        <v>383</v>
      </c>
      <c r="N3" s="114">
        <v>0.10868778151941597</v>
      </c>
      <c r="O3" t="s">
        <v>128</v>
      </c>
      <c r="P3" t="s">
        <v>44</v>
      </c>
      <c r="Q3" t="s">
        <v>66</v>
      </c>
      <c r="R3" t="s">
        <v>46</v>
      </c>
      <c r="S3" t="s">
        <v>163</v>
      </c>
      <c r="T3" t="s">
        <v>120</v>
      </c>
      <c r="U3" t="s">
        <v>377</v>
      </c>
      <c r="V3" t="s">
        <v>90</v>
      </c>
      <c r="W3" t="s">
        <v>142</v>
      </c>
      <c r="X3" t="s">
        <v>51</v>
      </c>
      <c r="Y3" t="s">
        <v>220</v>
      </c>
      <c r="Z3">
        <v>2000</v>
      </c>
      <c r="AA3" t="s">
        <v>93</v>
      </c>
      <c r="AB3">
        <v>3394</v>
      </c>
      <c r="AC3">
        <v>1</v>
      </c>
      <c r="AD3">
        <v>1</v>
      </c>
      <c r="AE3">
        <v>0</v>
      </c>
      <c r="AF3">
        <v>1</v>
      </c>
      <c r="AG3" t="s">
        <v>181</v>
      </c>
      <c r="AH3" t="s">
        <v>382</v>
      </c>
      <c r="AI3">
        <v>1</v>
      </c>
      <c r="AJ3" t="s">
        <v>182</v>
      </c>
      <c r="AK3" t="s">
        <v>55</v>
      </c>
      <c r="AM3">
        <v>6.0000000000000001E-3</v>
      </c>
      <c r="AQ3">
        <v>0.25</v>
      </c>
    </row>
    <row r="4" spans="1:43" x14ac:dyDescent="0.35">
      <c r="A4">
        <v>38</v>
      </c>
      <c r="B4" t="s">
        <v>505</v>
      </c>
      <c r="C4">
        <v>38.1</v>
      </c>
      <c r="D4" t="s">
        <v>519</v>
      </c>
      <c r="E4" t="s">
        <v>507</v>
      </c>
      <c r="F4" s="114">
        <v>8.1678742695926662E-2</v>
      </c>
      <c r="G4">
        <v>0.2</v>
      </c>
      <c r="H4" s="115">
        <v>12.243087576932918</v>
      </c>
      <c r="I4" s="115">
        <v>2.4486175153865837</v>
      </c>
      <c r="J4" s="115">
        <v>1.2047198175701992</v>
      </c>
      <c r="K4" t="s">
        <v>512</v>
      </c>
      <c r="L4" s="115">
        <v>0.49199999999999999</v>
      </c>
      <c r="M4" t="s">
        <v>518</v>
      </c>
      <c r="N4" s="114"/>
      <c r="P4" t="s">
        <v>88</v>
      </c>
      <c r="Q4" t="s">
        <v>66</v>
      </c>
      <c r="R4" t="s">
        <v>88</v>
      </c>
      <c r="S4" t="s">
        <v>47</v>
      </c>
      <c r="T4" t="s">
        <v>120</v>
      </c>
      <c r="U4" t="s">
        <v>49</v>
      </c>
      <c r="V4" t="s">
        <v>90</v>
      </c>
      <c r="W4" t="s">
        <v>102</v>
      </c>
      <c r="X4" t="s">
        <v>508</v>
      </c>
      <c r="Y4" t="s">
        <v>509</v>
      </c>
      <c r="Z4">
        <v>2010</v>
      </c>
      <c r="AA4" t="s">
        <v>165</v>
      </c>
      <c r="AB4">
        <v>2000</v>
      </c>
      <c r="AC4">
        <v>1</v>
      </c>
      <c r="AD4">
        <v>0</v>
      </c>
      <c r="AE4">
        <v>0</v>
      </c>
      <c r="AF4">
        <v>0</v>
      </c>
      <c r="AG4" t="s">
        <v>181</v>
      </c>
      <c r="AH4" t="s">
        <v>517</v>
      </c>
      <c r="AI4">
        <v>1</v>
      </c>
      <c r="AJ4" t="s">
        <v>182</v>
      </c>
      <c r="AK4" t="s">
        <v>511</v>
      </c>
      <c r="AM4">
        <v>0.49199999999999999</v>
      </c>
    </row>
    <row r="5" spans="1:43" x14ac:dyDescent="0.35">
      <c r="A5">
        <v>38</v>
      </c>
      <c r="B5" t="s">
        <v>505</v>
      </c>
      <c r="C5">
        <v>38.299999999999997</v>
      </c>
      <c r="D5" t="s">
        <v>531</v>
      </c>
      <c r="E5" t="s">
        <v>525</v>
      </c>
      <c r="F5" s="114">
        <v>8.1678742695926662E-2</v>
      </c>
      <c r="G5">
        <v>0.2</v>
      </c>
      <c r="H5" s="115">
        <v>12.243087576932918</v>
      </c>
      <c r="I5" s="115">
        <v>2.4486175153865837</v>
      </c>
      <c r="J5" s="115">
        <v>1.2047198175701992</v>
      </c>
      <c r="K5" t="s">
        <v>512</v>
      </c>
      <c r="L5" s="115">
        <v>0.49199999999999999</v>
      </c>
      <c r="M5" t="s">
        <v>518</v>
      </c>
      <c r="N5" s="114"/>
      <c r="P5" t="s">
        <v>88</v>
      </c>
      <c r="Q5" t="s">
        <v>66</v>
      </c>
      <c r="R5" t="s">
        <v>88</v>
      </c>
      <c r="S5" t="s">
        <v>47</v>
      </c>
      <c r="T5" t="s">
        <v>120</v>
      </c>
      <c r="U5" t="s">
        <v>49</v>
      </c>
      <c r="V5" t="s">
        <v>90</v>
      </c>
      <c r="W5" t="s">
        <v>102</v>
      </c>
      <c r="X5" t="s">
        <v>508</v>
      </c>
      <c r="Y5" t="s">
        <v>509</v>
      </c>
      <c r="Z5">
        <v>2010</v>
      </c>
      <c r="AA5" t="s">
        <v>165</v>
      </c>
      <c r="AB5">
        <v>1000</v>
      </c>
      <c r="AC5">
        <v>1</v>
      </c>
      <c r="AD5">
        <v>0</v>
      </c>
      <c r="AE5">
        <v>0</v>
      </c>
      <c r="AF5">
        <v>0</v>
      </c>
      <c r="AG5" t="s">
        <v>181</v>
      </c>
      <c r="AH5" t="s">
        <v>517</v>
      </c>
      <c r="AI5">
        <v>1</v>
      </c>
      <c r="AJ5" t="s">
        <v>182</v>
      </c>
      <c r="AK5" t="s">
        <v>511</v>
      </c>
      <c r="AM5">
        <v>0.49199999999999999</v>
      </c>
    </row>
    <row r="6" spans="1:43" x14ac:dyDescent="0.35">
      <c r="A6">
        <v>38</v>
      </c>
      <c r="B6" t="s">
        <v>505</v>
      </c>
      <c r="C6">
        <v>38.1</v>
      </c>
      <c r="D6" t="s">
        <v>516</v>
      </c>
      <c r="E6" t="s">
        <v>507</v>
      </c>
      <c r="F6" s="114">
        <v>8.1678742695926662E-2</v>
      </c>
      <c r="G6">
        <v>0.2</v>
      </c>
      <c r="H6" s="115">
        <v>12.243087576932918</v>
      </c>
      <c r="I6" s="115">
        <v>2.4486175153865837</v>
      </c>
      <c r="J6" s="115">
        <v>1.0504569141008444</v>
      </c>
      <c r="K6" t="s">
        <v>512</v>
      </c>
      <c r="L6" s="115">
        <v>0.42899999999999999</v>
      </c>
      <c r="M6" t="s">
        <v>518</v>
      </c>
      <c r="N6" s="114"/>
      <c r="P6" t="s">
        <v>88</v>
      </c>
      <c r="Q6" t="s">
        <v>66</v>
      </c>
      <c r="R6" t="s">
        <v>88</v>
      </c>
      <c r="S6" t="s">
        <v>47</v>
      </c>
      <c r="T6" t="s">
        <v>120</v>
      </c>
      <c r="U6" t="s">
        <v>49</v>
      </c>
      <c r="V6" t="s">
        <v>90</v>
      </c>
      <c r="W6" t="s">
        <v>102</v>
      </c>
      <c r="X6" t="s">
        <v>508</v>
      </c>
      <c r="Y6" t="s">
        <v>509</v>
      </c>
      <c r="Z6">
        <v>2010</v>
      </c>
      <c r="AA6" t="s">
        <v>165</v>
      </c>
      <c r="AB6">
        <v>2000</v>
      </c>
      <c r="AC6">
        <v>1</v>
      </c>
      <c r="AD6">
        <v>0</v>
      </c>
      <c r="AE6">
        <v>0</v>
      </c>
      <c r="AF6">
        <v>0</v>
      </c>
      <c r="AG6" t="s">
        <v>181</v>
      </c>
      <c r="AH6" t="s">
        <v>517</v>
      </c>
      <c r="AI6">
        <v>1</v>
      </c>
      <c r="AJ6" t="s">
        <v>182</v>
      </c>
      <c r="AK6" t="s">
        <v>511</v>
      </c>
      <c r="AM6">
        <v>0.42899999999999999</v>
      </c>
    </row>
    <row r="7" spans="1:43" x14ac:dyDescent="0.35">
      <c r="A7">
        <v>94</v>
      </c>
      <c r="B7" t="s">
        <v>969</v>
      </c>
      <c r="C7">
        <v>94.1</v>
      </c>
      <c r="D7" t="s">
        <v>977</v>
      </c>
      <c r="E7" t="s">
        <v>971</v>
      </c>
      <c r="F7" s="114">
        <v>8.1678742695926662E-2</v>
      </c>
      <c r="G7">
        <v>0.25</v>
      </c>
      <c r="H7" s="115">
        <v>12.243087576932918</v>
      </c>
      <c r="I7" s="115">
        <v>3.0607718942332296</v>
      </c>
      <c r="J7" s="115">
        <v>0.34709153280604826</v>
      </c>
      <c r="K7" t="s">
        <v>974</v>
      </c>
      <c r="L7" s="115">
        <v>0.1134</v>
      </c>
      <c r="M7" t="s">
        <v>362</v>
      </c>
      <c r="N7" s="114"/>
      <c r="P7" t="s">
        <v>88</v>
      </c>
      <c r="Q7" t="s">
        <v>66</v>
      </c>
      <c r="R7" t="s">
        <v>88</v>
      </c>
      <c r="S7" t="s">
        <v>358</v>
      </c>
      <c r="T7" t="s">
        <v>120</v>
      </c>
      <c r="U7" t="s">
        <v>359</v>
      </c>
      <c r="V7" t="s">
        <v>90</v>
      </c>
      <c r="W7" t="s">
        <v>13</v>
      </c>
      <c r="X7" t="s">
        <v>51</v>
      </c>
      <c r="Y7" t="s">
        <v>972</v>
      </c>
      <c r="Z7">
        <v>2009</v>
      </c>
      <c r="AA7" t="s">
        <v>93</v>
      </c>
      <c r="AB7">
        <v>72183</v>
      </c>
      <c r="AC7">
        <v>1</v>
      </c>
      <c r="AD7">
        <v>0</v>
      </c>
      <c r="AE7">
        <v>1</v>
      </c>
      <c r="AF7">
        <v>1</v>
      </c>
      <c r="AG7" t="s">
        <v>181</v>
      </c>
      <c r="AH7" t="s">
        <v>978</v>
      </c>
      <c r="AI7">
        <v>1</v>
      </c>
      <c r="AJ7" t="s">
        <v>182</v>
      </c>
      <c r="AK7" t="s">
        <v>215</v>
      </c>
      <c r="AM7">
        <v>0.63</v>
      </c>
      <c r="AO7">
        <v>1.8776105792643432</v>
      </c>
      <c r="AP7" t="s">
        <v>185</v>
      </c>
      <c r="AQ7" t="s">
        <v>58</v>
      </c>
    </row>
    <row r="8" spans="1:43" x14ac:dyDescent="0.35">
      <c r="A8">
        <v>94</v>
      </c>
      <c r="B8" t="s">
        <v>969</v>
      </c>
      <c r="C8">
        <v>94.1</v>
      </c>
      <c r="D8" t="s">
        <v>970</v>
      </c>
      <c r="E8" t="s">
        <v>971</v>
      </c>
      <c r="F8" s="114">
        <v>8.1678742695926662E-2</v>
      </c>
      <c r="G8">
        <v>0.25</v>
      </c>
      <c r="H8" s="115">
        <v>12.243087576932918</v>
      </c>
      <c r="I8" s="115">
        <v>3.0607718942332296</v>
      </c>
      <c r="J8" s="115">
        <v>0.15916013850012795</v>
      </c>
      <c r="K8" t="s">
        <v>974</v>
      </c>
      <c r="L8" s="115">
        <v>5.2000000000000005E-2</v>
      </c>
      <c r="M8" t="s">
        <v>362</v>
      </c>
      <c r="N8" s="114"/>
      <c r="P8" t="s">
        <v>88</v>
      </c>
      <c r="Q8" t="s">
        <v>66</v>
      </c>
      <c r="R8" t="s">
        <v>88</v>
      </c>
      <c r="S8" t="s">
        <v>358</v>
      </c>
      <c r="T8" t="s">
        <v>120</v>
      </c>
      <c r="U8" t="s">
        <v>359</v>
      </c>
      <c r="V8" t="s">
        <v>90</v>
      </c>
      <c r="W8" t="s">
        <v>13</v>
      </c>
      <c r="X8" t="s">
        <v>51</v>
      </c>
      <c r="Y8" t="s">
        <v>972</v>
      </c>
      <c r="Z8">
        <v>2009</v>
      </c>
      <c r="AA8" t="s">
        <v>93</v>
      </c>
      <c r="AB8">
        <v>72183</v>
      </c>
      <c r="AC8">
        <v>1</v>
      </c>
      <c r="AD8">
        <v>0</v>
      </c>
      <c r="AE8">
        <v>1</v>
      </c>
      <c r="AF8">
        <v>1</v>
      </c>
      <c r="AG8" t="s">
        <v>181</v>
      </c>
      <c r="AH8" t="s">
        <v>973</v>
      </c>
      <c r="AI8">
        <v>1</v>
      </c>
      <c r="AJ8" t="s">
        <v>182</v>
      </c>
      <c r="AK8" t="s">
        <v>215</v>
      </c>
      <c r="AM8">
        <v>1.3</v>
      </c>
      <c r="AO8">
        <v>3.6692966676192444</v>
      </c>
      <c r="AP8" t="s">
        <v>185</v>
      </c>
      <c r="AQ8" t="s">
        <v>58</v>
      </c>
    </row>
    <row r="9" spans="1:43" x14ac:dyDescent="0.35">
      <c r="A9">
        <v>94</v>
      </c>
      <c r="B9" t="s">
        <v>969</v>
      </c>
      <c r="C9">
        <v>94.2</v>
      </c>
      <c r="D9" t="s">
        <v>985</v>
      </c>
      <c r="E9" t="s">
        <v>983</v>
      </c>
      <c r="F9" s="114">
        <v>8.1678742695926662E-2</v>
      </c>
      <c r="G9">
        <v>0.25</v>
      </c>
      <c r="H9" s="115">
        <v>12.243087576932918</v>
      </c>
      <c r="I9" s="115">
        <v>3.0607718942332296</v>
      </c>
      <c r="J9" s="115">
        <v>-4.52994240346518E-2</v>
      </c>
      <c r="K9" t="s">
        <v>974</v>
      </c>
      <c r="L9" s="115">
        <v>-1.4800000000000001E-2</v>
      </c>
      <c r="M9" t="s">
        <v>362</v>
      </c>
      <c r="N9" s="114"/>
      <c r="P9" t="s">
        <v>88</v>
      </c>
      <c r="Q9" t="s">
        <v>45</v>
      </c>
      <c r="R9" t="s">
        <v>44</v>
      </c>
      <c r="S9" t="s">
        <v>358</v>
      </c>
      <c r="T9" t="s">
        <v>120</v>
      </c>
      <c r="U9" t="s">
        <v>359</v>
      </c>
      <c r="V9" t="s">
        <v>90</v>
      </c>
      <c r="W9" t="s">
        <v>13</v>
      </c>
      <c r="X9" t="s">
        <v>51</v>
      </c>
      <c r="Y9" t="s">
        <v>972</v>
      </c>
      <c r="Z9">
        <v>2009</v>
      </c>
      <c r="AA9" t="s">
        <v>93</v>
      </c>
      <c r="AB9">
        <v>72183</v>
      </c>
      <c r="AC9">
        <v>1</v>
      </c>
      <c r="AD9">
        <v>0</v>
      </c>
      <c r="AE9">
        <v>1</v>
      </c>
      <c r="AF9">
        <v>1</v>
      </c>
      <c r="AG9" t="s">
        <v>181</v>
      </c>
      <c r="AH9" t="s">
        <v>973</v>
      </c>
      <c r="AI9">
        <v>1</v>
      </c>
      <c r="AJ9" t="s">
        <v>182</v>
      </c>
      <c r="AK9" t="s">
        <v>215</v>
      </c>
      <c r="AM9">
        <v>-0.37</v>
      </c>
      <c r="AO9">
        <v>0.69073433063735468</v>
      </c>
      <c r="AP9" t="s">
        <v>185</v>
      </c>
      <c r="AQ9" t="s">
        <v>58</v>
      </c>
    </row>
    <row r="10" spans="1:43" x14ac:dyDescent="0.35">
      <c r="A10">
        <v>94</v>
      </c>
      <c r="B10" t="s">
        <v>969</v>
      </c>
      <c r="C10">
        <v>94.2</v>
      </c>
      <c r="D10" t="s">
        <v>986</v>
      </c>
      <c r="E10" t="s">
        <v>983</v>
      </c>
      <c r="F10" s="114">
        <v>8.1678742695926662E-2</v>
      </c>
      <c r="G10">
        <v>0.25</v>
      </c>
      <c r="H10" s="115">
        <v>12.243087576932918</v>
      </c>
      <c r="I10" s="115">
        <v>3.0607718942332296</v>
      </c>
      <c r="J10" s="115">
        <v>-0.24792252343289162</v>
      </c>
      <c r="K10" t="s">
        <v>974</v>
      </c>
      <c r="L10" s="115">
        <v>-8.1000000000000003E-2</v>
      </c>
      <c r="M10" t="s">
        <v>362</v>
      </c>
      <c r="N10" s="114"/>
      <c r="P10" t="s">
        <v>88</v>
      </c>
      <c r="Q10" t="s">
        <v>45</v>
      </c>
      <c r="R10" t="s">
        <v>44</v>
      </c>
      <c r="S10" t="s">
        <v>358</v>
      </c>
      <c r="T10" t="s">
        <v>120</v>
      </c>
      <c r="U10" t="s">
        <v>359</v>
      </c>
      <c r="V10" t="s">
        <v>90</v>
      </c>
      <c r="W10" t="s">
        <v>13</v>
      </c>
      <c r="X10" t="s">
        <v>51</v>
      </c>
      <c r="Y10" t="s">
        <v>972</v>
      </c>
      <c r="Z10">
        <v>2009</v>
      </c>
      <c r="AA10" t="s">
        <v>93</v>
      </c>
      <c r="AB10">
        <v>72183</v>
      </c>
      <c r="AC10">
        <v>1</v>
      </c>
      <c r="AD10">
        <v>0</v>
      </c>
      <c r="AE10">
        <v>1</v>
      </c>
      <c r="AF10">
        <v>1</v>
      </c>
      <c r="AG10" t="s">
        <v>181</v>
      </c>
      <c r="AH10" t="s">
        <v>978</v>
      </c>
      <c r="AI10">
        <v>1</v>
      </c>
      <c r="AJ10" t="s">
        <v>182</v>
      </c>
      <c r="AK10" t="s">
        <v>215</v>
      </c>
      <c r="AM10">
        <v>-0.45</v>
      </c>
      <c r="AO10">
        <v>0.63762815162177333</v>
      </c>
      <c r="AP10" t="s">
        <v>185</v>
      </c>
      <c r="AQ10" t="s">
        <v>58</v>
      </c>
    </row>
    <row r="11" spans="1:43" x14ac:dyDescent="0.35">
      <c r="A11">
        <v>97</v>
      </c>
      <c r="B11" t="s">
        <v>989</v>
      </c>
      <c r="C11">
        <v>97.1</v>
      </c>
      <c r="D11" t="s">
        <v>990</v>
      </c>
      <c r="E11" t="s">
        <v>991</v>
      </c>
      <c r="F11" s="114">
        <v>8.1678742695926662E-2</v>
      </c>
      <c r="G11">
        <v>1</v>
      </c>
      <c r="H11" s="115">
        <v>12.243087576932918</v>
      </c>
      <c r="I11" s="115">
        <v>12.243087576932918</v>
      </c>
      <c r="J11" s="115">
        <v>2.522076040848181</v>
      </c>
      <c r="L11" s="115">
        <v>0.20599999999999999</v>
      </c>
      <c r="M11" t="s">
        <v>126</v>
      </c>
      <c r="N11" s="114"/>
      <c r="P11" t="s">
        <v>88</v>
      </c>
      <c r="Q11" t="s">
        <v>66</v>
      </c>
      <c r="R11" t="s">
        <v>88</v>
      </c>
      <c r="S11" t="s">
        <v>47</v>
      </c>
      <c r="T11" t="s">
        <v>120</v>
      </c>
      <c r="U11" t="s">
        <v>49</v>
      </c>
      <c r="V11" t="s">
        <v>50</v>
      </c>
      <c r="W11" t="s">
        <v>13</v>
      </c>
      <c r="X11" t="s">
        <v>51</v>
      </c>
      <c r="Y11" t="s">
        <v>103</v>
      </c>
      <c r="Z11">
        <v>2000</v>
      </c>
      <c r="AA11" t="s">
        <v>93</v>
      </c>
      <c r="AB11">
        <v>8229</v>
      </c>
      <c r="AC11">
        <v>1</v>
      </c>
      <c r="AD11">
        <v>1</v>
      </c>
      <c r="AE11">
        <v>1</v>
      </c>
      <c r="AF11">
        <v>2</v>
      </c>
      <c r="AG11" t="s">
        <v>181</v>
      </c>
      <c r="AH11" t="s">
        <v>12</v>
      </c>
      <c r="AI11">
        <v>1</v>
      </c>
      <c r="AJ11" t="s">
        <v>182</v>
      </c>
      <c r="AK11" t="s">
        <v>992</v>
      </c>
      <c r="AM11" t="s">
        <v>58</v>
      </c>
      <c r="AP11" t="s">
        <v>58</v>
      </c>
      <c r="AQ11" t="s">
        <v>58</v>
      </c>
    </row>
    <row r="12" spans="1:43" x14ac:dyDescent="0.35">
      <c r="A12">
        <v>38</v>
      </c>
      <c r="B12" t="s">
        <v>505</v>
      </c>
      <c r="C12">
        <v>38.5</v>
      </c>
      <c r="D12" t="s">
        <v>540</v>
      </c>
      <c r="E12" t="s">
        <v>536</v>
      </c>
      <c r="F12" s="114">
        <v>8.1678742695926662E-2</v>
      </c>
      <c r="G12">
        <v>0.2</v>
      </c>
      <c r="H12" s="115">
        <v>12.243087576932918</v>
      </c>
      <c r="I12" s="115">
        <v>2.4486175153865837</v>
      </c>
      <c r="J12" s="115">
        <v>0.58277096866200684</v>
      </c>
      <c r="K12" t="s">
        <v>526</v>
      </c>
      <c r="L12" s="115">
        <v>0.23799999999999999</v>
      </c>
      <c r="M12" t="s">
        <v>518</v>
      </c>
      <c r="N12" s="114"/>
      <c r="P12" t="s">
        <v>88</v>
      </c>
      <c r="Q12" t="s">
        <v>66</v>
      </c>
      <c r="R12" t="s">
        <v>88</v>
      </c>
      <c r="S12" t="s">
        <v>47</v>
      </c>
      <c r="T12" t="s">
        <v>120</v>
      </c>
      <c r="U12" t="s">
        <v>49</v>
      </c>
      <c r="V12" t="s">
        <v>90</v>
      </c>
      <c r="W12" t="s">
        <v>537</v>
      </c>
      <c r="X12" t="s">
        <v>508</v>
      </c>
      <c r="Y12" t="s">
        <v>509</v>
      </c>
      <c r="Z12">
        <v>2010</v>
      </c>
      <c r="AA12" t="s">
        <v>165</v>
      </c>
      <c r="AB12">
        <v>1000</v>
      </c>
      <c r="AC12">
        <v>1</v>
      </c>
      <c r="AD12">
        <v>0</v>
      </c>
      <c r="AE12">
        <v>0</v>
      </c>
      <c r="AF12">
        <v>0</v>
      </c>
      <c r="AG12" t="s">
        <v>181</v>
      </c>
      <c r="AH12" t="s">
        <v>517</v>
      </c>
      <c r="AI12">
        <v>1</v>
      </c>
      <c r="AJ12" t="s">
        <v>182</v>
      </c>
      <c r="AK12" t="s">
        <v>511</v>
      </c>
      <c r="AM12">
        <v>0.23799999999999999</v>
      </c>
    </row>
    <row r="13" spans="1:43" x14ac:dyDescent="0.35">
      <c r="A13">
        <v>108</v>
      </c>
      <c r="B13" t="s">
        <v>1077</v>
      </c>
      <c r="C13">
        <v>108.1</v>
      </c>
      <c r="D13" t="s">
        <v>1086</v>
      </c>
      <c r="E13" t="s">
        <v>1079</v>
      </c>
      <c r="F13" s="114">
        <v>8.1678742695926662E-2</v>
      </c>
      <c r="G13">
        <v>1</v>
      </c>
      <c r="H13" s="115">
        <v>12.243087576932918</v>
      </c>
      <c r="I13" s="115">
        <v>12.243087576932918</v>
      </c>
      <c r="J13" s="115">
        <v>5.7909804238892697</v>
      </c>
      <c r="K13" t="s">
        <v>227</v>
      </c>
      <c r="L13" s="115">
        <v>0.47299999999999998</v>
      </c>
      <c r="M13" t="s">
        <v>126</v>
      </c>
      <c r="N13" s="114"/>
      <c r="P13" t="s">
        <v>88</v>
      </c>
      <c r="Q13" t="s">
        <v>45</v>
      </c>
      <c r="R13" t="s">
        <v>44</v>
      </c>
      <c r="S13" t="s">
        <v>47</v>
      </c>
      <c r="T13" t="s">
        <v>120</v>
      </c>
      <c r="U13" t="s">
        <v>359</v>
      </c>
      <c r="V13" t="s">
        <v>90</v>
      </c>
      <c r="W13" t="s">
        <v>142</v>
      </c>
      <c r="X13" t="s">
        <v>51</v>
      </c>
      <c r="Y13" t="s">
        <v>1080</v>
      </c>
      <c r="Z13">
        <v>2000</v>
      </c>
      <c r="AA13" t="s">
        <v>93</v>
      </c>
      <c r="AB13">
        <v>40436</v>
      </c>
      <c r="AC13">
        <v>1</v>
      </c>
      <c r="AD13">
        <v>0</v>
      </c>
      <c r="AE13">
        <v>1</v>
      </c>
      <c r="AF13">
        <v>1</v>
      </c>
      <c r="AG13" t="s">
        <v>181</v>
      </c>
      <c r="AH13" t="s">
        <v>1087</v>
      </c>
      <c r="AI13">
        <v>1</v>
      </c>
      <c r="AJ13" t="s">
        <v>182</v>
      </c>
      <c r="AK13" t="s">
        <v>215</v>
      </c>
      <c r="AM13">
        <v>-3.0510000000000002</v>
      </c>
      <c r="AO13">
        <v>4.7311589138320786E-2</v>
      </c>
      <c r="AP13" t="s">
        <v>185</v>
      </c>
    </row>
    <row r="14" spans="1:43" x14ac:dyDescent="0.35">
      <c r="A14">
        <v>37</v>
      </c>
      <c r="B14" t="s">
        <v>487</v>
      </c>
      <c r="C14">
        <v>37.1</v>
      </c>
      <c r="D14" t="s">
        <v>493</v>
      </c>
      <c r="E14" t="s">
        <v>489</v>
      </c>
      <c r="F14" s="114">
        <v>4.0709033181144709E-2</v>
      </c>
      <c r="G14">
        <v>1</v>
      </c>
      <c r="H14" s="115">
        <v>24.564572574108002</v>
      </c>
      <c r="I14" s="115">
        <v>24.564572574108002</v>
      </c>
      <c r="J14" s="115">
        <v>1.51633691041798</v>
      </c>
      <c r="K14" t="s">
        <v>76</v>
      </c>
      <c r="L14" s="115">
        <v>6.1728609600000005E-2</v>
      </c>
      <c r="M14" t="s">
        <v>491</v>
      </c>
      <c r="N14" s="114"/>
      <c r="P14" t="s">
        <v>88</v>
      </c>
      <c r="Q14" t="s">
        <v>66</v>
      </c>
      <c r="R14" t="s">
        <v>88</v>
      </c>
      <c r="S14" t="s">
        <v>71</v>
      </c>
      <c r="T14" t="s">
        <v>213</v>
      </c>
      <c r="U14" t="s">
        <v>73</v>
      </c>
      <c r="V14" t="s">
        <v>90</v>
      </c>
      <c r="W14" t="s">
        <v>142</v>
      </c>
      <c r="X14" t="s">
        <v>285</v>
      </c>
      <c r="Y14" t="s">
        <v>490</v>
      </c>
      <c r="Z14">
        <v>2006</v>
      </c>
      <c r="AA14" t="s">
        <v>93</v>
      </c>
      <c r="AB14">
        <v>761</v>
      </c>
      <c r="AC14">
        <v>1</v>
      </c>
      <c r="AD14">
        <v>0</v>
      </c>
      <c r="AE14">
        <v>1</v>
      </c>
      <c r="AF14">
        <v>1</v>
      </c>
      <c r="AG14" t="s">
        <v>94</v>
      </c>
      <c r="AH14" t="s">
        <v>494</v>
      </c>
      <c r="AJ14" t="s">
        <v>107</v>
      </c>
      <c r="AK14" t="s">
        <v>74</v>
      </c>
      <c r="AL14" t="s">
        <v>196</v>
      </c>
      <c r="AM14">
        <v>0.22681000000000001</v>
      </c>
      <c r="AN14">
        <v>1.2545914729136154</v>
      </c>
      <c r="AP14" t="s">
        <v>78</v>
      </c>
      <c r="AQ14" t="s">
        <v>58</v>
      </c>
    </row>
    <row r="15" spans="1:43" x14ac:dyDescent="0.35">
      <c r="A15">
        <v>67</v>
      </c>
      <c r="B15" t="s">
        <v>821</v>
      </c>
      <c r="C15">
        <v>67.099999999999994</v>
      </c>
      <c r="D15" t="s">
        <v>822</v>
      </c>
      <c r="E15" t="s">
        <v>823</v>
      </c>
      <c r="F15" s="114">
        <v>4.2394822006472495E-2</v>
      </c>
      <c r="G15">
        <v>0.5</v>
      </c>
      <c r="H15" s="115">
        <v>23.587786259541982</v>
      </c>
      <c r="I15" s="115">
        <v>11.793893129770991</v>
      </c>
      <c r="J15" s="115">
        <v>1.5449999999999999</v>
      </c>
      <c r="K15" t="s">
        <v>828</v>
      </c>
      <c r="L15" s="115">
        <v>0.13100000000000001</v>
      </c>
      <c r="M15" t="s">
        <v>98</v>
      </c>
      <c r="N15" s="114">
        <v>4.2394822006472495E-2</v>
      </c>
      <c r="O15" t="s">
        <v>128</v>
      </c>
      <c r="P15" t="s">
        <v>88</v>
      </c>
      <c r="Q15" t="s">
        <v>66</v>
      </c>
      <c r="R15" t="s">
        <v>88</v>
      </c>
      <c r="S15" t="s">
        <v>47</v>
      </c>
      <c r="T15" t="s">
        <v>824</v>
      </c>
      <c r="U15" t="s">
        <v>49</v>
      </c>
      <c r="V15" t="s">
        <v>90</v>
      </c>
      <c r="W15" t="s">
        <v>13</v>
      </c>
      <c r="X15" t="s">
        <v>825</v>
      </c>
      <c r="Y15" t="s">
        <v>826</v>
      </c>
      <c r="Z15">
        <v>2012</v>
      </c>
      <c r="AA15" t="s">
        <v>165</v>
      </c>
      <c r="AB15">
        <v>1232</v>
      </c>
      <c r="AC15">
        <v>1</v>
      </c>
      <c r="AD15">
        <v>0</v>
      </c>
      <c r="AE15">
        <v>1</v>
      </c>
      <c r="AF15">
        <v>1</v>
      </c>
      <c r="AG15" t="s">
        <v>94</v>
      </c>
      <c r="AH15" t="s">
        <v>827</v>
      </c>
      <c r="AJ15" t="s">
        <v>107</v>
      </c>
      <c r="AK15" t="s">
        <v>55</v>
      </c>
      <c r="AM15">
        <v>0.13100000000000001</v>
      </c>
      <c r="AP15" t="s">
        <v>58</v>
      </c>
      <c r="AQ15">
        <v>3.09</v>
      </c>
    </row>
    <row r="16" spans="1:43" x14ac:dyDescent="0.35">
      <c r="A16">
        <v>67</v>
      </c>
      <c r="B16" t="s">
        <v>821</v>
      </c>
      <c r="C16">
        <v>67.2</v>
      </c>
      <c r="D16" t="s">
        <v>832</v>
      </c>
      <c r="E16" t="s">
        <v>833</v>
      </c>
      <c r="F16" s="114">
        <v>4.2481203007518793E-2</v>
      </c>
      <c r="G16">
        <v>0.5</v>
      </c>
      <c r="H16" s="115">
        <v>23.539823008849559</v>
      </c>
      <c r="I16" s="115">
        <v>11.76991150442478</v>
      </c>
      <c r="J16" s="115">
        <v>1.33</v>
      </c>
      <c r="K16" t="s">
        <v>828</v>
      </c>
      <c r="L16" s="115">
        <v>0.113</v>
      </c>
      <c r="M16" t="s">
        <v>98</v>
      </c>
      <c r="N16" s="114">
        <v>4.2481203007518793E-2</v>
      </c>
      <c r="O16" t="s">
        <v>128</v>
      </c>
      <c r="P16" t="s">
        <v>88</v>
      </c>
      <c r="Q16" t="s">
        <v>66</v>
      </c>
      <c r="R16" t="s">
        <v>88</v>
      </c>
      <c r="S16" t="s">
        <v>47</v>
      </c>
      <c r="T16" t="s">
        <v>824</v>
      </c>
      <c r="U16" t="s">
        <v>49</v>
      </c>
      <c r="V16" t="s">
        <v>90</v>
      </c>
      <c r="W16" t="s">
        <v>13</v>
      </c>
      <c r="X16" t="s">
        <v>825</v>
      </c>
      <c r="Y16" t="s">
        <v>826</v>
      </c>
      <c r="Z16">
        <v>2013</v>
      </c>
      <c r="AA16" t="s">
        <v>165</v>
      </c>
      <c r="AB16">
        <v>1284</v>
      </c>
      <c r="AC16">
        <v>1</v>
      </c>
      <c r="AD16">
        <v>0</v>
      </c>
      <c r="AE16">
        <v>1</v>
      </c>
      <c r="AF16">
        <v>1</v>
      </c>
      <c r="AG16" t="s">
        <v>94</v>
      </c>
      <c r="AH16" t="s">
        <v>827</v>
      </c>
      <c r="AJ16" t="s">
        <v>107</v>
      </c>
      <c r="AK16" t="s">
        <v>55</v>
      </c>
      <c r="AM16">
        <v>0.113</v>
      </c>
      <c r="AP16" t="s">
        <v>58</v>
      </c>
      <c r="AQ16">
        <v>2.66</v>
      </c>
    </row>
    <row r="17" spans="1:43" x14ac:dyDescent="0.35">
      <c r="A17">
        <v>102</v>
      </c>
      <c r="B17" t="s">
        <v>1017</v>
      </c>
      <c r="C17">
        <v>102.1</v>
      </c>
      <c r="D17" t="s">
        <v>1022</v>
      </c>
      <c r="E17" t="s">
        <v>200</v>
      </c>
      <c r="F17" s="114">
        <v>2.1978021978021976E-2</v>
      </c>
      <c r="G17">
        <v>1</v>
      </c>
      <c r="H17" s="115">
        <v>45.500000000000007</v>
      </c>
      <c r="I17" s="115">
        <v>45.500000000000007</v>
      </c>
      <c r="J17" s="115">
        <v>3.6400000000000006</v>
      </c>
      <c r="K17" t="s">
        <v>682</v>
      </c>
      <c r="L17" s="115">
        <v>0.08</v>
      </c>
      <c r="M17" t="s">
        <v>126</v>
      </c>
      <c r="N17" s="114">
        <v>2.1978021978021976E-2</v>
      </c>
      <c r="O17" t="s">
        <v>128</v>
      </c>
      <c r="P17" t="s">
        <v>88</v>
      </c>
      <c r="Q17" t="s">
        <v>66</v>
      </c>
      <c r="R17" t="s">
        <v>88</v>
      </c>
      <c r="S17" t="s">
        <v>47</v>
      </c>
      <c r="T17" t="s">
        <v>838</v>
      </c>
      <c r="U17" t="s">
        <v>49</v>
      </c>
      <c r="V17" t="s">
        <v>90</v>
      </c>
      <c r="W17" t="s">
        <v>13</v>
      </c>
      <c r="X17" t="s">
        <v>664</v>
      </c>
      <c r="Y17" t="s">
        <v>839</v>
      </c>
      <c r="Z17" t="s">
        <v>1019</v>
      </c>
      <c r="AA17" t="s">
        <v>165</v>
      </c>
      <c r="AB17">
        <v>1824</v>
      </c>
      <c r="AC17">
        <v>1</v>
      </c>
      <c r="AD17">
        <v>0</v>
      </c>
      <c r="AE17">
        <v>1</v>
      </c>
      <c r="AF17">
        <v>1</v>
      </c>
      <c r="AG17" t="s">
        <v>94</v>
      </c>
      <c r="AH17" t="s">
        <v>1023</v>
      </c>
      <c r="AJ17" t="s">
        <v>107</v>
      </c>
      <c r="AK17" t="s">
        <v>1021</v>
      </c>
      <c r="AM17">
        <v>2E-3</v>
      </c>
      <c r="AP17" t="s">
        <v>58</v>
      </c>
      <c r="AQ17">
        <v>3.64</v>
      </c>
    </row>
    <row r="18" spans="1:43" x14ac:dyDescent="0.35">
      <c r="A18">
        <v>103</v>
      </c>
      <c r="B18" t="s">
        <v>1026</v>
      </c>
      <c r="C18">
        <v>103.1</v>
      </c>
      <c r="D18" t="s">
        <v>1035</v>
      </c>
      <c r="E18" t="s">
        <v>1028</v>
      </c>
      <c r="F18" s="114">
        <v>5.5982085732565579E-2</v>
      </c>
      <c r="G18">
        <v>1</v>
      </c>
      <c r="H18" s="115">
        <v>17.862857142857145</v>
      </c>
      <c r="I18" s="115">
        <v>17.862857142857145</v>
      </c>
      <c r="J18" s="115">
        <v>3.1260000000000003</v>
      </c>
      <c r="K18" t="s">
        <v>354</v>
      </c>
      <c r="L18" s="115">
        <v>0.17499999999999999</v>
      </c>
      <c r="M18" t="s">
        <v>209</v>
      </c>
      <c r="N18" s="114">
        <v>5.5982085732565579E-2</v>
      </c>
      <c r="O18" t="s">
        <v>128</v>
      </c>
      <c r="P18" t="s">
        <v>88</v>
      </c>
      <c r="Q18" t="s">
        <v>66</v>
      </c>
      <c r="R18" t="s">
        <v>88</v>
      </c>
      <c r="S18" t="s">
        <v>1029</v>
      </c>
      <c r="T18" t="s">
        <v>1030</v>
      </c>
      <c r="U18" t="s">
        <v>377</v>
      </c>
      <c r="V18" t="s">
        <v>90</v>
      </c>
      <c r="W18" t="s">
        <v>142</v>
      </c>
      <c r="X18" t="s">
        <v>51</v>
      </c>
      <c r="Y18" t="s">
        <v>92</v>
      </c>
      <c r="Z18">
        <v>2010</v>
      </c>
      <c r="AA18" t="s">
        <v>165</v>
      </c>
      <c r="AB18">
        <v>4399</v>
      </c>
      <c r="AC18">
        <v>1</v>
      </c>
      <c r="AD18">
        <v>0</v>
      </c>
      <c r="AE18">
        <v>1</v>
      </c>
      <c r="AF18">
        <v>1</v>
      </c>
      <c r="AG18" t="s">
        <v>94</v>
      </c>
      <c r="AH18" t="s">
        <v>1036</v>
      </c>
      <c r="AJ18" t="s">
        <v>107</v>
      </c>
      <c r="AK18" t="s">
        <v>1032</v>
      </c>
      <c r="AM18">
        <v>0.17499999999999999</v>
      </c>
      <c r="AP18" t="s">
        <v>58</v>
      </c>
      <c r="AQ18">
        <v>3.1259999999999999</v>
      </c>
    </row>
    <row r="19" spans="1:43" x14ac:dyDescent="0.35">
      <c r="A19">
        <v>111</v>
      </c>
      <c r="B19" t="s">
        <v>1109</v>
      </c>
      <c r="C19">
        <v>111.2</v>
      </c>
      <c r="D19" t="s">
        <v>1118</v>
      </c>
      <c r="E19" t="s">
        <v>1117</v>
      </c>
      <c r="F19" s="114">
        <v>4.0709033181144709E-2</v>
      </c>
      <c r="G19">
        <v>0.5</v>
      </c>
      <c r="H19" s="115">
        <v>24.564572574108002</v>
      </c>
      <c r="I19" s="115">
        <v>12.282286287054001</v>
      </c>
      <c r="J19" s="115">
        <v>0.34751500820590592</v>
      </c>
      <c r="K19" t="s">
        <v>454</v>
      </c>
      <c r="L19" s="115">
        <v>2.8294E-2</v>
      </c>
      <c r="M19" t="s">
        <v>362</v>
      </c>
      <c r="N19" s="114"/>
      <c r="P19" t="s">
        <v>44</v>
      </c>
      <c r="Q19" t="s">
        <v>66</v>
      </c>
      <c r="R19" t="s">
        <v>46</v>
      </c>
      <c r="S19" t="s">
        <v>47</v>
      </c>
      <c r="T19" t="s">
        <v>120</v>
      </c>
      <c r="U19" t="s">
        <v>359</v>
      </c>
      <c r="V19" t="s">
        <v>50</v>
      </c>
      <c r="W19" t="s">
        <v>436</v>
      </c>
      <c r="X19" t="s">
        <v>51</v>
      </c>
      <c r="Y19" t="s">
        <v>103</v>
      </c>
      <c r="Z19" t="s">
        <v>1112</v>
      </c>
      <c r="AA19" t="s">
        <v>54</v>
      </c>
      <c r="AB19">
        <v>1000</v>
      </c>
      <c r="AC19">
        <v>1</v>
      </c>
      <c r="AD19">
        <v>0</v>
      </c>
      <c r="AE19">
        <v>1</v>
      </c>
      <c r="AF19">
        <v>1</v>
      </c>
      <c r="AG19" t="s">
        <v>94</v>
      </c>
      <c r="AH19" t="s">
        <v>494</v>
      </c>
      <c r="AJ19" t="s">
        <v>107</v>
      </c>
      <c r="AK19" t="s">
        <v>215</v>
      </c>
      <c r="AM19">
        <v>0.60199999999999998</v>
      </c>
      <c r="AO19">
        <v>1.8257666846595977</v>
      </c>
      <c r="AP19" t="s">
        <v>185</v>
      </c>
      <c r="AQ19" t="s">
        <v>58</v>
      </c>
    </row>
    <row r="20" spans="1:43" x14ac:dyDescent="0.35">
      <c r="A20">
        <v>111</v>
      </c>
      <c r="B20" t="s">
        <v>1109</v>
      </c>
      <c r="C20">
        <v>111.2</v>
      </c>
      <c r="D20" t="s">
        <v>1116</v>
      </c>
      <c r="E20" t="s">
        <v>1117</v>
      </c>
      <c r="F20" s="114">
        <v>4.0709033181144709E-2</v>
      </c>
      <c r="G20">
        <v>0.5</v>
      </c>
      <c r="H20" s="115">
        <v>24.564572574108002</v>
      </c>
      <c r="I20" s="115">
        <v>12.282286287054001</v>
      </c>
      <c r="J20" s="115">
        <v>-0.20339466091361424</v>
      </c>
      <c r="K20" t="s">
        <v>454</v>
      </c>
      <c r="L20" s="115">
        <v>-1.6559999999999998E-2</v>
      </c>
      <c r="M20" t="s">
        <v>362</v>
      </c>
      <c r="N20" s="114"/>
      <c r="P20" t="s">
        <v>44</v>
      </c>
      <c r="Q20" t="s">
        <v>45</v>
      </c>
      <c r="R20" t="s">
        <v>46</v>
      </c>
      <c r="S20" t="s">
        <v>47</v>
      </c>
      <c r="T20" t="s">
        <v>120</v>
      </c>
      <c r="U20" t="s">
        <v>359</v>
      </c>
      <c r="V20" t="s">
        <v>50</v>
      </c>
      <c r="W20" t="s">
        <v>436</v>
      </c>
      <c r="X20" t="s">
        <v>51</v>
      </c>
      <c r="Y20" t="s">
        <v>103</v>
      </c>
      <c r="Z20" t="s">
        <v>1112</v>
      </c>
      <c r="AA20" t="s">
        <v>54</v>
      </c>
      <c r="AB20">
        <v>1000</v>
      </c>
      <c r="AC20">
        <v>1</v>
      </c>
      <c r="AD20">
        <v>0</v>
      </c>
      <c r="AE20">
        <v>1</v>
      </c>
      <c r="AF20">
        <v>1</v>
      </c>
      <c r="AG20" t="s">
        <v>94</v>
      </c>
      <c r="AH20" t="s">
        <v>494</v>
      </c>
      <c r="AJ20" t="s">
        <v>107</v>
      </c>
      <c r="AK20" t="s">
        <v>215</v>
      </c>
      <c r="AM20">
        <v>-0.34499999999999997</v>
      </c>
      <c r="AO20">
        <v>0.70822035346779999</v>
      </c>
      <c r="AP20" t="s">
        <v>185</v>
      </c>
      <c r="AQ20" t="s">
        <v>58</v>
      </c>
    </row>
    <row r="21" spans="1:43" x14ac:dyDescent="0.35">
      <c r="A21">
        <v>38</v>
      </c>
      <c r="B21" t="s">
        <v>505</v>
      </c>
      <c r="C21">
        <v>38.6</v>
      </c>
      <c r="D21" t="s">
        <v>547</v>
      </c>
      <c r="E21" t="s">
        <v>541</v>
      </c>
      <c r="F21" s="114">
        <v>8.1678742695926662E-2</v>
      </c>
      <c r="G21">
        <v>0.2</v>
      </c>
      <c r="H21" s="115">
        <v>12.243087576932918</v>
      </c>
      <c r="I21" s="115">
        <v>2.4486175153865837</v>
      </c>
      <c r="J21" s="115">
        <v>5.8766820369278008E-2</v>
      </c>
      <c r="L21" s="115">
        <v>2.4E-2</v>
      </c>
      <c r="M21" t="s">
        <v>126</v>
      </c>
      <c r="N21" s="114"/>
      <c r="P21" t="s">
        <v>88</v>
      </c>
      <c r="Q21" t="s">
        <v>66</v>
      </c>
      <c r="R21" t="s">
        <v>88</v>
      </c>
      <c r="S21" t="s">
        <v>47</v>
      </c>
      <c r="T21" t="s">
        <v>120</v>
      </c>
      <c r="U21" t="s">
        <v>214</v>
      </c>
      <c r="V21" t="s">
        <v>90</v>
      </c>
      <c r="W21" t="s">
        <v>537</v>
      </c>
      <c r="X21" t="s">
        <v>508</v>
      </c>
      <c r="Y21" t="s">
        <v>509</v>
      </c>
      <c r="Z21">
        <v>2010</v>
      </c>
      <c r="AA21" t="s">
        <v>165</v>
      </c>
      <c r="AB21">
        <v>1000</v>
      </c>
      <c r="AC21">
        <v>1</v>
      </c>
      <c r="AD21">
        <v>0</v>
      </c>
      <c r="AE21">
        <v>0</v>
      </c>
      <c r="AF21">
        <v>0</v>
      </c>
      <c r="AG21" t="s">
        <v>181</v>
      </c>
      <c r="AH21" t="s">
        <v>517</v>
      </c>
      <c r="AI21">
        <v>1</v>
      </c>
      <c r="AJ21" t="s">
        <v>182</v>
      </c>
      <c r="AK21" t="s">
        <v>521</v>
      </c>
      <c r="AM21">
        <v>0.26</v>
      </c>
      <c r="AO21">
        <v>1.2969300866657718</v>
      </c>
      <c r="AP21" t="s">
        <v>185</v>
      </c>
    </row>
    <row r="22" spans="1:43" x14ac:dyDescent="0.35">
      <c r="A22">
        <v>94</v>
      </c>
      <c r="B22" t="s">
        <v>969</v>
      </c>
      <c r="C22">
        <v>94.1</v>
      </c>
      <c r="D22" t="s">
        <v>981</v>
      </c>
      <c r="E22" t="s">
        <v>971</v>
      </c>
      <c r="F22" s="114">
        <v>8.1678742695926662E-2</v>
      </c>
      <c r="G22">
        <v>0.5</v>
      </c>
      <c r="H22" s="115">
        <v>12.243087576932918</v>
      </c>
      <c r="I22" s="115">
        <v>6.1215437884664592</v>
      </c>
      <c r="J22" s="115">
        <v>0.92312880330074198</v>
      </c>
      <c r="K22" t="s">
        <v>974</v>
      </c>
      <c r="L22" s="115">
        <v>0.15079999999999999</v>
      </c>
      <c r="M22" t="s">
        <v>362</v>
      </c>
      <c r="N22" s="114"/>
      <c r="P22" t="s">
        <v>88</v>
      </c>
      <c r="Q22" t="s">
        <v>66</v>
      </c>
      <c r="R22" t="s">
        <v>88</v>
      </c>
      <c r="S22" t="s">
        <v>358</v>
      </c>
      <c r="T22" t="s">
        <v>120</v>
      </c>
      <c r="U22" t="s">
        <v>359</v>
      </c>
      <c r="V22" t="s">
        <v>90</v>
      </c>
      <c r="W22" t="s">
        <v>13</v>
      </c>
      <c r="X22" t="s">
        <v>51</v>
      </c>
      <c r="Y22" t="s">
        <v>972</v>
      </c>
      <c r="Z22">
        <v>2009</v>
      </c>
      <c r="AA22" t="s">
        <v>93</v>
      </c>
      <c r="AB22">
        <v>72183</v>
      </c>
      <c r="AC22">
        <v>1</v>
      </c>
      <c r="AD22">
        <v>0</v>
      </c>
      <c r="AE22">
        <v>0</v>
      </c>
      <c r="AF22">
        <v>0</v>
      </c>
      <c r="AG22" t="s">
        <v>181</v>
      </c>
      <c r="AH22" t="s">
        <v>982</v>
      </c>
      <c r="AI22">
        <v>1</v>
      </c>
      <c r="AJ22" t="s">
        <v>182</v>
      </c>
      <c r="AK22" t="s">
        <v>215</v>
      </c>
      <c r="AM22">
        <v>1.1599999999999999</v>
      </c>
      <c r="AO22">
        <v>3.1899332761161845</v>
      </c>
      <c r="AP22" t="s">
        <v>185</v>
      </c>
    </row>
    <row r="23" spans="1:43" x14ac:dyDescent="0.35">
      <c r="A23">
        <v>94</v>
      </c>
      <c r="B23" t="s">
        <v>969</v>
      </c>
      <c r="C23">
        <v>94.2</v>
      </c>
      <c r="D23" t="s">
        <v>988</v>
      </c>
      <c r="E23" t="s">
        <v>983</v>
      </c>
      <c r="F23" s="114">
        <v>8.1678742695926662E-2</v>
      </c>
      <c r="G23">
        <v>0.5</v>
      </c>
      <c r="H23" s="115">
        <v>12.243087576932918</v>
      </c>
      <c r="I23" s="115">
        <v>6.1215437884664592</v>
      </c>
      <c r="J23" s="115">
        <v>-0.35811031162528789</v>
      </c>
      <c r="K23" t="s">
        <v>974</v>
      </c>
      <c r="L23" s="115">
        <v>-5.8500000000000003E-2</v>
      </c>
      <c r="M23" t="s">
        <v>362</v>
      </c>
      <c r="N23" s="114"/>
      <c r="P23" t="s">
        <v>88</v>
      </c>
      <c r="Q23" t="s">
        <v>45</v>
      </c>
      <c r="R23" t="s">
        <v>44</v>
      </c>
      <c r="S23" t="s">
        <v>358</v>
      </c>
      <c r="T23" t="s">
        <v>120</v>
      </c>
      <c r="U23" t="s">
        <v>359</v>
      </c>
      <c r="V23" t="s">
        <v>90</v>
      </c>
      <c r="W23" t="s">
        <v>13</v>
      </c>
      <c r="X23" t="s">
        <v>51</v>
      </c>
      <c r="Y23" t="s">
        <v>972</v>
      </c>
      <c r="Z23">
        <v>2009</v>
      </c>
      <c r="AA23" t="s">
        <v>93</v>
      </c>
      <c r="AB23">
        <v>72183</v>
      </c>
      <c r="AC23">
        <v>1</v>
      </c>
      <c r="AD23">
        <v>0</v>
      </c>
      <c r="AE23">
        <v>0</v>
      </c>
      <c r="AF23">
        <v>0</v>
      </c>
      <c r="AG23" t="s">
        <v>181</v>
      </c>
      <c r="AH23" t="s">
        <v>982</v>
      </c>
      <c r="AI23">
        <v>1</v>
      </c>
      <c r="AJ23" t="s">
        <v>182</v>
      </c>
      <c r="AK23" t="s">
        <v>215</v>
      </c>
      <c r="AM23">
        <v>-0.45</v>
      </c>
      <c r="AO23">
        <v>0.63762815162177333</v>
      </c>
      <c r="AP23" t="s">
        <v>185</v>
      </c>
    </row>
    <row r="24" spans="1:43" x14ac:dyDescent="0.35">
      <c r="A24">
        <v>8</v>
      </c>
      <c r="B24" t="s">
        <v>160</v>
      </c>
      <c r="C24">
        <v>8.1</v>
      </c>
      <c r="D24" t="s">
        <v>161</v>
      </c>
      <c r="E24" t="s">
        <v>162</v>
      </c>
      <c r="F24" s="114">
        <v>7.8952535059412493E-2</v>
      </c>
      <c r="G24">
        <v>1</v>
      </c>
      <c r="H24" s="115">
        <v>12.665837762492249</v>
      </c>
      <c r="I24" s="115">
        <v>12.665837762492249</v>
      </c>
      <c r="J24" s="115">
        <v>-1.7748205573517619</v>
      </c>
      <c r="K24" t="s">
        <v>56</v>
      </c>
      <c r="L24" s="115">
        <v>-0.14012658227848102</v>
      </c>
      <c r="M24" t="s">
        <v>57</v>
      </c>
      <c r="N24" s="114"/>
      <c r="P24" t="s">
        <v>88</v>
      </c>
      <c r="Q24" t="s">
        <v>45</v>
      </c>
      <c r="R24" t="s">
        <v>44</v>
      </c>
      <c r="S24" t="s">
        <v>163</v>
      </c>
      <c r="T24" t="s">
        <v>120</v>
      </c>
      <c r="U24" t="s">
        <v>49</v>
      </c>
      <c r="V24" t="s">
        <v>90</v>
      </c>
      <c r="W24" t="s">
        <v>142</v>
      </c>
      <c r="X24" t="s">
        <v>51</v>
      </c>
      <c r="Y24" t="s">
        <v>143</v>
      </c>
      <c r="Z24" t="s">
        <v>164</v>
      </c>
      <c r="AA24" t="s">
        <v>165</v>
      </c>
      <c r="AB24">
        <v>592</v>
      </c>
      <c r="AC24">
        <v>1</v>
      </c>
      <c r="AD24">
        <v>0</v>
      </c>
      <c r="AE24">
        <v>0</v>
      </c>
      <c r="AF24">
        <v>0</v>
      </c>
      <c r="AG24" t="s">
        <v>60</v>
      </c>
      <c r="AH24" t="s">
        <v>166</v>
      </c>
      <c r="AJ24" t="s">
        <v>167</v>
      </c>
      <c r="AK24" t="s">
        <v>55</v>
      </c>
      <c r="AM24">
        <v>-2.7E-2</v>
      </c>
      <c r="AP24" t="s">
        <v>58</v>
      </c>
      <c r="AQ24" t="s">
        <v>58</v>
      </c>
    </row>
    <row r="25" spans="1:43" x14ac:dyDescent="0.35">
      <c r="A25">
        <v>129</v>
      </c>
      <c r="B25" t="s">
        <v>1183</v>
      </c>
      <c r="C25">
        <v>129.1</v>
      </c>
      <c r="D25" t="s">
        <v>1188</v>
      </c>
      <c r="E25" t="s">
        <v>1185</v>
      </c>
      <c r="F25" s="114">
        <v>8.2204627648393579E-4</v>
      </c>
      <c r="G25">
        <v>1</v>
      </c>
      <c r="H25" s="115">
        <v>1216.4765276685025</v>
      </c>
      <c r="I25" s="115">
        <v>1216.4765276685025</v>
      </c>
      <c r="J25" s="115">
        <v>4.04</v>
      </c>
      <c r="K25" t="s">
        <v>175</v>
      </c>
      <c r="L25" s="115">
        <v>3.3210669569951005E-3</v>
      </c>
      <c r="M25" t="s">
        <v>383</v>
      </c>
      <c r="N25" s="114">
        <v>8.2204627648393579E-4</v>
      </c>
      <c r="O25" t="s">
        <v>128</v>
      </c>
      <c r="P25" t="s">
        <v>88</v>
      </c>
      <c r="Q25" t="s">
        <v>66</v>
      </c>
      <c r="R25" t="s">
        <v>88</v>
      </c>
      <c r="S25" t="s">
        <v>47</v>
      </c>
      <c r="U25" t="s">
        <v>49</v>
      </c>
      <c r="V25" t="s">
        <v>1168</v>
      </c>
      <c r="W25" t="s">
        <v>1153</v>
      </c>
      <c r="X25" t="s">
        <v>1169</v>
      </c>
      <c r="Y25" t="s">
        <v>1170</v>
      </c>
      <c r="Z25">
        <v>2010</v>
      </c>
      <c r="AA25" t="s">
        <v>165</v>
      </c>
      <c r="AB25">
        <v>55</v>
      </c>
      <c r="AC25">
        <v>1</v>
      </c>
      <c r="AD25">
        <v>0</v>
      </c>
      <c r="AE25">
        <v>0</v>
      </c>
      <c r="AF25">
        <v>0</v>
      </c>
      <c r="AG25" t="s">
        <v>60</v>
      </c>
      <c r="AH25" t="s">
        <v>1189</v>
      </c>
      <c r="AJ25" t="s">
        <v>167</v>
      </c>
      <c r="AK25" t="s">
        <v>55</v>
      </c>
      <c r="AM25">
        <v>0.14879999999999999</v>
      </c>
      <c r="AQ25">
        <v>4.04</v>
      </c>
    </row>
    <row r="26" spans="1:43" x14ac:dyDescent="0.35">
      <c r="A26">
        <v>52</v>
      </c>
      <c r="B26" t="s">
        <v>593</v>
      </c>
      <c r="C26">
        <v>52.1</v>
      </c>
      <c r="D26" t="s">
        <v>604</v>
      </c>
      <c r="E26" t="s">
        <v>595</v>
      </c>
      <c r="F26" s="114">
        <v>7.2019779016757587E-2</v>
      </c>
      <c r="G26">
        <v>1</v>
      </c>
      <c r="H26" s="115">
        <v>13.885074539972132</v>
      </c>
      <c r="I26" s="115">
        <v>13.885074539972132</v>
      </c>
      <c r="J26" s="115">
        <v>4.5418078820248846</v>
      </c>
      <c r="L26" s="115">
        <v>0.3271</v>
      </c>
      <c r="M26" t="s">
        <v>126</v>
      </c>
      <c r="N26" s="114"/>
      <c r="P26" t="s">
        <v>88</v>
      </c>
      <c r="Q26" t="s">
        <v>66</v>
      </c>
      <c r="R26" t="s">
        <v>88</v>
      </c>
      <c r="S26" t="s">
        <v>47</v>
      </c>
      <c r="T26" t="s">
        <v>596</v>
      </c>
      <c r="U26" t="s">
        <v>49</v>
      </c>
      <c r="V26" t="s">
        <v>90</v>
      </c>
      <c r="W26" t="s">
        <v>174</v>
      </c>
      <c r="X26" t="s">
        <v>285</v>
      </c>
      <c r="Y26" t="s">
        <v>597</v>
      </c>
      <c r="Z26">
        <v>2012</v>
      </c>
      <c r="AA26" t="s">
        <v>165</v>
      </c>
      <c r="AB26">
        <v>342</v>
      </c>
      <c r="AC26">
        <v>1</v>
      </c>
      <c r="AD26">
        <v>0</v>
      </c>
      <c r="AE26">
        <v>0</v>
      </c>
      <c r="AF26">
        <v>0</v>
      </c>
      <c r="AG26" t="s">
        <v>111</v>
      </c>
      <c r="AH26" t="s">
        <v>605</v>
      </c>
      <c r="AJ26" t="s">
        <v>135</v>
      </c>
      <c r="AK26" t="s">
        <v>599</v>
      </c>
      <c r="AM26" t="s">
        <v>58</v>
      </c>
      <c r="AP26" t="s">
        <v>58</v>
      </c>
      <c r="AQ26" t="s">
        <v>58</v>
      </c>
    </row>
    <row r="27" spans="1:43" x14ac:dyDescent="0.35">
      <c r="A27">
        <v>65</v>
      </c>
      <c r="B27" t="s">
        <v>705</v>
      </c>
      <c r="C27">
        <v>65.7</v>
      </c>
      <c r="D27" t="s">
        <v>790</v>
      </c>
      <c r="E27" t="s">
        <v>786</v>
      </c>
      <c r="F27" s="114">
        <v>4.2483690280065892E-2</v>
      </c>
      <c r="G27">
        <v>3.4482758620689655E-2</v>
      </c>
      <c r="H27" s="115">
        <v>23.538444833951203</v>
      </c>
      <c r="I27" s="115">
        <v>0.81167051151555869</v>
      </c>
      <c r="J27" s="115">
        <v>0.2093103448275862</v>
      </c>
      <c r="K27" t="s">
        <v>325</v>
      </c>
      <c r="L27" s="115">
        <v>0.25787599999999999</v>
      </c>
      <c r="M27" t="s">
        <v>298</v>
      </c>
      <c r="N27" s="114">
        <v>4.2483690280065892E-2</v>
      </c>
      <c r="O27" t="s">
        <v>128</v>
      </c>
      <c r="P27" t="s">
        <v>88</v>
      </c>
      <c r="Q27" t="s">
        <v>66</v>
      </c>
      <c r="R27" t="s">
        <v>88</v>
      </c>
      <c r="S27" t="s">
        <v>47</v>
      </c>
      <c r="T27" t="s">
        <v>708</v>
      </c>
      <c r="U27" t="s">
        <v>49</v>
      </c>
      <c r="V27" t="s">
        <v>90</v>
      </c>
      <c r="W27" t="s">
        <v>13</v>
      </c>
      <c r="X27" t="s">
        <v>508</v>
      </c>
      <c r="Y27" t="s">
        <v>709</v>
      </c>
      <c r="Z27">
        <v>2010</v>
      </c>
      <c r="AA27" t="s">
        <v>165</v>
      </c>
      <c r="AB27">
        <v>473</v>
      </c>
      <c r="AC27">
        <v>1</v>
      </c>
      <c r="AD27">
        <v>0</v>
      </c>
      <c r="AE27">
        <v>0</v>
      </c>
      <c r="AF27">
        <v>0</v>
      </c>
      <c r="AG27" t="s">
        <v>111</v>
      </c>
      <c r="AH27" t="s">
        <v>715</v>
      </c>
      <c r="AJ27" t="s">
        <v>135</v>
      </c>
      <c r="AK27" t="s">
        <v>55</v>
      </c>
      <c r="AM27">
        <v>2.8029999999999999</v>
      </c>
      <c r="AP27" t="s">
        <v>58</v>
      </c>
      <c r="AQ27">
        <v>6.07</v>
      </c>
    </row>
    <row r="28" spans="1:43" x14ac:dyDescent="0.35">
      <c r="A28">
        <v>65</v>
      </c>
      <c r="B28" t="s">
        <v>705</v>
      </c>
      <c r="C28">
        <v>65.400000000000006</v>
      </c>
      <c r="D28" t="s">
        <v>765</v>
      </c>
      <c r="E28" t="s">
        <v>758</v>
      </c>
      <c r="F28" s="114">
        <v>9.2709727626459154E-2</v>
      </c>
      <c r="G28">
        <v>3.4482758620689655E-2</v>
      </c>
      <c r="H28" s="115">
        <v>10.786354631836954</v>
      </c>
      <c r="I28" s="115">
        <v>0.37194326316679149</v>
      </c>
      <c r="J28" s="115">
        <v>8.8620689655172405E-2</v>
      </c>
      <c r="K28" t="s">
        <v>325</v>
      </c>
      <c r="L28" s="115">
        <v>0.238264</v>
      </c>
      <c r="M28" t="s">
        <v>298</v>
      </c>
      <c r="N28" s="114">
        <v>9.2709727626459154E-2</v>
      </c>
      <c r="O28" t="s">
        <v>128</v>
      </c>
      <c r="P28" t="s">
        <v>88</v>
      </c>
      <c r="Q28" t="s">
        <v>66</v>
      </c>
      <c r="R28" t="s">
        <v>88</v>
      </c>
      <c r="S28" t="s">
        <v>47</v>
      </c>
      <c r="T28" t="s">
        <v>708</v>
      </c>
      <c r="U28" t="s">
        <v>49</v>
      </c>
      <c r="V28" t="s">
        <v>90</v>
      </c>
      <c r="W28" t="s">
        <v>13</v>
      </c>
      <c r="X28" t="s">
        <v>508</v>
      </c>
      <c r="Y28" t="s">
        <v>720</v>
      </c>
      <c r="Z28">
        <v>2010</v>
      </c>
      <c r="AA28" t="s">
        <v>165</v>
      </c>
      <c r="AB28">
        <v>473</v>
      </c>
      <c r="AC28">
        <v>1</v>
      </c>
      <c r="AD28">
        <v>0</v>
      </c>
      <c r="AE28">
        <v>0</v>
      </c>
      <c r="AF28">
        <v>0</v>
      </c>
      <c r="AG28" t="s">
        <v>111</v>
      </c>
      <c r="AH28" t="s">
        <v>710</v>
      </c>
      <c r="AJ28" t="s">
        <v>135</v>
      </c>
      <c r="AK28" t="s">
        <v>55</v>
      </c>
      <c r="AM28">
        <v>0.63200000000000001</v>
      </c>
      <c r="AP28" t="s">
        <v>58</v>
      </c>
      <c r="AQ28">
        <v>2.57</v>
      </c>
    </row>
    <row r="29" spans="1:43" x14ac:dyDescent="0.35">
      <c r="A29">
        <v>65</v>
      </c>
      <c r="B29" t="s">
        <v>705</v>
      </c>
      <c r="C29">
        <v>65.900000000000006</v>
      </c>
      <c r="D29" t="s">
        <v>814</v>
      </c>
      <c r="E29" t="s">
        <v>806</v>
      </c>
      <c r="F29" s="114">
        <v>7.9687499999999994E-2</v>
      </c>
      <c r="G29">
        <v>3.4482758620689655E-2</v>
      </c>
      <c r="H29" s="115">
        <v>12.549019607843139</v>
      </c>
      <c r="I29" s="115">
        <v>0.43272481406355651</v>
      </c>
      <c r="J29" s="115">
        <v>5.2413793103448271E-2</v>
      </c>
      <c r="K29" t="s">
        <v>297</v>
      </c>
      <c r="L29" s="115">
        <v>0.12112499999999998</v>
      </c>
      <c r="M29" t="s">
        <v>298</v>
      </c>
      <c r="N29" s="114">
        <v>7.9687499999999994E-2</v>
      </c>
      <c r="O29" t="s">
        <v>128</v>
      </c>
      <c r="P29" t="s">
        <v>44</v>
      </c>
      <c r="Q29" t="s">
        <v>66</v>
      </c>
      <c r="R29" t="s">
        <v>46</v>
      </c>
      <c r="S29" t="s">
        <v>47</v>
      </c>
      <c r="T29" t="s">
        <v>708</v>
      </c>
      <c r="U29" t="s">
        <v>49</v>
      </c>
      <c r="V29" t="s">
        <v>90</v>
      </c>
      <c r="W29" t="s">
        <v>13</v>
      </c>
      <c r="X29" t="s">
        <v>508</v>
      </c>
      <c r="Y29" t="s">
        <v>709</v>
      </c>
      <c r="Z29">
        <v>2010</v>
      </c>
      <c r="AA29" t="s">
        <v>165</v>
      </c>
      <c r="AB29">
        <v>473</v>
      </c>
      <c r="AC29">
        <v>1</v>
      </c>
      <c r="AD29">
        <v>0</v>
      </c>
      <c r="AE29">
        <v>0</v>
      </c>
      <c r="AF29">
        <v>0</v>
      </c>
      <c r="AG29" t="s">
        <v>111</v>
      </c>
      <c r="AH29" t="s">
        <v>710</v>
      </c>
      <c r="AJ29" t="s">
        <v>135</v>
      </c>
      <c r="AK29" t="s">
        <v>55</v>
      </c>
      <c r="AM29">
        <v>0.28499999999999998</v>
      </c>
      <c r="AP29" t="s">
        <v>58</v>
      </c>
      <c r="AQ29">
        <v>1.52</v>
      </c>
    </row>
    <row r="30" spans="1:43" x14ac:dyDescent="0.35">
      <c r="A30">
        <v>65</v>
      </c>
      <c r="B30" t="s">
        <v>705</v>
      </c>
      <c r="C30">
        <v>65.5</v>
      </c>
      <c r="D30" t="s">
        <v>774</v>
      </c>
      <c r="E30" t="s">
        <v>767</v>
      </c>
      <c r="F30" s="114">
        <v>8.9399999999999993E-2</v>
      </c>
      <c r="G30">
        <v>3.4482758620689655E-2</v>
      </c>
      <c r="H30" s="115">
        <v>11.185682326621924</v>
      </c>
      <c r="I30" s="115">
        <v>0.38571318367661805</v>
      </c>
      <c r="J30" s="115">
        <v>1.4482758620689654E-2</v>
      </c>
      <c r="K30" t="s">
        <v>297</v>
      </c>
      <c r="L30" s="115">
        <v>3.7547999999999998E-2</v>
      </c>
      <c r="M30" t="s">
        <v>298</v>
      </c>
      <c r="N30" s="114">
        <v>8.9399999999999993E-2</v>
      </c>
      <c r="O30" t="s">
        <v>128</v>
      </c>
      <c r="P30" t="s">
        <v>44</v>
      </c>
      <c r="Q30" t="s">
        <v>66</v>
      </c>
      <c r="R30" t="s">
        <v>46</v>
      </c>
      <c r="S30" t="s">
        <v>47</v>
      </c>
      <c r="T30" t="s">
        <v>708</v>
      </c>
      <c r="U30" t="s">
        <v>49</v>
      </c>
      <c r="V30" t="s">
        <v>90</v>
      </c>
      <c r="W30" t="s">
        <v>13</v>
      </c>
      <c r="X30" t="s">
        <v>508</v>
      </c>
      <c r="Y30" t="s">
        <v>720</v>
      </c>
      <c r="Z30">
        <v>2010</v>
      </c>
      <c r="AA30" t="s">
        <v>165</v>
      </c>
      <c r="AB30">
        <v>473</v>
      </c>
      <c r="AC30">
        <v>1</v>
      </c>
      <c r="AD30">
        <v>0</v>
      </c>
      <c r="AE30">
        <v>0</v>
      </c>
      <c r="AF30">
        <v>0</v>
      </c>
      <c r="AG30" t="s">
        <v>111</v>
      </c>
      <c r="AH30" t="s">
        <v>710</v>
      </c>
      <c r="AJ30" t="s">
        <v>135</v>
      </c>
      <c r="AK30" t="s">
        <v>55</v>
      </c>
      <c r="AM30">
        <v>0.126</v>
      </c>
      <c r="AP30" t="s">
        <v>58</v>
      </c>
      <c r="AQ30">
        <v>0.42</v>
      </c>
    </row>
    <row r="31" spans="1:43" x14ac:dyDescent="0.35">
      <c r="A31">
        <v>65</v>
      </c>
      <c r="B31" t="s">
        <v>705</v>
      </c>
      <c r="C31">
        <v>65.7</v>
      </c>
      <c r="D31" t="s">
        <v>793</v>
      </c>
      <c r="E31" t="s">
        <v>786</v>
      </c>
      <c r="F31" s="114">
        <v>8.4648648648648656E-2</v>
      </c>
      <c r="G31">
        <v>3.4482758620689655E-2</v>
      </c>
      <c r="H31" s="115">
        <v>11.813537675606641</v>
      </c>
      <c r="I31" s="115">
        <v>0.40736336812436691</v>
      </c>
      <c r="J31" s="115">
        <v>1.2758620689655172E-2</v>
      </c>
      <c r="K31" t="s">
        <v>297</v>
      </c>
      <c r="L31" s="115">
        <v>3.1320000000000001E-2</v>
      </c>
      <c r="M31" t="s">
        <v>298</v>
      </c>
      <c r="N31" s="114">
        <v>8.4648648648648656E-2</v>
      </c>
      <c r="O31" t="s">
        <v>128</v>
      </c>
      <c r="P31" t="s">
        <v>44</v>
      </c>
      <c r="Q31" t="s">
        <v>66</v>
      </c>
      <c r="R31" t="s">
        <v>46</v>
      </c>
      <c r="S31" t="s">
        <v>47</v>
      </c>
      <c r="T31" t="s">
        <v>708</v>
      </c>
      <c r="U31" t="s">
        <v>49</v>
      </c>
      <c r="V31" t="s">
        <v>90</v>
      </c>
      <c r="W31" t="s">
        <v>13</v>
      </c>
      <c r="X31" t="s">
        <v>508</v>
      </c>
      <c r="Y31" t="s">
        <v>709</v>
      </c>
      <c r="Z31">
        <v>2010</v>
      </c>
      <c r="AA31" t="s">
        <v>165</v>
      </c>
      <c r="AB31">
        <v>473</v>
      </c>
      <c r="AC31">
        <v>1</v>
      </c>
      <c r="AD31">
        <v>0</v>
      </c>
      <c r="AE31">
        <v>0</v>
      </c>
      <c r="AF31">
        <v>0</v>
      </c>
      <c r="AG31" t="s">
        <v>111</v>
      </c>
      <c r="AH31" t="s">
        <v>710</v>
      </c>
      <c r="AJ31" t="s">
        <v>135</v>
      </c>
      <c r="AK31" t="s">
        <v>55</v>
      </c>
      <c r="AM31">
        <v>5.8000000000000003E-2</v>
      </c>
      <c r="AP31" t="s">
        <v>58</v>
      </c>
      <c r="AQ31">
        <v>0.37</v>
      </c>
    </row>
    <row r="32" spans="1:43" x14ac:dyDescent="0.35">
      <c r="A32">
        <v>65</v>
      </c>
      <c r="B32" t="s">
        <v>705</v>
      </c>
      <c r="C32">
        <v>65.099999999999994</v>
      </c>
      <c r="D32" t="s">
        <v>728</v>
      </c>
      <c r="E32" t="s">
        <v>707</v>
      </c>
      <c r="F32" s="114">
        <v>0.10797628458498024</v>
      </c>
      <c r="G32">
        <v>3.4482758620689655E-2</v>
      </c>
      <c r="H32" s="115">
        <v>9.2612929204187715</v>
      </c>
      <c r="I32" s="115">
        <v>0.31935492829030249</v>
      </c>
      <c r="J32" s="115">
        <v>8.724137931034482E-3</v>
      </c>
      <c r="K32" t="s">
        <v>297</v>
      </c>
      <c r="L32" s="115">
        <v>2.7317999999999999E-2</v>
      </c>
      <c r="M32" t="s">
        <v>298</v>
      </c>
      <c r="N32" s="114">
        <v>0.10797628458498024</v>
      </c>
      <c r="O32" t="s">
        <v>128</v>
      </c>
      <c r="P32" t="s">
        <v>44</v>
      </c>
      <c r="Q32" t="s">
        <v>66</v>
      </c>
      <c r="R32" t="s">
        <v>46</v>
      </c>
      <c r="S32" t="s">
        <v>47</v>
      </c>
      <c r="T32" t="s">
        <v>708</v>
      </c>
      <c r="U32" t="s">
        <v>49</v>
      </c>
      <c r="V32" t="s">
        <v>90</v>
      </c>
      <c r="W32" t="s">
        <v>13</v>
      </c>
      <c r="X32" t="s">
        <v>508</v>
      </c>
      <c r="Y32" t="s">
        <v>709</v>
      </c>
      <c r="Z32">
        <v>2010</v>
      </c>
      <c r="AA32" t="s">
        <v>165</v>
      </c>
      <c r="AB32">
        <v>473</v>
      </c>
      <c r="AC32">
        <v>1</v>
      </c>
      <c r="AD32">
        <v>0</v>
      </c>
      <c r="AE32">
        <v>0</v>
      </c>
      <c r="AF32">
        <v>0</v>
      </c>
      <c r="AG32" t="s">
        <v>111</v>
      </c>
      <c r="AH32" t="s">
        <v>729</v>
      </c>
      <c r="AJ32" t="s">
        <v>135</v>
      </c>
      <c r="AK32" t="s">
        <v>55</v>
      </c>
      <c r="AM32">
        <v>5.8000000000000003E-2</v>
      </c>
      <c r="AP32" t="s">
        <v>58</v>
      </c>
      <c r="AQ32">
        <v>0.253</v>
      </c>
    </row>
    <row r="33" spans="1:43" x14ac:dyDescent="0.35">
      <c r="A33">
        <v>65</v>
      </c>
      <c r="B33" t="s">
        <v>705</v>
      </c>
      <c r="C33">
        <v>65.099999999999994</v>
      </c>
      <c r="D33" t="s">
        <v>732</v>
      </c>
      <c r="E33" t="s">
        <v>719</v>
      </c>
      <c r="F33" s="114">
        <v>4.126363636363637E-2</v>
      </c>
      <c r="G33">
        <v>3.4482758620689655E-2</v>
      </c>
      <c r="H33" s="115">
        <v>24.234412866270098</v>
      </c>
      <c r="I33" s="115">
        <v>0.8356694091817275</v>
      </c>
      <c r="J33" s="115">
        <v>1.5172413793103447E-2</v>
      </c>
      <c r="K33" t="s">
        <v>297</v>
      </c>
      <c r="L33" s="115">
        <v>1.8156000000000002E-2</v>
      </c>
      <c r="M33" t="s">
        <v>298</v>
      </c>
      <c r="N33" s="114">
        <v>4.126363636363637E-2</v>
      </c>
      <c r="O33" t="s">
        <v>128</v>
      </c>
      <c r="P33" t="s">
        <v>44</v>
      </c>
      <c r="Q33" t="s">
        <v>66</v>
      </c>
      <c r="R33" t="s">
        <v>46</v>
      </c>
      <c r="S33" t="s">
        <v>47</v>
      </c>
      <c r="T33" t="s">
        <v>708</v>
      </c>
      <c r="U33" t="s">
        <v>49</v>
      </c>
      <c r="V33" t="s">
        <v>90</v>
      </c>
      <c r="W33" t="s">
        <v>13</v>
      </c>
      <c r="X33" t="s">
        <v>508</v>
      </c>
      <c r="Y33" t="s">
        <v>720</v>
      </c>
      <c r="Z33">
        <v>2010</v>
      </c>
      <c r="AA33" t="s">
        <v>165</v>
      </c>
      <c r="AB33">
        <v>473</v>
      </c>
      <c r="AC33">
        <v>1</v>
      </c>
      <c r="AD33">
        <v>0</v>
      </c>
      <c r="AE33">
        <v>0</v>
      </c>
      <c r="AF33">
        <v>0</v>
      </c>
      <c r="AG33" t="s">
        <v>111</v>
      </c>
      <c r="AH33" t="s">
        <v>729</v>
      </c>
      <c r="AJ33" t="s">
        <v>135</v>
      </c>
      <c r="AK33" t="s">
        <v>55</v>
      </c>
      <c r="AM33">
        <v>6.8000000000000005E-2</v>
      </c>
      <c r="AP33" t="s">
        <v>58</v>
      </c>
      <c r="AQ33">
        <v>0.44</v>
      </c>
    </row>
    <row r="34" spans="1:43" x14ac:dyDescent="0.35">
      <c r="A34">
        <v>65</v>
      </c>
      <c r="B34" t="s">
        <v>705</v>
      </c>
      <c r="C34">
        <v>65.3</v>
      </c>
      <c r="D34" t="s">
        <v>753</v>
      </c>
      <c r="E34" t="s">
        <v>748</v>
      </c>
      <c r="F34" s="114">
        <v>5.1176470588235289E-2</v>
      </c>
      <c r="G34">
        <v>3.4482758620689655E-2</v>
      </c>
      <c r="H34" s="115">
        <v>19.540229885057474</v>
      </c>
      <c r="I34" s="115">
        <v>0.67380103051922324</v>
      </c>
      <c r="J34" s="115">
        <v>1.1724137931034483E-2</v>
      </c>
      <c r="K34" t="s">
        <v>297</v>
      </c>
      <c r="L34" s="115">
        <v>1.7399999999999999E-2</v>
      </c>
      <c r="M34" t="s">
        <v>298</v>
      </c>
      <c r="N34" s="114">
        <v>5.1176470588235289E-2</v>
      </c>
      <c r="O34" t="s">
        <v>128</v>
      </c>
      <c r="P34" t="s">
        <v>44</v>
      </c>
      <c r="Q34" t="s">
        <v>66</v>
      </c>
      <c r="R34" t="s">
        <v>46</v>
      </c>
      <c r="S34" t="s">
        <v>47</v>
      </c>
      <c r="T34" t="s">
        <v>708</v>
      </c>
      <c r="U34" t="s">
        <v>49</v>
      </c>
      <c r="V34" t="s">
        <v>90</v>
      </c>
      <c r="W34" t="s">
        <v>13</v>
      </c>
      <c r="X34" t="s">
        <v>508</v>
      </c>
      <c r="Y34" t="s">
        <v>720</v>
      </c>
      <c r="Z34">
        <v>2010</v>
      </c>
      <c r="AA34" t="s">
        <v>165</v>
      </c>
      <c r="AB34">
        <v>473</v>
      </c>
      <c r="AC34">
        <v>1</v>
      </c>
      <c r="AD34">
        <v>0</v>
      </c>
      <c r="AE34">
        <v>0</v>
      </c>
      <c r="AF34">
        <v>0</v>
      </c>
      <c r="AG34" t="s">
        <v>111</v>
      </c>
      <c r="AH34" t="s">
        <v>729</v>
      </c>
      <c r="AJ34" t="s">
        <v>135</v>
      </c>
      <c r="AK34" t="s">
        <v>55</v>
      </c>
      <c r="AM34">
        <v>8.6999999999999994E-2</v>
      </c>
      <c r="AP34" t="s">
        <v>58</v>
      </c>
      <c r="AQ34">
        <v>0.34</v>
      </c>
    </row>
    <row r="35" spans="1:43" x14ac:dyDescent="0.35">
      <c r="A35">
        <v>65</v>
      </c>
      <c r="B35" t="s">
        <v>705</v>
      </c>
      <c r="C35">
        <v>65.7</v>
      </c>
      <c r="D35" t="s">
        <v>789</v>
      </c>
      <c r="E35" t="s">
        <v>786</v>
      </c>
      <c r="F35" s="114">
        <v>2.9177777777777778E-2</v>
      </c>
      <c r="G35">
        <v>3.4482758620689655E-2</v>
      </c>
      <c r="H35" s="115">
        <v>34.272658035034269</v>
      </c>
      <c r="I35" s="115">
        <v>1.1818157943115264</v>
      </c>
      <c r="J35" s="115">
        <v>1.2413793103448272E-2</v>
      </c>
      <c r="K35" t="s">
        <v>297</v>
      </c>
      <c r="L35" s="115">
        <v>1.0503999999999999E-2</v>
      </c>
      <c r="M35" t="s">
        <v>298</v>
      </c>
      <c r="N35" s="114">
        <v>2.9177777777777778E-2</v>
      </c>
      <c r="O35" t="s">
        <v>128</v>
      </c>
      <c r="P35" t="s">
        <v>44</v>
      </c>
      <c r="Q35" t="s">
        <v>66</v>
      </c>
      <c r="R35" t="s">
        <v>46</v>
      </c>
      <c r="S35" t="s">
        <v>47</v>
      </c>
      <c r="T35" t="s">
        <v>708</v>
      </c>
      <c r="U35" t="s">
        <v>49</v>
      </c>
      <c r="V35" t="s">
        <v>90</v>
      </c>
      <c r="W35" t="s">
        <v>13</v>
      </c>
      <c r="X35" t="s">
        <v>508</v>
      </c>
      <c r="Y35" t="s">
        <v>709</v>
      </c>
      <c r="Z35">
        <v>2010</v>
      </c>
      <c r="AA35" t="s">
        <v>165</v>
      </c>
      <c r="AB35">
        <v>473</v>
      </c>
      <c r="AC35">
        <v>1</v>
      </c>
      <c r="AD35">
        <v>0</v>
      </c>
      <c r="AE35">
        <v>0</v>
      </c>
      <c r="AF35">
        <v>0</v>
      </c>
      <c r="AG35" t="s">
        <v>111</v>
      </c>
      <c r="AH35" t="s">
        <v>729</v>
      </c>
      <c r="AJ35" t="s">
        <v>135</v>
      </c>
      <c r="AK35" t="s">
        <v>55</v>
      </c>
      <c r="AM35">
        <v>5.1999999999999998E-2</v>
      </c>
      <c r="AP35" t="s">
        <v>58</v>
      </c>
      <c r="AQ35">
        <v>0.36</v>
      </c>
    </row>
    <row r="36" spans="1:43" x14ac:dyDescent="0.35">
      <c r="A36">
        <v>65</v>
      </c>
      <c r="B36" t="s">
        <v>705</v>
      </c>
      <c r="C36">
        <v>65.900000000000006</v>
      </c>
      <c r="D36" t="s">
        <v>812</v>
      </c>
      <c r="E36" t="s">
        <v>806</v>
      </c>
      <c r="F36" s="114">
        <v>5.0820000000000004E-2</v>
      </c>
      <c r="G36">
        <v>3.4482758620689655E-2</v>
      </c>
      <c r="H36" s="115">
        <v>19.677292404565129</v>
      </c>
      <c r="I36" s="115">
        <v>0.67852732429534923</v>
      </c>
      <c r="J36" s="115">
        <v>6.8965517241379301E-3</v>
      </c>
      <c r="K36" t="s">
        <v>297</v>
      </c>
      <c r="L36" s="115">
        <v>1.0164000000000001E-2</v>
      </c>
      <c r="M36" t="s">
        <v>298</v>
      </c>
      <c r="N36" s="114">
        <v>5.0820000000000004E-2</v>
      </c>
      <c r="O36" t="s">
        <v>128</v>
      </c>
      <c r="P36" t="s">
        <v>44</v>
      </c>
      <c r="Q36" t="s">
        <v>66</v>
      </c>
      <c r="R36" t="s">
        <v>46</v>
      </c>
      <c r="S36" t="s">
        <v>47</v>
      </c>
      <c r="T36" t="s">
        <v>708</v>
      </c>
      <c r="U36" t="s">
        <v>49</v>
      </c>
      <c r="V36" t="s">
        <v>90</v>
      </c>
      <c r="W36" t="s">
        <v>13</v>
      </c>
      <c r="X36" t="s">
        <v>508</v>
      </c>
      <c r="Y36" t="s">
        <v>709</v>
      </c>
      <c r="Z36">
        <v>2010</v>
      </c>
      <c r="AA36" t="s">
        <v>165</v>
      </c>
      <c r="AB36">
        <v>473</v>
      </c>
      <c r="AC36">
        <v>1</v>
      </c>
      <c r="AD36">
        <v>0</v>
      </c>
      <c r="AE36">
        <v>0</v>
      </c>
      <c r="AF36">
        <v>0</v>
      </c>
      <c r="AG36" t="s">
        <v>111</v>
      </c>
      <c r="AH36" t="s">
        <v>715</v>
      </c>
      <c r="AJ36" t="s">
        <v>135</v>
      </c>
      <c r="AK36" t="s">
        <v>55</v>
      </c>
      <c r="AM36">
        <v>4.2000000000000003E-2</v>
      </c>
      <c r="AP36" t="s">
        <v>58</v>
      </c>
      <c r="AQ36">
        <v>0.2</v>
      </c>
    </row>
    <row r="37" spans="1:43" x14ac:dyDescent="0.35">
      <c r="A37">
        <v>65</v>
      </c>
      <c r="B37" t="s">
        <v>705</v>
      </c>
      <c r="C37">
        <v>65.599999999999994</v>
      </c>
      <c r="D37" t="s">
        <v>780</v>
      </c>
      <c r="E37" t="s">
        <v>776</v>
      </c>
      <c r="F37" s="114">
        <v>3.3814285714285706E-2</v>
      </c>
      <c r="G37">
        <v>3.4482758620689655E-2</v>
      </c>
      <c r="H37" s="115">
        <v>29.573299535276728</v>
      </c>
      <c r="I37" s="115">
        <v>1.019768949492301</v>
      </c>
      <c r="J37" s="115">
        <v>4.8275862068965529E-3</v>
      </c>
      <c r="K37" t="s">
        <v>297</v>
      </c>
      <c r="L37" s="115">
        <v>4.7339999999999995E-3</v>
      </c>
      <c r="M37" t="s">
        <v>298</v>
      </c>
      <c r="N37" s="114">
        <v>3.3814285714285706E-2</v>
      </c>
      <c r="O37" t="s">
        <v>128</v>
      </c>
      <c r="P37" t="s">
        <v>44</v>
      </c>
      <c r="Q37" t="s">
        <v>66</v>
      </c>
      <c r="R37" t="s">
        <v>46</v>
      </c>
      <c r="S37" t="s">
        <v>47</v>
      </c>
      <c r="T37" t="s">
        <v>708</v>
      </c>
      <c r="U37" t="s">
        <v>49</v>
      </c>
      <c r="V37" t="s">
        <v>90</v>
      </c>
      <c r="W37" t="s">
        <v>13</v>
      </c>
      <c r="X37" t="s">
        <v>508</v>
      </c>
      <c r="Y37" t="s">
        <v>709</v>
      </c>
      <c r="Z37">
        <v>2010</v>
      </c>
      <c r="AA37" t="s">
        <v>165</v>
      </c>
      <c r="AB37">
        <v>473</v>
      </c>
      <c r="AC37">
        <v>1</v>
      </c>
      <c r="AD37">
        <v>0</v>
      </c>
      <c r="AE37">
        <v>0</v>
      </c>
      <c r="AF37">
        <v>0</v>
      </c>
      <c r="AG37" t="s">
        <v>111</v>
      </c>
      <c r="AH37" t="s">
        <v>729</v>
      </c>
      <c r="AJ37" t="s">
        <v>135</v>
      </c>
      <c r="AK37" t="s">
        <v>55</v>
      </c>
      <c r="AM37">
        <v>1.7999999999999999E-2</v>
      </c>
      <c r="AP37" t="s">
        <v>58</v>
      </c>
      <c r="AQ37">
        <v>0.14000000000000001</v>
      </c>
    </row>
    <row r="38" spans="1:43" x14ac:dyDescent="0.35">
      <c r="A38">
        <v>65</v>
      </c>
      <c r="B38" t="s">
        <v>705</v>
      </c>
      <c r="C38">
        <v>65.099999999999994</v>
      </c>
      <c r="D38" t="s">
        <v>706</v>
      </c>
      <c r="E38" t="s">
        <v>707</v>
      </c>
      <c r="F38" s="114">
        <v>8.355555555555555E-2</v>
      </c>
      <c r="G38">
        <v>3.4482758620689655E-2</v>
      </c>
      <c r="H38" s="115">
        <v>11.968085106382979</v>
      </c>
      <c r="I38" s="115">
        <v>0.41269258987527513</v>
      </c>
      <c r="J38" s="115">
        <v>-3.1034482758620688E-3</v>
      </c>
      <c r="K38" t="s">
        <v>297</v>
      </c>
      <c r="L38" s="115">
        <v>-7.5199999999999998E-3</v>
      </c>
      <c r="M38" t="s">
        <v>298</v>
      </c>
      <c r="N38" s="114">
        <v>8.355555555555555E-2</v>
      </c>
      <c r="O38" t="s">
        <v>128</v>
      </c>
      <c r="P38" t="s">
        <v>44</v>
      </c>
      <c r="Q38" t="s">
        <v>45</v>
      </c>
      <c r="R38" t="s">
        <v>46</v>
      </c>
      <c r="S38" t="s">
        <v>47</v>
      </c>
      <c r="T38" t="s">
        <v>708</v>
      </c>
      <c r="U38" t="s">
        <v>49</v>
      </c>
      <c r="V38" t="s">
        <v>90</v>
      </c>
      <c r="W38" t="s">
        <v>13</v>
      </c>
      <c r="X38" t="s">
        <v>508</v>
      </c>
      <c r="Y38" t="s">
        <v>709</v>
      </c>
      <c r="Z38">
        <v>2010</v>
      </c>
      <c r="AA38" t="s">
        <v>165</v>
      </c>
      <c r="AB38">
        <v>473</v>
      </c>
      <c r="AC38">
        <v>1</v>
      </c>
      <c r="AD38">
        <v>0</v>
      </c>
      <c r="AE38">
        <v>0</v>
      </c>
      <c r="AF38">
        <v>0</v>
      </c>
      <c r="AG38" t="s">
        <v>111</v>
      </c>
      <c r="AH38" t="s">
        <v>710</v>
      </c>
      <c r="AJ38" t="s">
        <v>135</v>
      </c>
      <c r="AK38" t="s">
        <v>55</v>
      </c>
      <c r="AM38">
        <v>-0.02</v>
      </c>
      <c r="AP38" t="s">
        <v>58</v>
      </c>
      <c r="AQ38">
        <v>-0.09</v>
      </c>
    </row>
    <row r="39" spans="1:43" x14ac:dyDescent="0.35">
      <c r="A39">
        <v>65</v>
      </c>
      <c r="B39" t="s">
        <v>705</v>
      </c>
      <c r="C39">
        <v>65.2</v>
      </c>
      <c r="D39" t="s">
        <v>737</v>
      </c>
      <c r="E39" t="s">
        <v>738</v>
      </c>
      <c r="F39" s="114">
        <v>1.7634042553191492E-2</v>
      </c>
      <c r="G39">
        <v>3.4482758620689655E-2</v>
      </c>
      <c r="H39" s="115">
        <v>56.708494208494201</v>
      </c>
      <c r="I39" s="115">
        <v>1.9554653175342829</v>
      </c>
      <c r="J39" s="115">
        <v>-1.6206896551724137E-2</v>
      </c>
      <c r="K39" t="s">
        <v>297</v>
      </c>
      <c r="L39" s="115">
        <v>-8.2880000000000002E-3</v>
      </c>
      <c r="M39" t="s">
        <v>298</v>
      </c>
      <c r="N39" s="114">
        <v>1.7634042553191492E-2</v>
      </c>
      <c r="O39" t="s">
        <v>128</v>
      </c>
      <c r="P39" t="s">
        <v>44</v>
      </c>
      <c r="Q39" t="s">
        <v>45</v>
      </c>
      <c r="R39" t="s">
        <v>46</v>
      </c>
      <c r="S39" t="s">
        <v>47</v>
      </c>
      <c r="T39" t="s">
        <v>708</v>
      </c>
      <c r="U39" t="s">
        <v>49</v>
      </c>
      <c r="V39" t="s">
        <v>90</v>
      </c>
      <c r="W39" t="s">
        <v>13</v>
      </c>
      <c r="X39" t="s">
        <v>508</v>
      </c>
      <c r="Y39" t="s">
        <v>720</v>
      </c>
      <c r="Z39">
        <v>2010</v>
      </c>
      <c r="AA39" t="s">
        <v>165</v>
      </c>
      <c r="AB39">
        <v>473</v>
      </c>
      <c r="AC39">
        <v>1</v>
      </c>
      <c r="AD39">
        <v>0</v>
      </c>
      <c r="AE39">
        <v>0</v>
      </c>
      <c r="AF39">
        <v>0</v>
      </c>
      <c r="AG39" t="s">
        <v>111</v>
      </c>
      <c r="AH39" t="s">
        <v>715</v>
      </c>
      <c r="AJ39" t="s">
        <v>135</v>
      </c>
      <c r="AK39" t="s">
        <v>55</v>
      </c>
      <c r="AM39">
        <v>-0.112</v>
      </c>
      <c r="AP39" t="s">
        <v>58</v>
      </c>
      <c r="AQ39">
        <v>-0.47</v>
      </c>
    </row>
    <row r="40" spans="1:43" x14ac:dyDescent="0.35">
      <c r="A40">
        <v>65</v>
      </c>
      <c r="B40" t="s">
        <v>705</v>
      </c>
      <c r="C40">
        <v>65.099999999999994</v>
      </c>
      <c r="D40" t="s">
        <v>718</v>
      </c>
      <c r="E40" t="s">
        <v>719</v>
      </c>
      <c r="F40" s="114">
        <v>2.2195588235294116E-2</v>
      </c>
      <c r="G40">
        <v>3.4482758620689655E-2</v>
      </c>
      <c r="H40" s="115">
        <v>45.053998542370636</v>
      </c>
      <c r="I40" s="115">
        <v>1.5535861566334701</v>
      </c>
      <c r="J40" s="115">
        <v>-2.3448275862068966E-2</v>
      </c>
      <c r="K40" t="s">
        <v>297</v>
      </c>
      <c r="L40" s="115">
        <v>-1.5093000000000001E-2</v>
      </c>
      <c r="M40" t="s">
        <v>298</v>
      </c>
      <c r="N40" s="114">
        <v>2.2195588235294116E-2</v>
      </c>
      <c r="O40" t="s">
        <v>128</v>
      </c>
      <c r="P40" t="s">
        <v>44</v>
      </c>
      <c r="Q40" t="s">
        <v>45</v>
      </c>
      <c r="R40" t="s">
        <v>46</v>
      </c>
      <c r="S40" t="s">
        <v>47</v>
      </c>
      <c r="T40" t="s">
        <v>708</v>
      </c>
      <c r="U40" t="s">
        <v>49</v>
      </c>
      <c r="V40" t="s">
        <v>90</v>
      </c>
      <c r="W40" t="s">
        <v>13</v>
      </c>
      <c r="X40" t="s">
        <v>508</v>
      </c>
      <c r="Y40" t="s">
        <v>720</v>
      </c>
      <c r="Z40">
        <v>2010</v>
      </c>
      <c r="AA40" t="s">
        <v>165</v>
      </c>
      <c r="AB40">
        <v>473</v>
      </c>
      <c r="AC40">
        <v>1</v>
      </c>
      <c r="AD40">
        <v>0</v>
      </c>
      <c r="AE40">
        <v>0</v>
      </c>
      <c r="AF40">
        <v>0</v>
      </c>
      <c r="AG40" t="s">
        <v>111</v>
      </c>
      <c r="AH40" t="s">
        <v>715</v>
      </c>
      <c r="AJ40" t="s">
        <v>135</v>
      </c>
      <c r="AK40" t="s">
        <v>55</v>
      </c>
      <c r="AM40">
        <v>-0.129</v>
      </c>
      <c r="AP40" t="s">
        <v>58</v>
      </c>
      <c r="AQ40">
        <v>-0.68</v>
      </c>
    </row>
    <row r="41" spans="1:43" x14ac:dyDescent="0.35">
      <c r="A41">
        <v>65</v>
      </c>
      <c r="B41" t="s">
        <v>705</v>
      </c>
      <c r="C41">
        <v>65.599999999999994</v>
      </c>
      <c r="D41" t="s">
        <v>775</v>
      </c>
      <c r="E41" t="s">
        <v>776</v>
      </c>
      <c r="F41" s="114">
        <v>4.7418181818181825E-2</v>
      </c>
      <c r="G41">
        <v>3.4482758620689655E-2</v>
      </c>
      <c r="H41" s="115">
        <v>21.088957055214721</v>
      </c>
      <c r="I41" s="115">
        <v>0.72720541569705932</v>
      </c>
      <c r="J41" s="115">
        <v>-1.1379310344827585E-2</v>
      </c>
      <c r="K41" t="s">
        <v>297</v>
      </c>
      <c r="L41" s="115">
        <v>-1.5648000000000002E-2</v>
      </c>
      <c r="M41" t="s">
        <v>298</v>
      </c>
      <c r="N41" s="114">
        <v>4.7418181818181825E-2</v>
      </c>
      <c r="O41" t="s">
        <v>128</v>
      </c>
      <c r="P41" t="s">
        <v>44</v>
      </c>
      <c r="Q41" t="s">
        <v>45</v>
      </c>
      <c r="R41" t="s">
        <v>46</v>
      </c>
      <c r="S41" t="s">
        <v>47</v>
      </c>
      <c r="T41" t="s">
        <v>708</v>
      </c>
      <c r="U41" t="s">
        <v>49</v>
      </c>
      <c r="V41" t="s">
        <v>90</v>
      </c>
      <c r="W41" t="s">
        <v>13</v>
      </c>
      <c r="X41" t="s">
        <v>508</v>
      </c>
      <c r="Y41" t="s">
        <v>709</v>
      </c>
      <c r="Z41">
        <v>2010</v>
      </c>
      <c r="AA41" t="s">
        <v>165</v>
      </c>
      <c r="AB41">
        <v>473</v>
      </c>
      <c r="AC41">
        <v>1</v>
      </c>
      <c r="AD41">
        <v>0</v>
      </c>
      <c r="AE41">
        <v>0</v>
      </c>
      <c r="AF41">
        <v>0</v>
      </c>
      <c r="AG41" t="s">
        <v>111</v>
      </c>
      <c r="AH41" t="s">
        <v>715</v>
      </c>
      <c r="AJ41" t="s">
        <v>135</v>
      </c>
      <c r="AK41" t="s">
        <v>55</v>
      </c>
      <c r="AM41">
        <v>-4.8000000000000001E-2</v>
      </c>
      <c r="AP41" t="s">
        <v>58</v>
      </c>
      <c r="AQ41">
        <v>-0.33</v>
      </c>
    </row>
    <row r="42" spans="1:43" x14ac:dyDescent="0.35">
      <c r="A42">
        <v>65</v>
      </c>
      <c r="B42" t="s">
        <v>705</v>
      </c>
      <c r="C42">
        <v>65.400000000000006</v>
      </c>
      <c r="D42" t="s">
        <v>759</v>
      </c>
      <c r="E42" t="s">
        <v>758</v>
      </c>
      <c r="F42" s="114">
        <v>7.5843333333333332E-2</v>
      </c>
      <c r="G42">
        <v>3.4482758620689655E-2</v>
      </c>
      <c r="H42" s="115">
        <v>13.1850744956709</v>
      </c>
      <c r="I42" s="115">
        <v>0.45465774123003105</v>
      </c>
      <c r="J42" s="115">
        <v>-1.0344827586206896E-2</v>
      </c>
      <c r="K42" t="s">
        <v>297</v>
      </c>
      <c r="L42" s="115">
        <v>-2.2752999999999999E-2</v>
      </c>
      <c r="M42" t="s">
        <v>298</v>
      </c>
      <c r="N42" s="114">
        <v>7.5843333333333332E-2</v>
      </c>
      <c r="O42" t="s">
        <v>128</v>
      </c>
      <c r="P42" t="s">
        <v>44</v>
      </c>
      <c r="Q42" t="s">
        <v>45</v>
      </c>
      <c r="R42" t="s">
        <v>46</v>
      </c>
      <c r="S42" t="s">
        <v>47</v>
      </c>
      <c r="T42" t="s">
        <v>708</v>
      </c>
      <c r="U42" t="s">
        <v>49</v>
      </c>
      <c r="V42" t="s">
        <v>90</v>
      </c>
      <c r="W42" t="s">
        <v>13</v>
      </c>
      <c r="X42" t="s">
        <v>508</v>
      </c>
      <c r="Y42" t="s">
        <v>720</v>
      </c>
      <c r="Z42">
        <v>2010</v>
      </c>
      <c r="AA42" t="s">
        <v>165</v>
      </c>
      <c r="AB42">
        <v>473</v>
      </c>
      <c r="AC42">
        <v>1</v>
      </c>
      <c r="AD42">
        <v>0</v>
      </c>
      <c r="AE42">
        <v>0</v>
      </c>
      <c r="AF42">
        <v>0</v>
      </c>
      <c r="AG42" t="s">
        <v>111</v>
      </c>
      <c r="AH42" t="s">
        <v>729</v>
      </c>
      <c r="AJ42" t="s">
        <v>135</v>
      </c>
      <c r="AK42" t="s">
        <v>55</v>
      </c>
      <c r="AM42">
        <v>-6.0999999999999999E-2</v>
      </c>
      <c r="AP42" t="s">
        <v>58</v>
      </c>
      <c r="AQ42">
        <v>-0.3</v>
      </c>
    </row>
    <row r="43" spans="1:43" x14ac:dyDescent="0.35">
      <c r="A43">
        <v>65</v>
      </c>
      <c r="B43" t="s">
        <v>705</v>
      </c>
      <c r="C43">
        <v>65.2</v>
      </c>
      <c r="D43" t="s">
        <v>739</v>
      </c>
      <c r="E43" t="s">
        <v>738</v>
      </c>
      <c r="F43" s="114">
        <v>0.106488</v>
      </c>
      <c r="G43">
        <v>3.4482758620689655E-2</v>
      </c>
      <c r="H43" s="115">
        <v>9.3907294718653738</v>
      </c>
      <c r="I43" s="115">
        <v>0.32381825765053013</v>
      </c>
      <c r="J43" s="115">
        <v>-8.6206896551724137E-3</v>
      </c>
      <c r="K43" t="s">
        <v>297</v>
      </c>
      <c r="L43" s="115">
        <v>-2.6622E-2</v>
      </c>
      <c r="M43" t="s">
        <v>298</v>
      </c>
      <c r="N43" s="114">
        <v>0.106488</v>
      </c>
      <c r="O43" t="s">
        <v>128</v>
      </c>
      <c r="P43" t="s">
        <v>44</v>
      </c>
      <c r="Q43" t="s">
        <v>45</v>
      </c>
      <c r="R43" t="s">
        <v>46</v>
      </c>
      <c r="S43" t="s">
        <v>47</v>
      </c>
      <c r="T43" t="s">
        <v>708</v>
      </c>
      <c r="U43" t="s">
        <v>49</v>
      </c>
      <c r="V43" t="s">
        <v>90</v>
      </c>
      <c r="W43" t="s">
        <v>13</v>
      </c>
      <c r="X43" t="s">
        <v>508</v>
      </c>
      <c r="Y43" t="s">
        <v>720</v>
      </c>
      <c r="Z43">
        <v>2010</v>
      </c>
      <c r="AA43" t="s">
        <v>165</v>
      </c>
      <c r="AB43">
        <v>473</v>
      </c>
      <c r="AC43">
        <v>1</v>
      </c>
      <c r="AD43">
        <v>0</v>
      </c>
      <c r="AE43">
        <v>0</v>
      </c>
      <c r="AF43">
        <v>0</v>
      </c>
      <c r="AG43" t="s">
        <v>111</v>
      </c>
      <c r="AH43" t="s">
        <v>710</v>
      </c>
      <c r="AJ43" t="s">
        <v>135</v>
      </c>
      <c r="AK43" t="s">
        <v>55</v>
      </c>
      <c r="AM43">
        <v>-5.0999999999999997E-2</v>
      </c>
      <c r="AP43" t="s">
        <v>58</v>
      </c>
      <c r="AQ43">
        <v>-0.25</v>
      </c>
    </row>
    <row r="44" spans="1:43" x14ac:dyDescent="0.35">
      <c r="A44">
        <v>65</v>
      </c>
      <c r="B44" t="s">
        <v>705</v>
      </c>
      <c r="C44">
        <v>65.8</v>
      </c>
      <c r="D44" t="s">
        <v>795</v>
      </c>
      <c r="E44" t="s">
        <v>796</v>
      </c>
      <c r="F44" s="114">
        <v>2.3108E-2</v>
      </c>
      <c r="G44">
        <v>3.4482758620689655E-2</v>
      </c>
      <c r="H44" s="115">
        <v>43.275056257573134</v>
      </c>
      <c r="I44" s="115">
        <v>1.4922433192266598</v>
      </c>
      <c r="J44" s="115">
        <v>-5.1724137931034475E-2</v>
      </c>
      <c r="K44" t="s">
        <v>297</v>
      </c>
      <c r="L44" s="115">
        <v>-3.4661999999999998E-2</v>
      </c>
      <c r="M44" t="s">
        <v>298</v>
      </c>
      <c r="N44" s="114">
        <v>2.3108E-2</v>
      </c>
      <c r="O44" t="s">
        <v>128</v>
      </c>
      <c r="P44" t="s">
        <v>44</v>
      </c>
      <c r="Q44" t="s">
        <v>45</v>
      </c>
      <c r="R44" t="s">
        <v>46</v>
      </c>
      <c r="S44" t="s">
        <v>47</v>
      </c>
      <c r="T44" t="s">
        <v>708</v>
      </c>
      <c r="U44" t="s">
        <v>49</v>
      </c>
      <c r="V44" t="s">
        <v>90</v>
      </c>
      <c r="W44" t="s">
        <v>13</v>
      </c>
      <c r="X44" t="s">
        <v>508</v>
      </c>
      <c r="Y44" t="s">
        <v>709</v>
      </c>
      <c r="Z44">
        <v>2010</v>
      </c>
      <c r="AA44" t="s">
        <v>165</v>
      </c>
      <c r="AB44">
        <v>473</v>
      </c>
      <c r="AC44">
        <v>1</v>
      </c>
      <c r="AD44">
        <v>0</v>
      </c>
      <c r="AE44">
        <v>0</v>
      </c>
      <c r="AF44">
        <v>0</v>
      </c>
      <c r="AG44" t="s">
        <v>111</v>
      </c>
      <c r="AH44" t="s">
        <v>715</v>
      </c>
      <c r="AJ44" t="s">
        <v>135</v>
      </c>
      <c r="AK44" t="s">
        <v>55</v>
      </c>
      <c r="AM44">
        <v>-0.318</v>
      </c>
      <c r="AP44" t="s">
        <v>58</v>
      </c>
      <c r="AQ44">
        <v>-1.5</v>
      </c>
    </row>
    <row r="45" spans="1:43" x14ac:dyDescent="0.35">
      <c r="A45">
        <v>65</v>
      </c>
      <c r="B45" t="s">
        <v>705</v>
      </c>
      <c r="C45">
        <v>65.8</v>
      </c>
      <c r="D45" t="s">
        <v>797</v>
      </c>
      <c r="E45" t="s">
        <v>796</v>
      </c>
      <c r="F45" s="114">
        <v>3.7514285714285708E-2</v>
      </c>
      <c r="G45">
        <v>3.4482758620689655E-2</v>
      </c>
      <c r="H45" s="115">
        <v>26.656511805026661</v>
      </c>
      <c r="I45" s="115">
        <v>0.9191900622422986</v>
      </c>
      <c r="J45" s="115">
        <v>-3.8620689655172416E-2</v>
      </c>
      <c r="K45" t="s">
        <v>297</v>
      </c>
      <c r="L45" s="115">
        <v>-4.2015999999999998E-2</v>
      </c>
      <c r="M45" t="s">
        <v>298</v>
      </c>
      <c r="N45" s="114">
        <v>3.7514285714285708E-2</v>
      </c>
      <c r="O45" t="s">
        <v>128</v>
      </c>
      <c r="P45" t="s">
        <v>44</v>
      </c>
      <c r="Q45" t="s">
        <v>45</v>
      </c>
      <c r="R45" t="s">
        <v>46</v>
      </c>
      <c r="S45" t="s">
        <v>47</v>
      </c>
      <c r="T45" t="s">
        <v>708</v>
      </c>
      <c r="U45" t="s">
        <v>49</v>
      </c>
      <c r="V45" t="s">
        <v>90</v>
      </c>
      <c r="W45" t="s">
        <v>13</v>
      </c>
      <c r="X45" t="s">
        <v>508</v>
      </c>
      <c r="Y45" t="s">
        <v>709</v>
      </c>
      <c r="Z45">
        <v>2010</v>
      </c>
      <c r="AA45" t="s">
        <v>165</v>
      </c>
      <c r="AB45">
        <v>473</v>
      </c>
      <c r="AC45">
        <v>1</v>
      </c>
      <c r="AD45">
        <v>0</v>
      </c>
      <c r="AE45">
        <v>0</v>
      </c>
      <c r="AF45">
        <v>0</v>
      </c>
      <c r="AG45" t="s">
        <v>111</v>
      </c>
      <c r="AH45" t="s">
        <v>729</v>
      </c>
      <c r="AJ45" t="s">
        <v>135</v>
      </c>
      <c r="AK45" t="s">
        <v>55</v>
      </c>
      <c r="AM45">
        <v>-0.20200000000000001</v>
      </c>
      <c r="AP45" t="s">
        <v>58</v>
      </c>
      <c r="AQ45">
        <v>-1.1200000000000001</v>
      </c>
    </row>
    <row r="46" spans="1:43" x14ac:dyDescent="0.35">
      <c r="A46">
        <v>65</v>
      </c>
      <c r="B46" t="s">
        <v>705</v>
      </c>
      <c r="C46">
        <v>65.5</v>
      </c>
      <c r="D46" t="s">
        <v>768</v>
      </c>
      <c r="E46" t="s">
        <v>767</v>
      </c>
      <c r="F46" s="114">
        <v>0.13747499999999999</v>
      </c>
      <c r="G46">
        <v>3.4482758620689655E-2</v>
      </c>
      <c r="H46" s="115">
        <v>7.274049827241317</v>
      </c>
      <c r="I46" s="115">
        <v>0.25082930438763162</v>
      </c>
      <c r="J46" s="115">
        <v>-1.1034482758620689E-2</v>
      </c>
      <c r="K46" t="s">
        <v>297</v>
      </c>
      <c r="L46" s="115">
        <v>-4.3991999999999996E-2</v>
      </c>
      <c r="M46" t="s">
        <v>298</v>
      </c>
      <c r="N46" s="114">
        <v>0.13747499999999999</v>
      </c>
      <c r="O46" t="s">
        <v>128</v>
      </c>
      <c r="P46" t="s">
        <v>44</v>
      </c>
      <c r="Q46" t="s">
        <v>45</v>
      </c>
      <c r="R46" t="s">
        <v>46</v>
      </c>
      <c r="S46" t="s">
        <v>47</v>
      </c>
      <c r="T46" t="s">
        <v>708</v>
      </c>
      <c r="U46" t="s">
        <v>49</v>
      </c>
      <c r="V46" t="s">
        <v>90</v>
      </c>
      <c r="W46" t="s">
        <v>13</v>
      </c>
      <c r="X46" t="s">
        <v>508</v>
      </c>
      <c r="Y46" t="s">
        <v>720</v>
      </c>
      <c r="Z46">
        <v>2010</v>
      </c>
      <c r="AA46" t="s">
        <v>165</v>
      </c>
      <c r="AB46">
        <v>473</v>
      </c>
      <c r="AC46">
        <v>1</v>
      </c>
      <c r="AD46">
        <v>0</v>
      </c>
      <c r="AE46">
        <v>0</v>
      </c>
      <c r="AF46">
        <v>0</v>
      </c>
      <c r="AG46" t="s">
        <v>111</v>
      </c>
      <c r="AH46" t="s">
        <v>729</v>
      </c>
      <c r="AJ46" t="s">
        <v>135</v>
      </c>
      <c r="AK46" t="s">
        <v>55</v>
      </c>
      <c r="AM46">
        <v>-7.1999999999999995E-2</v>
      </c>
      <c r="AP46" t="s">
        <v>58</v>
      </c>
      <c r="AQ46">
        <v>-0.32</v>
      </c>
    </row>
    <row r="47" spans="1:43" x14ac:dyDescent="0.35">
      <c r="A47">
        <v>65</v>
      </c>
      <c r="B47" t="s">
        <v>705</v>
      </c>
      <c r="C47">
        <v>65.099999999999994</v>
      </c>
      <c r="D47" t="s">
        <v>714</v>
      </c>
      <c r="E47" t="s">
        <v>707</v>
      </c>
      <c r="F47" s="114">
        <v>0.10960384615384615</v>
      </c>
      <c r="G47">
        <v>3.4482758620689655E-2</v>
      </c>
      <c r="H47" s="115">
        <v>9.1237674141137663</v>
      </c>
      <c r="I47" s="115">
        <v>0.31461266945219885</v>
      </c>
      <c r="J47" s="115">
        <v>-1.7931034482758623E-2</v>
      </c>
      <c r="K47" t="s">
        <v>297</v>
      </c>
      <c r="L47" s="115">
        <v>-5.6994000000000003E-2</v>
      </c>
      <c r="M47" t="s">
        <v>298</v>
      </c>
      <c r="N47" s="114">
        <v>0.10960384615384615</v>
      </c>
      <c r="O47" t="s">
        <v>128</v>
      </c>
      <c r="P47" t="s">
        <v>44</v>
      </c>
      <c r="Q47" t="s">
        <v>45</v>
      </c>
      <c r="R47" t="s">
        <v>46</v>
      </c>
      <c r="S47" t="s">
        <v>47</v>
      </c>
      <c r="T47" t="s">
        <v>708</v>
      </c>
      <c r="U47" t="s">
        <v>49</v>
      </c>
      <c r="V47" t="s">
        <v>90</v>
      </c>
      <c r="W47" t="s">
        <v>13</v>
      </c>
      <c r="X47" t="s">
        <v>508</v>
      </c>
      <c r="Y47" t="s">
        <v>709</v>
      </c>
      <c r="Z47">
        <v>2010</v>
      </c>
      <c r="AA47" t="s">
        <v>165</v>
      </c>
      <c r="AB47">
        <v>473</v>
      </c>
      <c r="AC47">
        <v>1</v>
      </c>
      <c r="AD47">
        <v>0</v>
      </c>
      <c r="AE47">
        <v>0</v>
      </c>
      <c r="AF47">
        <v>0</v>
      </c>
      <c r="AG47" t="s">
        <v>111</v>
      </c>
      <c r="AH47" t="s">
        <v>715</v>
      </c>
      <c r="AJ47" t="s">
        <v>135</v>
      </c>
      <c r="AK47" t="s">
        <v>55</v>
      </c>
      <c r="AM47">
        <v>-0.13800000000000001</v>
      </c>
      <c r="AP47" t="s">
        <v>58</v>
      </c>
      <c r="AQ47">
        <v>-0.52</v>
      </c>
    </row>
    <row r="48" spans="1:43" x14ac:dyDescent="0.35">
      <c r="A48">
        <v>65</v>
      </c>
      <c r="B48" t="s">
        <v>705</v>
      </c>
      <c r="C48">
        <v>65.3</v>
      </c>
      <c r="D48" t="s">
        <v>747</v>
      </c>
      <c r="E48" t="s">
        <v>748</v>
      </c>
      <c r="F48" s="114">
        <v>3.4643452380952379E-2</v>
      </c>
      <c r="G48">
        <v>3.4482758620689655E-2</v>
      </c>
      <c r="H48" s="115">
        <v>28.865483410937959</v>
      </c>
      <c r="I48" s="115">
        <v>0.99536149692889508</v>
      </c>
      <c r="J48" s="115">
        <v>-5.7931034482758617E-2</v>
      </c>
      <c r="K48" t="s">
        <v>325</v>
      </c>
      <c r="L48" s="115">
        <v>-5.8200999999999996E-2</v>
      </c>
      <c r="M48" t="s">
        <v>298</v>
      </c>
      <c r="N48" s="114">
        <v>3.4643452380952379E-2</v>
      </c>
      <c r="O48" t="s">
        <v>128</v>
      </c>
      <c r="P48" t="s">
        <v>88</v>
      </c>
      <c r="Q48" t="s">
        <v>45</v>
      </c>
      <c r="R48" t="s">
        <v>44</v>
      </c>
      <c r="S48" t="s">
        <v>47</v>
      </c>
      <c r="T48" t="s">
        <v>708</v>
      </c>
      <c r="U48" t="s">
        <v>49</v>
      </c>
      <c r="V48" t="s">
        <v>90</v>
      </c>
      <c r="W48" t="s">
        <v>13</v>
      </c>
      <c r="X48" t="s">
        <v>508</v>
      </c>
      <c r="Y48" t="s">
        <v>720</v>
      </c>
      <c r="Z48">
        <v>2010</v>
      </c>
      <c r="AA48" t="s">
        <v>165</v>
      </c>
      <c r="AB48">
        <v>473</v>
      </c>
      <c r="AC48">
        <v>1</v>
      </c>
      <c r="AD48">
        <v>0</v>
      </c>
      <c r="AE48">
        <v>0</v>
      </c>
      <c r="AF48">
        <v>0</v>
      </c>
      <c r="AG48" t="s">
        <v>111</v>
      </c>
      <c r="AH48" t="s">
        <v>715</v>
      </c>
      <c r="AJ48" t="s">
        <v>135</v>
      </c>
      <c r="AK48" t="s">
        <v>55</v>
      </c>
      <c r="AM48">
        <v>-0.48099999999999998</v>
      </c>
      <c r="AP48" t="s">
        <v>58</v>
      </c>
      <c r="AQ48">
        <v>-1.68</v>
      </c>
    </row>
    <row r="49" spans="1:43" x14ac:dyDescent="0.35">
      <c r="A49">
        <v>65</v>
      </c>
      <c r="B49" t="s">
        <v>705</v>
      </c>
      <c r="C49">
        <v>65.8</v>
      </c>
      <c r="D49" t="s">
        <v>798</v>
      </c>
      <c r="E49" t="s">
        <v>796</v>
      </c>
      <c r="F49" s="114">
        <v>8.6099999999999996E-2</v>
      </c>
      <c r="G49">
        <v>3.4482758620689655E-2</v>
      </c>
      <c r="H49" s="115">
        <v>11.614401858304298</v>
      </c>
      <c r="I49" s="115">
        <v>0.40049661580359647</v>
      </c>
      <c r="J49" s="115">
        <v>-4.8275862068965517E-2</v>
      </c>
      <c r="K49" t="s">
        <v>297</v>
      </c>
      <c r="L49" s="115">
        <v>-0.12053999999999999</v>
      </c>
      <c r="M49" t="s">
        <v>298</v>
      </c>
      <c r="N49" s="114">
        <v>8.6099999999999996E-2</v>
      </c>
      <c r="O49" t="s">
        <v>128</v>
      </c>
      <c r="P49" t="s">
        <v>44</v>
      </c>
      <c r="Q49" t="s">
        <v>45</v>
      </c>
      <c r="R49" t="s">
        <v>46</v>
      </c>
      <c r="S49" t="s">
        <v>47</v>
      </c>
      <c r="T49" t="s">
        <v>708</v>
      </c>
      <c r="U49" t="s">
        <v>49</v>
      </c>
      <c r="V49" t="s">
        <v>90</v>
      </c>
      <c r="W49" t="s">
        <v>13</v>
      </c>
      <c r="X49" t="s">
        <v>508</v>
      </c>
      <c r="Y49" t="s">
        <v>709</v>
      </c>
      <c r="Z49">
        <v>2010</v>
      </c>
      <c r="AA49" t="s">
        <v>165</v>
      </c>
      <c r="AB49">
        <v>473</v>
      </c>
      <c r="AC49">
        <v>1</v>
      </c>
      <c r="AD49">
        <v>0</v>
      </c>
      <c r="AE49">
        <v>0</v>
      </c>
      <c r="AF49">
        <v>0</v>
      </c>
      <c r="AG49" t="s">
        <v>111</v>
      </c>
      <c r="AH49" t="s">
        <v>710</v>
      </c>
      <c r="AJ49" t="s">
        <v>135</v>
      </c>
      <c r="AK49" t="s">
        <v>55</v>
      </c>
      <c r="AM49">
        <v>-0.246</v>
      </c>
      <c r="AP49" t="s">
        <v>58</v>
      </c>
      <c r="AQ49">
        <v>-1.4</v>
      </c>
    </row>
    <row r="50" spans="1:43" x14ac:dyDescent="0.35">
      <c r="A50">
        <v>65</v>
      </c>
      <c r="B50" t="s">
        <v>705</v>
      </c>
      <c r="C50">
        <v>65.900000000000006</v>
      </c>
      <c r="D50" t="s">
        <v>805</v>
      </c>
      <c r="E50" t="s">
        <v>806</v>
      </c>
      <c r="F50" s="114">
        <v>6.0101449275362324E-2</v>
      </c>
      <c r="G50">
        <v>3.4482758620689655E-2</v>
      </c>
      <c r="H50" s="115">
        <v>16.63853387991319</v>
      </c>
      <c r="I50" s="115">
        <v>0.57374254758321341</v>
      </c>
      <c r="J50" s="115">
        <v>-7.1379310344827585E-2</v>
      </c>
      <c r="K50" t="s">
        <v>297</v>
      </c>
      <c r="L50" s="115">
        <v>-0.12441000000000001</v>
      </c>
      <c r="M50" t="s">
        <v>298</v>
      </c>
      <c r="N50" s="114">
        <v>6.0101449275362324E-2</v>
      </c>
      <c r="O50" t="s">
        <v>128</v>
      </c>
      <c r="P50" t="s">
        <v>88</v>
      </c>
      <c r="Q50" t="s">
        <v>45</v>
      </c>
      <c r="R50" t="s">
        <v>44</v>
      </c>
      <c r="S50" t="s">
        <v>47</v>
      </c>
      <c r="T50" t="s">
        <v>708</v>
      </c>
      <c r="U50" t="s">
        <v>49</v>
      </c>
      <c r="V50" t="s">
        <v>90</v>
      </c>
      <c r="W50" t="s">
        <v>13</v>
      </c>
      <c r="X50" t="s">
        <v>508</v>
      </c>
      <c r="Y50" t="s">
        <v>709</v>
      </c>
      <c r="Z50">
        <v>2010</v>
      </c>
      <c r="AA50" t="s">
        <v>165</v>
      </c>
      <c r="AB50">
        <v>473</v>
      </c>
      <c r="AC50">
        <v>1</v>
      </c>
      <c r="AD50">
        <v>0</v>
      </c>
      <c r="AE50">
        <v>0</v>
      </c>
      <c r="AF50">
        <v>0</v>
      </c>
      <c r="AG50" t="s">
        <v>111</v>
      </c>
      <c r="AH50" t="s">
        <v>729</v>
      </c>
      <c r="AJ50" t="s">
        <v>135</v>
      </c>
      <c r="AK50" t="s">
        <v>55</v>
      </c>
      <c r="AM50">
        <v>-0.39</v>
      </c>
      <c r="AP50" t="s">
        <v>58</v>
      </c>
      <c r="AQ50">
        <v>-2.0699999999999998</v>
      </c>
    </row>
    <row r="51" spans="1:43" x14ac:dyDescent="0.35">
      <c r="A51">
        <v>65</v>
      </c>
      <c r="B51" t="s">
        <v>705</v>
      </c>
      <c r="C51">
        <v>65.599999999999994</v>
      </c>
      <c r="D51" t="s">
        <v>777</v>
      </c>
      <c r="E51" t="s">
        <v>776</v>
      </c>
      <c r="F51" s="114">
        <v>7.5879310344827589E-2</v>
      </c>
      <c r="G51">
        <v>3.4482758620689655E-2</v>
      </c>
      <c r="H51" s="115">
        <v>13.178822994773915</v>
      </c>
      <c r="I51" s="115">
        <v>0.4544421722335833</v>
      </c>
      <c r="J51" s="115">
        <v>-6.0000000000000005E-2</v>
      </c>
      <c r="K51" t="s">
        <v>325</v>
      </c>
      <c r="L51" s="115">
        <v>-0.13203000000000001</v>
      </c>
      <c r="M51" t="s">
        <v>298</v>
      </c>
      <c r="N51" s="114">
        <v>7.5879310344827589E-2</v>
      </c>
      <c r="O51" t="s">
        <v>128</v>
      </c>
      <c r="P51" t="s">
        <v>88</v>
      </c>
      <c r="Q51" t="s">
        <v>45</v>
      </c>
      <c r="R51" t="s">
        <v>44</v>
      </c>
      <c r="S51" t="s">
        <v>47</v>
      </c>
      <c r="T51" t="s">
        <v>708</v>
      </c>
      <c r="U51" t="s">
        <v>49</v>
      </c>
      <c r="V51" t="s">
        <v>90</v>
      </c>
      <c r="W51" t="s">
        <v>13</v>
      </c>
      <c r="X51" t="s">
        <v>508</v>
      </c>
      <c r="Y51" t="s">
        <v>709</v>
      </c>
      <c r="Z51">
        <v>2010</v>
      </c>
      <c r="AA51" t="s">
        <v>165</v>
      </c>
      <c r="AB51">
        <v>473</v>
      </c>
      <c r="AC51">
        <v>1</v>
      </c>
      <c r="AD51">
        <v>0</v>
      </c>
      <c r="AE51">
        <v>0</v>
      </c>
      <c r="AF51">
        <v>0</v>
      </c>
      <c r="AG51" t="s">
        <v>111</v>
      </c>
      <c r="AH51" t="s">
        <v>710</v>
      </c>
      <c r="AJ51" t="s">
        <v>135</v>
      </c>
      <c r="AK51" t="s">
        <v>55</v>
      </c>
      <c r="AM51">
        <v>-0.27</v>
      </c>
      <c r="AP51" t="s">
        <v>58</v>
      </c>
      <c r="AQ51">
        <v>-1.74</v>
      </c>
    </row>
    <row r="52" spans="1:43" x14ac:dyDescent="0.35">
      <c r="A52">
        <v>65</v>
      </c>
      <c r="B52" t="s">
        <v>705</v>
      </c>
      <c r="C52">
        <v>65.3</v>
      </c>
      <c r="D52" t="s">
        <v>749</v>
      </c>
      <c r="E52" t="s">
        <v>748</v>
      </c>
      <c r="F52" s="114">
        <v>0.11308263473053892</v>
      </c>
      <c r="G52">
        <v>3.4482758620689655E-2</v>
      </c>
      <c r="H52" s="115">
        <v>8.8430907396424629</v>
      </c>
      <c r="I52" s="115">
        <v>0.30493416343594698</v>
      </c>
      <c r="J52" s="115">
        <v>-5.7586206896551709E-2</v>
      </c>
      <c r="K52" t="s">
        <v>325</v>
      </c>
      <c r="L52" s="115">
        <v>-0.18884799999999999</v>
      </c>
      <c r="M52" t="s">
        <v>713</v>
      </c>
      <c r="N52" s="114">
        <v>0.11308263473053892</v>
      </c>
      <c r="O52" t="s">
        <v>128</v>
      </c>
      <c r="P52" t="s">
        <v>88</v>
      </c>
      <c r="Q52" t="s">
        <v>45</v>
      </c>
      <c r="R52" t="s">
        <v>44</v>
      </c>
      <c r="S52" t="s">
        <v>47</v>
      </c>
      <c r="T52" t="s">
        <v>708</v>
      </c>
      <c r="U52" t="s">
        <v>49</v>
      </c>
      <c r="V52" t="s">
        <v>90</v>
      </c>
      <c r="W52" t="s">
        <v>13</v>
      </c>
      <c r="X52" t="s">
        <v>508</v>
      </c>
      <c r="Y52" t="s">
        <v>720</v>
      </c>
      <c r="Z52">
        <v>2010</v>
      </c>
      <c r="AA52" t="s">
        <v>165</v>
      </c>
      <c r="AB52">
        <v>473</v>
      </c>
      <c r="AC52">
        <v>1</v>
      </c>
      <c r="AD52">
        <v>0</v>
      </c>
      <c r="AE52">
        <v>0</v>
      </c>
      <c r="AF52">
        <v>0</v>
      </c>
      <c r="AG52" t="s">
        <v>111</v>
      </c>
      <c r="AH52" t="s">
        <v>710</v>
      </c>
      <c r="AJ52" t="s">
        <v>135</v>
      </c>
      <c r="AK52" t="s">
        <v>55</v>
      </c>
      <c r="AM52">
        <v>-0.40699999999999997</v>
      </c>
      <c r="AP52" t="s">
        <v>58</v>
      </c>
      <c r="AQ52">
        <v>-1.67</v>
      </c>
    </row>
    <row r="53" spans="1:43" x14ac:dyDescent="0.35">
      <c r="A53">
        <v>65</v>
      </c>
      <c r="B53" t="s">
        <v>705</v>
      </c>
      <c r="C53">
        <v>65.5</v>
      </c>
      <c r="D53" t="s">
        <v>770</v>
      </c>
      <c r="E53" t="s">
        <v>767</v>
      </c>
      <c r="F53" s="114">
        <v>0.16082644628099174</v>
      </c>
      <c r="G53">
        <v>3.4482758620689655E-2</v>
      </c>
      <c r="H53" s="115">
        <v>6.2178828365878722</v>
      </c>
      <c r="I53" s="115">
        <v>0.21440975298578868</v>
      </c>
      <c r="J53" s="115">
        <v>-4.1724137931034473E-2</v>
      </c>
      <c r="K53" t="s">
        <v>297</v>
      </c>
      <c r="L53" s="115">
        <v>-0.1946</v>
      </c>
      <c r="M53" t="s">
        <v>713</v>
      </c>
      <c r="N53" s="114">
        <v>0.16082644628099174</v>
      </c>
      <c r="O53" t="s">
        <v>128</v>
      </c>
      <c r="P53" t="s">
        <v>44</v>
      </c>
      <c r="Q53" t="s">
        <v>45</v>
      </c>
      <c r="R53" t="s">
        <v>46</v>
      </c>
      <c r="S53" t="s">
        <v>47</v>
      </c>
      <c r="T53" t="s">
        <v>708</v>
      </c>
      <c r="U53" t="s">
        <v>49</v>
      </c>
      <c r="V53" t="s">
        <v>90</v>
      </c>
      <c r="W53" t="s">
        <v>13</v>
      </c>
      <c r="X53" t="s">
        <v>508</v>
      </c>
      <c r="Y53" t="s">
        <v>720</v>
      </c>
      <c r="Z53">
        <v>2010</v>
      </c>
      <c r="AA53" t="s">
        <v>165</v>
      </c>
      <c r="AB53">
        <v>473</v>
      </c>
      <c r="AC53">
        <v>1</v>
      </c>
      <c r="AD53">
        <v>0</v>
      </c>
      <c r="AE53">
        <v>0</v>
      </c>
      <c r="AF53">
        <v>0</v>
      </c>
      <c r="AG53" t="s">
        <v>111</v>
      </c>
      <c r="AH53" t="s">
        <v>712</v>
      </c>
      <c r="AJ53" t="s">
        <v>135</v>
      </c>
      <c r="AK53" t="s">
        <v>55</v>
      </c>
      <c r="AM53">
        <v>-0.28000000000000003</v>
      </c>
      <c r="AP53" t="s">
        <v>58</v>
      </c>
      <c r="AQ53">
        <v>-1.21</v>
      </c>
    </row>
    <row r="54" spans="1:43" x14ac:dyDescent="0.35">
      <c r="A54">
        <v>65</v>
      </c>
      <c r="B54" t="s">
        <v>705</v>
      </c>
      <c r="C54">
        <v>65.099999999999994</v>
      </c>
      <c r="D54" t="s">
        <v>721</v>
      </c>
      <c r="E54" t="s">
        <v>719</v>
      </c>
      <c r="F54" s="114">
        <v>9.9003174603174593E-2</v>
      </c>
      <c r="G54">
        <v>3.4482758620689655E-2</v>
      </c>
      <c r="H54" s="115">
        <v>10.100686205348556</v>
      </c>
      <c r="I54" s="115">
        <v>0.348299524322364</v>
      </c>
      <c r="J54" s="115">
        <v>-8.6896551724137946E-2</v>
      </c>
      <c r="K54" t="s">
        <v>297</v>
      </c>
      <c r="L54" s="115">
        <v>-0.24948799999999999</v>
      </c>
      <c r="M54" t="s">
        <v>713</v>
      </c>
      <c r="N54" s="114">
        <v>9.9003174603174593E-2</v>
      </c>
      <c r="O54" t="s">
        <v>128</v>
      </c>
      <c r="P54" t="s">
        <v>88</v>
      </c>
      <c r="Q54" t="s">
        <v>45</v>
      </c>
      <c r="R54" t="s">
        <v>44</v>
      </c>
      <c r="S54" t="s">
        <v>47</v>
      </c>
      <c r="T54" t="s">
        <v>708</v>
      </c>
      <c r="U54" t="s">
        <v>49</v>
      </c>
      <c r="V54" t="s">
        <v>90</v>
      </c>
      <c r="W54" t="s">
        <v>13</v>
      </c>
      <c r="X54" t="s">
        <v>508</v>
      </c>
      <c r="Y54" t="s">
        <v>720</v>
      </c>
      <c r="Z54">
        <v>2010</v>
      </c>
      <c r="AA54" t="s">
        <v>165</v>
      </c>
      <c r="AB54">
        <v>473</v>
      </c>
      <c r="AC54">
        <v>1</v>
      </c>
      <c r="AD54">
        <v>0</v>
      </c>
      <c r="AE54">
        <v>0</v>
      </c>
      <c r="AF54">
        <v>0</v>
      </c>
      <c r="AG54" t="s">
        <v>111</v>
      </c>
      <c r="AH54" t="s">
        <v>710</v>
      </c>
      <c r="AJ54" t="s">
        <v>135</v>
      </c>
      <c r="AK54" t="s">
        <v>55</v>
      </c>
      <c r="AM54">
        <v>-0.496</v>
      </c>
      <c r="AP54" t="s">
        <v>58</v>
      </c>
      <c r="AQ54">
        <v>-2.52</v>
      </c>
    </row>
    <row r="55" spans="1:43" x14ac:dyDescent="0.35">
      <c r="A55">
        <v>65</v>
      </c>
      <c r="B55" t="s">
        <v>705</v>
      </c>
      <c r="C55">
        <v>65.2</v>
      </c>
      <c r="D55" t="s">
        <v>742</v>
      </c>
      <c r="E55" t="s">
        <v>738</v>
      </c>
      <c r="F55" s="114">
        <v>3.4474999999999999E-2</v>
      </c>
      <c r="G55">
        <v>3.4482758620689655E-2</v>
      </c>
      <c r="H55" s="115">
        <v>29.006526468455405</v>
      </c>
      <c r="I55" s="115">
        <v>1.0002250506363932</v>
      </c>
      <c r="J55" s="115">
        <v>4.1379310344827587E-3</v>
      </c>
      <c r="K55" t="s">
        <v>297</v>
      </c>
      <c r="L55" s="115">
        <v>4.1370000000000001E-3</v>
      </c>
      <c r="M55" t="s">
        <v>298</v>
      </c>
      <c r="N55" s="114">
        <v>3.4474999999999999E-2</v>
      </c>
      <c r="O55" t="s">
        <v>128</v>
      </c>
      <c r="P55" t="s">
        <v>44</v>
      </c>
      <c r="Q55" t="s">
        <v>66</v>
      </c>
      <c r="R55" t="s">
        <v>46</v>
      </c>
      <c r="S55" t="s">
        <v>47</v>
      </c>
      <c r="T55" t="s">
        <v>708</v>
      </c>
      <c r="U55" t="s">
        <v>49</v>
      </c>
      <c r="V55" t="s">
        <v>90</v>
      </c>
      <c r="W55" t="s">
        <v>13</v>
      </c>
      <c r="X55" t="s">
        <v>508</v>
      </c>
      <c r="Y55" t="s">
        <v>720</v>
      </c>
      <c r="Z55">
        <v>2010</v>
      </c>
      <c r="AA55" t="s">
        <v>165</v>
      </c>
      <c r="AB55">
        <v>473</v>
      </c>
      <c r="AC55">
        <v>1</v>
      </c>
      <c r="AD55">
        <v>0</v>
      </c>
      <c r="AE55">
        <v>0</v>
      </c>
      <c r="AF55">
        <v>0</v>
      </c>
      <c r="AG55" t="s">
        <v>111</v>
      </c>
      <c r="AH55" t="s">
        <v>729</v>
      </c>
      <c r="AJ55" t="s">
        <v>135</v>
      </c>
      <c r="AK55" t="s">
        <v>55</v>
      </c>
      <c r="AM55">
        <v>2.1000000000000001E-2</v>
      </c>
      <c r="AP55" t="s">
        <v>58</v>
      </c>
      <c r="AQ55">
        <v>0.12</v>
      </c>
    </row>
    <row r="56" spans="1:43" x14ac:dyDescent="0.35">
      <c r="A56">
        <v>52</v>
      </c>
      <c r="B56" t="s">
        <v>593</v>
      </c>
      <c r="C56">
        <v>52.1</v>
      </c>
      <c r="D56" t="s">
        <v>602</v>
      </c>
      <c r="E56" t="s">
        <v>595</v>
      </c>
      <c r="F56" s="114">
        <v>2.6562500000000003E-2</v>
      </c>
      <c r="G56">
        <v>1</v>
      </c>
      <c r="H56" s="115">
        <v>37.647058823529406</v>
      </c>
      <c r="I56" s="115">
        <v>37.647058823529406</v>
      </c>
      <c r="J56" s="115">
        <v>4.7999999999999989</v>
      </c>
      <c r="K56" t="s">
        <v>600</v>
      </c>
      <c r="L56" s="115">
        <v>0.1275</v>
      </c>
      <c r="M56" t="s">
        <v>126</v>
      </c>
      <c r="N56" s="114">
        <v>2.6562500000000003E-2</v>
      </c>
      <c r="O56" t="s">
        <v>128</v>
      </c>
      <c r="P56" t="s">
        <v>88</v>
      </c>
      <c r="Q56" t="s">
        <v>66</v>
      </c>
      <c r="R56" t="s">
        <v>88</v>
      </c>
      <c r="S56" t="s">
        <v>47</v>
      </c>
      <c r="T56" t="s">
        <v>596</v>
      </c>
      <c r="U56" t="s">
        <v>49</v>
      </c>
      <c r="V56" t="s">
        <v>90</v>
      </c>
      <c r="W56" t="s">
        <v>174</v>
      </c>
      <c r="X56" t="s">
        <v>285</v>
      </c>
      <c r="Y56" t="s">
        <v>597</v>
      </c>
      <c r="Z56">
        <v>2012</v>
      </c>
      <c r="AA56" t="s">
        <v>165</v>
      </c>
      <c r="AB56">
        <v>342</v>
      </c>
      <c r="AC56">
        <v>1</v>
      </c>
      <c r="AD56">
        <v>0</v>
      </c>
      <c r="AE56">
        <v>0</v>
      </c>
      <c r="AF56">
        <v>0</v>
      </c>
      <c r="AG56" t="s">
        <v>94</v>
      </c>
      <c r="AH56" t="s">
        <v>486</v>
      </c>
      <c r="AJ56" t="s">
        <v>428</v>
      </c>
      <c r="AK56" t="s">
        <v>599</v>
      </c>
      <c r="AM56">
        <v>2.4000000000000001E-4</v>
      </c>
      <c r="AP56" t="s">
        <v>58</v>
      </c>
      <c r="AQ56">
        <v>4.8</v>
      </c>
    </row>
    <row r="57" spans="1:43" x14ac:dyDescent="0.35">
      <c r="A57">
        <v>65</v>
      </c>
      <c r="B57" t="s">
        <v>705</v>
      </c>
      <c r="C57">
        <v>65.2</v>
      </c>
      <c r="D57" t="s">
        <v>740</v>
      </c>
      <c r="E57" t="s">
        <v>738</v>
      </c>
      <c r="F57" s="114">
        <v>9.5517241379310339E-3</v>
      </c>
      <c r="G57">
        <v>0.1</v>
      </c>
      <c r="H57" s="115">
        <v>104.69314079422384</v>
      </c>
      <c r="I57" s="115">
        <v>10.469314079422384</v>
      </c>
      <c r="J57" s="115">
        <v>0.34800000000000003</v>
      </c>
      <c r="K57" t="s">
        <v>325</v>
      </c>
      <c r="L57" s="115">
        <v>3.3239999999999999E-2</v>
      </c>
      <c r="M57" t="s">
        <v>298</v>
      </c>
      <c r="N57" s="114">
        <v>9.5517241379310339E-3</v>
      </c>
      <c r="O57" t="s">
        <v>128</v>
      </c>
      <c r="P57" t="s">
        <v>88</v>
      </c>
      <c r="Q57" t="s">
        <v>66</v>
      </c>
      <c r="R57" t="s">
        <v>88</v>
      </c>
      <c r="S57" t="s">
        <v>47</v>
      </c>
      <c r="T57" t="s">
        <v>708</v>
      </c>
      <c r="U57" t="s">
        <v>49</v>
      </c>
      <c r="V57" t="s">
        <v>90</v>
      </c>
      <c r="W57" t="s">
        <v>13</v>
      </c>
      <c r="X57" t="s">
        <v>508</v>
      </c>
      <c r="Y57" t="s">
        <v>720</v>
      </c>
      <c r="Z57">
        <v>2010</v>
      </c>
      <c r="AA57" t="s">
        <v>165</v>
      </c>
      <c r="AB57">
        <v>473</v>
      </c>
      <c r="AC57">
        <v>1</v>
      </c>
      <c r="AD57">
        <v>0</v>
      </c>
      <c r="AE57">
        <v>0</v>
      </c>
      <c r="AF57">
        <v>0</v>
      </c>
      <c r="AG57" t="s">
        <v>94</v>
      </c>
      <c r="AH57" t="s">
        <v>486</v>
      </c>
      <c r="AJ57" t="s">
        <v>428</v>
      </c>
      <c r="AK57" t="s">
        <v>55</v>
      </c>
      <c r="AM57">
        <v>3.3239999999999998</v>
      </c>
      <c r="AP57" t="s">
        <v>58</v>
      </c>
      <c r="AQ57">
        <v>3.48</v>
      </c>
    </row>
    <row r="58" spans="1:43" x14ac:dyDescent="0.35">
      <c r="A58">
        <v>65</v>
      </c>
      <c r="B58" t="s">
        <v>705</v>
      </c>
      <c r="C58">
        <v>65.7</v>
      </c>
      <c r="D58" t="s">
        <v>787</v>
      </c>
      <c r="E58" t="s">
        <v>786</v>
      </c>
      <c r="F58" s="114">
        <v>9.2879256965944269E-3</v>
      </c>
      <c r="G58">
        <v>0.1</v>
      </c>
      <c r="H58" s="115">
        <v>107.66666666666667</v>
      </c>
      <c r="I58" s="115">
        <v>10.766666666666667</v>
      </c>
      <c r="J58" s="115">
        <v>0.32300000000000001</v>
      </c>
      <c r="K58" t="s">
        <v>325</v>
      </c>
      <c r="L58" s="115">
        <v>0.03</v>
      </c>
      <c r="M58" t="s">
        <v>298</v>
      </c>
      <c r="N58" s="114">
        <v>9.2879256965944269E-3</v>
      </c>
      <c r="O58" t="s">
        <v>128</v>
      </c>
      <c r="P58" t="s">
        <v>88</v>
      </c>
      <c r="Q58" t="s">
        <v>66</v>
      </c>
      <c r="R58" t="s">
        <v>88</v>
      </c>
      <c r="S58" t="s">
        <v>47</v>
      </c>
      <c r="T58" t="s">
        <v>708</v>
      </c>
      <c r="U58" t="s">
        <v>49</v>
      </c>
      <c r="V58" t="s">
        <v>90</v>
      </c>
      <c r="W58" t="s">
        <v>13</v>
      </c>
      <c r="X58" t="s">
        <v>508</v>
      </c>
      <c r="Y58" t="s">
        <v>709</v>
      </c>
      <c r="Z58">
        <v>2010</v>
      </c>
      <c r="AA58" t="s">
        <v>165</v>
      </c>
      <c r="AB58">
        <v>473</v>
      </c>
      <c r="AC58">
        <v>1</v>
      </c>
      <c r="AD58">
        <v>0</v>
      </c>
      <c r="AE58">
        <v>0</v>
      </c>
      <c r="AF58">
        <v>0</v>
      </c>
      <c r="AG58" t="s">
        <v>94</v>
      </c>
      <c r="AH58" t="s">
        <v>486</v>
      </c>
      <c r="AJ58" t="s">
        <v>428</v>
      </c>
      <c r="AK58" t="s">
        <v>55</v>
      </c>
      <c r="AM58">
        <v>3</v>
      </c>
      <c r="AP58" t="s">
        <v>58</v>
      </c>
      <c r="AQ58">
        <v>3.23</v>
      </c>
    </row>
    <row r="59" spans="1:43" x14ac:dyDescent="0.35">
      <c r="A59">
        <v>65</v>
      </c>
      <c r="B59" t="s">
        <v>705</v>
      </c>
      <c r="C59">
        <v>65.599999999999994</v>
      </c>
      <c r="D59" t="s">
        <v>778</v>
      </c>
      <c r="E59" t="s">
        <v>776</v>
      </c>
      <c r="F59" s="114">
        <v>9.1772020725388592E-3</v>
      </c>
      <c r="G59">
        <v>0.1</v>
      </c>
      <c r="H59" s="115">
        <v>108.96567299006324</v>
      </c>
      <c r="I59" s="115">
        <v>10.896567299006325</v>
      </c>
      <c r="J59" s="115">
        <v>0.193</v>
      </c>
      <c r="K59" t="s">
        <v>325</v>
      </c>
      <c r="L59" s="115">
        <v>1.7711999999999999E-2</v>
      </c>
      <c r="M59" t="s">
        <v>298</v>
      </c>
      <c r="N59" s="114">
        <v>9.1772020725388592E-3</v>
      </c>
      <c r="O59" t="s">
        <v>128</v>
      </c>
      <c r="P59" t="s">
        <v>88</v>
      </c>
      <c r="Q59" t="s">
        <v>66</v>
      </c>
      <c r="R59" t="s">
        <v>88</v>
      </c>
      <c r="S59" t="s">
        <v>47</v>
      </c>
      <c r="T59" t="s">
        <v>708</v>
      </c>
      <c r="U59" t="s">
        <v>49</v>
      </c>
      <c r="V59" t="s">
        <v>90</v>
      </c>
      <c r="W59" t="s">
        <v>13</v>
      </c>
      <c r="X59" t="s">
        <v>508</v>
      </c>
      <c r="Y59" t="s">
        <v>709</v>
      </c>
      <c r="Z59">
        <v>2010</v>
      </c>
      <c r="AA59" t="s">
        <v>165</v>
      </c>
      <c r="AB59">
        <v>473</v>
      </c>
      <c r="AC59">
        <v>1</v>
      </c>
      <c r="AD59">
        <v>0</v>
      </c>
      <c r="AE59">
        <v>0</v>
      </c>
      <c r="AF59">
        <v>0</v>
      </c>
      <c r="AG59" t="s">
        <v>94</v>
      </c>
      <c r="AH59" t="s">
        <v>486</v>
      </c>
      <c r="AJ59" t="s">
        <v>428</v>
      </c>
      <c r="AK59" t="s">
        <v>55</v>
      </c>
      <c r="AM59">
        <v>2.214</v>
      </c>
      <c r="AP59" t="s">
        <v>58</v>
      </c>
      <c r="AQ59">
        <v>1.93</v>
      </c>
    </row>
    <row r="60" spans="1:43" x14ac:dyDescent="0.35">
      <c r="A60">
        <v>65</v>
      </c>
      <c r="B60" t="s">
        <v>705</v>
      </c>
      <c r="C60">
        <v>65.099999999999994</v>
      </c>
      <c r="D60" t="s">
        <v>722</v>
      </c>
      <c r="E60" t="s">
        <v>707</v>
      </c>
      <c r="F60" s="114">
        <v>7.0643478260869579E-3</v>
      </c>
      <c r="G60">
        <v>0.1</v>
      </c>
      <c r="H60" s="115">
        <v>141.55588380108318</v>
      </c>
      <c r="I60" s="115">
        <v>14.15558838010832</v>
      </c>
      <c r="J60" s="115">
        <v>0.115</v>
      </c>
      <c r="K60" t="s">
        <v>297</v>
      </c>
      <c r="L60" s="115">
        <v>8.124000000000001E-3</v>
      </c>
      <c r="M60" t="s">
        <v>298</v>
      </c>
      <c r="N60" s="114">
        <v>7.0643478260869579E-3</v>
      </c>
      <c r="O60" t="s">
        <v>128</v>
      </c>
      <c r="P60" t="s">
        <v>44</v>
      </c>
      <c r="Q60" t="s">
        <v>66</v>
      </c>
      <c r="R60" t="s">
        <v>46</v>
      </c>
      <c r="S60" t="s">
        <v>47</v>
      </c>
      <c r="T60" t="s">
        <v>708</v>
      </c>
      <c r="U60" t="s">
        <v>49</v>
      </c>
      <c r="V60" t="s">
        <v>90</v>
      </c>
      <c r="W60" t="s">
        <v>13</v>
      </c>
      <c r="X60" t="s">
        <v>508</v>
      </c>
      <c r="Y60" t="s">
        <v>709</v>
      </c>
      <c r="Z60">
        <v>2010</v>
      </c>
      <c r="AA60" t="s">
        <v>165</v>
      </c>
      <c r="AB60">
        <v>473</v>
      </c>
      <c r="AC60">
        <v>1</v>
      </c>
      <c r="AD60">
        <v>0</v>
      </c>
      <c r="AE60">
        <v>0</v>
      </c>
      <c r="AF60">
        <v>0</v>
      </c>
      <c r="AG60" t="s">
        <v>94</v>
      </c>
      <c r="AH60" t="s">
        <v>486</v>
      </c>
      <c r="AJ60" t="s">
        <v>428</v>
      </c>
      <c r="AK60" t="s">
        <v>55</v>
      </c>
      <c r="AM60">
        <v>2.0310000000000001</v>
      </c>
      <c r="AP60" t="s">
        <v>58</v>
      </c>
      <c r="AQ60">
        <v>1.1499999999999999</v>
      </c>
    </row>
    <row r="61" spans="1:43" x14ac:dyDescent="0.35">
      <c r="A61">
        <v>65</v>
      </c>
      <c r="B61" t="s">
        <v>705</v>
      </c>
      <c r="C61">
        <v>65.900000000000006</v>
      </c>
      <c r="D61" t="s">
        <v>808</v>
      </c>
      <c r="E61" t="s">
        <v>806</v>
      </c>
      <c r="F61" s="114">
        <v>1.0218181818181817E-2</v>
      </c>
      <c r="G61">
        <v>0.1</v>
      </c>
      <c r="H61" s="115">
        <v>97.864768683274036</v>
      </c>
      <c r="I61" s="115">
        <v>9.786476868327405</v>
      </c>
      <c r="J61" s="115">
        <v>5.5000000000000014E-2</v>
      </c>
      <c r="K61" t="s">
        <v>297</v>
      </c>
      <c r="L61" s="115">
        <v>5.62E-3</v>
      </c>
      <c r="M61" t="s">
        <v>298</v>
      </c>
      <c r="N61" s="114">
        <v>1.0218181818181817E-2</v>
      </c>
      <c r="O61" t="s">
        <v>128</v>
      </c>
      <c r="P61" t="s">
        <v>44</v>
      </c>
      <c r="Q61" t="s">
        <v>66</v>
      </c>
      <c r="R61" t="s">
        <v>46</v>
      </c>
      <c r="S61" t="s">
        <v>47</v>
      </c>
      <c r="T61" t="s">
        <v>708</v>
      </c>
      <c r="U61" t="s">
        <v>49</v>
      </c>
      <c r="V61" t="s">
        <v>90</v>
      </c>
      <c r="W61" t="s">
        <v>13</v>
      </c>
      <c r="X61" t="s">
        <v>508</v>
      </c>
      <c r="Y61" t="s">
        <v>709</v>
      </c>
      <c r="Z61">
        <v>2010</v>
      </c>
      <c r="AA61" t="s">
        <v>165</v>
      </c>
      <c r="AB61">
        <v>473</v>
      </c>
      <c r="AC61">
        <v>1</v>
      </c>
      <c r="AD61">
        <v>0</v>
      </c>
      <c r="AE61">
        <v>0</v>
      </c>
      <c r="AF61">
        <v>0</v>
      </c>
      <c r="AG61" t="s">
        <v>94</v>
      </c>
      <c r="AH61" t="s">
        <v>486</v>
      </c>
      <c r="AJ61" t="s">
        <v>428</v>
      </c>
      <c r="AK61" t="s">
        <v>55</v>
      </c>
      <c r="AM61">
        <v>1.405</v>
      </c>
      <c r="AP61" t="s">
        <v>58</v>
      </c>
      <c r="AQ61">
        <v>0.55000000000000004</v>
      </c>
    </row>
    <row r="62" spans="1:43" x14ac:dyDescent="0.35">
      <c r="A62">
        <v>65</v>
      </c>
      <c r="B62" t="s">
        <v>705</v>
      </c>
      <c r="C62">
        <v>65.8</v>
      </c>
      <c r="D62" t="s">
        <v>799</v>
      </c>
      <c r="E62" t="s">
        <v>796</v>
      </c>
      <c r="F62" s="114">
        <v>9.7159999999999989E-3</v>
      </c>
      <c r="G62">
        <v>0.1</v>
      </c>
      <c r="H62" s="115">
        <v>102.92301358583781</v>
      </c>
      <c r="I62" s="115">
        <v>10.292301358583781</v>
      </c>
      <c r="J62" s="115">
        <v>0.05</v>
      </c>
      <c r="K62" t="s">
        <v>297</v>
      </c>
      <c r="L62" s="115">
        <v>4.8579999999999995E-3</v>
      </c>
      <c r="M62" t="s">
        <v>298</v>
      </c>
      <c r="N62" s="114">
        <v>9.7159999999999989E-3</v>
      </c>
      <c r="O62" t="s">
        <v>128</v>
      </c>
      <c r="P62" t="s">
        <v>44</v>
      </c>
      <c r="Q62" t="s">
        <v>66</v>
      </c>
      <c r="R62" t="s">
        <v>46</v>
      </c>
      <c r="S62" t="s">
        <v>47</v>
      </c>
      <c r="T62" t="s">
        <v>708</v>
      </c>
      <c r="U62" t="s">
        <v>49</v>
      </c>
      <c r="V62" t="s">
        <v>90</v>
      </c>
      <c r="W62" t="s">
        <v>13</v>
      </c>
      <c r="X62" t="s">
        <v>508</v>
      </c>
      <c r="Y62" t="s">
        <v>709</v>
      </c>
      <c r="Z62">
        <v>2010</v>
      </c>
      <c r="AA62" t="s">
        <v>165</v>
      </c>
      <c r="AB62">
        <v>473</v>
      </c>
      <c r="AC62">
        <v>1</v>
      </c>
      <c r="AD62">
        <v>0</v>
      </c>
      <c r="AE62">
        <v>0</v>
      </c>
      <c r="AF62">
        <v>0</v>
      </c>
      <c r="AG62" t="s">
        <v>94</v>
      </c>
      <c r="AH62" t="s">
        <v>486</v>
      </c>
      <c r="AJ62" t="s">
        <v>428</v>
      </c>
      <c r="AK62" t="s">
        <v>55</v>
      </c>
      <c r="AM62">
        <v>0.69399999999999995</v>
      </c>
      <c r="AP62" t="s">
        <v>58</v>
      </c>
      <c r="AQ62">
        <v>0.5</v>
      </c>
    </row>
    <row r="63" spans="1:43" x14ac:dyDescent="0.35">
      <c r="A63">
        <v>65</v>
      </c>
      <c r="B63" t="s">
        <v>705</v>
      </c>
      <c r="C63">
        <v>65.3</v>
      </c>
      <c r="D63" t="s">
        <v>750</v>
      </c>
      <c r="E63" t="s">
        <v>748</v>
      </c>
      <c r="F63" s="114">
        <v>9.4975609756097583E-3</v>
      </c>
      <c r="G63">
        <v>0.1</v>
      </c>
      <c r="H63" s="115">
        <v>105.29019003595272</v>
      </c>
      <c r="I63" s="115">
        <v>10.529019003595273</v>
      </c>
      <c r="J63" s="115">
        <v>4.0999999999999995E-2</v>
      </c>
      <c r="K63" t="s">
        <v>297</v>
      </c>
      <c r="L63" s="115">
        <v>3.8940000000000003E-3</v>
      </c>
      <c r="M63" t="s">
        <v>298</v>
      </c>
      <c r="N63" s="114">
        <v>9.4975609756097583E-3</v>
      </c>
      <c r="O63" t="s">
        <v>128</v>
      </c>
      <c r="P63" t="s">
        <v>44</v>
      </c>
      <c r="Q63" t="s">
        <v>66</v>
      </c>
      <c r="R63" t="s">
        <v>46</v>
      </c>
      <c r="S63" t="s">
        <v>47</v>
      </c>
      <c r="T63" t="s">
        <v>708</v>
      </c>
      <c r="U63" t="s">
        <v>49</v>
      </c>
      <c r="V63" t="s">
        <v>90</v>
      </c>
      <c r="W63" t="s">
        <v>13</v>
      </c>
      <c r="X63" t="s">
        <v>508</v>
      </c>
      <c r="Y63" t="s">
        <v>720</v>
      </c>
      <c r="Z63">
        <v>2010</v>
      </c>
      <c r="AA63" t="s">
        <v>165</v>
      </c>
      <c r="AB63">
        <v>473</v>
      </c>
      <c r="AC63">
        <v>1</v>
      </c>
      <c r="AD63">
        <v>0</v>
      </c>
      <c r="AE63">
        <v>0</v>
      </c>
      <c r="AF63">
        <v>0</v>
      </c>
      <c r="AG63" t="s">
        <v>94</v>
      </c>
      <c r="AH63" t="s">
        <v>486</v>
      </c>
      <c r="AJ63" t="s">
        <v>428</v>
      </c>
      <c r="AK63" t="s">
        <v>55</v>
      </c>
      <c r="AM63">
        <v>0.64900000000000002</v>
      </c>
      <c r="AP63" t="s">
        <v>58</v>
      </c>
      <c r="AQ63">
        <v>0.41</v>
      </c>
    </row>
    <row r="64" spans="1:43" x14ac:dyDescent="0.35">
      <c r="A64">
        <v>65</v>
      </c>
      <c r="B64" t="s">
        <v>705</v>
      </c>
      <c r="C64">
        <v>65.099999999999994</v>
      </c>
      <c r="D64" t="s">
        <v>730</v>
      </c>
      <c r="E64" t="s">
        <v>719</v>
      </c>
      <c r="F64" s="114">
        <v>1.0851428571428571E-2</v>
      </c>
      <c r="G64">
        <v>0.1</v>
      </c>
      <c r="H64" s="115">
        <v>92.153765139547133</v>
      </c>
      <c r="I64" s="115">
        <v>9.2153765139547144</v>
      </c>
      <c r="J64" s="115">
        <v>3.5000000000000003E-2</v>
      </c>
      <c r="K64" t="s">
        <v>297</v>
      </c>
      <c r="L64" s="115">
        <v>3.7979999999999997E-3</v>
      </c>
      <c r="M64" t="s">
        <v>298</v>
      </c>
      <c r="N64" s="114">
        <v>1.0851428571428571E-2</v>
      </c>
      <c r="O64" t="s">
        <v>128</v>
      </c>
      <c r="P64" t="s">
        <v>44</v>
      </c>
      <c r="Q64" t="s">
        <v>66</v>
      </c>
      <c r="R64" t="s">
        <v>46</v>
      </c>
      <c r="S64" t="s">
        <v>47</v>
      </c>
      <c r="T64" t="s">
        <v>708</v>
      </c>
      <c r="U64" t="s">
        <v>49</v>
      </c>
      <c r="V64" t="s">
        <v>90</v>
      </c>
      <c r="W64" t="s">
        <v>13</v>
      </c>
      <c r="X64" t="s">
        <v>508</v>
      </c>
      <c r="Y64" t="s">
        <v>720</v>
      </c>
      <c r="Z64">
        <v>2010</v>
      </c>
      <c r="AA64" t="s">
        <v>165</v>
      </c>
      <c r="AB64">
        <v>473</v>
      </c>
      <c r="AC64">
        <v>1</v>
      </c>
      <c r="AD64">
        <v>0</v>
      </c>
      <c r="AE64">
        <v>0</v>
      </c>
      <c r="AF64">
        <v>0</v>
      </c>
      <c r="AG64" t="s">
        <v>94</v>
      </c>
      <c r="AH64" t="s">
        <v>486</v>
      </c>
      <c r="AJ64" t="s">
        <v>428</v>
      </c>
      <c r="AK64" t="s">
        <v>55</v>
      </c>
      <c r="AM64">
        <v>0.42199999999999999</v>
      </c>
      <c r="AP64" t="s">
        <v>58</v>
      </c>
      <c r="AQ64">
        <v>0.35</v>
      </c>
    </row>
    <row r="65" spans="1:43" x14ac:dyDescent="0.35">
      <c r="A65">
        <v>65</v>
      </c>
      <c r="B65" t="s">
        <v>705</v>
      </c>
      <c r="C65">
        <v>65.400000000000006</v>
      </c>
      <c r="D65" t="s">
        <v>757</v>
      </c>
      <c r="E65" t="s">
        <v>758</v>
      </c>
      <c r="F65" s="114">
        <v>6.9800000000000001E-3</v>
      </c>
      <c r="G65">
        <v>0.1</v>
      </c>
      <c r="H65" s="115">
        <v>143.26647564469914</v>
      </c>
      <c r="I65" s="115">
        <v>14.326647564469916</v>
      </c>
      <c r="J65" s="115">
        <v>-0.12000000000000001</v>
      </c>
      <c r="K65" t="s">
        <v>297</v>
      </c>
      <c r="L65" s="115">
        <v>-8.3759999999999998E-3</v>
      </c>
      <c r="M65" t="s">
        <v>298</v>
      </c>
      <c r="N65" s="114">
        <v>6.9800000000000001E-3</v>
      </c>
      <c r="O65" t="s">
        <v>128</v>
      </c>
      <c r="P65" t="s">
        <v>44</v>
      </c>
      <c r="Q65" t="s">
        <v>45</v>
      </c>
      <c r="R65" t="s">
        <v>46</v>
      </c>
      <c r="S65" t="s">
        <v>47</v>
      </c>
      <c r="T65" t="s">
        <v>708</v>
      </c>
      <c r="U65" t="s">
        <v>49</v>
      </c>
      <c r="V65" t="s">
        <v>90</v>
      </c>
      <c r="W65" t="s">
        <v>13</v>
      </c>
      <c r="X65" t="s">
        <v>508</v>
      </c>
      <c r="Y65" t="s">
        <v>720</v>
      </c>
      <c r="Z65">
        <v>2010</v>
      </c>
      <c r="AA65" t="s">
        <v>165</v>
      </c>
      <c r="AB65">
        <v>473</v>
      </c>
      <c r="AC65">
        <v>1</v>
      </c>
      <c r="AD65">
        <v>0</v>
      </c>
      <c r="AE65">
        <v>0</v>
      </c>
      <c r="AF65">
        <v>0</v>
      </c>
      <c r="AG65" t="s">
        <v>94</v>
      </c>
      <c r="AH65" t="s">
        <v>486</v>
      </c>
      <c r="AJ65" t="s">
        <v>428</v>
      </c>
      <c r="AK65" t="s">
        <v>55</v>
      </c>
      <c r="AM65">
        <v>-4.1879999999999997</v>
      </c>
      <c r="AP65" t="s">
        <v>58</v>
      </c>
      <c r="AQ65">
        <v>-1.2</v>
      </c>
    </row>
    <row r="66" spans="1:43" x14ac:dyDescent="0.35">
      <c r="A66">
        <v>65</v>
      </c>
      <c r="B66" t="s">
        <v>705</v>
      </c>
      <c r="C66">
        <v>65.5</v>
      </c>
      <c r="D66" t="s">
        <v>771</v>
      </c>
      <c r="E66" t="s">
        <v>767</v>
      </c>
      <c r="F66" s="114">
        <v>8.3799999999999986E-3</v>
      </c>
      <c r="G66">
        <v>0.1</v>
      </c>
      <c r="H66" s="115">
        <v>119.33174224343678</v>
      </c>
      <c r="I66" s="115">
        <v>11.933174224343679</v>
      </c>
      <c r="J66" s="115">
        <v>5.000000000000001E-3</v>
      </c>
      <c r="K66" t="s">
        <v>297</v>
      </c>
      <c r="L66" s="115">
        <v>4.1899999999999999E-4</v>
      </c>
      <c r="M66" t="s">
        <v>298</v>
      </c>
      <c r="N66" s="114">
        <v>8.3799999999999986E-3</v>
      </c>
      <c r="O66" t="s">
        <v>128</v>
      </c>
      <c r="P66" t="s">
        <v>44</v>
      </c>
      <c r="Q66" t="s">
        <v>66</v>
      </c>
      <c r="R66" t="s">
        <v>46</v>
      </c>
      <c r="S66" t="s">
        <v>47</v>
      </c>
      <c r="T66" t="s">
        <v>708</v>
      </c>
      <c r="U66" t="s">
        <v>49</v>
      </c>
      <c r="V66" t="s">
        <v>90</v>
      </c>
      <c r="W66" t="s">
        <v>13</v>
      </c>
      <c r="X66" t="s">
        <v>508</v>
      </c>
      <c r="Y66" t="s">
        <v>720</v>
      </c>
      <c r="Z66">
        <v>2010</v>
      </c>
      <c r="AA66" t="s">
        <v>165</v>
      </c>
      <c r="AB66">
        <v>473</v>
      </c>
      <c r="AC66">
        <v>1</v>
      </c>
      <c r="AD66">
        <v>0</v>
      </c>
      <c r="AE66">
        <v>0</v>
      </c>
      <c r="AF66">
        <v>0</v>
      </c>
      <c r="AG66" t="s">
        <v>94</v>
      </c>
      <c r="AH66" t="s">
        <v>486</v>
      </c>
      <c r="AJ66" t="s">
        <v>428</v>
      </c>
      <c r="AK66" t="s">
        <v>55</v>
      </c>
      <c r="AM66">
        <v>0.41899999999999998</v>
      </c>
      <c r="AP66" t="s">
        <v>58</v>
      </c>
      <c r="AQ66">
        <v>0.05</v>
      </c>
    </row>
    <row r="67" spans="1:43" x14ac:dyDescent="0.35">
      <c r="A67">
        <v>38</v>
      </c>
      <c r="B67" t="s">
        <v>505</v>
      </c>
      <c r="C67">
        <v>38.299999999999997</v>
      </c>
      <c r="D67" t="s">
        <v>524</v>
      </c>
      <c r="E67" t="s">
        <v>525</v>
      </c>
      <c r="F67" s="114">
        <v>5.2155174262047875E-2</v>
      </c>
      <c r="G67">
        <v>0.33333333333333331</v>
      </c>
      <c r="H67" s="115">
        <v>19.173553039543329</v>
      </c>
      <c r="I67" s="115">
        <v>6.3911843465144429</v>
      </c>
      <c r="J67" s="115">
        <v>0.6007713285723576</v>
      </c>
      <c r="K67" t="s">
        <v>526</v>
      </c>
      <c r="L67" s="115">
        <v>9.4E-2</v>
      </c>
      <c r="M67" t="s">
        <v>98</v>
      </c>
      <c r="N67" s="114"/>
      <c r="P67" t="s">
        <v>88</v>
      </c>
      <c r="Q67" t="s">
        <v>66</v>
      </c>
      <c r="R67" t="s">
        <v>88</v>
      </c>
      <c r="S67" t="s">
        <v>47</v>
      </c>
      <c r="T67" t="s">
        <v>120</v>
      </c>
      <c r="U67" t="s">
        <v>49</v>
      </c>
      <c r="V67" t="s">
        <v>90</v>
      </c>
      <c r="W67" t="s">
        <v>102</v>
      </c>
      <c r="X67" t="s">
        <v>508</v>
      </c>
      <c r="Y67" t="s">
        <v>509</v>
      </c>
      <c r="Z67">
        <v>2010</v>
      </c>
      <c r="AA67" t="s">
        <v>165</v>
      </c>
      <c r="AB67">
        <v>1000</v>
      </c>
      <c r="AC67">
        <v>1</v>
      </c>
      <c r="AD67">
        <v>0</v>
      </c>
      <c r="AE67">
        <v>0</v>
      </c>
      <c r="AF67">
        <v>0</v>
      </c>
      <c r="AG67" t="s">
        <v>60</v>
      </c>
      <c r="AH67" t="s">
        <v>510</v>
      </c>
      <c r="AJ67" t="s">
        <v>132</v>
      </c>
      <c r="AK67" t="s">
        <v>511</v>
      </c>
      <c r="AM67">
        <v>9.4E-2</v>
      </c>
      <c r="AP67" t="s">
        <v>58</v>
      </c>
      <c r="AQ67" t="s">
        <v>58</v>
      </c>
    </row>
    <row r="68" spans="1:43" x14ac:dyDescent="0.35">
      <c r="A68">
        <v>38</v>
      </c>
      <c r="B68" t="s">
        <v>505</v>
      </c>
      <c r="C68">
        <v>38.1</v>
      </c>
      <c r="D68" t="s">
        <v>506</v>
      </c>
      <c r="E68" t="s">
        <v>507</v>
      </c>
      <c r="F68" s="114">
        <v>5.2155174262047875E-2</v>
      </c>
      <c r="G68">
        <v>0.33333333333333331</v>
      </c>
      <c r="H68" s="115">
        <v>19.173553039543329</v>
      </c>
      <c r="I68" s="115">
        <v>6.3911843465144429</v>
      </c>
      <c r="J68" s="115">
        <v>0.54325066945372769</v>
      </c>
      <c r="K68" t="s">
        <v>512</v>
      </c>
      <c r="L68" s="115">
        <v>8.5000000000000006E-2</v>
      </c>
      <c r="M68" t="s">
        <v>98</v>
      </c>
      <c r="N68" s="114"/>
      <c r="P68" t="s">
        <v>88</v>
      </c>
      <c r="Q68" t="s">
        <v>66</v>
      </c>
      <c r="R68" t="s">
        <v>88</v>
      </c>
      <c r="S68" t="s">
        <v>47</v>
      </c>
      <c r="T68" t="s">
        <v>120</v>
      </c>
      <c r="U68" t="s">
        <v>49</v>
      </c>
      <c r="V68" t="s">
        <v>90</v>
      </c>
      <c r="W68" t="s">
        <v>102</v>
      </c>
      <c r="X68" t="s">
        <v>508</v>
      </c>
      <c r="Y68" t="s">
        <v>509</v>
      </c>
      <c r="Z68">
        <v>2010</v>
      </c>
      <c r="AA68" t="s">
        <v>165</v>
      </c>
      <c r="AB68">
        <v>2000</v>
      </c>
      <c r="AC68">
        <v>1</v>
      </c>
      <c r="AD68">
        <v>0</v>
      </c>
      <c r="AE68">
        <v>0</v>
      </c>
      <c r="AF68">
        <v>0</v>
      </c>
      <c r="AG68" t="s">
        <v>60</v>
      </c>
      <c r="AH68" t="s">
        <v>510</v>
      </c>
      <c r="AJ68" t="s">
        <v>132</v>
      </c>
      <c r="AK68" t="s">
        <v>511</v>
      </c>
      <c r="AM68">
        <v>8.5000000000000006E-2</v>
      </c>
      <c r="AP68" t="s">
        <v>58</v>
      </c>
      <c r="AQ68" t="s">
        <v>58</v>
      </c>
    </row>
    <row r="69" spans="1:43" x14ac:dyDescent="0.35">
      <c r="A69">
        <v>25</v>
      </c>
      <c r="B69" t="s">
        <v>355</v>
      </c>
      <c r="C69">
        <v>25.5</v>
      </c>
      <c r="D69" t="s">
        <v>372</v>
      </c>
      <c r="E69" t="s">
        <v>373</v>
      </c>
      <c r="F69" s="114">
        <v>4.8120000000000003E-2</v>
      </c>
      <c r="G69">
        <v>1</v>
      </c>
      <c r="H69" s="115">
        <v>20.781379883624272</v>
      </c>
      <c r="I69" s="115">
        <v>20.781379883624272</v>
      </c>
      <c r="J69" s="115">
        <v>0.8</v>
      </c>
      <c r="K69" t="s">
        <v>365</v>
      </c>
      <c r="L69" s="115">
        <v>3.8496000000000002E-2</v>
      </c>
      <c r="M69" t="s">
        <v>362</v>
      </c>
      <c r="N69" s="114">
        <v>4.8120000000000003E-2</v>
      </c>
      <c r="O69" t="s">
        <v>128</v>
      </c>
      <c r="P69" t="s">
        <v>44</v>
      </c>
      <c r="Q69" t="s">
        <v>66</v>
      </c>
      <c r="R69" t="s">
        <v>46</v>
      </c>
      <c r="S69" t="s">
        <v>358</v>
      </c>
      <c r="T69" t="s">
        <v>120</v>
      </c>
      <c r="U69" t="s">
        <v>359</v>
      </c>
      <c r="V69" t="s">
        <v>90</v>
      </c>
      <c r="W69" t="s">
        <v>142</v>
      </c>
      <c r="X69" t="s">
        <v>51</v>
      </c>
      <c r="Y69" t="s">
        <v>103</v>
      </c>
      <c r="Z69">
        <v>2000</v>
      </c>
      <c r="AA69" t="s">
        <v>93</v>
      </c>
      <c r="AB69">
        <v>1887</v>
      </c>
      <c r="AC69">
        <v>1</v>
      </c>
      <c r="AD69">
        <v>1</v>
      </c>
      <c r="AE69">
        <v>1</v>
      </c>
      <c r="AF69">
        <v>2</v>
      </c>
      <c r="AG69" t="s">
        <v>111</v>
      </c>
      <c r="AH69" t="s">
        <v>360</v>
      </c>
      <c r="AJ69" t="s">
        <v>135</v>
      </c>
      <c r="AK69" t="s">
        <v>215</v>
      </c>
      <c r="AM69">
        <v>9.6000000000000002E-2</v>
      </c>
      <c r="AO69">
        <v>1.1007590639939788</v>
      </c>
      <c r="AP69" t="s">
        <v>185</v>
      </c>
      <c r="AQ69">
        <v>0.8</v>
      </c>
    </row>
    <row r="70" spans="1:43" x14ac:dyDescent="0.35">
      <c r="A70">
        <v>29</v>
      </c>
      <c r="B70" t="s">
        <v>374</v>
      </c>
      <c r="C70">
        <v>29.1</v>
      </c>
      <c r="D70" t="s">
        <v>384</v>
      </c>
      <c r="E70" t="s">
        <v>376</v>
      </c>
      <c r="F70" s="114">
        <v>0.22972178581468936</v>
      </c>
      <c r="G70">
        <v>1</v>
      </c>
      <c r="H70" s="115">
        <v>4.3530917037475678</v>
      </c>
      <c r="I70" s="115">
        <v>4.3530917037475678</v>
      </c>
      <c r="J70" s="115">
        <v>0.96999999999999986</v>
      </c>
      <c r="K70" t="s">
        <v>386</v>
      </c>
      <c r="L70" s="115">
        <v>0.22283013224024867</v>
      </c>
      <c r="M70" t="s">
        <v>387</v>
      </c>
      <c r="N70" s="114">
        <v>0.22972178581468936</v>
      </c>
      <c r="O70" t="s">
        <v>128</v>
      </c>
      <c r="P70" t="s">
        <v>44</v>
      </c>
      <c r="Q70" t="s">
        <v>66</v>
      </c>
      <c r="R70" t="s">
        <v>46</v>
      </c>
      <c r="S70" t="s">
        <v>163</v>
      </c>
      <c r="T70" t="s">
        <v>120</v>
      </c>
      <c r="U70" t="s">
        <v>377</v>
      </c>
      <c r="V70" t="s">
        <v>90</v>
      </c>
      <c r="W70" t="s">
        <v>142</v>
      </c>
      <c r="X70" t="s">
        <v>51</v>
      </c>
      <c r="Y70" t="s">
        <v>220</v>
      </c>
      <c r="Z70">
        <v>2000</v>
      </c>
      <c r="AA70" t="s">
        <v>93</v>
      </c>
      <c r="AB70">
        <v>3394</v>
      </c>
      <c r="AC70">
        <v>1</v>
      </c>
      <c r="AD70">
        <v>0</v>
      </c>
      <c r="AE70">
        <v>1</v>
      </c>
      <c r="AF70">
        <v>1</v>
      </c>
      <c r="AG70" t="s">
        <v>111</v>
      </c>
      <c r="AH70" t="s">
        <v>385</v>
      </c>
      <c r="AJ70" t="s">
        <v>135</v>
      </c>
      <c r="AK70" t="s">
        <v>55</v>
      </c>
      <c r="AM70">
        <v>1.0999999999999999E-2</v>
      </c>
      <c r="AP70" t="s">
        <v>58</v>
      </c>
      <c r="AQ70">
        <v>0.97</v>
      </c>
    </row>
    <row r="71" spans="1:43" x14ac:dyDescent="0.35">
      <c r="A71">
        <v>93</v>
      </c>
      <c r="B71" t="s">
        <v>960</v>
      </c>
      <c r="C71">
        <v>93.1</v>
      </c>
      <c r="D71" t="s">
        <v>961</v>
      </c>
      <c r="E71" t="s">
        <v>962</v>
      </c>
      <c r="F71" s="114">
        <v>1.3006765463539002E-2</v>
      </c>
      <c r="G71">
        <v>1</v>
      </c>
      <c r="H71" s="115">
        <v>76.883065417242534</v>
      </c>
      <c r="I71" s="115">
        <v>76.883065417242534</v>
      </c>
      <c r="J71" s="115">
        <v>2.8000000000000003</v>
      </c>
      <c r="K71" t="s">
        <v>446</v>
      </c>
      <c r="L71" s="115">
        <v>3.6418943297909206E-2</v>
      </c>
      <c r="M71" t="s">
        <v>57</v>
      </c>
      <c r="N71" s="114">
        <v>1.3006765463539002E-2</v>
      </c>
      <c r="O71" t="s">
        <v>128</v>
      </c>
      <c r="P71" t="s">
        <v>88</v>
      </c>
      <c r="Q71" t="s">
        <v>45</v>
      </c>
      <c r="R71" t="s">
        <v>44</v>
      </c>
      <c r="S71" t="s">
        <v>47</v>
      </c>
      <c r="T71" t="s">
        <v>120</v>
      </c>
      <c r="U71" t="s">
        <v>49</v>
      </c>
      <c r="V71" t="s">
        <v>90</v>
      </c>
      <c r="W71" t="s">
        <v>13</v>
      </c>
      <c r="X71" t="s">
        <v>51</v>
      </c>
      <c r="Y71" t="s">
        <v>220</v>
      </c>
      <c r="Z71" t="s">
        <v>963</v>
      </c>
      <c r="AA71" t="s">
        <v>165</v>
      </c>
      <c r="AB71">
        <v>50</v>
      </c>
      <c r="AC71">
        <v>1</v>
      </c>
      <c r="AD71">
        <v>0</v>
      </c>
      <c r="AE71">
        <v>1</v>
      </c>
      <c r="AF71">
        <v>1</v>
      </c>
      <c r="AG71" t="s">
        <v>111</v>
      </c>
      <c r="AH71" t="s">
        <v>964</v>
      </c>
      <c r="AJ71" t="s">
        <v>135</v>
      </c>
      <c r="AK71" t="s">
        <v>55</v>
      </c>
      <c r="AM71">
        <v>-1786.76</v>
      </c>
      <c r="AP71" t="s">
        <v>58</v>
      </c>
      <c r="AQ71">
        <v>-2.8</v>
      </c>
    </row>
    <row r="72" spans="1:43" x14ac:dyDescent="0.35">
      <c r="A72">
        <v>103</v>
      </c>
      <c r="B72" t="s">
        <v>1026</v>
      </c>
      <c r="C72">
        <v>103.1</v>
      </c>
      <c r="D72" t="s">
        <v>1027</v>
      </c>
      <c r="E72" t="s">
        <v>1028</v>
      </c>
      <c r="F72" s="114">
        <v>8.4857351865398695E-2</v>
      </c>
      <c r="G72">
        <v>1</v>
      </c>
      <c r="H72" s="115">
        <v>11.784482758620689</v>
      </c>
      <c r="I72" s="115">
        <v>11.784482758620689</v>
      </c>
      <c r="J72" s="115">
        <v>2.734</v>
      </c>
      <c r="K72" t="s">
        <v>354</v>
      </c>
      <c r="L72" s="115">
        <v>0.23200000000000001</v>
      </c>
      <c r="M72" t="s">
        <v>209</v>
      </c>
      <c r="N72" s="114">
        <v>8.4857351865398695E-2</v>
      </c>
      <c r="O72" t="s">
        <v>128</v>
      </c>
      <c r="P72" t="s">
        <v>88</v>
      </c>
      <c r="Q72" t="s">
        <v>66</v>
      </c>
      <c r="R72" t="s">
        <v>88</v>
      </c>
      <c r="S72" t="s">
        <v>1029</v>
      </c>
      <c r="T72" t="s">
        <v>1030</v>
      </c>
      <c r="U72" t="s">
        <v>377</v>
      </c>
      <c r="V72" t="s">
        <v>90</v>
      </c>
      <c r="W72" t="s">
        <v>142</v>
      </c>
      <c r="X72" t="s">
        <v>51</v>
      </c>
      <c r="Y72" t="s">
        <v>92</v>
      </c>
      <c r="Z72">
        <v>2010</v>
      </c>
      <c r="AA72" t="s">
        <v>165</v>
      </c>
      <c r="AB72">
        <v>4399</v>
      </c>
      <c r="AC72">
        <v>1</v>
      </c>
      <c r="AD72">
        <v>0</v>
      </c>
      <c r="AE72">
        <v>1</v>
      </c>
      <c r="AF72">
        <v>1</v>
      </c>
      <c r="AG72" t="s">
        <v>111</v>
      </c>
      <c r="AH72" t="s">
        <v>1031</v>
      </c>
      <c r="AJ72" t="s">
        <v>135</v>
      </c>
      <c r="AK72" t="s">
        <v>1032</v>
      </c>
      <c r="AM72">
        <v>0.23200000000000001</v>
      </c>
      <c r="AP72" t="s">
        <v>58</v>
      </c>
      <c r="AQ72">
        <v>2.734</v>
      </c>
    </row>
    <row r="73" spans="1:43" x14ac:dyDescent="0.35">
      <c r="A73">
        <v>113</v>
      </c>
      <c r="B73" t="s">
        <v>1122</v>
      </c>
      <c r="C73">
        <v>113.1</v>
      </c>
      <c r="D73" t="s">
        <v>1131</v>
      </c>
      <c r="E73" t="s">
        <v>1124</v>
      </c>
      <c r="F73" s="114">
        <v>6.2889289191820838E-2</v>
      </c>
      <c r="G73">
        <v>0.5</v>
      </c>
      <c r="H73" s="115">
        <v>15.90095885723664</v>
      </c>
      <c r="I73" s="115">
        <v>7.95047942861832</v>
      </c>
      <c r="J73" s="115">
        <v>1.0270000000000001</v>
      </c>
      <c r="K73" t="s">
        <v>1128</v>
      </c>
      <c r="L73" s="115">
        <v>0.1291746</v>
      </c>
      <c r="M73" t="s">
        <v>491</v>
      </c>
      <c r="N73" s="114">
        <v>6.2889289191820838E-2</v>
      </c>
      <c r="O73" t="s">
        <v>128</v>
      </c>
      <c r="P73" t="s">
        <v>88</v>
      </c>
      <c r="Q73" t="s">
        <v>66</v>
      </c>
      <c r="R73" t="s">
        <v>88</v>
      </c>
      <c r="S73" t="s">
        <v>71</v>
      </c>
      <c r="T73" t="s">
        <v>1125</v>
      </c>
      <c r="U73" t="s">
        <v>73</v>
      </c>
      <c r="V73" t="s">
        <v>50</v>
      </c>
      <c r="W73" t="s">
        <v>13</v>
      </c>
      <c r="X73" t="s">
        <v>51</v>
      </c>
      <c r="Y73" t="s">
        <v>1126</v>
      </c>
      <c r="Z73" t="s">
        <v>92</v>
      </c>
      <c r="AA73" t="s">
        <v>165</v>
      </c>
      <c r="AB73">
        <v>62011</v>
      </c>
      <c r="AC73">
        <v>1</v>
      </c>
      <c r="AD73">
        <v>0</v>
      </c>
      <c r="AE73">
        <v>1</v>
      </c>
      <c r="AF73">
        <v>1</v>
      </c>
      <c r="AG73" t="s">
        <v>111</v>
      </c>
      <c r="AH73" t="s">
        <v>1031</v>
      </c>
      <c r="AJ73" t="s">
        <v>135</v>
      </c>
      <c r="AK73" t="s">
        <v>288</v>
      </c>
      <c r="AL73" t="s">
        <v>75</v>
      </c>
      <c r="AM73">
        <v>0.246</v>
      </c>
      <c r="AN73">
        <v>1.2788995735417383</v>
      </c>
      <c r="AP73" t="s">
        <v>78</v>
      </c>
      <c r="AQ73">
        <v>2.0539999999999998</v>
      </c>
    </row>
    <row r="74" spans="1:43" x14ac:dyDescent="0.35">
      <c r="A74">
        <v>113</v>
      </c>
      <c r="B74" t="s">
        <v>1122</v>
      </c>
      <c r="C74">
        <v>113.2</v>
      </c>
      <c r="D74" t="s">
        <v>1135</v>
      </c>
      <c r="E74" t="s">
        <v>1133</v>
      </c>
      <c r="F74" s="114">
        <v>5.3991750687442712E-2</v>
      </c>
      <c r="G74">
        <v>0.5</v>
      </c>
      <c r="H74" s="115">
        <v>18.52134793311264</v>
      </c>
      <c r="I74" s="115">
        <v>9.26067396655632</v>
      </c>
      <c r="J74" s="115">
        <v>1.091</v>
      </c>
      <c r="K74" t="s">
        <v>1134</v>
      </c>
      <c r="L74" s="115">
        <v>0.11781</v>
      </c>
      <c r="M74" t="s">
        <v>362</v>
      </c>
      <c r="N74" s="114">
        <v>5.3991750687442712E-2</v>
      </c>
      <c r="O74" t="s">
        <v>128</v>
      </c>
      <c r="P74" t="s">
        <v>88</v>
      </c>
      <c r="Q74" t="s">
        <v>66</v>
      </c>
      <c r="R74" t="s">
        <v>88</v>
      </c>
      <c r="S74" t="s">
        <v>47</v>
      </c>
      <c r="T74" t="s">
        <v>120</v>
      </c>
      <c r="U74" t="s">
        <v>214</v>
      </c>
      <c r="V74" t="s">
        <v>50</v>
      </c>
      <c r="W74" t="s">
        <v>13</v>
      </c>
      <c r="X74" t="s">
        <v>51</v>
      </c>
      <c r="Y74" t="s">
        <v>1126</v>
      </c>
      <c r="Z74" t="s">
        <v>92</v>
      </c>
      <c r="AA74" t="s">
        <v>165</v>
      </c>
      <c r="AB74">
        <v>6719</v>
      </c>
      <c r="AC74">
        <v>1</v>
      </c>
      <c r="AD74">
        <v>0</v>
      </c>
      <c r="AE74">
        <v>1</v>
      </c>
      <c r="AF74">
        <v>1</v>
      </c>
      <c r="AG74" t="s">
        <v>111</v>
      </c>
      <c r="AH74" t="s">
        <v>1031</v>
      </c>
      <c r="AJ74" t="s">
        <v>135</v>
      </c>
      <c r="AK74" t="s">
        <v>215</v>
      </c>
      <c r="AM74">
        <v>0.187</v>
      </c>
      <c r="AO74">
        <v>1.2056272850499248</v>
      </c>
      <c r="AP74" t="s">
        <v>185</v>
      </c>
      <c r="AQ74">
        <v>2.1819999999999999</v>
      </c>
    </row>
    <row r="75" spans="1:43" x14ac:dyDescent="0.35">
      <c r="A75">
        <v>36</v>
      </c>
      <c r="B75" t="s">
        <v>480</v>
      </c>
      <c r="C75">
        <v>36.200000000000003</v>
      </c>
      <c r="D75" t="s">
        <v>485</v>
      </c>
      <c r="E75" t="s">
        <v>482</v>
      </c>
      <c r="F75" s="114">
        <v>1.5030311000793316E-2</v>
      </c>
      <c r="G75">
        <v>1</v>
      </c>
      <c r="H75" s="115">
        <v>66.532222782829905</v>
      </c>
      <c r="I75" s="115">
        <v>66.532222782829905</v>
      </c>
      <c r="J75" s="115">
        <v>34.596755847071549</v>
      </c>
      <c r="L75" s="115">
        <v>0.52</v>
      </c>
      <c r="M75" t="s">
        <v>126</v>
      </c>
      <c r="N75" s="114"/>
      <c r="P75" t="s">
        <v>88</v>
      </c>
      <c r="Q75" t="s">
        <v>66</v>
      </c>
      <c r="R75" t="s">
        <v>88</v>
      </c>
      <c r="S75" t="s">
        <v>47</v>
      </c>
      <c r="T75" t="s">
        <v>295</v>
      </c>
      <c r="U75" t="s">
        <v>49</v>
      </c>
      <c r="V75" t="s">
        <v>90</v>
      </c>
      <c r="W75" t="s">
        <v>102</v>
      </c>
      <c r="X75" t="s">
        <v>285</v>
      </c>
      <c r="Y75" t="s">
        <v>483</v>
      </c>
      <c r="Z75" t="s">
        <v>484</v>
      </c>
      <c r="AA75" t="s">
        <v>54</v>
      </c>
      <c r="AB75">
        <v>130</v>
      </c>
      <c r="AC75">
        <v>1</v>
      </c>
      <c r="AD75">
        <v>0</v>
      </c>
      <c r="AE75">
        <v>1</v>
      </c>
      <c r="AF75">
        <v>1</v>
      </c>
      <c r="AG75" t="s">
        <v>94</v>
      </c>
      <c r="AH75" t="s">
        <v>486</v>
      </c>
      <c r="AJ75" t="s">
        <v>428</v>
      </c>
      <c r="AK75" t="s">
        <v>55</v>
      </c>
      <c r="AM75">
        <v>3.29</v>
      </c>
      <c r="AO75">
        <v>26.842863655898565</v>
      </c>
      <c r="AP75" t="s">
        <v>185</v>
      </c>
      <c r="AQ75" t="s">
        <v>58</v>
      </c>
    </row>
    <row r="76" spans="1:43" x14ac:dyDescent="0.35">
      <c r="A76">
        <v>93</v>
      </c>
      <c r="B76" t="s">
        <v>960</v>
      </c>
      <c r="C76">
        <v>93.1</v>
      </c>
      <c r="D76" t="s">
        <v>965</v>
      </c>
      <c r="E76" t="s">
        <v>962</v>
      </c>
      <c r="F76" s="114">
        <v>6.3076860911148364E-2</v>
      </c>
      <c r="G76">
        <v>1</v>
      </c>
      <c r="H76" s="115">
        <v>15.853674161252648</v>
      </c>
      <c r="I76" s="115">
        <v>15.853674161252648</v>
      </c>
      <c r="J76" s="115">
        <v>2.2999999999999998</v>
      </c>
      <c r="K76" t="s">
        <v>446</v>
      </c>
      <c r="L76" s="115">
        <v>0.14507678009564123</v>
      </c>
      <c r="M76" t="s">
        <v>57</v>
      </c>
      <c r="N76" s="114">
        <v>6.3076860911148364E-2</v>
      </c>
      <c r="O76" t="s">
        <v>128</v>
      </c>
      <c r="P76" t="s">
        <v>88</v>
      </c>
      <c r="Q76" t="s">
        <v>66</v>
      </c>
      <c r="R76" t="s">
        <v>88</v>
      </c>
      <c r="S76" t="s">
        <v>47</v>
      </c>
      <c r="T76" t="s">
        <v>120</v>
      </c>
      <c r="U76" t="s">
        <v>49</v>
      </c>
      <c r="V76" t="s">
        <v>90</v>
      </c>
      <c r="W76" t="s">
        <v>13</v>
      </c>
      <c r="X76" t="s">
        <v>51</v>
      </c>
      <c r="Y76" t="s">
        <v>220</v>
      </c>
      <c r="Z76" t="s">
        <v>963</v>
      </c>
      <c r="AA76" t="s">
        <v>165</v>
      </c>
      <c r="AB76">
        <v>50</v>
      </c>
      <c r="AC76">
        <v>1</v>
      </c>
      <c r="AD76">
        <v>0</v>
      </c>
      <c r="AE76">
        <v>1</v>
      </c>
      <c r="AF76">
        <v>1</v>
      </c>
      <c r="AG76" t="s">
        <v>94</v>
      </c>
      <c r="AH76" t="s">
        <v>966</v>
      </c>
      <c r="AJ76" t="s">
        <v>428</v>
      </c>
      <c r="AK76" t="s">
        <v>55</v>
      </c>
      <c r="AM76">
        <v>5879.8</v>
      </c>
      <c r="AP76" t="s">
        <v>58</v>
      </c>
      <c r="AQ76">
        <v>2.2999999999999998</v>
      </c>
    </row>
    <row r="77" spans="1:43" x14ac:dyDescent="0.35">
      <c r="A77">
        <v>97</v>
      </c>
      <c r="B77" t="s">
        <v>989</v>
      </c>
      <c r="C77">
        <v>97.3</v>
      </c>
      <c r="D77" t="s">
        <v>1000</v>
      </c>
      <c r="E77" t="s">
        <v>1001</v>
      </c>
      <c r="F77" s="114">
        <v>1.5030311000793316E-2</v>
      </c>
      <c r="G77">
        <v>0.33333333333333331</v>
      </c>
      <c r="H77" s="115">
        <v>66.532222782829905</v>
      </c>
      <c r="I77" s="115">
        <v>22.177407594276634</v>
      </c>
      <c r="J77" s="115">
        <v>1.7076603847593008</v>
      </c>
      <c r="L77" s="115">
        <v>7.6999999999999999E-2</v>
      </c>
      <c r="M77" t="s">
        <v>126</v>
      </c>
      <c r="N77" s="114"/>
      <c r="P77" t="s">
        <v>187</v>
      </c>
      <c r="Q77" t="s">
        <v>66</v>
      </c>
      <c r="R77" t="s">
        <v>88</v>
      </c>
      <c r="S77" t="s">
        <v>47</v>
      </c>
      <c r="T77" t="s">
        <v>120</v>
      </c>
      <c r="U77" t="s">
        <v>49</v>
      </c>
      <c r="V77" t="s">
        <v>50</v>
      </c>
      <c r="W77" t="s">
        <v>13</v>
      </c>
      <c r="X77" t="s">
        <v>51</v>
      </c>
      <c r="Y77" t="s">
        <v>103</v>
      </c>
      <c r="Z77">
        <v>2000</v>
      </c>
      <c r="AA77" t="s">
        <v>93</v>
      </c>
      <c r="AB77">
        <v>8212</v>
      </c>
      <c r="AC77">
        <v>1</v>
      </c>
      <c r="AD77">
        <v>0</v>
      </c>
      <c r="AE77">
        <v>1</v>
      </c>
      <c r="AF77">
        <v>1</v>
      </c>
      <c r="AG77" t="s">
        <v>94</v>
      </c>
      <c r="AH77" t="s">
        <v>996</v>
      </c>
      <c r="AJ77" t="s">
        <v>428</v>
      </c>
      <c r="AK77" t="s">
        <v>992</v>
      </c>
      <c r="AM77" t="s">
        <v>58</v>
      </c>
      <c r="AP77" t="s">
        <v>58</v>
      </c>
      <c r="AQ77" t="s">
        <v>58</v>
      </c>
    </row>
    <row r="78" spans="1:43" x14ac:dyDescent="0.35">
      <c r="A78">
        <v>97</v>
      </c>
      <c r="B78" t="s">
        <v>989</v>
      </c>
      <c r="C78">
        <v>97.1</v>
      </c>
      <c r="D78" t="s">
        <v>995</v>
      </c>
      <c r="E78" t="s">
        <v>991</v>
      </c>
      <c r="F78" s="114">
        <v>1.5030311000793316E-2</v>
      </c>
      <c r="G78">
        <v>0.33333333333333331</v>
      </c>
      <c r="H78" s="115">
        <v>66.532222782829905</v>
      </c>
      <c r="I78" s="115">
        <v>22.177407594276634</v>
      </c>
      <c r="J78" s="115">
        <v>0.99798334174244852</v>
      </c>
      <c r="L78" s="115">
        <v>4.4999999999999998E-2</v>
      </c>
      <c r="M78" t="s">
        <v>126</v>
      </c>
      <c r="N78" s="114"/>
      <c r="P78" t="s">
        <v>187</v>
      </c>
      <c r="Q78" t="s">
        <v>66</v>
      </c>
      <c r="R78" t="s">
        <v>88</v>
      </c>
      <c r="S78" t="s">
        <v>47</v>
      </c>
      <c r="T78" t="s">
        <v>120</v>
      </c>
      <c r="U78" t="s">
        <v>49</v>
      </c>
      <c r="V78" t="s">
        <v>50</v>
      </c>
      <c r="W78" t="s">
        <v>13</v>
      </c>
      <c r="X78" t="s">
        <v>51</v>
      </c>
      <c r="Y78" t="s">
        <v>103</v>
      </c>
      <c r="Z78">
        <v>2000</v>
      </c>
      <c r="AA78" t="s">
        <v>93</v>
      </c>
      <c r="AB78">
        <v>8229</v>
      </c>
      <c r="AC78">
        <v>1</v>
      </c>
      <c r="AD78">
        <v>1</v>
      </c>
      <c r="AE78">
        <v>1</v>
      </c>
      <c r="AF78">
        <v>2</v>
      </c>
      <c r="AG78" t="s">
        <v>94</v>
      </c>
      <c r="AH78" t="s">
        <v>996</v>
      </c>
      <c r="AJ78" t="s">
        <v>428</v>
      </c>
      <c r="AK78" t="s">
        <v>992</v>
      </c>
      <c r="AM78" t="s">
        <v>58</v>
      </c>
      <c r="AP78" t="s">
        <v>58</v>
      </c>
      <c r="AQ78" t="s">
        <v>58</v>
      </c>
    </row>
    <row r="79" spans="1:43" x14ac:dyDescent="0.35">
      <c r="A79">
        <v>97</v>
      </c>
      <c r="B79" t="s">
        <v>989</v>
      </c>
      <c r="C79">
        <v>97.2</v>
      </c>
      <c r="D79" t="s">
        <v>999</v>
      </c>
      <c r="E79" t="s">
        <v>998</v>
      </c>
      <c r="F79" s="114">
        <v>1.5030311000793316E-2</v>
      </c>
      <c r="G79">
        <v>0.33333333333333331</v>
      </c>
      <c r="H79" s="115">
        <v>66.532222782829905</v>
      </c>
      <c r="I79" s="115">
        <v>22.177407594276634</v>
      </c>
      <c r="J79" s="115">
        <v>0.62096741263974575</v>
      </c>
      <c r="L79" s="115">
        <v>2.8000000000000001E-2</v>
      </c>
      <c r="M79" t="s">
        <v>126</v>
      </c>
      <c r="N79" s="114"/>
      <c r="P79" t="s">
        <v>187</v>
      </c>
      <c r="Q79" t="s">
        <v>66</v>
      </c>
      <c r="R79" t="s">
        <v>88</v>
      </c>
      <c r="S79" t="s">
        <v>47</v>
      </c>
      <c r="T79" t="s">
        <v>120</v>
      </c>
      <c r="U79" t="s">
        <v>49</v>
      </c>
      <c r="V79" t="s">
        <v>50</v>
      </c>
      <c r="W79" t="s">
        <v>13</v>
      </c>
      <c r="X79" t="s">
        <v>51</v>
      </c>
      <c r="Y79" t="s">
        <v>103</v>
      </c>
      <c r="Z79">
        <v>2000</v>
      </c>
      <c r="AA79" t="s">
        <v>93</v>
      </c>
      <c r="AB79">
        <v>8212</v>
      </c>
      <c r="AC79">
        <v>1</v>
      </c>
      <c r="AD79">
        <v>0</v>
      </c>
      <c r="AE79">
        <v>1</v>
      </c>
      <c r="AF79">
        <v>1</v>
      </c>
      <c r="AG79" t="s">
        <v>94</v>
      </c>
      <c r="AH79" t="s">
        <v>996</v>
      </c>
      <c r="AJ79" t="s">
        <v>428</v>
      </c>
      <c r="AK79" t="s">
        <v>992</v>
      </c>
      <c r="AM79" t="s">
        <v>58</v>
      </c>
      <c r="AP79" t="s">
        <v>58</v>
      </c>
      <c r="AQ79" t="s">
        <v>58</v>
      </c>
    </row>
    <row r="80" spans="1:43" x14ac:dyDescent="0.35">
      <c r="A80">
        <v>111</v>
      </c>
      <c r="B80" t="s">
        <v>1109</v>
      </c>
      <c r="C80">
        <v>111.1</v>
      </c>
      <c r="D80" t="s">
        <v>1114</v>
      </c>
      <c r="E80" t="s">
        <v>1111</v>
      </c>
      <c r="F80" s="114">
        <v>1.5030311000793316E-2</v>
      </c>
      <c r="G80">
        <v>0.33333333333333331</v>
      </c>
      <c r="H80" s="115">
        <v>66.532222782829905</v>
      </c>
      <c r="I80" s="115">
        <v>22.177407594276634</v>
      </c>
      <c r="J80" s="115">
        <v>0.30108048549989963</v>
      </c>
      <c r="K80" t="s">
        <v>454</v>
      </c>
      <c r="L80" s="115">
        <v>1.3576000000000001E-2</v>
      </c>
      <c r="M80" t="s">
        <v>362</v>
      </c>
      <c r="N80" s="114"/>
      <c r="P80" t="s">
        <v>44</v>
      </c>
      <c r="Q80" t="s">
        <v>66</v>
      </c>
      <c r="R80" t="s">
        <v>46</v>
      </c>
      <c r="S80" t="s">
        <v>47</v>
      </c>
      <c r="T80" t="s">
        <v>120</v>
      </c>
      <c r="U80" t="s">
        <v>359</v>
      </c>
      <c r="V80" t="s">
        <v>50</v>
      </c>
      <c r="W80" t="s">
        <v>436</v>
      </c>
      <c r="X80" t="s">
        <v>51</v>
      </c>
      <c r="Y80" t="s">
        <v>103</v>
      </c>
      <c r="Z80" t="s">
        <v>1112</v>
      </c>
      <c r="AA80" t="s">
        <v>54</v>
      </c>
      <c r="AB80">
        <v>1000</v>
      </c>
      <c r="AC80">
        <v>1</v>
      </c>
      <c r="AD80">
        <v>0</v>
      </c>
      <c r="AE80">
        <v>1</v>
      </c>
      <c r="AF80">
        <v>1</v>
      </c>
      <c r="AG80" t="s">
        <v>94</v>
      </c>
      <c r="AH80" t="s">
        <v>1113</v>
      </c>
      <c r="AJ80" t="s">
        <v>428</v>
      </c>
      <c r="AK80" t="s">
        <v>215</v>
      </c>
      <c r="AM80">
        <v>8.0000000000000002E-3</v>
      </c>
      <c r="AO80">
        <v>1.0080320855042735</v>
      </c>
      <c r="AP80" t="s">
        <v>185</v>
      </c>
      <c r="AQ80" t="s">
        <v>58</v>
      </c>
    </row>
    <row r="81" spans="1:43" x14ac:dyDescent="0.35">
      <c r="A81">
        <v>111</v>
      </c>
      <c r="B81" t="s">
        <v>1109</v>
      </c>
      <c r="C81">
        <v>111.1</v>
      </c>
      <c r="D81" t="s">
        <v>1115</v>
      </c>
      <c r="E81" t="s">
        <v>1111</v>
      </c>
      <c r="F81" s="114">
        <v>1.5030311000793316E-2</v>
      </c>
      <c r="G81">
        <v>0.33333333333333331</v>
      </c>
      <c r="H81" s="115">
        <v>66.532222782829905</v>
      </c>
      <c r="I81" s="115">
        <v>22.177407594276634</v>
      </c>
      <c r="J81" s="115">
        <v>3.5912984987791865E-3</v>
      </c>
      <c r="K81" t="s">
        <v>454</v>
      </c>
      <c r="L81" s="115">
        <v>1.6193499999999999E-4</v>
      </c>
      <c r="M81" t="s">
        <v>362</v>
      </c>
      <c r="N81" s="114"/>
      <c r="P81" t="s">
        <v>44</v>
      </c>
      <c r="Q81" t="s">
        <v>66</v>
      </c>
      <c r="R81" t="s">
        <v>46</v>
      </c>
      <c r="S81" t="s">
        <v>47</v>
      </c>
      <c r="T81" t="s">
        <v>120</v>
      </c>
      <c r="U81" t="s">
        <v>359</v>
      </c>
      <c r="V81" t="s">
        <v>50</v>
      </c>
      <c r="W81" t="s">
        <v>436</v>
      </c>
      <c r="X81" t="s">
        <v>51</v>
      </c>
      <c r="Y81" t="s">
        <v>103</v>
      </c>
      <c r="Z81" t="s">
        <v>1112</v>
      </c>
      <c r="AA81" t="s">
        <v>54</v>
      </c>
      <c r="AB81">
        <v>1000</v>
      </c>
      <c r="AC81">
        <v>1</v>
      </c>
      <c r="AD81">
        <v>0</v>
      </c>
      <c r="AE81">
        <v>1</v>
      </c>
      <c r="AF81">
        <v>1</v>
      </c>
      <c r="AG81" t="s">
        <v>94</v>
      </c>
      <c r="AH81" t="s">
        <v>1113</v>
      </c>
      <c r="AJ81" t="s">
        <v>428</v>
      </c>
      <c r="AK81" t="s">
        <v>215</v>
      </c>
      <c r="AM81">
        <v>0.23300000000000001</v>
      </c>
      <c r="AO81">
        <v>1.2623814793272614</v>
      </c>
      <c r="AP81" t="s">
        <v>185</v>
      </c>
      <c r="AQ81" t="s">
        <v>58</v>
      </c>
    </row>
    <row r="82" spans="1:43" x14ac:dyDescent="0.35">
      <c r="A82">
        <v>111</v>
      </c>
      <c r="B82" t="s">
        <v>1109</v>
      </c>
      <c r="C82">
        <v>111.3</v>
      </c>
      <c r="D82" t="s">
        <v>1119</v>
      </c>
      <c r="E82" t="s">
        <v>1120</v>
      </c>
      <c r="F82" s="114">
        <v>1.5030311000793316E-2</v>
      </c>
      <c r="G82">
        <v>0.33333333333333331</v>
      </c>
      <c r="H82" s="115">
        <v>66.532222782829905</v>
      </c>
      <c r="I82" s="115">
        <v>22.177407594276634</v>
      </c>
      <c r="J82" s="115">
        <v>-5.5179607835319686</v>
      </c>
      <c r="K82" t="s">
        <v>454</v>
      </c>
      <c r="L82" s="115">
        <v>-0.24880999999999998</v>
      </c>
      <c r="M82" t="s">
        <v>362</v>
      </c>
      <c r="N82" s="114"/>
      <c r="P82" t="s">
        <v>88</v>
      </c>
      <c r="Q82" t="s">
        <v>45</v>
      </c>
      <c r="R82" t="s">
        <v>44</v>
      </c>
      <c r="S82" t="s">
        <v>47</v>
      </c>
      <c r="T82" t="s">
        <v>120</v>
      </c>
      <c r="U82" t="s">
        <v>359</v>
      </c>
      <c r="V82" t="s">
        <v>50</v>
      </c>
      <c r="W82" t="s">
        <v>436</v>
      </c>
      <c r="X82" t="s">
        <v>51</v>
      </c>
      <c r="Y82" t="s">
        <v>103</v>
      </c>
      <c r="Z82" t="s">
        <v>1112</v>
      </c>
      <c r="AA82" t="s">
        <v>54</v>
      </c>
      <c r="AB82">
        <v>1000</v>
      </c>
      <c r="AC82">
        <v>1</v>
      </c>
      <c r="AD82">
        <v>0</v>
      </c>
      <c r="AE82">
        <v>1</v>
      </c>
      <c r="AF82">
        <v>1</v>
      </c>
      <c r="AG82" t="s">
        <v>94</v>
      </c>
      <c r="AH82" t="s">
        <v>1113</v>
      </c>
      <c r="AJ82" t="s">
        <v>428</v>
      </c>
      <c r="AK82" t="s">
        <v>215</v>
      </c>
      <c r="AM82">
        <v>-0.35799999999999998</v>
      </c>
      <c r="AO82">
        <v>0.69907307500652571</v>
      </c>
      <c r="AP82" t="s">
        <v>185</v>
      </c>
      <c r="AQ82" t="s">
        <v>58</v>
      </c>
    </row>
    <row r="83" spans="1:43" x14ac:dyDescent="0.35">
      <c r="A83">
        <v>37</v>
      </c>
      <c r="B83" t="s">
        <v>487</v>
      </c>
      <c r="C83">
        <v>37.1</v>
      </c>
      <c r="D83" t="s">
        <v>495</v>
      </c>
      <c r="E83" t="s">
        <v>489</v>
      </c>
      <c r="F83" s="114">
        <v>5.2155174262047875E-2</v>
      </c>
      <c r="G83">
        <v>0.25</v>
      </c>
      <c r="H83" s="115">
        <v>19.173553039543329</v>
      </c>
      <c r="I83" s="115">
        <v>4.7933882598858322</v>
      </c>
      <c r="J83" s="115">
        <v>0.78642870971762124</v>
      </c>
      <c r="K83" t="s">
        <v>76</v>
      </c>
      <c r="L83" s="115">
        <v>0.16406530559999999</v>
      </c>
      <c r="M83" t="s">
        <v>491</v>
      </c>
      <c r="N83" s="114"/>
      <c r="P83" t="s">
        <v>88</v>
      </c>
      <c r="Q83" t="s">
        <v>66</v>
      </c>
      <c r="R83" t="s">
        <v>88</v>
      </c>
      <c r="S83" t="s">
        <v>71</v>
      </c>
      <c r="T83" t="s">
        <v>213</v>
      </c>
      <c r="U83" t="s">
        <v>73</v>
      </c>
      <c r="V83" t="s">
        <v>90</v>
      </c>
      <c r="W83" t="s">
        <v>142</v>
      </c>
      <c r="X83" t="s">
        <v>285</v>
      </c>
      <c r="Y83" t="s">
        <v>490</v>
      </c>
      <c r="Z83">
        <v>2006</v>
      </c>
      <c r="AA83" t="s">
        <v>93</v>
      </c>
      <c r="AB83">
        <v>761</v>
      </c>
      <c r="AC83">
        <v>1</v>
      </c>
      <c r="AD83">
        <v>0</v>
      </c>
      <c r="AE83">
        <v>1</v>
      </c>
      <c r="AF83">
        <v>1</v>
      </c>
      <c r="AG83" t="s">
        <v>60</v>
      </c>
      <c r="AH83" t="s">
        <v>496</v>
      </c>
      <c r="AJ83" t="s">
        <v>132</v>
      </c>
      <c r="AK83" t="s">
        <v>74</v>
      </c>
      <c r="AL83" t="s">
        <v>196</v>
      </c>
      <c r="AM83">
        <v>1.4239999999999999E-2</v>
      </c>
      <c r="AN83">
        <v>1.0143418717770099</v>
      </c>
      <c r="AP83" t="s">
        <v>78</v>
      </c>
      <c r="AQ83" t="s">
        <v>58</v>
      </c>
    </row>
    <row r="84" spans="1:43" x14ac:dyDescent="0.35">
      <c r="A84">
        <v>37</v>
      </c>
      <c r="B84" t="s">
        <v>487</v>
      </c>
      <c r="C84">
        <v>37.200000000000003</v>
      </c>
      <c r="D84" t="s">
        <v>502</v>
      </c>
      <c r="E84" t="s">
        <v>501</v>
      </c>
      <c r="F84" s="114">
        <v>5.2155174262047875E-2</v>
      </c>
      <c r="G84">
        <v>0.25</v>
      </c>
      <c r="H84" s="115">
        <v>19.173553039543329</v>
      </c>
      <c r="I84" s="115">
        <v>4.7933882598858322</v>
      </c>
      <c r="J84" s="115">
        <v>0.76157667886278058</v>
      </c>
      <c r="K84" t="s">
        <v>76</v>
      </c>
      <c r="L84" s="115">
        <v>0.15888065759999997</v>
      </c>
      <c r="M84" t="s">
        <v>491</v>
      </c>
      <c r="N84" s="114"/>
      <c r="P84" t="s">
        <v>88</v>
      </c>
      <c r="Q84" t="s">
        <v>66</v>
      </c>
      <c r="R84" t="s">
        <v>88</v>
      </c>
      <c r="S84" t="s">
        <v>71</v>
      </c>
      <c r="T84" t="s">
        <v>213</v>
      </c>
      <c r="U84" t="s">
        <v>73</v>
      </c>
      <c r="V84" t="s">
        <v>90</v>
      </c>
      <c r="W84" t="s">
        <v>142</v>
      </c>
      <c r="X84" t="s">
        <v>285</v>
      </c>
      <c r="Y84" t="s">
        <v>490</v>
      </c>
      <c r="Z84">
        <v>2006</v>
      </c>
      <c r="AA84" t="s">
        <v>93</v>
      </c>
      <c r="AB84">
        <v>761</v>
      </c>
      <c r="AC84">
        <v>1</v>
      </c>
      <c r="AD84">
        <v>0</v>
      </c>
      <c r="AE84">
        <v>1</v>
      </c>
      <c r="AF84">
        <v>1</v>
      </c>
      <c r="AG84" t="s">
        <v>60</v>
      </c>
      <c r="AH84" t="s">
        <v>496</v>
      </c>
      <c r="AJ84" t="s">
        <v>132</v>
      </c>
      <c r="AK84" t="s">
        <v>74</v>
      </c>
      <c r="AL84" t="s">
        <v>196</v>
      </c>
      <c r="AM84">
        <v>1.379E-2</v>
      </c>
      <c r="AN84">
        <v>1.013885520621421</v>
      </c>
      <c r="AP84" t="s">
        <v>78</v>
      </c>
      <c r="AQ84" t="s">
        <v>58</v>
      </c>
    </row>
    <row r="85" spans="1:43" x14ac:dyDescent="0.35">
      <c r="A85">
        <v>37</v>
      </c>
      <c r="B85" t="s">
        <v>487</v>
      </c>
      <c r="C85">
        <v>37.1</v>
      </c>
      <c r="D85" t="s">
        <v>499</v>
      </c>
      <c r="E85" t="s">
        <v>489</v>
      </c>
      <c r="F85" s="114">
        <v>5.2155174262047875E-2</v>
      </c>
      <c r="G85">
        <v>0.25</v>
      </c>
      <c r="H85" s="115">
        <v>19.173553039543329</v>
      </c>
      <c r="I85" s="115">
        <v>4.7933882598858322</v>
      </c>
      <c r="J85" s="115">
        <v>9.1224130056490868E-2</v>
      </c>
      <c r="K85" t="s">
        <v>76</v>
      </c>
      <c r="L85" s="115">
        <v>1.9031241600000002E-2</v>
      </c>
      <c r="M85" t="s">
        <v>491</v>
      </c>
      <c r="N85" s="114"/>
      <c r="P85" t="s">
        <v>88</v>
      </c>
      <c r="Q85" t="s">
        <v>66</v>
      </c>
      <c r="R85" t="s">
        <v>88</v>
      </c>
      <c r="S85" t="s">
        <v>71</v>
      </c>
      <c r="T85" t="s">
        <v>213</v>
      </c>
      <c r="U85" t="s">
        <v>73</v>
      </c>
      <c r="V85" t="s">
        <v>90</v>
      </c>
      <c r="W85" t="s">
        <v>142</v>
      </c>
      <c r="X85" t="s">
        <v>285</v>
      </c>
      <c r="Y85" t="s">
        <v>490</v>
      </c>
      <c r="Z85">
        <v>2006</v>
      </c>
      <c r="AA85" t="s">
        <v>93</v>
      </c>
      <c r="AB85">
        <v>761</v>
      </c>
      <c r="AC85">
        <v>1</v>
      </c>
      <c r="AD85">
        <v>0</v>
      </c>
      <c r="AE85">
        <v>1</v>
      </c>
      <c r="AF85">
        <v>1</v>
      </c>
      <c r="AG85" t="s">
        <v>60</v>
      </c>
      <c r="AH85" t="s">
        <v>393</v>
      </c>
      <c r="AJ85" t="s">
        <v>132</v>
      </c>
      <c r="AK85" t="s">
        <v>74</v>
      </c>
      <c r="AL85" t="s">
        <v>196</v>
      </c>
      <c r="AM85">
        <v>3.4000000000000002E-4</v>
      </c>
      <c r="AN85">
        <v>1.0003400578065513</v>
      </c>
      <c r="AP85" t="s">
        <v>78</v>
      </c>
      <c r="AQ85" t="s">
        <v>58</v>
      </c>
    </row>
    <row r="86" spans="1:43" x14ac:dyDescent="0.35">
      <c r="A86">
        <v>37</v>
      </c>
      <c r="B86" t="s">
        <v>487</v>
      </c>
      <c r="C86">
        <v>37.1</v>
      </c>
      <c r="D86" t="s">
        <v>497</v>
      </c>
      <c r="E86" t="s">
        <v>489</v>
      </c>
      <c r="F86" s="114">
        <v>5.2155174262047875E-2</v>
      </c>
      <c r="G86">
        <v>0.25</v>
      </c>
      <c r="H86" s="115">
        <v>19.173553039543329</v>
      </c>
      <c r="I86" s="115">
        <v>4.7933882598858322</v>
      </c>
      <c r="J86" s="115">
        <v>0</v>
      </c>
      <c r="K86" t="s">
        <v>76</v>
      </c>
      <c r="L86" s="115">
        <v>0</v>
      </c>
      <c r="M86" t="s">
        <v>491</v>
      </c>
      <c r="N86" s="114"/>
      <c r="P86" t="s">
        <v>88</v>
      </c>
      <c r="Q86" t="s">
        <v>66</v>
      </c>
      <c r="R86" t="s">
        <v>88</v>
      </c>
      <c r="S86" t="s">
        <v>71</v>
      </c>
      <c r="T86" t="s">
        <v>213</v>
      </c>
      <c r="U86" t="s">
        <v>73</v>
      </c>
      <c r="V86" t="s">
        <v>90</v>
      </c>
      <c r="W86" t="s">
        <v>142</v>
      </c>
      <c r="X86" t="s">
        <v>285</v>
      </c>
      <c r="Y86" t="s">
        <v>490</v>
      </c>
      <c r="Z86">
        <v>2006</v>
      </c>
      <c r="AA86" t="s">
        <v>93</v>
      </c>
      <c r="AB86">
        <v>761</v>
      </c>
      <c r="AC86">
        <v>1</v>
      </c>
      <c r="AD86">
        <v>0</v>
      </c>
      <c r="AE86">
        <v>1</v>
      </c>
      <c r="AF86">
        <v>1</v>
      </c>
      <c r="AG86" t="s">
        <v>60</v>
      </c>
      <c r="AH86" t="s">
        <v>498</v>
      </c>
      <c r="AJ86" t="s">
        <v>132</v>
      </c>
      <c r="AK86" t="s">
        <v>74</v>
      </c>
      <c r="AL86" t="s">
        <v>196</v>
      </c>
      <c r="AM86">
        <v>2.1299999999999999E-3</v>
      </c>
      <c r="AN86">
        <v>1.0021322700614574</v>
      </c>
      <c r="AP86" t="s">
        <v>78</v>
      </c>
      <c r="AQ86" t="s">
        <v>58</v>
      </c>
    </row>
    <row r="87" spans="1:43" x14ac:dyDescent="0.35">
      <c r="A87">
        <v>54</v>
      </c>
      <c r="B87" t="s">
        <v>606</v>
      </c>
      <c r="C87">
        <v>54.3</v>
      </c>
      <c r="D87" t="s">
        <v>628</v>
      </c>
      <c r="E87" t="s">
        <v>625</v>
      </c>
      <c r="F87" s="114">
        <v>5.2155174262047875E-2</v>
      </c>
      <c r="G87">
        <v>0.33333333333333331</v>
      </c>
      <c r="H87" s="115">
        <v>19.173553039543329</v>
      </c>
      <c r="I87" s="115">
        <v>6.3911843465144429</v>
      </c>
      <c r="J87" s="115">
        <v>-0.68718014093723279</v>
      </c>
      <c r="K87" t="s">
        <v>623</v>
      </c>
      <c r="L87" s="115">
        <v>-0.10751999999999999</v>
      </c>
      <c r="M87" t="s">
        <v>491</v>
      </c>
      <c r="N87" s="114"/>
      <c r="P87" t="s">
        <v>88</v>
      </c>
      <c r="Q87" t="s">
        <v>66</v>
      </c>
      <c r="R87" t="s">
        <v>88</v>
      </c>
      <c r="S87" t="s">
        <v>71</v>
      </c>
      <c r="T87" t="s">
        <v>213</v>
      </c>
      <c r="U87" t="s">
        <v>73</v>
      </c>
      <c r="V87" t="s">
        <v>50</v>
      </c>
      <c r="W87" t="s">
        <v>436</v>
      </c>
      <c r="X87" t="s">
        <v>51</v>
      </c>
      <c r="Y87" t="s">
        <v>220</v>
      </c>
      <c r="Z87">
        <v>2009</v>
      </c>
      <c r="AA87" t="s">
        <v>93</v>
      </c>
      <c r="AB87">
        <v>8181</v>
      </c>
      <c r="AC87">
        <v>1</v>
      </c>
      <c r="AD87">
        <v>0</v>
      </c>
      <c r="AE87">
        <v>1</v>
      </c>
      <c r="AF87">
        <v>1</v>
      </c>
      <c r="AG87" t="s">
        <v>60</v>
      </c>
      <c r="AH87" t="s">
        <v>616</v>
      </c>
      <c r="AJ87" t="s">
        <v>132</v>
      </c>
      <c r="AK87" t="s">
        <v>74</v>
      </c>
      <c r="AL87" t="s">
        <v>75</v>
      </c>
      <c r="AM87">
        <v>0.32</v>
      </c>
      <c r="AN87">
        <v>1.3771277643359572</v>
      </c>
      <c r="AP87" t="s">
        <v>78</v>
      </c>
      <c r="AQ87" t="s">
        <v>58</v>
      </c>
    </row>
    <row r="88" spans="1:43" x14ac:dyDescent="0.35">
      <c r="A88">
        <v>54</v>
      </c>
      <c r="B88" t="s">
        <v>606</v>
      </c>
      <c r="C88">
        <v>54.1</v>
      </c>
      <c r="D88" t="s">
        <v>615</v>
      </c>
      <c r="E88" t="s">
        <v>608</v>
      </c>
      <c r="F88" s="114">
        <v>5.2155174262047875E-2</v>
      </c>
      <c r="G88">
        <v>0.33333333333333331</v>
      </c>
      <c r="H88" s="115">
        <v>19.173553039543329</v>
      </c>
      <c r="I88" s="115">
        <v>6.3911843465144429</v>
      </c>
      <c r="J88" s="115">
        <v>-0.816026417362964</v>
      </c>
      <c r="K88" t="s">
        <v>617</v>
      </c>
      <c r="L88" s="115">
        <v>-0.12767999999999999</v>
      </c>
      <c r="M88" t="s">
        <v>491</v>
      </c>
      <c r="N88" s="114"/>
      <c r="P88" t="s">
        <v>88</v>
      </c>
      <c r="Q88" t="s">
        <v>66</v>
      </c>
      <c r="R88" t="s">
        <v>88</v>
      </c>
      <c r="S88" t="s">
        <v>119</v>
      </c>
      <c r="T88" t="s">
        <v>120</v>
      </c>
      <c r="U88" t="s">
        <v>141</v>
      </c>
      <c r="V88" t="s">
        <v>50</v>
      </c>
      <c r="W88" t="s">
        <v>142</v>
      </c>
      <c r="X88" t="s">
        <v>51</v>
      </c>
      <c r="Y88" t="s">
        <v>220</v>
      </c>
      <c r="Z88">
        <v>2009</v>
      </c>
      <c r="AA88" t="s">
        <v>93</v>
      </c>
      <c r="AB88">
        <v>4934</v>
      </c>
      <c r="AC88">
        <v>1</v>
      </c>
      <c r="AD88">
        <v>0</v>
      </c>
      <c r="AE88">
        <v>1</v>
      </c>
      <c r="AF88">
        <v>1</v>
      </c>
      <c r="AG88" t="s">
        <v>60</v>
      </c>
      <c r="AH88" t="s">
        <v>616</v>
      </c>
      <c r="AJ88" t="s">
        <v>132</v>
      </c>
      <c r="AK88" t="s">
        <v>147</v>
      </c>
      <c r="AL88" t="s">
        <v>124</v>
      </c>
      <c r="AM88">
        <v>0.38</v>
      </c>
      <c r="AO88">
        <v>1.4622845894342245</v>
      </c>
      <c r="AP88" t="s">
        <v>185</v>
      </c>
      <c r="AQ88" t="s">
        <v>58</v>
      </c>
    </row>
    <row r="89" spans="1:43" x14ac:dyDescent="0.35">
      <c r="A89">
        <v>54</v>
      </c>
      <c r="B89" t="s">
        <v>606</v>
      </c>
      <c r="C89">
        <v>54.2</v>
      </c>
      <c r="D89" t="s">
        <v>622</v>
      </c>
      <c r="E89" t="s">
        <v>619</v>
      </c>
      <c r="F89" s="114">
        <v>5.2155174262047875E-2</v>
      </c>
      <c r="G89">
        <v>0.33333333333333331</v>
      </c>
      <c r="H89" s="115">
        <v>19.173553039543329</v>
      </c>
      <c r="I89" s="115">
        <v>6.3911843465144429</v>
      </c>
      <c r="J89" s="115">
        <v>-0.85897517617154107</v>
      </c>
      <c r="K89" t="s">
        <v>623</v>
      </c>
      <c r="L89" s="115">
        <v>-0.13439999999999999</v>
      </c>
      <c r="M89" t="s">
        <v>491</v>
      </c>
      <c r="N89" s="114"/>
      <c r="P89" t="s">
        <v>88</v>
      </c>
      <c r="Q89" t="s">
        <v>66</v>
      </c>
      <c r="R89" t="s">
        <v>88</v>
      </c>
      <c r="S89" t="s">
        <v>71</v>
      </c>
      <c r="T89" t="s">
        <v>213</v>
      </c>
      <c r="U89" t="s">
        <v>73</v>
      </c>
      <c r="V89" t="s">
        <v>50</v>
      </c>
      <c r="W89" t="s">
        <v>142</v>
      </c>
      <c r="X89" t="s">
        <v>51</v>
      </c>
      <c r="Y89" t="s">
        <v>220</v>
      </c>
      <c r="Z89">
        <v>2009</v>
      </c>
      <c r="AA89" t="s">
        <v>93</v>
      </c>
      <c r="AB89">
        <v>3334</v>
      </c>
      <c r="AC89">
        <v>1</v>
      </c>
      <c r="AD89">
        <v>0</v>
      </c>
      <c r="AE89">
        <v>1</v>
      </c>
      <c r="AF89">
        <v>1</v>
      </c>
      <c r="AG89" t="s">
        <v>60</v>
      </c>
      <c r="AH89" t="s">
        <v>616</v>
      </c>
      <c r="AJ89" t="s">
        <v>132</v>
      </c>
      <c r="AK89" t="s">
        <v>74</v>
      </c>
      <c r="AL89" t="s">
        <v>75</v>
      </c>
      <c r="AM89">
        <v>0.4</v>
      </c>
      <c r="AN89">
        <v>1.4918246976412703</v>
      </c>
      <c r="AP89" t="s">
        <v>78</v>
      </c>
      <c r="AQ89" t="s">
        <v>58</v>
      </c>
    </row>
    <row r="90" spans="1:43" x14ac:dyDescent="0.35">
      <c r="A90">
        <v>55</v>
      </c>
      <c r="B90" t="s">
        <v>629</v>
      </c>
      <c r="C90">
        <v>55.1</v>
      </c>
      <c r="D90" t="s">
        <v>637</v>
      </c>
      <c r="E90" t="s">
        <v>630</v>
      </c>
      <c r="F90" s="114">
        <v>1.0325443093044812E-2</v>
      </c>
      <c r="G90">
        <v>0.33333333333333331</v>
      </c>
      <c r="H90" s="115">
        <v>96.848144044646091</v>
      </c>
      <c r="I90" s="115">
        <v>32.282714681548697</v>
      </c>
      <c r="J90" s="115">
        <v>5.2866999999999997</v>
      </c>
      <c r="K90" t="s">
        <v>631</v>
      </c>
      <c r="L90" s="115">
        <v>0.16376256</v>
      </c>
      <c r="M90" t="s">
        <v>491</v>
      </c>
      <c r="N90" s="114">
        <v>1.0325443093044812E-2</v>
      </c>
      <c r="O90" t="s">
        <v>128</v>
      </c>
      <c r="P90" t="s">
        <v>88</v>
      </c>
      <c r="Q90" t="s">
        <v>66</v>
      </c>
      <c r="R90" t="s">
        <v>88</v>
      </c>
      <c r="S90" t="s">
        <v>302</v>
      </c>
      <c r="T90" t="s">
        <v>120</v>
      </c>
      <c r="U90" t="s">
        <v>141</v>
      </c>
      <c r="V90" t="s">
        <v>90</v>
      </c>
      <c r="W90" t="s">
        <v>13</v>
      </c>
      <c r="X90" t="s">
        <v>51</v>
      </c>
      <c r="Y90" t="s">
        <v>92</v>
      </c>
      <c r="Z90" t="s">
        <v>54</v>
      </c>
      <c r="AA90" t="s">
        <v>165</v>
      </c>
      <c r="AB90">
        <v>1000</v>
      </c>
      <c r="AC90">
        <v>1</v>
      </c>
      <c r="AD90">
        <v>0</v>
      </c>
      <c r="AE90">
        <v>1</v>
      </c>
      <c r="AF90">
        <v>1</v>
      </c>
      <c r="AG90" t="s">
        <v>60</v>
      </c>
      <c r="AH90" t="s">
        <v>638</v>
      </c>
      <c r="AJ90" t="s">
        <v>132</v>
      </c>
      <c r="AK90" t="s">
        <v>147</v>
      </c>
      <c r="AL90" t="s">
        <v>124</v>
      </c>
      <c r="AM90">
        <v>5.4000000000000003E-3</v>
      </c>
      <c r="AN90">
        <v>1.0054146062794678</v>
      </c>
      <c r="AP90" t="s">
        <v>78</v>
      </c>
      <c r="AQ90">
        <v>15.860099999999999</v>
      </c>
    </row>
    <row r="91" spans="1:43" x14ac:dyDescent="0.35">
      <c r="A91">
        <v>55</v>
      </c>
      <c r="B91" t="s">
        <v>629</v>
      </c>
      <c r="C91">
        <v>55.1</v>
      </c>
      <c r="D91" t="s">
        <v>635</v>
      </c>
      <c r="E91" t="s">
        <v>630</v>
      </c>
      <c r="F91" s="114">
        <v>7.8909351620947629E-3</v>
      </c>
      <c r="G91">
        <v>0.33333333333333331</v>
      </c>
      <c r="H91" s="115">
        <v>126.72769189685441</v>
      </c>
      <c r="I91" s="115">
        <v>42.242563965618132</v>
      </c>
      <c r="J91" s="115">
        <v>1.2029999999999998</v>
      </c>
      <c r="K91" t="s">
        <v>631</v>
      </c>
      <c r="L91" s="115">
        <v>2.8478384999999998E-2</v>
      </c>
      <c r="M91" t="s">
        <v>491</v>
      </c>
      <c r="N91" s="114">
        <v>7.8909351620947629E-3</v>
      </c>
      <c r="O91" t="s">
        <v>128</v>
      </c>
      <c r="P91" t="s">
        <v>88</v>
      </c>
      <c r="Q91" t="s">
        <v>66</v>
      </c>
      <c r="R91" t="s">
        <v>88</v>
      </c>
      <c r="S91" t="s">
        <v>302</v>
      </c>
      <c r="T91" t="s">
        <v>120</v>
      </c>
      <c r="U91" t="s">
        <v>141</v>
      </c>
      <c r="V91" t="s">
        <v>90</v>
      </c>
      <c r="W91" t="s">
        <v>13</v>
      </c>
      <c r="X91" t="s">
        <v>51</v>
      </c>
      <c r="Y91" t="s">
        <v>92</v>
      </c>
      <c r="Z91" t="s">
        <v>54</v>
      </c>
      <c r="AA91" t="s">
        <v>165</v>
      </c>
      <c r="AB91">
        <v>1000</v>
      </c>
      <c r="AC91">
        <v>1</v>
      </c>
      <c r="AD91">
        <v>0</v>
      </c>
      <c r="AE91">
        <v>1</v>
      </c>
      <c r="AF91">
        <v>1</v>
      </c>
      <c r="AG91" t="s">
        <v>60</v>
      </c>
      <c r="AH91" t="s">
        <v>636</v>
      </c>
      <c r="AJ91" t="s">
        <v>132</v>
      </c>
      <c r="AK91" t="s">
        <v>147</v>
      </c>
      <c r="AL91" t="s">
        <v>124</v>
      </c>
      <c r="AM91">
        <v>5.0000000000000001E-4</v>
      </c>
      <c r="AN91">
        <v>1.0005001250208359</v>
      </c>
      <c r="AP91" t="s">
        <v>78</v>
      </c>
      <c r="AQ91">
        <v>3.609</v>
      </c>
    </row>
    <row r="92" spans="1:43" x14ac:dyDescent="0.35">
      <c r="A92">
        <v>55</v>
      </c>
      <c r="B92" t="s">
        <v>629</v>
      </c>
      <c r="C92">
        <v>55.1</v>
      </c>
      <c r="D92" t="s">
        <v>644</v>
      </c>
      <c r="E92" t="s">
        <v>630</v>
      </c>
      <c r="F92" s="114">
        <v>5.771587875417131E-3</v>
      </c>
      <c r="G92">
        <v>0.33333333333333331</v>
      </c>
      <c r="H92" s="115">
        <v>173.26254430939022</v>
      </c>
      <c r="I92" s="115">
        <v>57.754181436463405</v>
      </c>
      <c r="J92" s="115">
        <v>0.95893333333333319</v>
      </c>
      <c r="K92" t="s">
        <v>631</v>
      </c>
      <c r="L92" s="115">
        <v>1.6603704E-2</v>
      </c>
      <c r="M92" t="s">
        <v>491</v>
      </c>
      <c r="N92" s="114">
        <v>5.771587875417131E-3</v>
      </c>
      <c r="O92" t="s">
        <v>128</v>
      </c>
      <c r="P92" t="s">
        <v>88</v>
      </c>
      <c r="Q92" t="s">
        <v>66</v>
      </c>
      <c r="R92" t="s">
        <v>88</v>
      </c>
      <c r="S92" t="s">
        <v>302</v>
      </c>
      <c r="T92" t="s">
        <v>120</v>
      </c>
      <c r="U92" t="s">
        <v>141</v>
      </c>
      <c r="V92" t="s">
        <v>90</v>
      </c>
      <c r="W92" t="s">
        <v>13</v>
      </c>
      <c r="X92" t="s">
        <v>51</v>
      </c>
      <c r="Y92" t="s">
        <v>92</v>
      </c>
      <c r="Z92" t="s">
        <v>54</v>
      </c>
      <c r="AA92" t="s">
        <v>165</v>
      </c>
      <c r="AB92">
        <v>1000</v>
      </c>
      <c r="AC92">
        <v>1</v>
      </c>
      <c r="AD92">
        <v>0</v>
      </c>
      <c r="AE92">
        <v>1</v>
      </c>
      <c r="AF92">
        <v>1</v>
      </c>
      <c r="AG92" t="s">
        <v>60</v>
      </c>
      <c r="AH92" t="s">
        <v>645</v>
      </c>
      <c r="AJ92" t="s">
        <v>132</v>
      </c>
      <c r="AK92" t="s">
        <v>147</v>
      </c>
      <c r="AL92" t="s">
        <v>124</v>
      </c>
      <c r="AM92">
        <v>5.8400000000000001E-2</v>
      </c>
      <c r="AN92">
        <v>1.0601389664970762</v>
      </c>
      <c r="AP92" t="s">
        <v>78</v>
      </c>
      <c r="AQ92">
        <v>2.8767999999999998</v>
      </c>
    </row>
    <row r="93" spans="1:43" x14ac:dyDescent="0.35">
      <c r="A93">
        <v>80</v>
      </c>
      <c r="B93" t="s">
        <v>914</v>
      </c>
      <c r="C93">
        <v>80.099999999999994</v>
      </c>
      <c r="D93" t="s">
        <v>915</v>
      </c>
      <c r="E93" t="s">
        <v>916</v>
      </c>
      <c r="F93" s="114">
        <v>5.3532500000000004E-2</v>
      </c>
      <c r="G93">
        <v>1</v>
      </c>
      <c r="H93" s="115">
        <v>18.680240975108578</v>
      </c>
      <c r="I93" s="115">
        <v>18.680240975108578</v>
      </c>
      <c r="J93" s="115">
        <v>-0.02</v>
      </c>
      <c r="K93" t="s">
        <v>918</v>
      </c>
      <c r="L93" s="115">
        <v>-1.07065E-3</v>
      </c>
      <c r="M93" t="s">
        <v>77</v>
      </c>
      <c r="N93" s="114">
        <v>5.3532500000000004E-2</v>
      </c>
      <c r="O93" t="s">
        <v>128</v>
      </c>
      <c r="P93" t="s">
        <v>44</v>
      </c>
      <c r="Q93" t="s">
        <v>45</v>
      </c>
      <c r="R93" t="s">
        <v>46</v>
      </c>
      <c r="S93" t="s">
        <v>119</v>
      </c>
      <c r="T93" t="s">
        <v>120</v>
      </c>
      <c r="U93" t="s">
        <v>141</v>
      </c>
      <c r="V93" t="s">
        <v>50</v>
      </c>
      <c r="W93" t="s">
        <v>13</v>
      </c>
      <c r="X93" t="s">
        <v>664</v>
      </c>
      <c r="Y93" t="s">
        <v>917</v>
      </c>
      <c r="Z93">
        <v>2009</v>
      </c>
      <c r="AA93" t="s">
        <v>93</v>
      </c>
      <c r="AB93">
        <v>22201</v>
      </c>
      <c r="AC93">
        <v>1</v>
      </c>
      <c r="AD93">
        <v>0</v>
      </c>
      <c r="AE93">
        <v>1</v>
      </c>
      <c r="AF93">
        <v>1</v>
      </c>
      <c r="AG93" t="s">
        <v>60</v>
      </c>
      <c r="AH93" t="s">
        <v>337</v>
      </c>
      <c r="AJ93" t="s">
        <v>132</v>
      </c>
      <c r="AK93" t="s">
        <v>147</v>
      </c>
      <c r="AL93" t="s">
        <v>124</v>
      </c>
      <c r="AM93">
        <v>-1E-3</v>
      </c>
      <c r="AN93">
        <v>0.99</v>
      </c>
      <c r="AP93" t="s">
        <v>126</v>
      </c>
      <c r="AQ93">
        <v>0.02</v>
      </c>
    </row>
    <row r="94" spans="1:43" x14ac:dyDescent="0.35">
      <c r="A94">
        <v>86</v>
      </c>
      <c r="B94" t="s">
        <v>920</v>
      </c>
      <c r="C94">
        <v>86.1</v>
      </c>
      <c r="D94" t="s">
        <v>921</v>
      </c>
      <c r="E94" t="s">
        <v>922</v>
      </c>
      <c r="F94" s="114">
        <v>5.2155174262047875E-2</v>
      </c>
      <c r="G94">
        <v>0.33333333333333331</v>
      </c>
      <c r="H94" s="115">
        <v>19.173553039543329</v>
      </c>
      <c r="I94" s="115">
        <v>6.3911843465144429</v>
      </c>
      <c r="J94" s="115">
        <v>2.4542147890615462</v>
      </c>
      <c r="L94" s="115">
        <v>0.38400000000000001</v>
      </c>
      <c r="M94" t="s">
        <v>126</v>
      </c>
      <c r="N94" s="114"/>
      <c r="P94" t="s">
        <v>88</v>
      </c>
      <c r="Q94" t="s">
        <v>66</v>
      </c>
      <c r="R94" t="s">
        <v>88</v>
      </c>
      <c r="S94" t="s">
        <v>47</v>
      </c>
      <c r="T94" t="s">
        <v>89</v>
      </c>
      <c r="U94" t="s">
        <v>49</v>
      </c>
      <c r="V94" t="s">
        <v>90</v>
      </c>
      <c r="W94" t="s">
        <v>174</v>
      </c>
      <c r="X94" t="s">
        <v>51</v>
      </c>
      <c r="Y94" t="s">
        <v>923</v>
      </c>
      <c r="Z94" t="s">
        <v>924</v>
      </c>
      <c r="AA94" t="s">
        <v>165</v>
      </c>
      <c r="AB94">
        <v>120</v>
      </c>
      <c r="AC94">
        <v>1</v>
      </c>
      <c r="AD94">
        <v>0</v>
      </c>
      <c r="AE94">
        <v>1</v>
      </c>
      <c r="AF94">
        <v>1</v>
      </c>
      <c r="AG94" t="s">
        <v>60</v>
      </c>
      <c r="AH94" t="s">
        <v>925</v>
      </c>
      <c r="AJ94" t="s">
        <v>132</v>
      </c>
      <c r="AK94" t="s">
        <v>55</v>
      </c>
      <c r="AM94">
        <v>2.74</v>
      </c>
      <c r="AP94" t="s">
        <v>58</v>
      </c>
      <c r="AQ94" t="s">
        <v>58</v>
      </c>
    </row>
    <row r="95" spans="1:43" x14ac:dyDescent="0.35">
      <c r="A95">
        <v>86</v>
      </c>
      <c r="B95" t="s">
        <v>920</v>
      </c>
      <c r="C95">
        <v>86.3</v>
      </c>
      <c r="D95" t="s">
        <v>931</v>
      </c>
      <c r="E95" t="s">
        <v>932</v>
      </c>
      <c r="F95" s="114">
        <v>5.2155174262047875E-2</v>
      </c>
      <c r="G95">
        <v>0.33333333333333331</v>
      </c>
      <c r="H95" s="115">
        <v>19.173553039543329</v>
      </c>
      <c r="I95" s="115">
        <v>6.3911843465144429</v>
      </c>
      <c r="J95" s="115">
        <v>1.3996693718866631</v>
      </c>
      <c r="L95" s="115">
        <v>0.219</v>
      </c>
      <c r="M95" t="s">
        <v>126</v>
      </c>
      <c r="N95" s="114"/>
      <c r="P95" t="s">
        <v>44</v>
      </c>
      <c r="Q95" t="s">
        <v>66</v>
      </c>
      <c r="R95" t="s">
        <v>46</v>
      </c>
      <c r="S95" t="s">
        <v>47</v>
      </c>
      <c r="T95" t="s">
        <v>89</v>
      </c>
      <c r="U95" t="s">
        <v>49</v>
      </c>
      <c r="V95" t="s">
        <v>90</v>
      </c>
      <c r="W95" t="s">
        <v>537</v>
      </c>
      <c r="X95" t="s">
        <v>51</v>
      </c>
      <c r="Y95" t="s">
        <v>923</v>
      </c>
      <c r="Z95" t="s">
        <v>924</v>
      </c>
      <c r="AA95" t="s">
        <v>165</v>
      </c>
      <c r="AB95">
        <v>120</v>
      </c>
      <c r="AC95">
        <v>1</v>
      </c>
      <c r="AD95">
        <v>0</v>
      </c>
      <c r="AE95">
        <v>1</v>
      </c>
      <c r="AF95">
        <v>1</v>
      </c>
      <c r="AG95" t="s">
        <v>60</v>
      </c>
      <c r="AH95" t="s">
        <v>925</v>
      </c>
      <c r="AJ95" t="s">
        <v>132</v>
      </c>
      <c r="AK95" t="s">
        <v>55</v>
      </c>
      <c r="AM95">
        <v>1.23</v>
      </c>
      <c r="AP95" t="s">
        <v>58</v>
      </c>
      <c r="AQ95" t="s">
        <v>58</v>
      </c>
    </row>
    <row r="96" spans="1:43" x14ac:dyDescent="0.35">
      <c r="A96">
        <v>86</v>
      </c>
      <c r="B96" t="s">
        <v>920</v>
      </c>
      <c r="C96">
        <v>86.2</v>
      </c>
      <c r="D96" t="s">
        <v>928</v>
      </c>
      <c r="E96" t="s">
        <v>927</v>
      </c>
      <c r="F96" s="114">
        <v>5.2155174262047875E-2</v>
      </c>
      <c r="G96">
        <v>0.33333333333333331</v>
      </c>
      <c r="H96" s="115">
        <v>19.173553039543329</v>
      </c>
      <c r="I96" s="115">
        <v>6.3911843465144429</v>
      </c>
      <c r="J96" s="115">
        <v>1.0034159424027675</v>
      </c>
      <c r="L96" s="115">
        <v>0.157</v>
      </c>
      <c r="M96" t="s">
        <v>126</v>
      </c>
      <c r="N96" s="114"/>
      <c r="P96" t="s">
        <v>44</v>
      </c>
      <c r="Q96" t="s">
        <v>66</v>
      </c>
      <c r="R96" t="s">
        <v>46</v>
      </c>
      <c r="S96" t="s">
        <v>47</v>
      </c>
      <c r="T96" t="s">
        <v>89</v>
      </c>
      <c r="U96" t="s">
        <v>49</v>
      </c>
      <c r="V96" t="s">
        <v>90</v>
      </c>
      <c r="W96" t="s">
        <v>102</v>
      </c>
      <c r="X96" t="s">
        <v>51</v>
      </c>
      <c r="Y96" t="s">
        <v>923</v>
      </c>
      <c r="Z96" t="s">
        <v>924</v>
      </c>
      <c r="AA96" t="s">
        <v>165</v>
      </c>
      <c r="AB96">
        <v>120</v>
      </c>
      <c r="AC96">
        <v>1</v>
      </c>
      <c r="AD96">
        <v>0</v>
      </c>
      <c r="AE96">
        <v>1</v>
      </c>
      <c r="AF96">
        <v>1</v>
      </c>
      <c r="AG96" t="s">
        <v>60</v>
      </c>
      <c r="AH96" t="s">
        <v>925</v>
      </c>
      <c r="AJ96" t="s">
        <v>132</v>
      </c>
      <c r="AK96" t="s">
        <v>55</v>
      </c>
      <c r="AM96">
        <v>1.01</v>
      </c>
      <c r="AP96" t="s">
        <v>58</v>
      </c>
      <c r="AQ96" t="s">
        <v>58</v>
      </c>
    </row>
    <row r="97" spans="1:43" x14ac:dyDescent="0.35">
      <c r="A97">
        <v>102</v>
      </c>
      <c r="B97" t="s">
        <v>1017</v>
      </c>
      <c r="C97">
        <v>102.1</v>
      </c>
      <c r="D97" t="s">
        <v>1024</v>
      </c>
      <c r="E97" t="s">
        <v>200</v>
      </c>
      <c r="F97" s="114">
        <v>4.6808510638297871E-2</v>
      </c>
      <c r="G97">
        <v>0.5</v>
      </c>
      <c r="H97" s="115">
        <v>21.363636363636363</v>
      </c>
      <c r="I97" s="115">
        <v>10.681818181818182</v>
      </c>
      <c r="J97" s="115">
        <v>2.35</v>
      </c>
      <c r="K97" t="s">
        <v>682</v>
      </c>
      <c r="L97" s="115">
        <v>0.22</v>
      </c>
      <c r="M97" t="s">
        <v>126</v>
      </c>
      <c r="N97" s="114">
        <v>4.6808510638297871E-2</v>
      </c>
      <c r="O97" t="s">
        <v>128</v>
      </c>
      <c r="P97" t="s">
        <v>88</v>
      </c>
      <c r="Q97" t="s">
        <v>66</v>
      </c>
      <c r="R97" t="s">
        <v>88</v>
      </c>
      <c r="S97" t="s">
        <v>47</v>
      </c>
      <c r="T97" t="s">
        <v>838</v>
      </c>
      <c r="U97" t="s">
        <v>49</v>
      </c>
      <c r="V97" t="s">
        <v>90</v>
      </c>
      <c r="W97" t="s">
        <v>13</v>
      </c>
      <c r="X97" t="s">
        <v>664</v>
      </c>
      <c r="Y97" t="s">
        <v>839</v>
      </c>
      <c r="Z97" t="s">
        <v>1019</v>
      </c>
      <c r="AA97" t="s">
        <v>165</v>
      </c>
      <c r="AB97">
        <v>1824</v>
      </c>
      <c r="AC97">
        <v>1</v>
      </c>
      <c r="AD97">
        <v>0</v>
      </c>
      <c r="AE97">
        <v>1</v>
      </c>
      <c r="AF97">
        <v>1</v>
      </c>
      <c r="AG97" t="s">
        <v>60</v>
      </c>
      <c r="AH97" t="s">
        <v>1025</v>
      </c>
      <c r="AJ97" t="s">
        <v>132</v>
      </c>
      <c r="AK97" t="s">
        <v>1021</v>
      </c>
      <c r="AM97">
        <v>0.16</v>
      </c>
      <c r="AP97" t="s">
        <v>58</v>
      </c>
      <c r="AQ97">
        <v>4.7</v>
      </c>
    </row>
    <row r="98" spans="1:43" x14ac:dyDescent="0.35">
      <c r="A98">
        <v>102</v>
      </c>
      <c r="B98" t="s">
        <v>1017</v>
      </c>
      <c r="C98">
        <v>102.1</v>
      </c>
      <c r="D98" t="s">
        <v>1018</v>
      </c>
      <c r="E98" t="s">
        <v>200</v>
      </c>
      <c r="F98" s="114">
        <v>1.5748031496062995E-2</v>
      </c>
      <c r="G98">
        <v>0.5</v>
      </c>
      <c r="H98" s="115">
        <v>63.499999999999986</v>
      </c>
      <c r="I98" s="115">
        <v>31.749999999999993</v>
      </c>
      <c r="J98" s="115">
        <v>-3.1749999999999994</v>
      </c>
      <c r="K98" t="s">
        <v>682</v>
      </c>
      <c r="L98" s="115">
        <v>-0.1</v>
      </c>
      <c r="M98" t="s">
        <v>126</v>
      </c>
      <c r="N98" s="114">
        <v>1.5748031496062995E-2</v>
      </c>
      <c r="O98" t="s">
        <v>128</v>
      </c>
      <c r="P98" t="s">
        <v>88</v>
      </c>
      <c r="Q98" t="s">
        <v>45</v>
      </c>
      <c r="R98" t="s">
        <v>44</v>
      </c>
      <c r="S98" t="s">
        <v>47</v>
      </c>
      <c r="T98" t="s">
        <v>838</v>
      </c>
      <c r="U98" t="s">
        <v>49</v>
      </c>
      <c r="V98" t="s">
        <v>90</v>
      </c>
      <c r="W98" t="s">
        <v>13</v>
      </c>
      <c r="X98" t="s">
        <v>664</v>
      </c>
      <c r="Y98" t="s">
        <v>839</v>
      </c>
      <c r="Z98" t="s">
        <v>1019</v>
      </c>
      <c r="AA98" t="s">
        <v>165</v>
      </c>
      <c r="AB98">
        <v>1824</v>
      </c>
      <c r="AC98">
        <v>1</v>
      </c>
      <c r="AD98">
        <v>0</v>
      </c>
      <c r="AE98">
        <v>1</v>
      </c>
      <c r="AF98">
        <v>1</v>
      </c>
      <c r="AG98" t="s">
        <v>60</v>
      </c>
      <c r="AH98" t="s">
        <v>1020</v>
      </c>
      <c r="AJ98" t="s">
        <v>132</v>
      </c>
      <c r="AK98" t="s">
        <v>1021</v>
      </c>
      <c r="AM98">
        <v>-2.5999999999999999E-2</v>
      </c>
      <c r="AP98" t="s">
        <v>58</v>
      </c>
      <c r="AQ98">
        <v>-6.35</v>
      </c>
    </row>
    <row r="99" spans="1:43" x14ac:dyDescent="0.35">
      <c r="A99">
        <v>103</v>
      </c>
      <c r="B99" t="s">
        <v>1026</v>
      </c>
      <c r="C99">
        <v>103.1</v>
      </c>
      <c r="D99" t="s">
        <v>1033</v>
      </c>
      <c r="E99" t="s">
        <v>1028</v>
      </c>
      <c r="F99" s="114">
        <v>4.4400592007893432E-2</v>
      </c>
      <c r="G99">
        <v>1</v>
      </c>
      <c r="H99" s="115">
        <v>22.522222222222226</v>
      </c>
      <c r="I99" s="115">
        <v>22.522222222222226</v>
      </c>
      <c r="J99" s="115">
        <v>2.0270000000000001</v>
      </c>
      <c r="K99" t="s">
        <v>354</v>
      </c>
      <c r="L99" s="115">
        <v>0.09</v>
      </c>
      <c r="M99" t="s">
        <v>209</v>
      </c>
      <c r="N99" s="114">
        <v>4.4400592007893432E-2</v>
      </c>
      <c r="O99" t="s">
        <v>128</v>
      </c>
      <c r="P99" t="s">
        <v>88</v>
      </c>
      <c r="Q99" t="s">
        <v>66</v>
      </c>
      <c r="R99" t="s">
        <v>88</v>
      </c>
      <c r="S99" t="s">
        <v>1029</v>
      </c>
      <c r="T99" t="s">
        <v>1030</v>
      </c>
      <c r="U99" t="s">
        <v>377</v>
      </c>
      <c r="V99" t="s">
        <v>90</v>
      </c>
      <c r="W99" t="s">
        <v>142</v>
      </c>
      <c r="X99" t="s">
        <v>51</v>
      </c>
      <c r="Y99" t="s">
        <v>92</v>
      </c>
      <c r="Z99">
        <v>2010</v>
      </c>
      <c r="AA99" t="s">
        <v>165</v>
      </c>
      <c r="AB99">
        <v>4399</v>
      </c>
      <c r="AC99">
        <v>1</v>
      </c>
      <c r="AD99">
        <v>0</v>
      </c>
      <c r="AE99">
        <v>1</v>
      </c>
      <c r="AF99">
        <v>1</v>
      </c>
      <c r="AG99" t="s">
        <v>60</v>
      </c>
      <c r="AH99" t="s">
        <v>1034</v>
      </c>
      <c r="AJ99" t="s">
        <v>132</v>
      </c>
      <c r="AK99" t="s">
        <v>1032</v>
      </c>
      <c r="AM99">
        <v>0.09</v>
      </c>
      <c r="AP99" t="s">
        <v>58</v>
      </c>
      <c r="AQ99">
        <v>2.0270000000000001</v>
      </c>
    </row>
    <row r="100" spans="1:43" x14ac:dyDescent="0.35">
      <c r="A100">
        <v>113</v>
      </c>
      <c r="B100" t="s">
        <v>1122</v>
      </c>
      <c r="C100">
        <v>113.1</v>
      </c>
      <c r="D100" t="s">
        <v>1123</v>
      </c>
      <c r="E100" t="s">
        <v>1124</v>
      </c>
      <c r="F100" s="114">
        <v>6.7926762940735186E-2</v>
      </c>
      <c r="G100">
        <v>1</v>
      </c>
      <c r="H100" s="115">
        <v>14.721737893979743</v>
      </c>
      <c r="I100" s="115">
        <v>14.721737893979743</v>
      </c>
      <c r="J100" s="115">
        <v>2.6659999999999999</v>
      </c>
      <c r="K100" t="s">
        <v>1128</v>
      </c>
      <c r="L100" s="115">
        <v>0.18109275</v>
      </c>
      <c r="M100" t="s">
        <v>491</v>
      </c>
      <c r="N100" s="114">
        <v>6.7926762940735186E-2</v>
      </c>
      <c r="O100" t="s">
        <v>128</v>
      </c>
      <c r="P100" t="s">
        <v>88</v>
      </c>
      <c r="Q100" t="s">
        <v>66</v>
      </c>
      <c r="R100" t="s">
        <v>88</v>
      </c>
      <c r="S100" t="s">
        <v>71</v>
      </c>
      <c r="T100" t="s">
        <v>1125</v>
      </c>
      <c r="U100" t="s">
        <v>73</v>
      </c>
      <c r="V100" t="s">
        <v>50</v>
      </c>
      <c r="W100" t="s">
        <v>13</v>
      </c>
      <c r="X100" t="s">
        <v>51</v>
      </c>
      <c r="Y100" t="s">
        <v>1126</v>
      </c>
      <c r="Z100" t="s">
        <v>92</v>
      </c>
      <c r="AA100" t="s">
        <v>165</v>
      </c>
      <c r="AB100">
        <v>62011</v>
      </c>
      <c r="AC100">
        <v>1</v>
      </c>
      <c r="AD100">
        <v>0</v>
      </c>
      <c r="AE100">
        <v>1</v>
      </c>
      <c r="AF100">
        <v>1</v>
      </c>
      <c r="AG100" t="s">
        <v>60</v>
      </c>
      <c r="AH100" t="s">
        <v>1127</v>
      </c>
      <c r="AJ100" t="s">
        <v>132</v>
      </c>
      <c r="AK100" t="s">
        <v>288</v>
      </c>
      <c r="AL100" t="s">
        <v>75</v>
      </c>
      <c r="AM100">
        <v>7.4999999999999997E-3</v>
      </c>
      <c r="AN100">
        <v>1.0075281954445339</v>
      </c>
      <c r="AP100" t="s">
        <v>78</v>
      </c>
      <c r="AQ100">
        <v>2.6659999999999999</v>
      </c>
    </row>
    <row r="101" spans="1:43" x14ac:dyDescent="0.35">
      <c r="A101">
        <v>115</v>
      </c>
      <c r="B101" t="s">
        <v>1136</v>
      </c>
      <c r="C101">
        <v>115.4</v>
      </c>
      <c r="D101" t="s">
        <v>1141</v>
      </c>
      <c r="E101" t="s">
        <v>1138</v>
      </c>
      <c r="F101" s="114">
        <v>0.17435158501440923</v>
      </c>
      <c r="G101">
        <v>1</v>
      </c>
      <c r="H101" s="115">
        <v>5.7355371900826446</v>
      </c>
      <c r="I101" s="115">
        <v>5.7355371900826446</v>
      </c>
      <c r="J101" s="115">
        <v>2.7759999999999998</v>
      </c>
      <c r="K101" t="s">
        <v>197</v>
      </c>
      <c r="L101" s="115">
        <v>0.48399999999999999</v>
      </c>
      <c r="M101" t="s">
        <v>126</v>
      </c>
      <c r="N101" s="114">
        <v>0.17435158501440923</v>
      </c>
      <c r="O101" t="s">
        <v>128</v>
      </c>
      <c r="P101" t="s">
        <v>88</v>
      </c>
      <c r="Q101" t="s">
        <v>66</v>
      </c>
      <c r="R101" t="s">
        <v>88</v>
      </c>
      <c r="S101" t="s">
        <v>163</v>
      </c>
      <c r="T101" t="s">
        <v>120</v>
      </c>
      <c r="U101" t="s">
        <v>1139</v>
      </c>
      <c r="V101" t="s">
        <v>90</v>
      </c>
      <c r="W101" t="s">
        <v>13</v>
      </c>
      <c r="X101" t="s">
        <v>51</v>
      </c>
      <c r="Y101" t="s">
        <v>270</v>
      </c>
      <c r="Z101">
        <v>2003</v>
      </c>
      <c r="AA101" t="s">
        <v>93</v>
      </c>
      <c r="AB101">
        <v>22</v>
      </c>
      <c r="AC101">
        <v>1</v>
      </c>
      <c r="AD101">
        <v>1</v>
      </c>
      <c r="AE101">
        <v>0</v>
      </c>
      <c r="AF101">
        <v>1</v>
      </c>
      <c r="AG101" t="s">
        <v>60</v>
      </c>
      <c r="AH101" t="s">
        <v>1142</v>
      </c>
      <c r="AJ101" t="s">
        <v>132</v>
      </c>
      <c r="AK101" t="s">
        <v>55</v>
      </c>
      <c r="AM101">
        <v>2.3E-2</v>
      </c>
      <c r="AO101">
        <v>1.0232665395472176</v>
      </c>
      <c r="AP101" t="s">
        <v>185</v>
      </c>
      <c r="AQ101">
        <v>2.7759999999999998</v>
      </c>
    </row>
    <row r="102" spans="1:43" x14ac:dyDescent="0.35">
      <c r="A102">
        <v>67</v>
      </c>
      <c r="B102" t="s">
        <v>821</v>
      </c>
      <c r="C102">
        <v>67.099999999999994</v>
      </c>
      <c r="D102" t="s">
        <v>829</v>
      </c>
      <c r="E102" t="s">
        <v>823</v>
      </c>
      <c r="F102" s="114">
        <v>2.6104477611940301E-2</v>
      </c>
      <c r="G102">
        <v>0.5</v>
      </c>
      <c r="H102" s="115">
        <v>38.307604345340188</v>
      </c>
      <c r="I102" s="115">
        <v>19.153802172670094</v>
      </c>
      <c r="J102" s="115">
        <v>3.35</v>
      </c>
      <c r="K102" t="s">
        <v>831</v>
      </c>
      <c r="L102" s="115">
        <v>0.17490000000000003</v>
      </c>
      <c r="M102" t="s">
        <v>298</v>
      </c>
      <c r="N102" s="114">
        <v>2.6104477611940301E-2</v>
      </c>
      <c r="O102" t="s">
        <v>128</v>
      </c>
      <c r="P102" t="s">
        <v>88</v>
      </c>
      <c r="Q102" t="s">
        <v>66</v>
      </c>
      <c r="R102" t="s">
        <v>88</v>
      </c>
      <c r="S102" t="s">
        <v>47</v>
      </c>
      <c r="T102" t="s">
        <v>824</v>
      </c>
      <c r="U102" t="s">
        <v>49</v>
      </c>
      <c r="V102" t="s">
        <v>90</v>
      </c>
      <c r="W102" t="s">
        <v>13</v>
      </c>
      <c r="X102" t="s">
        <v>825</v>
      </c>
      <c r="Y102" t="s">
        <v>826</v>
      </c>
      <c r="Z102">
        <v>2012</v>
      </c>
      <c r="AA102" t="s">
        <v>165</v>
      </c>
      <c r="AB102">
        <v>1232</v>
      </c>
      <c r="AC102">
        <v>1</v>
      </c>
      <c r="AD102">
        <v>0</v>
      </c>
      <c r="AE102">
        <v>1</v>
      </c>
      <c r="AF102">
        <v>1</v>
      </c>
      <c r="AG102" t="s">
        <v>60</v>
      </c>
      <c r="AH102" t="s">
        <v>830</v>
      </c>
      <c r="AI102">
        <v>1</v>
      </c>
      <c r="AJ102" t="s">
        <v>62</v>
      </c>
      <c r="AK102" t="s">
        <v>55</v>
      </c>
      <c r="AM102">
        <v>0.33</v>
      </c>
      <c r="AP102" t="s">
        <v>58</v>
      </c>
      <c r="AQ102">
        <v>6.7</v>
      </c>
    </row>
    <row r="103" spans="1:43" x14ac:dyDescent="0.35">
      <c r="A103">
        <v>67</v>
      </c>
      <c r="B103" t="s">
        <v>821</v>
      </c>
      <c r="C103">
        <v>67.2</v>
      </c>
      <c r="D103" t="s">
        <v>834</v>
      </c>
      <c r="E103" t="s">
        <v>833</v>
      </c>
      <c r="F103" s="114">
        <v>2.4698027314112293E-2</v>
      </c>
      <c r="G103">
        <v>0.5</v>
      </c>
      <c r="H103" s="115">
        <v>40.489063652002947</v>
      </c>
      <c r="I103" s="115">
        <v>20.244531826001474</v>
      </c>
      <c r="J103" s="115">
        <v>3.2950000000000004</v>
      </c>
      <c r="K103" t="s">
        <v>831</v>
      </c>
      <c r="L103" s="115">
        <v>0.16276000000000002</v>
      </c>
      <c r="M103" t="s">
        <v>298</v>
      </c>
      <c r="N103" s="114">
        <v>2.4698027314112293E-2</v>
      </c>
      <c r="O103" t="s">
        <v>128</v>
      </c>
      <c r="P103" t="s">
        <v>88</v>
      </c>
      <c r="Q103" t="s">
        <v>66</v>
      </c>
      <c r="R103" t="s">
        <v>88</v>
      </c>
      <c r="S103" t="s">
        <v>47</v>
      </c>
      <c r="T103" t="s">
        <v>824</v>
      </c>
      <c r="U103" t="s">
        <v>49</v>
      </c>
      <c r="V103" t="s">
        <v>90</v>
      </c>
      <c r="W103" t="s">
        <v>13</v>
      </c>
      <c r="X103" t="s">
        <v>825</v>
      </c>
      <c r="Y103" t="s">
        <v>826</v>
      </c>
      <c r="Z103">
        <v>2013</v>
      </c>
      <c r="AA103" t="s">
        <v>165</v>
      </c>
      <c r="AB103">
        <v>1284</v>
      </c>
      <c r="AC103">
        <v>1</v>
      </c>
      <c r="AD103">
        <v>0</v>
      </c>
      <c r="AE103">
        <v>1</v>
      </c>
      <c r="AF103">
        <v>1</v>
      </c>
      <c r="AG103" t="s">
        <v>60</v>
      </c>
      <c r="AH103" t="s">
        <v>830</v>
      </c>
      <c r="AI103">
        <v>1</v>
      </c>
      <c r="AJ103" t="s">
        <v>62</v>
      </c>
      <c r="AK103" t="s">
        <v>55</v>
      </c>
      <c r="AM103">
        <v>0.313</v>
      </c>
      <c r="AP103" t="s">
        <v>58</v>
      </c>
      <c r="AQ103">
        <v>6.59</v>
      </c>
    </row>
    <row r="104" spans="1:43" x14ac:dyDescent="0.35">
      <c r="A104">
        <v>94</v>
      </c>
      <c r="B104" t="s">
        <v>969</v>
      </c>
      <c r="C104">
        <v>94.2</v>
      </c>
      <c r="D104" t="s">
        <v>984</v>
      </c>
      <c r="E104" t="s">
        <v>983</v>
      </c>
      <c r="F104" s="114">
        <v>2.5401252463026297E-2</v>
      </c>
      <c r="G104">
        <v>0.5</v>
      </c>
      <c r="H104" s="115">
        <v>39.368137514305083</v>
      </c>
      <c r="I104" s="115">
        <v>19.684068757152541</v>
      </c>
      <c r="J104" s="115">
        <v>-1.0196347616205017</v>
      </c>
      <c r="K104" t="s">
        <v>974</v>
      </c>
      <c r="L104" s="115">
        <v>-5.1800000000000006E-2</v>
      </c>
      <c r="M104" t="s">
        <v>362</v>
      </c>
      <c r="N104" s="114"/>
      <c r="P104" t="s">
        <v>88</v>
      </c>
      <c r="Q104" t="s">
        <v>45</v>
      </c>
      <c r="R104" t="s">
        <v>44</v>
      </c>
      <c r="S104" t="s">
        <v>358</v>
      </c>
      <c r="T104" t="s">
        <v>120</v>
      </c>
      <c r="U104" t="s">
        <v>359</v>
      </c>
      <c r="V104" t="s">
        <v>90</v>
      </c>
      <c r="W104" t="s">
        <v>13</v>
      </c>
      <c r="X104" t="s">
        <v>51</v>
      </c>
      <c r="Y104" t="s">
        <v>972</v>
      </c>
      <c r="Z104">
        <v>2009</v>
      </c>
      <c r="AA104" t="s">
        <v>93</v>
      </c>
      <c r="AB104">
        <v>72183</v>
      </c>
      <c r="AC104">
        <v>1</v>
      </c>
      <c r="AD104">
        <v>0</v>
      </c>
      <c r="AE104">
        <v>1</v>
      </c>
      <c r="AF104">
        <v>1</v>
      </c>
      <c r="AG104" t="s">
        <v>60</v>
      </c>
      <c r="AH104" t="s">
        <v>976</v>
      </c>
      <c r="AI104">
        <v>1</v>
      </c>
      <c r="AJ104" t="s">
        <v>62</v>
      </c>
      <c r="AK104" t="s">
        <v>215</v>
      </c>
      <c r="AM104">
        <v>-0.37</v>
      </c>
      <c r="AO104">
        <v>0.69073433063735468</v>
      </c>
      <c r="AP104" t="s">
        <v>185</v>
      </c>
      <c r="AQ104" t="s">
        <v>58</v>
      </c>
    </row>
    <row r="105" spans="1:43" x14ac:dyDescent="0.35">
      <c r="A105">
        <v>94</v>
      </c>
      <c r="B105" t="s">
        <v>969</v>
      </c>
      <c r="C105">
        <v>94.1</v>
      </c>
      <c r="D105" t="s">
        <v>975</v>
      </c>
      <c r="E105" t="s">
        <v>971</v>
      </c>
      <c r="F105" s="114">
        <v>2.5401252463026297E-2</v>
      </c>
      <c r="G105">
        <v>0.5</v>
      </c>
      <c r="H105" s="115">
        <v>39.368137514305083</v>
      </c>
      <c r="I105" s="115">
        <v>19.684068757152541</v>
      </c>
      <c r="J105" s="115">
        <v>3.1140196773815321</v>
      </c>
      <c r="K105" t="s">
        <v>974</v>
      </c>
      <c r="L105" s="115">
        <v>0.15820000000000001</v>
      </c>
      <c r="M105" t="s">
        <v>362</v>
      </c>
      <c r="N105" s="114"/>
      <c r="P105" t="s">
        <v>88</v>
      </c>
      <c r="Q105" t="s">
        <v>66</v>
      </c>
      <c r="R105" t="s">
        <v>88</v>
      </c>
      <c r="S105" t="s">
        <v>358</v>
      </c>
      <c r="T105" t="s">
        <v>120</v>
      </c>
      <c r="U105" t="s">
        <v>359</v>
      </c>
      <c r="V105" t="s">
        <v>90</v>
      </c>
      <c r="W105" t="s">
        <v>13</v>
      </c>
      <c r="X105" t="s">
        <v>51</v>
      </c>
      <c r="Y105" t="s">
        <v>972</v>
      </c>
      <c r="Z105">
        <v>2009</v>
      </c>
      <c r="AA105" t="s">
        <v>93</v>
      </c>
      <c r="AB105">
        <v>72183</v>
      </c>
      <c r="AC105">
        <v>1</v>
      </c>
      <c r="AD105">
        <v>0</v>
      </c>
      <c r="AE105">
        <v>1</v>
      </c>
      <c r="AF105">
        <v>1</v>
      </c>
      <c r="AG105" t="s">
        <v>60</v>
      </c>
      <c r="AH105" t="s">
        <v>976</v>
      </c>
      <c r="AI105">
        <v>1</v>
      </c>
      <c r="AJ105" t="s">
        <v>62</v>
      </c>
      <c r="AK105" t="s">
        <v>215</v>
      </c>
      <c r="AM105">
        <v>1.1299999999999999</v>
      </c>
      <c r="AO105">
        <v>3.0956565001247109</v>
      </c>
      <c r="AP105" t="s">
        <v>185</v>
      </c>
      <c r="AQ105" t="s">
        <v>58</v>
      </c>
    </row>
    <row r="106" spans="1:43" x14ac:dyDescent="0.35">
      <c r="A106">
        <v>7</v>
      </c>
      <c r="B106" t="s">
        <v>137</v>
      </c>
      <c r="C106">
        <v>7.3</v>
      </c>
      <c r="D106" t="s">
        <v>156</v>
      </c>
      <c r="E106" t="s">
        <v>154</v>
      </c>
      <c r="F106" s="114">
        <v>6.6174137092853677E-2</v>
      </c>
      <c r="G106">
        <v>0.2</v>
      </c>
      <c r="H106" s="115">
        <v>15.111643973488135</v>
      </c>
      <c r="I106" s="115">
        <v>3.0223287946976272</v>
      </c>
      <c r="J106" s="115">
        <v>1.2342</v>
      </c>
      <c r="K106" t="s">
        <v>148</v>
      </c>
      <c r="L106" s="115">
        <v>0.40836060000000002</v>
      </c>
      <c r="M106" t="s">
        <v>77</v>
      </c>
      <c r="N106" s="114">
        <v>6.6174137092853677E-2</v>
      </c>
      <c r="O106" t="s">
        <v>128</v>
      </c>
      <c r="P106" t="s">
        <v>88</v>
      </c>
      <c r="Q106" t="s">
        <v>66</v>
      </c>
      <c r="R106" t="s">
        <v>88</v>
      </c>
      <c r="S106" t="s">
        <v>119</v>
      </c>
      <c r="T106" t="s">
        <v>140</v>
      </c>
      <c r="U106" t="s">
        <v>141</v>
      </c>
      <c r="V106" t="s">
        <v>50</v>
      </c>
      <c r="W106" t="s">
        <v>142</v>
      </c>
      <c r="X106" t="s">
        <v>51</v>
      </c>
      <c r="Y106" t="s">
        <v>143</v>
      </c>
      <c r="Z106" t="s">
        <v>144</v>
      </c>
      <c r="AA106" t="s">
        <v>54</v>
      </c>
      <c r="AB106">
        <v>2127</v>
      </c>
      <c r="AC106">
        <v>1</v>
      </c>
      <c r="AD106">
        <v>0</v>
      </c>
      <c r="AE106">
        <v>1</v>
      </c>
      <c r="AF106">
        <v>1</v>
      </c>
      <c r="AG106" t="s">
        <v>94</v>
      </c>
      <c r="AH106" t="s">
        <v>145</v>
      </c>
      <c r="AJ106" t="s">
        <v>146</v>
      </c>
      <c r="AK106" t="s">
        <v>147</v>
      </c>
      <c r="AL106" t="s">
        <v>124</v>
      </c>
      <c r="AM106">
        <v>6.0000000000000001E-3</v>
      </c>
      <c r="AN106">
        <v>1.0060180360540649</v>
      </c>
      <c r="AP106" t="s">
        <v>78</v>
      </c>
      <c r="AQ106">
        <v>6.1710000000000003</v>
      </c>
    </row>
    <row r="107" spans="1:43" x14ac:dyDescent="0.35">
      <c r="A107">
        <v>7</v>
      </c>
      <c r="B107" t="s">
        <v>137</v>
      </c>
      <c r="C107">
        <v>7.3</v>
      </c>
      <c r="D107" t="s">
        <v>153</v>
      </c>
      <c r="E107" t="s">
        <v>154</v>
      </c>
      <c r="F107" s="114">
        <v>4.430577083581734E-2</v>
      </c>
      <c r="G107">
        <v>0.2</v>
      </c>
      <c r="H107" s="115">
        <v>22.570423245894357</v>
      </c>
      <c r="I107" s="115">
        <v>4.514084649178872</v>
      </c>
      <c r="J107" s="115">
        <v>1.6774000000000002</v>
      </c>
      <c r="K107" t="s">
        <v>148</v>
      </c>
      <c r="L107" s="115">
        <v>0.37159250000000005</v>
      </c>
      <c r="M107" t="s">
        <v>77</v>
      </c>
      <c r="N107" s="114">
        <v>4.430577083581734E-2</v>
      </c>
      <c r="O107" t="s">
        <v>128</v>
      </c>
      <c r="P107" t="s">
        <v>88</v>
      </c>
      <c r="Q107" t="s">
        <v>66</v>
      </c>
      <c r="R107" t="s">
        <v>88</v>
      </c>
      <c r="S107" t="s">
        <v>119</v>
      </c>
      <c r="T107" t="s">
        <v>140</v>
      </c>
      <c r="U107" t="s">
        <v>141</v>
      </c>
      <c r="V107" t="s">
        <v>50</v>
      </c>
      <c r="W107" t="s">
        <v>142</v>
      </c>
      <c r="X107" t="s">
        <v>51</v>
      </c>
      <c r="Y107" t="s">
        <v>143</v>
      </c>
      <c r="Z107" t="s">
        <v>144</v>
      </c>
      <c r="AA107" t="s">
        <v>54</v>
      </c>
      <c r="AB107">
        <v>2127</v>
      </c>
      <c r="AC107">
        <v>1</v>
      </c>
      <c r="AD107">
        <v>0</v>
      </c>
      <c r="AE107">
        <v>1</v>
      </c>
      <c r="AF107">
        <v>1</v>
      </c>
      <c r="AG107" t="s">
        <v>94</v>
      </c>
      <c r="AH107" t="s">
        <v>145</v>
      </c>
      <c r="AJ107" t="s">
        <v>146</v>
      </c>
      <c r="AK107" t="s">
        <v>147</v>
      </c>
      <c r="AL107" t="s">
        <v>124</v>
      </c>
      <c r="AM107">
        <v>5.0000000000000001E-3</v>
      </c>
      <c r="AN107">
        <v>1.005012520859401</v>
      </c>
      <c r="AP107" t="s">
        <v>78</v>
      </c>
      <c r="AQ107">
        <v>8.3870000000000005</v>
      </c>
    </row>
    <row r="108" spans="1:43" x14ac:dyDescent="0.35">
      <c r="A108">
        <v>38</v>
      </c>
      <c r="B108" t="s">
        <v>505</v>
      </c>
      <c r="C108">
        <v>38.6</v>
      </c>
      <c r="D108" t="s">
        <v>542</v>
      </c>
      <c r="E108" t="s">
        <v>541</v>
      </c>
      <c r="F108" s="114">
        <v>5.2155174262047875E-2</v>
      </c>
      <c r="G108">
        <v>0.33333333333333331</v>
      </c>
      <c r="H108" s="115">
        <v>19.173553039543329</v>
      </c>
      <c r="I108" s="115">
        <v>6.3911843465144429</v>
      </c>
      <c r="J108" s="115">
        <v>-1.1312396293330564</v>
      </c>
      <c r="L108" s="115">
        <v>-0.17699999999999999</v>
      </c>
      <c r="M108" t="s">
        <v>126</v>
      </c>
      <c r="N108" s="114"/>
      <c r="P108" t="s">
        <v>88</v>
      </c>
      <c r="Q108" t="s">
        <v>45</v>
      </c>
      <c r="R108" t="s">
        <v>44</v>
      </c>
      <c r="S108" t="s">
        <v>47</v>
      </c>
      <c r="T108" t="s">
        <v>120</v>
      </c>
      <c r="U108" t="s">
        <v>214</v>
      </c>
      <c r="V108" t="s">
        <v>90</v>
      </c>
      <c r="W108" t="s">
        <v>537</v>
      </c>
      <c r="X108" t="s">
        <v>508</v>
      </c>
      <c r="Y108" t="s">
        <v>509</v>
      </c>
      <c r="Z108">
        <v>2010</v>
      </c>
      <c r="AA108" t="s">
        <v>165</v>
      </c>
      <c r="AB108">
        <v>1000</v>
      </c>
      <c r="AC108">
        <v>1</v>
      </c>
      <c r="AD108">
        <v>0</v>
      </c>
      <c r="AE108">
        <v>0</v>
      </c>
      <c r="AF108">
        <v>0</v>
      </c>
      <c r="AG108" t="s">
        <v>60</v>
      </c>
      <c r="AH108" t="s">
        <v>543</v>
      </c>
      <c r="AJ108" t="s">
        <v>132</v>
      </c>
      <c r="AK108" t="s">
        <v>521</v>
      </c>
      <c r="AM108">
        <v>-6.6000000000000005E-5</v>
      </c>
      <c r="AO108">
        <v>0.99993400217795203</v>
      </c>
      <c r="AP108" t="s">
        <v>185</v>
      </c>
      <c r="AQ108" t="s">
        <v>58</v>
      </c>
    </row>
    <row r="109" spans="1:43" x14ac:dyDescent="0.35">
      <c r="A109">
        <v>52</v>
      </c>
      <c r="B109" t="s">
        <v>593</v>
      </c>
      <c r="C109">
        <v>52.1</v>
      </c>
      <c r="D109" t="s">
        <v>603</v>
      </c>
      <c r="E109" t="s">
        <v>595</v>
      </c>
      <c r="F109" s="114">
        <v>9.4795794392523364E-2</v>
      </c>
      <c r="G109">
        <v>1</v>
      </c>
      <c r="H109" s="115">
        <v>10.548991191099413</v>
      </c>
      <c r="I109" s="115">
        <v>10.548991191099413</v>
      </c>
      <c r="J109" s="115">
        <v>3.7543859649122808</v>
      </c>
      <c r="K109" t="s">
        <v>600</v>
      </c>
      <c r="L109" s="115">
        <v>0.35589999999999999</v>
      </c>
      <c r="M109" t="s">
        <v>126</v>
      </c>
      <c r="N109" s="114">
        <v>9.4795794392523364E-2</v>
      </c>
      <c r="O109" t="s">
        <v>128</v>
      </c>
      <c r="P109" t="s">
        <v>88</v>
      </c>
      <c r="Q109" t="s">
        <v>66</v>
      </c>
      <c r="R109" t="s">
        <v>88</v>
      </c>
      <c r="S109" t="s">
        <v>47</v>
      </c>
      <c r="T109" t="s">
        <v>596</v>
      </c>
      <c r="U109" t="s">
        <v>49</v>
      </c>
      <c r="V109" t="s">
        <v>90</v>
      </c>
      <c r="W109" t="s">
        <v>174</v>
      </c>
      <c r="X109" t="s">
        <v>285</v>
      </c>
      <c r="Y109" t="s">
        <v>597</v>
      </c>
      <c r="Z109">
        <v>2012</v>
      </c>
      <c r="AA109" t="s">
        <v>165</v>
      </c>
      <c r="AB109">
        <v>342</v>
      </c>
      <c r="AC109">
        <v>1</v>
      </c>
      <c r="AD109">
        <v>0</v>
      </c>
      <c r="AE109">
        <v>0</v>
      </c>
      <c r="AF109">
        <v>0</v>
      </c>
      <c r="AG109" t="s">
        <v>60</v>
      </c>
      <c r="AH109" t="s">
        <v>432</v>
      </c>
      <c r="AJ109" t="s">
        <v>132</v>
      </c>
      <c r="AK109" t="s">
        <v>599</v>
      </c>
      <c r="AM109">
        <v>4.28E-3</v>
      </c>
      <c r="AP109" t="s">
        <v>58</v>
      </c>
      <c r="AQ109">
        <v>3.7543859649122808</v>
      </c>
    </row>
    <row r="110" spans="1:43" x14ac:dyDescent="0.35">
      <c r="A110">
        <v>9</v>
      </c>
      <c r="B110" t="s">
        <v>170</v>
      </c>
      <c r="C110">
        <v>9.1</v>
      </c>
      <c r="D110" t="s">
        <v>171</v>
      </c>
      <c r="E110" t="s">
        <v>172</v>
      </c>
      <c r="F110" s="114">
        <v>3.507240887132191E-2</v>
      </c>
      <c r="G110">
        <v>1</v>
      </c>
      <c r="H110" s="115">
        <v>28.512441323004829</v>
      </c>
      <c r="I110" s="115">
        <v>28.512441323004829</v>
      </c>
      <c r="J110" s="115">
        <v>2.024</v>
      </c>
      <c r="K110" t="s">
        <v>175</v>
      </c>
      <c r="L110" s="115">
        <v>7.0986555555555553E-2</v>
      </c>
      <c r="M110" t="s">
        <v>57</v>
      </c>
      <c r="N110" s="114">
        <v>3.507240887132191E-2</v>
      </c>
      <c r="O110" t="s">
        <v>128</v>
      </c>
      <c r="P110" t="s">
        <v>88</v>
      </c>
      <c r="Q110" t="s">
        <v>66</v>
      </c>
      <c r="R110" t="s">
        <v>88</v>
      </c>
      <c r="S110" t="s">
        <v>47</v>
      </c>
      <c r="T110" t="s">
        <v>173</v>
      </c>
      <c r="U110" t="s">
        <v>49</v>
      </c>
      <c r="V110" t="s">
        <v>90</v>
      </c>
      <c r="W110" t="s">
        <v>174</v>
      </c>
      <c r="X110" t="s">
        <v>51</v>
      </c>
      <c r="Y110" t="s">
        <v>92</v>
      </c>
      <c r="Z110">
        <v>2000</v>
      </c>
      <c r="AA110" t="s">
        <v>93</v>
      </c>
      <c r="AB110">
        <v>268</v>
      </c>
      <c r="AC110">
        <v>1</v>
      </c>
      <c r="AD110">
        <v>0</v>
      </c>
      <c r="AE110">
        <v>0</v>
      </c>
      <c r="AF110">
        <v>0</v>
      </c>
      <c r="AG110" t="s">
        <v>94</v>
      </c>
      <c r="AH110" t="s">
        <v>145</v>
      </c>
      <c r="AJ110" t="s">
        <v>146</v>
      </c>
      <c r="AK110" t="s">
        <v>55</v>
      </c>
      <c r="AM110">
        <v>2.2939999999999999E-2</v>
      </c>
      <c r="AP110" t="s">
        <v>58</v>
      </c>
      <c r="AQ110">
        <v>2.024</v>
      </c>
    </row>
    <row r="111" spans="1:43" x14ac:dyDescent="0.35">
      <c r="A111">
        <v>21</v>
      </c>
      <c r="B111" t="s">
        <v>314</v>
      </c>
      <c r="C111">
        <v>21.1</v>
      </c>
      <c r="D111" t="s">
        <v>321</v>
      </c>
      <c r="E111" t="s">
        <v>316</v>
      </c>
      <c r="F111" s="114">
        <v>3.9358273784503295E-2</v>
      </c>
      <c r="G111">
        <v>1</v>
      </c>
      <c r="H111" s="115">
        <v>25.407618369526521</v>
      </c>
      <c r="I111" s="115">
        <v>25.407618369526521</v>
      </c>
      <c r="J111" s="115">
        <v>7.1369999999999996</v>
      </c>
      <c r="K111" t="s">
        <v>320</v>
      </c>
      <c r="L111" s="115">
        <v>0.28089999999999998</v>
      </c>
      <c r="M111" t="s">
        <v>98</v>
      </c>
      <c r="N111" s="114">
        <v>3.9358273784503295E-2</v>
      </c>
      <c r="O111" t="s">
        <v>128</v>
      </c>
      <c r="P111" t="s">
        <v>88</v>
      </c>
      <c r="Q111" t="s">
        <v>66</v>
      </c>
      <c r="R111" t="s">
        <v>88</v>
      </c>
      <c r="S111" t="s">
        <v>47</v>
      </c>
      <c r="T111" t="s">
        <v>89</v>
      </c>
      <c r="U111" t="s">
        <v>49</v>
      </c>
      <c r="V111" t="s">
        <v>90</v>
      </c>
      <c r="W111" t="s">
        <v>13</v>
      </c>
      <c r="X111" t="s">
        <v>51</v>
      </c>
      <c r="Y111" t="s">
        <v>317</v>
      </c>
      <c r="Z111" t="s">
        <v>318</v>
      </c>
      <c r="AA111" t="s">
        <v>54</v>
      </c>
      <c r="AB111">
        <v>348</v>
      </c>
      <c r="AC111">
        <v>1</v>
      </c>
      <c r="AD111">
        <v>0</v>
      </c>
      <c r="AE111">
        <v>0</v>
      </c>
      <c r="AF111">
        <v>0</v>
      </c>
      <c r="AG111" t="s">
        <v>94</v>
      </c>
      <c r="AH111" t="s">
        <v>322</v>
      </c>
      <c r="AJ111" t="s">
        <v>146</v>
      </c>
      <c r="AK111" t="s">
        <v>55</v>
      </c>
      <c r="AM111">
        <v>0.28089999999999998</v>
      </c>
      <c r="AP111" t="s">
        <v>58</v>
      </c>
      <c r="AQ111">
        <v>7.1369999999999996</v>
      </c>
    </row>
    <row r="112" spans="1:43" x14ac:dyDescent="0.35">
      <c r="A112">
        <v>38</v>
      </c>
      <c r="B112" t="s">
        <v>505</v>
      </c>
      <c r="C112">
        <v>38.1</v>
      </c>
      <c r="D112" t="s">
        <v>515</v>
      </c>
      <c r="E112" t="s">
        <v>507</v>
      </c>
      <c r="F112" s="114">
        <v>4.067176213173259E-2</v>
      </c>
      <c r="G112">
        <v>0.16666666666666666</v>
      </c>
      <c r="H112" s="115">
        <v>24.587083214173997</v>
      </c>
      <c r="I112" s="115">
        <v>4.0978472023623329</v>
      </c>
      <c r="J112" s="115">
        <v>1.8440312410630499</v>
      </c>
      <c r="K112" t="s">
        <v>512</v>
      </c>
      <c r="L112" s="115">
        <v>0.45</v>
      </c>
      <c r="M112" t="s">
        <v>98</v>
      </c>
      <c r="N112" s="114"/>
      <c r="P112" t="s">
        <v>88</v>
      </c>
      <c r="Q112" t="s">
        <v>66</v>
      </c>
      <c r="R112" t="s">
        <v>88</v>
      </c>
      <c r="S112" t="s">
        <v>47</v>
      </c>
      <c r="T112" t="s">
        <v>120</v>
      </c>
      <c r="U112" t="s">
        <v>49</v>
      </c>
      <c r="V112" t="s">
        <v>90</v>
      </c>
      <c r="W112" t="s">
        <v>102</v>
      </c>
      <c r="X112" t="s">
        <v>508</v>
      </c>
      <c r="Y112" t="s">
        <v>509</v>
      </c>
      <c r="Z112">
        <v>2010</v>
      </c>
      <c r="AA112" t="s">
        <v>165</v>
      </c>
      <c r="AB112">
        <v>1000</v>
      </c>
      <c r="AC112">
        <v>1</v>
      </c>
      <c r="AD112">
        <v>0</v>
      </c>
      <c r="AE112">
        <v>0</v>
      </c>
      <c r="AF112">
        <v>0</v>
      </c>
      <c r="AG112" t="s">
        <v>94</v>
      </c>
      <c r="AH112" t="s">
        <v>514</v>
      </c>
      <c r="AJ112" t="s">
        <v>146</v>
      </c>
      <c r="AK112" t="s">
        <v>511</v>
      </c>
      <c r="AM112">
        <v>0.45</v>
      </c>
      <c r="AP112" t="s">
        <v>58</v>
      </c>
      <c r="AQ112" t="s">
        <v>58</v>
      </c>
    </row>
    <row r="113" spans="1:43" x14ac:dyDescent="0.35">
      <c r="A113">
        <v>38</v>
      </c>
      <c r="B113" t="s">
        <v>505</v>
      </c>
      <c r="C113">
        <v>38.1</v>
      </c>
      <c r="D113" t="s">
        <v>513</v>
      </c>
      <c r="E113" t="s">
        <v>507</v>
      </c>
      <c r="F113" s="114">
        <v>4.067176213173259E-2</v>
      </c>
      <c r="G113">
        <v>0.16666666666666666</v>
      </c>
      <c r="H113" s="115">
        <v>24.587083214173997</v>
      </c>
      <c r="I113" s="115">
        <v>4.0978472023623329</v>
      </c>
      <c r="J113" s="115">
        <v>1.5325948536835126</v>
      </c>
      <c r="K113" t="s">
        <v>512</v>
      </c>
      <c r="L113" s="115">
        <v>0.374</v>
      </c>
      <c r="M113" t="s">
        <v>98</v>
      </c>
      <c r="N113" s="114"/>
      <c r="P113" t="s">
        <v>88</v>
      </c>
      <c r="Q113" t="s">
        <v>66</v>
      </c>
      <c r="R113" t="s">
        <v>88</v>
      </c>
      <c r="S113" t="s">
        <v>47</v>
      </c>
      <c r="T113" t="s">
        <v>120</v>
      </c>
      <c r="U113" t="s">
        <v>49</v>
      </c>
      <c r="V113" t="s">
        <v>90</v>
      </c>
      <c r="W113" t="s">
        <v>102</v>
      </c>
      <c r="X113" t="s">
        <v>508</v>
      </c>
      <c r="Y113" t="s">
        <v>509</v>
      </c>
      <c r="Z113">
        <v>2010</v>
      </c>
      <c r="AA113" t="s">
        <v>165</v>
      </c>
      <c r="AB113">
        <v>1000</v>
      </c>
      <c r="AC113">
        <v>1</v>
      </c>
      <c r="AD113">
        <v>0</v>
      </c>
      <c r="AE113">
        <v>0</v>
      </c>
      <c r="AF113">
        <v>0</v>
      </c>
      <c r="AG113" t="s">
        <v>94</v>
      </c>
      <c r="AH113" t="s">
        <v>514</v>
      </c>
      <c r="AJ113" t="s">
        <v>146</v>
      </c>
      <c r="AK113" t="s">
        <v>511</v>
      </c>
      <c r="AM113">
        <v>0.49199999999999999</v>
      </c>
      <c r="AP113" t="s">
        <v>58</v>
      </c>
      <c r="AQ113" t="s">
        <v>58</v>
      </c>
    </row>
    <row r="114" spans="1:43" x14ac:dyDescent="0.35">
      <c r="A114">
        <v>38</v>
      </c>
      <c r="B114" t="s">
        <v>505</v>
      </c>
      <c r="C114">
        <v>38.299999999999997</v>
      </c>
      <c r="D114" t="s">
        <v>530</v>
      </c>
      <c r="E114" t="s">
        <v>525</v>
      </c>
      <c r="F114" s="114">
        <v>4.067176213173259E-2</v>
      </c>
      <c r="G114">
        <v>0.16666666666666666</v>
      </c>
      <c r="H114" s="115">
        <v>24.587083214173997</v>
      </c>
      <c r="I114" s="115">
        <v>4.0978472023623329</v>
      </c>
      <c r="J114" s="115">
        <v>1.5325948536835126</v>
      </c>
      <c r="K114" t="s">
        <v>512</v>
      </c>
      <c r="L114" s="115">
        <v>0.374</v>
      </c>
      <c r="M114" t="s">
        <v>98</v>
      </c>
      <c r="N114" s="114"/>
      <c r="P114" t="s">
        <v>88</v>
      </c>
      <c r="Q114" t="s">
        <v>66</v>
      </c>
      <c r="R114" t="s">
        <v>88</v>
      </c>
      <c r="S114" t="s">
        <v>47</v>
      </c>
      <c r="T114" t="s">
        <v>120</v>
      </c>
      <c r="U114" t="s">
        <v>49</v>
      </c>
      <c r="V114" t="s">
        <v>90</v>
      </c>
      <c r="W114" t="s">
        <v>102</v>
      </c>
      <c r="X114" t="s">
        <v>508</v>
      </c>
      <c r="Y114" t="s">
        <v>509</v>
      </c>
      <c r="Z114">
        <v>2010</v>
      </c>
      <c r="AA114" t="s">
        <v>165</v>
      </c>
      <c r="AB114">
        <v>1000</v>
      </c>
      <c r="AC114">
        <v>1</v>
      </c>
      <c r="AD114">
        <v>0</v>
      </c>
      <c r="AE114">
        <v>0</v>
      </c>
      <c r="AF114">
        <v>0</v>
      </c>
      <c r="AG114" t="s">
        <v>94</v>
      </c>
      <c r="AH114" t="s">
        <v>514</v>
      </c>
      <c r="AJ114" t="s">
        <v>146</v>
      </c>
      <c r="AK114" t="s">
        <v>511</v>
      </c>
      <c r="AM114">
        <v>0.374</v>
      </c>
      <c r="AP114" t="s">
        <v>58</v>
      </c>
      <c r="AQ114" t="s">
        <v>58</v>
      </c>
    </row>
    <row r="115" spans="1:43" x14ac:dyDescent="0.35">
      <c r="A115">
        <v>38</v>
      </c>
      <c r="B115" t="s">
        <v>505</v>
      </c>
      <c r="C115">
        <v>38.5</v>
      </c>
      <c r="D115" t="s">
        <v>539</v>
      </c>
      <c r="E115" t="s">
        <v>536</v>
      </c>
      <c r="F115" s="114">
        <v>4.067176213173259E-2</v>
      </c>
      <c r="G115">
        <v>0.16666666666666666</v>
      </c>
      <c r="H115" s="115">
        <v>24.587083214173997</v>
      </c>
      <c r="I115" s="115">
        <v>4.0978472023623329</v>
      </c>
      <c r="J115" s="115">
        <v>1.0490488838047571</v>
      </c>
      <c r="K115" t="s">
        <v>512</v>
      </c>
      <c r="L115" s="115">
        <v>0.25600000000000001</v>
      </c>
      <c r="M115" t="s">
        <v>98</v>
      </c>
      <c r="N115" s="114"/>
      <c r="P115" t="s">
        <v>88</v>
      </c>
      <c r="Q115" t="s">
        <v>66</v>
      </c>
      <c r="R115" t="s">
        <v>88</v>
      </c>
      <c r="S115" t="s">
        <v>47</v>
      </c>
      <c r="T115" t="s">
        <v>120</v>
      </c>
      <c r="U115" t="s">
        <v>49</v>
      </c>
      <c r="V115" t="s">
        <v>90</v>
      </c>
      <c r="W115" t="s">
        <v>537</v>
      </c>
      <c r="X115" t="s">
        <v>508</v>
      </c>
      <c r="Y115" t="s">
        <v>509</v>
      </c>
      <c r="Z115">
        <v>2010</v>
      </c>
      <c r="AA115" t="s">
        <v>165</v>
      </c>
      <c r="AB115">
        <v>1000</v>
      </c>
      <c r="AC115">
        <v>1</v>
      </c>
      <c r="AD115">
        <v>0</v>
      </c>
      <c r="AE115">
        <v>0</v>
      </c>
      <c r="AF115">
        <v>0</v>
      </c>
      <c r="AG115" t="s">
        <v>94</v>
      </c>
      <c r="AH115" t="s">
        <v>514</v>
      </c>
      <c r="AJ115" t="s">
        <v>146</v>
      </c>
      <c r="AK115" t="s">
        <v>511</v>
      </c>
      <c r="AM115">
        <v>0.25600000000000001</v>
      </c>
      <c r="AP115" t="s">
        <v>58</v>
      </c>
      <c r="AQ115" t="s">
        <v>58</v>
      </c>
    </row>
    <row r="116" spans="1:43" x14ac:dyDescent="0.35">
      <c r="A116">
        <v>38</v>
      </c>
      <c r="B116" t="s">
        <v>505</v>
      </c>
      <c r="C116">
        <v>38.5</v>
      </c>
      <c r="D116" t="s">
        <v>538</v>
      </c>
      <c r="E116" t="s">
        <v>536</v>
      </c>
      <c r="F116" s="114">
        <v>4.067176213173259E-2</v>
      </c>
      <c r="G116">
        <v>0.16666666666666666</v>
      </c>
      <c r="H116" s="115">
        <v>24.587083214173997</v>
      </c>
      <c r="I116" s="115">
        <v>4.0978472023623329</v>
      </c>
      <c r="J116" s="115">
        <v>1.0039725645787716</v>
      </c>
      <c r="K116" t="s">
        <v>512</v>
      </c>
      <c r="L116" s="115">
        <v>0.245</v>
      </c>
      <c r="M116" t="s">
        <v>98</v>
      </c>
      <c r="N116" s="114"/>
      <c r="P116" t="s">
        <v>88</v>
      </c>
      <c r="Q116" t="s">
        <v>66</v>
      </c>
      <c r="R116" t="s">
        <v>88</v>
      </c>
      <c r="S116" t="s">
        <v>47</v>
      </c>
      <c r="T116" t="s">
        <v>120</v>
      </c>
      <c r="U116" t="s">
        <v>49</v>
      </c>
      <c r="V116" t="s">
        <v>90</v>
      </c>
      <c r="W116" t="s">
        <v>537</v>
      </c>
      <c r="X116" t="s">
        <v>508</v>
      </c>
      <c r="Y116" t="s">
        <v>509</v>
      </c>
      <c r="Z116">
        <v>2010</v>
      </c>
      <c r="AA116" t="s">
        <v>165</v>
      </c>
      <c r="AB116">
        <v>1000</v>
      </c>
      <c r="AC116">
        <v>1</v>
      </c>
      <c r="AD116">
        <v>0</v>
      </c>
      <c r="AE116">
        <v>0</v>
      </c>
      <c r="AF116">
        <v>0</v>
      </c>
      <c r="AG116" t="s">
        <v>94</v>
      </c>
      <c r="AH116" t="s">
        <v>514</v>
      </c>
      <c r="AJ116" t="s">
        <v>146</v>
      </c>
      <c r="AK116" t="s">
        <v>511</v>
      </c>
      <c r="AM116">
        <v>0.245</v>
      </c>
      <c r="AP116" t="s">
        <v>58</v>
      </c>
      <c r="AQ116" t="s">
        <v>58</v>
      </c>
    </row>
    <row r="117" spans="1:43" x14ac:dyDescent="0.35">
      <c r="A117">
        <v>38</v>
      </c>
      <c r="B117" t="s">
        <v>505</v>
      </c>
      <c r="C117">
        <v>38.299999999999997</v>
      </c>
      <c r="D117" t="s">
        <v>529</v>
      </c>
      <c r="E117" t="s">
        <v>525</v>
      </c>
      <c r="F117" s="114">
        <v>4.067176213173259E-2</v>
      </c>
      <c r="G117">
        <v>0.16666666666666666</v>
      </c>
      <c r="H117" s="115">
        <v>24.587083214173997</v>
      </c>
      <c r="I117" s="115">
        <v>4.0978472023623329</v>
      </c>
      <c r="J117" s="115">
        <v>0.54911152511655259</v>
      </c>
      <c r="K117" t="s">
        <v>512</v>
      </c>
      <c r="L117" s="115">
        <v>0.13400000000000001</v>
      </c>
      <c r="M117" t="s">
        <v>98</v>
      </c>
      <c r="N117" s="114"/>
      <c r="P117" t="s">
        <v>88</v>
      </c>
      <c r="Q117" t="s">
        <v>66</v>
      </c>
      <c r="R117" t="s">
        <v>88</v>
      </c>
      <c r="S117" t="s">
        <v>47</v>
      </c>
      <c r="T117" t="s">
        <v>120</v>
      </c>
      <c r="U117" t="s">
        <v>49</v>
      </c>
      <c r="V117" t="s">
        <v>90</v>
      </c>
      <c r="W117" t="s">
        <v>102</v>
      </c>
      <c r="X117" t="s">
        <v>508</v>
      </c>
      <c r="Y117" t="s">
        <v>509</v>
      </c>
      <c r="Z117">
        <v>2010</v>
      </c>
      <c r="AA117" t="s">
        <v>165</v>
      </c>
      <c r="AB117">
        <v>1000</v>
      </c>
      <c r="AC117">
        <v>1</v>
      </c>
      <c r="AD117">
        <v>0</v>
      </c>
      <c r="AE117">
        <v>0</v>
      </c>
      <c r="AF117">
        <v>0</v>
      </c>
      <c r="AG117" t="s">
        <v>94</v>
      </c>
      <c r="AH117" t="s">
        <v>514</v>
      </c>
      <c r="AJ117" t="s">
        <v>146</v>
      </c>
      <c r="AK117" t="s">
        <v>511</v>
      </c>
      <c r="AM117">
        <v>0.13400000000000001</v>
      </c>
      <c r="AP117" t="s">
        <v>58</v>
      </c>
      <c r="AQ117" t="s">
        <v>58</v>
      </c>
    </row>
    <row r="118" spans="1:43" x14ac:dyDescent="0.35">
      <c r="A118">
        <v>59</v>
      </c>
      <c r="B118" t="s">
        <v>673</v>
      </c>
      <c r="C118">
        <v>59.1</v>
      </c>
      <c r="D118" t="s">
        <v>674</v>
      </c>
      <c r="E118" t="s">
        <v>675</v>
      </c>
      <c r="F118" s="114">
        <v>0.14492753623188406</v>
      </c>
      <c r="G118">
        <v>0.5</v>
      </c>
      <c r="H118" s="115">
        <v>6.8999999999999995</v>
      </c>
      <c r="I118" s="115">
        <v>3.4499999999999997</v>
      </c>
      <c r="J118" s="115">
        <v>-1.0349999999999999</v>
      </c>
      <c r="K118" t="s">
        <v>682</v>
      </c>
      <c r="L118" s="115">
        <v>-0.3</v>
      </c>
      <c r="M118" t="s">
        <v>126</v>
      </c>
      <c r="N118" s="114">
        <v>0.14492753623188406</v>
      </c>
      <c r="O118" t="s">
        <v>128</v>
      </c>
      <c r="P118" t="s">
        <v>88</v>
      </c>
      <c r="Q118" t="s">
        <v>45</v>
      </c>
      <c r="R118" t="s">
        <v>44</v>
      </c>
      <c r="S118" t="s">
        <v>676</v>
      </c>
      <c r="T118" t="s">
        <v>677</v>
      </c>
      <c r="U118" t="s">
        <v>678</v>
      </c>
      <c r="V118" t="s">
        <v>90</v>
      </c>
      <c r="W118" t="s">
        <v>102</v>
      </c>
      <c r="X118" t="s">
        <v>285</v>
      </c>
      <c r="Y118" t="s">
        <v>483</v>
      </c>
      <c r="Z118" t="s">
        <v>679</v>
      </c>
      <c r="AA118" t="s">
        <v>165</v>
      </c>
      <c r="AB118">
        <v>1813</v>
      </c>
      <c r="AC118">
        <v>1</v>
      </c>
      <c r="AD118">
        <v>0</v>
      </c>
      <c r="AE118">
        <v>0</v>
      </c>
      <c r="AF118">
        <v>0</v>
      </c>
      <c r="AG118" t="s">
        <v>94</v>
      </c>
      <c r="AH118" t="s">
        <v>680</v>
      </c>
      <c r="AJ118" t="s">
        <v>146</v>
      </c>
      <c r="AK118" t="s">
        <v>681</v>
      </c>
      <c r="AM118">
        <v>-3.0000000000000001E-3</v>
      </c>
      <c r="AP118" t="s">
        <v>58</v>
      </c>
      <c r="AQ118">
        <v>-2.0699999999999998</v>
      </c>
    </row>
    <row r="119" spans="1:43" x14ac:dyDescent="0.35">
      <c r="A119">
        <v>59</v>
      </c>
      <c r="B119" t="s">
        <v>673</v>
      </c>
      <c r="C119">
        <v>59.6</v>
      </c>
      <c r="D119" t="s">
        <v>685</v>
      </c>
      <c r="E119" t="s">
        <v>686</v>
      </c>
      <c r="F119" s="114">
        <v>0.11406844106463879</v>
      </c>
      <c r="G119">
        <v>0.5</v>
      </c>
      <c r="H119" s="115">
        <v>8.7666666666666657</v>
      </c>
      <c r="I119" s="115">
        <v>4.3833333333333329</v>
      </c>
      <c r="J119" s="115">
        <v>1.3149999999999997</v>
      </c>
      <c r="K119" t="s">
        <v>682</v>
      </c>
      <c r="L119" s="115">
        <v>0.3</v>
      </c>
      <c r="M119" t="s">
        <v>126</v>
      </c>
      <c r="N119" s="114">
        <v>0.11406844106463879</v>
      </c>
      <c r="O119" t="s">
        <v>128</v>
      </c>
      <c r="P119" t="s">
        <v>88</v>
      </c>
      <c r="Q119" t="s">
        <v>66</v>
      </c>
      <c r="R119" t="s">
        <v>88</v>
      </c>
      <c r="S119" t="s">
        <v>676</v>
      </c>
      <c r="T119" t="s">
        <v>687</v>
      </c>
      <c r="U119" t="s">
        <v>678</v>
      </c>
      <c r="V119" t="s">
        <v>90</v>
      </c>
      <c r="W119" t="s">
        <v>102</v>
      </c>
      <c r="X119" t="s">
        <v>285</v>
      </c>
      <c r="Y119" t="s">
        <v>483</v>
      </c>
      <c r="Z119" t="s">
        <v>679</v>
      </c>
      <c r="AA119" t="s">
        <v>165</v>
      </c>
      <c r="AB119">
        <v>1813</v>
      </c>
      <c r="AC119">
        <v>1</v>
      </c>
      <c r="AD119">
        <v>0</v>
      </c>
      <c r="AE119">
        <v>0</v>
      </c>
      <c r="AF119">
        <v>0</v>
      </c>
      <c r="AG119" t="s">
        <v>94</v>
      </c>
      <c r="AH119" t="s">
        <v>680</v>
      </c>
      <c r="AJ119" t="s">
        <v>146</v>
      </c>
      <c r="AK119" t="s">
        <v>681</v>
      </c>
      <c r="AM119">
        <v>3.0000000000000001E-3</v>
      </c>
      <c r="AP119" t="s">
        <v>58</v>
      </c>
      <c r="AQ119">
        <v>2.63</v>
      </c>
    </row>
    <row r="120" spans="1:43" x14ac:dyDescent="0.35">
      <c r="A120">
        <v>65</v>
      </c>
      <c r="B120" t="s">
        <v>705</v>
      </c>
      <c r="C120">
        <v>65.099999999999994</v>
      </c>
      <c r="D120" t="s">
        <v>731</v>
      </c>
      <c r="E120" t="s">
        <v>719</v>
      </c>
      <c r="F120" s="114">
        <v>2.4579245283018872E-2</v>
      </c>
      <c r="G120">
        <v>0.1</v>
      </c>
      <c r="H120" s="115">
        <v>40.684731711061637</v>
      </c>
      <c r="I120" s="115">
        <v>4.0684731711061639</v>
      </c>
      <c r="J120" s="115">
        <v>0.26500000000000001</v>
      </c>
      <c r="K120" t="s">
        <v>325</v>
      </c>
      <c r="L120" s="115">
        <v>6.5135000000000012E-2</v>
      </c>
      <c r="M120" t="s">
        <v>298</v>
      </c>
      <c r="N120" s="114">
        <v>2.4579245283018872E-2</v>
      </c>
      <c r="O120" t="s">
        <v>128</v>
      </c>
      <c r="P120" t="s">
        <v>88</v>
      </c>
      <c r="Q120" t="s">
        <v>66</v>
      </c>
      <c r="R120" t="s">
        <v>88</v>
      </c>
      <c r="S120" t="s">
        <v>47</v>
      </c>
      <c r="T120" t="s">
        <v>708</v>
      </c>
      <c r="U120" t="s">
        <v>49</v>
      </c>
      <c r="V120" t="s">
        <v>90</v>
      </c>
      <c r="W120" t="s">
        <v>13</v>
      </c>
      <c r="X120" t="s">
        <v>508</v>
      </c>
      <c r="Y120" t="s">
        <v>720</v>
      </c>
      <c r="Z120">
        <v>2010</v>
      </c>
      <c r="AA120" t="s">
        <v>165</v>
      </c>
      <c r="AB120">
        <v>473</v>
      </c>
      <c r="AC120">
        <v>1</v>
      </c>
      <c r="AD120">
        <v>0</v>
      </c>
      <c r="AE120">
        <v>0</v>
      </c>
      <c r="AF120">
        <v>0</v>
      </c>
      <c r="AG120" t="s">
        <v>94</v>
      </c>
      <c r="AH120" t="s">
        <v>724</v>
      </c>
      <c r="AJ120" t="s">
        <v>146</v>
      </c>
      <c r="AK120" t="s">
        <v>55</v>
      </c>
      <c r="AM120">
        <v>1.861</v>
      </c>
      <c r="AP120" t="s">
        <v>58</v>
      </c>
      <c r="AQ120">
        <v>2.65</v>
      </c>
    </row>
    <row r="121" spans="1:43" x14ac:dyDescent="0.35">
      <c r="A121">
        <v>65</v>
      </c>
      <c r="B121" t="s">
        <v>705</v>
      </c>
      <c r="C121">
        <v>65.2</v>
      </c>
      <c r="D121" t="s">
        <v>741</v>
      </c>
      <c r="E121" t="s">
        <v>738</v>
      </c>
      <c r="F121" s="114">
        <v>2.1901079136690649E-2</v>
      </c>
      <c r="G121">
        <v>0.1</v>
      </c>
      <c r="H121" s="115">
        <v>45.659850537899317</v>
      </c>
      <c r="I121" s="115">
        <v>4.565985053789932</v>
      </c>
      <c r="J121" s="115">
        <v>0.27800000000000002</v>
      </c>
      <c r="K121" t="s">
        <v>325</v>
      </c>
      <c r="L121" s="115">
        <v>6.0885000000000002E-2</v>
      </c>
      <c r="M121" t="s">
        <v>298</v>
      </c>
      <c r="N121" s="114">
        <v>2.1901079136690649E-2</v>
      </c>
      <c r="O121" t="s">
        <v>128</v>
      </c>
      <c r="P121" t="s">
        <v>88</v>
      </c>
      <c r="Q121" t="s">
        <v>66</v>
      </c>
      <c r="R121" t="s">
        <v>88</v>
      </c>
      <c r="S121" t="s">
        <v>47</v>
      </c>
      <c r="T121" t="s">
        <v>708</v>
      </c>
      <c r="U121" t="s">
        <v>49</v>
      </c>
      <c r="V121" t="s">
        <v>90</v>
      </c>
      <c r="W121" t="s">
        <v>13</v>
      </c>
      <c r="X121" t="s">
        <v>508</v>
      </c>
      <c r="Y121" t="s">
        <v>720</v>
      </c>
      <c r="Z121">
        <v>2010</v>
      </c>
      <c r="AA121" t="s">
        <v>165</v>
      </c>
      <c r="AB121">
        <v>473</v>
      </c>
      <c r="AC121">
        <v>1</v>
      </c>
      <c r="AD121">
        <v>0</v>
      </c>
      <c r="AE121">
        <v>0</v>
      </c>
      <c r="AF121">
        <v>0</v>
      </c>
      <c r="AG121" t="s">
        <v>94</v>
      </c>
      <c r="AH121" t="s">
        <v>724</v>
      </c>
      <c r="AJ121" t="s">
        <v>146</v>
      </c>
      <c r="AK121" t="s">
        <v>55</v>
      </c>
      <c r="AM121">
        <v>1.107</v>
      </c>
      <c r="AP121" t="s">
        <v>58</v>
      </c>
      <c r="AQ121">
        <v>2.78</v>
      </c>
    </row>
    <row r="122" spans="1:43" x14ac:dyDescent="0.35">
      <c r="A122">
        <v>7</v>
      </c>
      <c r="B122" t="s">
        <v>137</v>
      </c>
      <c r="C122">
        <v>7.3</v>
      </c>
      <c r="D122" t="s">
        <v>155</v>
      </c>
      <c r="E122" t="s">
        <v>154</v>
      </c>
      <c r="F122" s="114">
        <v>4.6323073919833424E-2</v>
      </c>
      <c r="G122">
        <v>0.2</v>
      </c>
      <c r="H122" s="115">
        <v>21.587513853907819</v>
      </c>
      <c r="I122" s="115">
        <v>4.3175027707815641</v>
      </c>
      <c r="J122" s="115">
        <v>1.5368000000000002</v>
      </c>
      <c r="K122" t="s">
        <v>148</v>
      </c>
      <c r="L122" s="115">
        <v>0.35594650000000005</v>
      </c>
      <c r="M122" t="s">
        <v>77</v>
      </c>
      <c r="N122" s="114">
        <v>4.6323073919833424E-2</v>
      </c>
      <c r="O122" t="s">
        <v>128</v>
      </c>
      <c r="P122" t="s">
        <v>88</v>
      </c>
      <c r="Q122" t="s">
        <v>66</v>
      </c>
      <c r="R122" t="s">
        <v>88</v>
      </c>
      <c r="S122" t="s">
        <v>119</v>
      </c>
      <c r="T122" t="s">
        <v>140</v>
      </c>
      <c r="U122" t="s">
        <v>141</v>
      </c>
      <c r="V122" t="s">
        <v>50</v>
      </c>
      <c r="W122" t="s">
        <v>142</v>
      </c>
      <c r="X122" t="s">
        <v>51</v>
      </c>
      <c r="Y122" t="s">
        <v>143</v>
      </c>
      <c r="Z122" t="s">
        <v>144</v>
      </c>
      <c r="AA122" t="s">
        <v>54</v>
      </c>
      <c r="AB122">
        <v>2127</v>
      </c>
      <c r="AC122">
        <v>1</v>
      </c>
      <c r="AD122">
        <v>0</v>
      </c>
      <c r="AE122">
        <v>1</v>
      </c>
      <c r="AF122">
        <v>1</v>
      </c>
      <c r="AG122" t="s">
        <v>94</v>
      </c>
      <c r="AH122" t="s">
        <v>145</v>
      </c>
      <c r="AJ122" t="s">
        <v>146</v>
      </c>
      <c r="AK122" t="s">
        <v>147</v>
      </c>
      <c r="AL122" t="s">
        <v>124</v>
      </c>
      <c r="AM122">
        <v>5.0000000000000001E-3</v>
      </c>
      <c r="AN122">
        <v>1.005012520859401</v>
      </c>
      <c r="AP122" t="s">
        <v>78</v>
      </c>
      <c r="AQ122">
        <v>7.6840000000000002</v>
      </c>
    </row>
    <row r="123" spans="1:43" x14ac:dyDescent="0.35">
      <c r="A123">
        <v>7</v>
      </c>
      <c r="B123" t="s">
        <v>137</v>
      </c>
      <c r="C123">
        <v>7.1</v>
      </c>
      <c r="D123" t="s">
        <v>138</v>
      </c>
      <c r="E123" t="s">
        <v>139</v>
      </c>
      <c r="F123" s="114">
        <v>7.504076738609114E-2</v>
      </c>
      <c r="G123">
        <v>0.2</v>
      </c>
      <c r="H123" s="115">
        <v>13.326089735395627</v>
      </c>
      <c r="I123" s="115">
        <v>2.6652179470791255</v>
      </c>
      <c r="J123" s="115">
        <v>0.83400000000000007</v>
      </c>
      <c r="K123" t="s">
        <v>148</v>
      </c>
      <c r="L123" s="115">
        <v>0.31292000000000003</v>
      </c>
      <c r="M123" t="s">
        <v>77</v>
      </c>
      <c r="N123" s="114">
        <v>7.504076738609114E-2</v>
      </c>
      <c r="O123" t="s">
        <v>128</v>
      </c>
      <c r="P123" t="s">
        <v>88</v>
      </c>
      <c r="Q123" t="s">
        <v>66</v>
      </c>
      <c r="R123" t="s">
        <v>88</v>
      </c>
      <c r="S123" t="s">
        <v>119</v>
      </c>
      <c r="T123" t="s">
        <v>140</v>
      </c>
      <c r="U123" t="s">
        <v>141</v>
      </c>
      <c r="V123" t="s">
        <v>50</v>
      </c>
      <c r="W123" t="s">
        <v>142</v>
      </c>
      <c r="X123" t="s">
        <v>51</v>
      </c>
      <c r="Y123" t="s">
        <v>143</v>
      </c>
      <c r="Z123" t="s">
        <v>144</v>
      </c>
      <c r="AA123" t="s">
        <v>54</v>
      </c>
      <c r="AB123">
        <v>2127</v>
      </c>
      <c r="AC123">
        <v>1</v>
      </c>
      <c r="AD123">
        <v>0</v>
      </c>
      <c r="AE123">
        <v>1</v>
      </c>
      <c r="AF123">
        <v>1</v>
      </c>
      <c r="AG123" t="s">
        <v>94</v>
      </c>
      <c r="AH123" t="s">
        <v>145</v>
      </c>
      <c r="AJ123" t="s">
        <v>146</v>
      </c>
      <c r="AK123" t="s">
        <v>147</v>
      </c>
      <c r="AL123" t="s">
        <v>124</v>
      </c>
      <c r="AM123">
        <v>4.0000000000000001E-3</v>
      </c>
      <c r="AN123">
        <v>1.0040080106773419</v>
      </c>
      <c r="AP123" t="s">
        <v>78</v>
      </c>
      <c r="AQ123">
        <v>4.17</v>
      </c>
    </row>
    <row r="124" spans="1:43" x14ac:dyDescent="0.35">
      <c r="A124">
        <v>7</v>
      </c>
      <c r="B124" t="s">
        <v>137</v>
      </c>
      <c r="C124">
        <v>7.2</v>
      </c>
      <c r="D124" t="s">
        <v>149</v>
      </c>
      <c r="E124" t="s">
        <v>150</v>
      </c>
      <c r="F124" s="114">
        <v>7.1158509006004012E-2</v>
      </c>
      <c r="G124">
        <v>0.2</v>
      </c>
      <c r="H124" s="115">
        <v>14.053133124467585</v>
      </c>
      <c r="I124" s="115">
        <v>2.8106266248935174</v>
      </c>
      <c r="J124" s="115">
        <v>0.59960000000000002</v>
      </c>
      <c r="K124" t="s">
        <v>148</v>
      </c>
      <c r="L124" s="115">
        <v>0.21333321000000002</v>
      </c>
      <c r="M124" t="s">
        <v>77</v>
      </c>
      <c r="N124" s="114">
        <v>7.1158509006004012E-2</v>
      </c>
      <c r="O124" t="s">
        <v>128</v>
      </c>
      <c r="P124" t="s">
        <v>88</v>
      </c>
      <c r="Q124" t="s">
        <v>66</v>
      </c>
      <c r="R124" t="s">
        <v>88</v>
      </c>
      <c r="S124" t="s">
        <v>119</v>
      </c>
      <c r="T124" t="s">
        <v>140</v>
      </c>
      <c r="U124" t="s">
        <v>141</v>
      </c>
      <c r="V124" t="s">
        <v>50</v>
      </c>
      <c r="W124" t="s">
        <v>142</v>
      </c>
      <c r="X124" t="s">
        <v>51</v>
      </c>
      <c r="Y124" t="s">
        <v>143</v>
      </c>
      <c r="Z124" t="s">
        <v>144</v>
      </c>
      <c r="AA124" t="s">
        <v>54</v>
      </c>
      <c r="AB124">
        <v>2127</v>
      </c>
      <c r="AC124">
        <v>1</v>
      </c>
      <c r="AD124">
        <v>0</v>
      </c>
      <c r="AE124">
        <v>1</v>
      </c>
      <c r="AF124">
        <v>1</v>
      </c>
      <c r="AG124" t="s">
        <v>94</v>
      </c>
      <c r="AH124" t="s">
        <v>145</v>
      </c>
      <c r="AJ124" t="s">
        <v>146</v>
      </c>
      <c r="AK124" t="s">
        <v>147</v>
      </c>
      <c r="AL124" t="s">
        <v>124</v>
      </c>
      <c r="AM124">
        <v>3.0000000000000001E-3</v>
      </c>
      <c r="AN124">
        <v>1.0030045045033771</v>
      </c>
      <c r="AP124" t="s">
        <v>78</v>
      </c>
      <c r="AQ124">
        <v>2.9980000000000002</v>
      </c>
    </row>
    <row r="125" spans="1:43" x14ac:dyDescent="0.35">
      <c r="A125">
        <v>19</v>
      </c>
      <c r="B125" t="s">
        <v>299</v>
      </c>
      <c r="C125">
        <v>19.100000000000001</v>
      </c>
      <c r="D125" t="s">
        <v>300</v>
      </c>
      <c r="E125" t="s">
        <v>301</v>
      </c>
      <c r="F125" s="114">
        <v>4.067176213173259E-2</v>
      </c>
      <c r="G125">
        <v>1</v>
      </c>
      <c r="H125" s="115">
        <v>24.587083214173997</v>
      </c>
      <c r="I125" s="115">
        <v>24.587083214173997</v>
      </c>
      <c r="J125" s="115">
        <v>-3.0709266934503323</v>
      </c>
      <c r="K125" t="s">
        <v>308</v>
      </c>
      <c r="L125" s="115">
        <v>-0.1249</v>
      </c>
      <c r="M125" t="s">
        <v>77</v>
      </c>
      <c r="N125" s="114"/>
      <c r="P125" t="s">
        <v>44</v>
      </c>
      <c r="Q125" t="s">
        <v>45</v>
      </c>
      <c r="R125" t="s">
        <v>46</v>
      </c>
      <c r="S125" t="s">
        <v>302</v>
      </c>
      <c r="T125" t="s">
        <v>303</v>
      </c>
      <c r="U125" t="s">
        <v>141</v>
      </c>
      <c r="V125" t="s">
        <v>50</v>
      </c>
      <c r="W125" t="s">
        <v>142</v>
      </c>
      <c r="X125" t="s">
        <v>51</v>
      </c>
      <c r="Y125" t="s">
        <v>304</v>
      </c>
      <c r="Z125" t="s">
        <v>305</v>
      </c>
      <c r="AA125" t="s">
        <v>54</v>
      </c>
      <c r="AB125">
        <v>4762</v>
      </c>
      <c r="AC125">
        <v>1</v>
      </c>
      <c r="AD125">
        <v>0</v>
      </c>
      <c r="AE125">
        <v>1</v>
      </c>
      <c r="AF125">
        <v>1</v>
      </c>
      <c r="AG125" t="s">
        <v>94</v>
      </c>
      <c r="AH125" t="s">
        <v>306</v>
      </c>
      <c r="AJ125" t="s">
        <v>146</v>
      </c>
      <c r="AK125" t="s">
        <v>147</v>
      </c>
      <c r="AL125" t="s">
        <v>307</v>
      </c>
      <c r="AM125">
        <v>-0.1249</v>
      </c>
      <c r="AN125">
        <v>0.99875797562796431</v>
      </c>
      <c r="AP125" t="s">
        <v>217</v>
      </c>
      <c r="AQ125" t="s">
        <v>58</v>
      </c>
    </row>
    <row r="126" spans="1:43" x14ac:dyDescent="0.35">
      <c r="A126">
        <v>71</v>
      </c>
      <c r="B126" t="s">
        <v>871</v>
      </c>
      <c r="C126">
        <v>71.3</v>
      </c>
      <c r="D126" t="s">
        <v>879</v>
      </c>
      <c r="E126" t="s">
        <v>877</v>
      </c>
      <c r="F126" s="114">
        <v>4.067176213173259E-2</v>
      </c>
      <c r="G126">
        <v>0.33333333333333331</v>
      </c>
      <c r="H126" s="115">
        <v>24.587083214173997</v>
      </c>
      <c r="I126" s="115">
        <v>8.1956944047246658</v>
      </c>
      <c r="J126" s="115">
        <v>1.484240256695637</v>
      </c>
      <c r="K126">
        <v>5</v>
      </c>
      <c r="L126" s="115">
        <v>0.18110000000000001</v>
      </c>
      <c r="M126" t="s">
        <v>126</v>
      </c>
      <c r="N126" s="114"/>
      <c r="P126" t="s">
        <v>88</v>
      </c>
      <c r="Q126" t="s">
        <v>66</v>
      </c>
      <c r="R126" t="s">
        <v>88</v>
      </c>
      <c r="S126" t="s">
        <v>47</v>
      </c>
      <c r="T126" t="s">
        <v>89</v>
      </c>
      <c r="U126" t="s">
        <v>49</v>
      </c>
      <c r="V126" t="s">
        <v>90</v>
      </c>
      <c r="W126" t="s">
        <v>13</v>
      </c>
      <c r="X126" t="s">
        <v>51</v>
      </c>
      <c r="Y126" t="s">
        <v>878</v>
      </c>
      <c r="Z126">
        <v>2011</v>
      </c>
      <c r="AA126" t="s">
        <v>165</v>
      </c>
      <c r="AB126">
        <v>46</v>
      </c>
      <c r="AC126">
        <v>1</v>
      </c>
      <c r="AD126">
        <v>0</v>
      </c>
      <c r="AE126">
        <v>1</v>
      </c>
      <c r="AF126">
        <v>1</v>
      </c>
      <c r="AG126" t="s">
        <v>94</v>
      </c>
      <c r="AH126" t="s">
        <v>145</v>
      </c>
      <c r="AJ126" t="s">
        <v>146</v>
      </c>
      <c r="AK126" t="s">
        <v>55</v>
      </c>
      <c r="AM126">
        <v>1.0000000000000001E-5</v>
      </c>
      <c r="AP126" t="s">
        <v>58</v>
      </c>
      <c r="AQ126" t="s">
        <v>58</v>
      </c>
    </row>
    <row r="127" spans="1:43" x14ac:dyDescent="0.35">
      <c r="A127">
        <v>71</v>
      </c>
      <c r="B127" t="s">
        <v>871</v>
      </c>
      <c r="C127">
        <v>71.2</v>
      </c>
      <c r="D127" t="s">
        <v>876</v>
      </c>
      <c r="E127" t="s">
        <v>877</v>
      </c>
      <c r="F127" s="114">
        <v>4.067176213173259E-2</v>
      </c>
      <c r="G127">
        <v>0.33333333333333331</v>
      </c>
      <c r="H127" s="115">
        <v>24.587083214173997</v>
      </c>
      <c r="I127" s="115">
        <v>8.1956944047246658</v>
      </c>
      <c r="J127" s="115">
        <v>1.0670794114951516</v>
      </c>
      <c r="K127">
        <v>5</v>
      </c>
      <c r="L127" s="115">
        <v>0.13020000000000001</v>
      </c>
      <c r="M127" t="s">
        <v>126</v>
      </c>
      <c r="N127" s="114"/>
      <c r="P127" t="s">
        <v>88</v>
      </c>
      <c r="Q127" t="s">
        <v>66</v>
      </c>
      <c r="R127" t="s">
        <v>88</v>
      </c>
      <c r="S127" t="s">
        <v>47</v>
      </c>
      <c r="T127" t="s">
        <v>89</v>
      </c>
      <c r="U127" t="s">
        <v>49</v>
      </c>
      <c r="V127" t="s">
        <v>90</v>
      </c>
      <c r="W127" t="s">
        <v>13</v>
      </c>
      <c r="X127" t="s">
        <v>51</v>
      </c>
      <c r="Y127" t="s">
        <v>878</v>
      </c>
      <c r="Z127">
        <v>2011</v>
      </c>
      <c r="AA127" t="s">
        <v>165</v>
      </c>
      <c r="AB127">
        <v>32</v>
      </c>
      <c r="AC127">
        <v>1</v>
      </c>
      <c r="AD127">
        <v>0</v>
      </c>
      <c r="AE127">
        <v>1</v>
      </c>
      <c r="AF127">
        <v>1</v>
      </c>
      <c r="AG127" t="s">
        <v>94</v>
      </c>
      <c r="AH127" t="s">
        <v>145</v>
      </c>
      <c r="AJ127" t="s">
        <v>146</v>
      </c>
      <c r="AK127" t="s">
        <v>55</v>
      </c>
      <c r="AM127">
        <v>1.0000000000000001E-5</v>
      </c>
      <c r="AP127" t="s">
        <v>58</v>
      </c>
      <c r="AQ127" t="s">
        <v>58</v>
      </c>
    </row>
    <row r="128" spans="1:43" x14ac:dyDescent="0.35">
      <c r="A128">
        <v>71</v>
      </c>
      <c r="B128" t="s">
        <v>871</v>
      </c>
      <c r="C128">
        <v>71.099999999999994</v>
      </c>
      <c r="D128" t="s">
        <v>872</v>
      </c>
      <c r="E128" t="s">
        <v>873</v>
      </c>
      <c r="F128" s="114">
        <v>4.067176213173259E-2</v>
      </c>
      <c r="G128">
        <v>0.33333333333333331</v>
      </c>
      <c r="H128" s="115">
        <v>24.587083214173997</v>
      </c>
      <c r="I128" s="115">
        <v>8.1956944047246658</v>
      </c>
      <c r="J128" s="115">
        <v>0.45895888666458129</v>
      </c>
      <c r="K128" t="s">
        <v>97</v>
      </c>
      <c r="L128" s="115">
        <v>5.6000000000000001E-2</v>
      </c>
      <c r="M128" t="s">
        <v>98</v>
      </c>
      <c r="N128" s="114"/>
      <c r="P128" t="s">
        <v>44</v>
      </c>
      <c r="Q128" t="s">
        <v>66</v>
      </c>
      <c r="R128" t="s">
        <v>46</v>
      </c>
      <c r="S128" t="s">
        <v>47</v>
      </c>
      <c r="T128" t="s">
        <v>89</v>
      </c>
      <c r="U128" t="s">
        <v>49</v>
      </c>
      <c r="V128" t="s">
        <v>90</v>
      </c>
      <c r="W128" t="s">
        <v>13</v>
      </c>
      <c r="X128" t="s">
        <v>51</v>
      </c>
      <c r="Y128" t="s">
        <v>874</v>
      </c>
      <c r="Z128">
        <v>2011</v>
      </c>
      <c r="AA128" t="s">
        <v>165</v>
      </c>
      <c r="AB128">
        <v>39</v>
      </c>
      <c r="AC128">
        <v>1</v>
      </c>
      <c r="AD128">
        <v>0</v>
      </c>
      <c r="AE128">
        <v>1</v>
      </c>
      <c r="AF128">
        <v>1</v>
      </c>
      <c r="AG128" t="s">
        <v>94</v>
      </c>
      <c r="AH128" t="s">
        <v>145</v>
      </c>
      <c r="AJ128" t="s">
        <v>146</v>
      </c>
      <c r="AK128" t="s">
        <v>55</v>
      </c>
      <c r="AM128">
        <v>5.6000000000000001E-2</v>
      </c>
      <c r="AP128" t="s">
        <v>58</v>
      </c>
      <c r="AQ128" t="s">
        <v>58</v>
      </c>
    </row>
    <row r="129" spans="1:43" x14ac:dyDescent="0.35">
      <c r="A129">
        <v>65</v>
      </c>
      <c r="B129" t="s">
        <v>705</v>
      </c>
      <c r="C129">
        <v>65.8</v>
      </c>
      <c r="D129" t="s">
        <v>800</v>
      </c>
      <c r="E129" t="s">
        <v>796</v>
      </c>
      <c r="F129" s="114">
        <v>1.8416494845360825E-2</v>
      </c>
      <c r="G129">
        <v>0.1</v>
      </c>
      <c r="H129" s="115">
        <v>54.29914912673533</v>
      </c>
      <c r="I129" s="115">
        <v>5.4299149126735333</v>
      </c>
      <c r="J129" s="115">
        <v>0.29100000000000004</v>
      </c>
      <c r="K129" t="s">
        <v>325</v>
      </c>
      <c r="L129" s="115">
        <v>5.3592000000000008E-2</v>
      </c>
      <c r="M129" t="s">
        <v>298</v>
      </c>
      <c r="N129" s="114">
        <v>1.8416494845360825E-2</v>
      </c>
      <c r="O129" t="s">
        <v>128</v>
      </c>
      <c r="P129" t="s">
        <v>88</v>
      </c>
      <c r="Q129" t="s">
        <v>66</v>
      </c>
      <c r="R129" t="s">
        <v>88</v>
      </c>
      <c r="S129" t="s">
        <v>47</v>
      </c>
      <c r="T129" t="s">
        <v>708</v>
      </c>
      <c r="U129" t="s">
        <v>49</v>
      </c>
      <c r="V129" t="s">
        <v>90</v>
      </c>
      <c r="W129" t="s">
        <v>13</v>
      </c>
      <c r="X129" t="s">
        <v>508</v>
      </c>
      <c r="Y129" t="s">
        <v>709</v>
      </c>
      <c r="Z129">
        <v>2010</v>
      </c>
      <c r="AA129" t="s">
        <v>165</v>
      </c>
      <c r="AB129">
        <v>473</v>
      </c>
      <c r="AC129">
        <v>1</v>
      </c>
      <c r="AD129">
        <v>0</v>
      </c>
      <c r="AE129">
        <v>0</v>
      </c>
      <c r="AF129">
        <v>0</v>
      </c>
      <c r="AG129" t="s">
        <v>94</v>
      </c>
      <c r="AH129" t="s">
        <v>724</v>
      </c>
      <c r="AJ129" t="s">
        <v>146</v>
      </c>
      <c r="AK129" t="s">
        <v>55</v>
      </c>
      <c r="AM129">
        <v>1.6240000000000001</v>
      </c>
      <c r="AP129" t="s">
        <v>58</v>
      </c>
      <c r="AQ129">
        <v>2.91</v>
      </c>
    </row>
    <row r="130" spans="1:43" x14ac:dyDescent="0.35">
      <c r="A130">
        <v>65</v>
      </c>
      <c r="B130" t="s">
        <v>705</v>
      </c>
      <c r="C130">
        <v>65.599999999999994</v>
      </c>
      <c r="D130" t="s">
        <v>779</v>
      </c>
      <c r="E130" t="s">
        <v>776</v>
      </c>
      <c r="F130" s="114">
        <v>1.9616157205240174E-2</v>
      </c>
      <c r="G130">
        <v>0.1</v>
      </c>
      <c r="H130" s="115">
        <v>50.978384274615436</v>
      </c>
      <c r="I130" s="115">
        <v>5.0978384274615438</v>
      </c>
      <c r="J130" s="115">
        <v>0.22900000000000001</v>
      </c>
      <c r="K130" t="s">
        <v>325</v>
      </c>
      <c r="L130" s="115">
        <v>4.4921000000000003E-2</v>
      </c>
      <c r="M130" t="s">
        <v>298</v>
      </c>
      <c r="N130" s="114">
        <v>1.9616157205240174E-2</v>
      </c>
      <c r="O130" t="s">
        <v>128</v>
      </c>
      <c r="P130" t="s">
        <v>88</v>
      </c>
      <c r="Q130" t="s">
        <v>66</v>
      </c>
      <c r="R130" t="s">
        <v>88</v>
      </c>
      <c r="S130" t="s">
        <v>47</v>
      </c>
      <c r="T130" t="s">
        <v>708</v>
      </c>
      <c r="U130" t="s">
        <v>49</v>
      </c>
      <c r="V130" t="s">
        <v>90</v>
      </c>
      <c r="W130" t="s">
        <v>13</v>
      </c>
      <c r="X130" t="s">
        <v>508</v>
      </c>
      <c r="Y130" t="s">
        <v>709</v>
      </c>
      <c r="Z130">
        <v>2010</v>
      </c>
      <c r="AA130" t="s">
        <v>165</v>
      </c>
      <c r="AB130">
        <v>473</v>
      </c>
      <c r="AC130">
        <v>1</v>
      </c>
      <c r="AD130">
        <v>0</v>
      </c>
      <c r="AE130">
        <v>0</v>
      </c>
      <c r="AF130">
        <v>0</v>
      </c>
      <c r="AG130" t="s">
        <v>94</v>
      </c>
      <c r="AH130" t="s">
        <v>724</v>
      </c>
      <c r="AJ130" t="s">
        <v>146</v>
      </c>
      <c r="AK130" t="s">
        <v>55</v>
      </c>
      <c r="AM130">
        <v>1.5489999999999999</v>
      </c>
      <c r="AP130" t="s">
        <v>58</v>
      </c>
      <c r="AQ130">
        <v>2.29</v>
      </c>
    </row>
    <row r="131" spans="1:43" x14ac:dyDescent="0.35">
      <c r="A131">
        <v>65</v>
      </c>
      <c r="B131" t="s">
        <v>705</v>
      </c>
      <c r="C131">
        <v>65.3</v>
      </c>
      <c r="D131" t="s">
        <v>751</v>
      </c>
      <c r="E131" t="s">
        <v>748</v>
      </c>
      <c r="F131" s="114">
        <v>1.8853333333333333E-2</v>
      </c>
      <c r="G131">
        <v>0.1</v>
      </c>
      <c r="H131" s="115">
        <v>53.041018387553045</v>
      </c>
      <c r="I131" s="115">
        <v>5.3041018387553045</v>
      </c>
      <c r="J131" s="115">
        <v>0.22500000000000001</v>
      </c>
      <c r="K131" t="s">
        <v>325</v>
      </c>
      <c r="L131" s="115">
        <v>4.2419999999999999E-2</v>
      </c>
      <c r="M131" t="s">
        <v>298</v>
      </c>
      <c r="N131" s="114">
        <v>1.8853333333333333E-2</v>
      </c>
      <c r="O131" t="s">
        <v>128</v>
      </c>
      <c r="P131" t="s">
        <v>88</v>
      </c>
      <c r="Q131" t="s">
        <v>66</v>
      </c>
      <c r="R131" t="s">
        <v>88</v>
      </c>
      <c r="S131" t="s">
        <v>47</v>
      </c>
      <c r="T131" t="s">
        <v>708</v>
      </c>
      <c r="U131" t="s">
        <v>49</v>
      </c>
      <c r="V131" t="s">
        <v>90</v>
      </c>
      <c r="W131" t="s">
        <v>13</v>
      </c>
      <c r="X131" t="s">
        <v>508</v>
      </c>
      <c r="Y131" t="s">
        <v>720</v>
      </c>
      <c r="Z131">
        <v>2010</v>
      </c>
      <c r="AA131" t="s">
        <v>165</v>
      </c>
      <c r="AB131">
        <v>473</v>
      </c>
      <c r="AC131">
        <v>1</v>
      </c>
      <c r="AD131">
        <v>0</v>
      </c>
      <c r="AE131">
        <v>0</v>
      </c>
      <c r="AF131">
        <v>0</v>
      </c>
      <c r="AG131" t="s">
        <v>94</v>
      </c>
      <c r="AH131" t="s">
        <v>724</v>
      </c>
      <c r="AJ131" t="s">
        <v>146</v>
      </c>
      <c r="AK131" t="s">
        <v>55</v>
      </c>
      <c r="AM131">
        <v>1.5149999999999999</v>
      </c>
      <c r="AP131" t="s">
        <v>58</v>
      </c>
      <c r="AQ131">
        <v>2.25</v>
      </c>
    </row>
    <row r="132" spans="1:43" x14ac:dyDescent="0.35">
      <c r="A132">
        <v>65</v>
      </c>
      <c r="B132" t="s">
        <v>705</v>
      </c>
      <c r="C132">
        <v>65.7</v>
      </c>
      <c r="D132" t="s">
        <v>788</v>
      </c>
      <c r="E132" t="s">
        <v>786</v>
      </c>
      <c r="F132" s="114">
        <v>1.8147846889952156E-2</v>
      </c>
      <c r="G132">
        <v>0.1</v>
      </c>
      <c r="H132" s="115">
        <v>55.102955522159817</v>
      </c>
      <c r="I132" s="115">
        <v>5.5102955522159824</v>
      </c>
      <c r="J132" s="115">
        <v>0.20900000000000002</v>
      </c>
      <c r="K132" t="s">
        <v>325</v>
      </c>
      <c r="L132" s="115">
        <v>3.7929000000000004E-2</v>
      </c>
      <c r="M132" t="s">
        <v>298</v>
      </c>
      <c r="N132" s="114">
        <v>1.8147846889952156E-2</v>
      </c>
      <c r="O132" t="s">
        <v>128</v>
      </c>
      <c r="P132" t="s">
        <v>88</v>
      </c>
      <c r="Q132" t="s">
        <v>66</v>
      </c>
      <c r="R132" t="s">
        <v>88</v>
      </c>
      <c r="S132" t="s">
        <v>47</v>
      </c>
      <c r="T132" t="s">
        <v>708</v>
      </c>
      <c r="U132" t="s">
        <v>49</v>
      </c>
      <c r="V132" t="s">
        <v>90</v>
      </c>
      <c r="W132" t="s">
        <v>13</v>
      </c>
      <c r="X132" t="s">
        <v>508</v>
      </c>
      <c r="Y132" t="s">
        <v>709</v>
      </c>
      <c r="Z132">
        <v>2010</v>
      </c>
      <c r="AA132" t="s">
        <v>165</v>
      </c>
      <c r="AB132">
        <v>473</v>
      </c>
      <c r="AC132">
        <v>1</v>
      </c>
      <c r="AD132">
        <v>0</v>
      </c>
      <c r="AE132">
        <v>0</v>
      </c>
      <c r="AF132">
        <v>0</v>
      </c>
      <c r="AG132" t="s">
        <v>94</v>
      </c>
      <c r="AH132" t="s">
        <v>724</v>
      </c>
      <c r="AJ132" t="s">
        <v>146</v>
      </c>
      <c r="AK132" t="s">
        <v>55</v>
      </c>
      <c r="AM132">
        <v>0.80700000000000005</v>
      </c>
      <c r="AP132" t="s">
        <v>58</v>
      </c>
      <c r="AQ132">
        <v>2.09</v>
      </c>
    </row>
    <row r="133" spans="1:43" x14ac:dyDescent="0.35">
      <c r="A133">
        <v>65</v>
      </c>
      <c r="B133" t="s">
        <v>705</v>
      </c>
      <c r="C133">
        <v>65.900000000000006</v>
      </c>
      <c r="D133" t="s">
        <v>809</v>
      </c>
      <c r="E133" t="s">
        <v>806</v>
      </c>
      <c r="F133" s="114">
        <v>1.6048E-2</v>
      </c>
      <c r="G133">
        <v>0.1</v>
      </c>
      <c r="H133" s="115">
        <v>62.31306081754736</v>
      </c>
      <c r="I133" s="115">
        <v>6.2313060817547363</v>
      </c>
      <c r="J133" s="115">
        <v>0.15000000000000002</v>
      </c>
      <c r="K133" t="s">
        <v>297</v>
      </c>
      <c r="L133" s="115">
        <v>2.4072E-2</v>
      </c>
      <c r="M133" t="s">
        <v>298</v>
      </c>
      <c r="N133" s="114">
        <v>1.6048E-2</v>
      </c>
      <c r="O133" t="s">
        <v>128</v>
      </c>
      <c r="P133" t="s">
        <v>44</v>
      </c>
      <c r="Q133" t="s">
        <v>66</v>
      </c>
      <c r="R133" t="s">
        <v>46</v>
      </c>
      <c r="S133" t="s">
        <v>47</v>
      </c>
      <c r="T133" t="s">
        <v>708</v>
      </c>
      <c r="U133" t="s">
        <v>49</v>
      </c>
      <c r="V133" t="s">
        <v>90</v>
      </c>
      <c r="W133" t="s">
        <v>13</v>
      </c>
      <c r="X133" t="s">
        <v>508</v>
      </c>
      <c r="Y133" t="s">
        <v>709</v>
      </c>
      <c r="Z133">
        <v>2010</v>
      </c>
      <c r="AA133" t="s">
        <v>165</v>
      </c>
      <c r="AB133">
        <v>473</v>
      </c>
      <c r="AC133">
        <v>1</v>
      </c>
      <c r="AD133">
        <v>0</v>
      </c>
      <c r="AE133">
        <v>0</v>
      </c>
      <c r="AF133">
        <v>0</v>
      </c>
      <c r="AG133" t="s">
        <v>94</v>
      </c>
      <c r="AH133" t="s">
        <v>724</v>
      </c>
      <c r="AJ133" t="s">
        <v>146</v>
      </c>
      <c r="AK133" t="s">
        <v>55</v>
      </c>
      <c r="AM133">
        <v>1.4159999999999999</v>
      </c>
      <c r="AP133" t="s">
        <v>58</v>
      </c>
      <c r="AQ133">
        <v>1.5</v>
      </c>
    </row>
    <row r="134" spans="1:43" x14ac:dyDescent="0.35">
      <c r="A134">
        <v>65</v>
      </c>
      <c r="B134" t="s">
        <v>705</v>
      </c>
      <c r="C134">
        <v>65.099999999999994</v>
      </c>
      <c r="D134" t="s">
        <v>723</v>
      </c>
      <c r="E134" t="s">
        <v>707</v>
      </c>
      <c r="F134" s="114">
        <v>1.3663157894736841E-2</v>
      </c>
      <c r="G134">
        <v>0.1</v>
      </c>
      <c r="H134" s="115">
        <v>73.18952234206472</v>
      </c>
      <c r="I134" s="115">
        <v>7.3189522342064723</v>
      </c>
      <c r="J134" s="115">
        <v>1.9E-2</v>
      </c>
      <c r="K134" t="s">
        <v>297</v>
      </c>
      <c r="L134" s="115">
        <v>2.5959999999999998E-3</v>
      </c>
      <c r="M134" t="s">
        <v>298</v>
      </c>
      <c r="N134" s="114">
        <v>1.3663157894736841E-2</v>
      </c>
      <c r="O134" t="s">
        <v>128</v>
      </c>
      <c r="P134" t="s">
        <v>44</v>
      </c>
      <c r="Q134" t="s">
        <v>66</v>
      </c>
      <c r="R134" t="s">
        <v>46</v>
      </c>
      <c r="S134" t="s">
        <v>47</v>
      </c>
      <c r="T134" t="s">
        <v>708</v>
      </c>
      <c r="U134" t="s">
        <v>49</v>
      </c>
      <c r="V134" t="s">
        <v>90</v>
      </c>
      <c r="W134" t="s">
        <v>13</v>
      </c>
      <c r="X134" t="s">
        <v>508</v>
      </c>
      <c r="Y134" t="s">
        <v>709</v>
      </c>
      <c r="Z134">
        <v>2010</v>
      </c>
      <c r="AA134" t="s">
        <v>165</v>
      </c>
      <c r="AB134">
        <v>473</v>
      </c>
      <c r="AC134">
        <v>1</v>
      </c>
      <c r="AD134">
        <v>0</v>
      </c>
      <c r="AE134">
        <v>0</v>
      </c>
      <c r="AF134">
        <v>0</v>
      </c>
      <c r="AG134" t="s">
        <v>94</v>
      </c>
      <c r="AH134" t="s">
        <v>724</v>
      </c>
      <c r="AJ134" t="s">
        <v>146</v>
      </c>
      <c r="AK134" t="s">
        <v>55</v>
      </c>
      <c r="AM134">
        <v>0.11799999999999999</v>
      </c>
      <c r="AP134" t="s">
        <v>58</v>
      </c>
      <c r="AQ134">
        <v>0.19</v>
      </c>
    </row>
    <row r="135" spans="1:43" x14ac:dyDescent="0.35">
      <c r="A135">
        <v>65</v>
      </c>
      <c r="B135" t="s">
        <v>705</v>
      </c>
      <c r="C135">
        <v>65.5</v>
      </c>
      <c r="D135" t="s">
        <v>766</v>
      </c>
      <c r="E135" t="s">
        <v>767</v>
      </c>
      <c r="F135" s="114">
        <v>8.2242424242424238E-3</v>
      </c>
      <c r="G135">
        <v>0.1</v>
      </c>
      <c r="H135" s="115">
        <v>121.59174649963154</v>
      </c>
      <c r="I135" s="115">
        <v>12.159174649963155</v>
      </c>
      <c r="J135" s="115">
        <v>-6.6000000000000003E-2</v>
      </c>
      <c r="K135" t="s">
        <v>297</v>
      </c>
      <c r="L135" s="115">
        <v>-5.4279999999999997E-3</v>
      </c>
      <c r="M135" t="s">
        <v>298</v>
      </c>
      <c r="N135" s="114">
        <v>8.2242424242424238E-3</v>
      </c>
      <c r="O135" t="s">
        <v>128</v>
      </c>
      <c r="P135" t="s">
        <v>44</v>
      </c>
      <c r="Q135" t="s">
        <v>45</v>
      </c>
      <c r="R135" t="s">
        <v>46</v>
      </c>
      <c r="S135" t="s">
        <v>47</v>
      </c>
      <c r="T135" t="s">
        <v>708</v>
      </c>
      <c r="U135" t="s">
        <v>49</v>
      </c>
      <c r="V135" t="s">
        <v>90</v>
      </c>
      <c r="W135" t="s">
        <v>13</v>
      </c>
      <c r="X135" t="s">
        <v>508</v>
      </c>
      <c r="Y135" t="s">
        <v>720</v>
      </c>
      <c r="Z135">
        <v>2010</v>
      </c>
      <c r="AA135" t="s">
        <v>165</v>
      </c>
      <c r="AB135">
        <v>473</v>
      </c>
      <c r="AC135">
        <v>1</v>
      </c>
      <c r="AD135">
        <v>0</v>
      </c>
      <c r="AE135">
        <v>0</v>
      </c>
      <c r="AF135">
        <v>0</v>
      </c>
      <c r="AG135" t="s">
        <v>94</v>
      </c>
      <c r="AH135" t="s">
        <v>724</v>
      </c>
      <c r="AJ135" t="s">
        <v>146</v>
      </c>
      <c r="AK135" t="s">
        <v>55</v>
      </c>
      <c r="AM135">
        <v>-1.357</v>
      </c>
      <c r="AP135" t="s">
        <v>58</v>
      </c>
      <c r="AQ135">
        <v>-0.66</v>
      </c>
    </row>
    <row r="136" spans="1:43" x14ac:dyDescent="0.35">
      <c r="A136">
        <v>65</v>
      </c>
      <c r="B136" t="s">
        <v>705</v>
      </c>
      <c r="C136">
        <v>65.400000000000006</v>
      </c>
      <c r="D136" t="s">
        <v>762</v>
      </c>
      <c r="E136" t="s">
        <v>758</v>
      </c>
      <c r="F136" s="114">
        <v>2.2285714285714287E-2</v>
      </c>
      <c r="G136">
        <v>0.1</v>
      </c>
      <c r="H136" s="115">
        <v>44.871794871794869</v>
      </c>
      <c r="I136" s="115">
        <v>4.4871794871794872</v>
      </c>
      <c r="J136" s="115">
        <v>7.000000000000001E-3</v>
      </c>
      <c r="K136" t="s">
        <v>297</v>
      </c>
      <c r="L136" s="115">
        <v>1.5600000000000002E-3</v>
      </c>
      <c r="M136" t="s">
        <v>298</v>
      </c>
      <c r="N136" s="114">
        <v>2.2285714285714287E-2</v>
      </c>
      <c r="O136" t="s">
        <v>128</v>
      </c>
      <c r="P136" t="s">
        <v>44</v>
      </c>
      <c r="Q136" t="s">
        <v>66</v>
      </c>
      <c r="R136" t="s">
        <v>46</v>
      </c>
      <c r="S136" t="s">
        <v>47</v>
      </c>
      <c r="T136" t="s">
        <v>708</v>
      </c>
      <c r="U136" t="s">
        <v>49</v>
      </c>
      <c r="V136" t="s">
        <v>90</v>
      </c>
      <c r="W136" t="s">
        <v>13</v>
      </c>
      <c r="X136" t="s">
        <v>508</v>
      </c>
      <c r="Y136" t="s">
        <v>720</v>
      </c>
      <c r="Z136">
        <v>2010</v>
      </c>
      <c r="AA136" t="s">
        <v>165</v>
      </c>
      <c r="AB136">
        <v>473</v>
      </c>
      <c r="AC136">
        <v>1</v>
      </c>
      <c r="AD136">
        <v>0</v>
      </c>
      <c r="AE136">
        <v>0</v>
      </c>
      <c r="AF136">
        <v>0</v>
      </c>
      <c r="AG136" t="s">
        <v>94</v>
      </c>
      <c r="AH136" t="s">
        <v>724</v>
      </c>
      <c r="AJ136" t="s">
        <v>146</v>
      </c>
      <c r="AK136" t="s">
        <v>55</v>
      </c>
      <c r="AM136">
        <v>0.19500000000000001</v>
      </c>
      <c r="AP136" t="s">
        <v>58</v>
      </c>
      <c r="AQ136">
        <v>7.0000000000000007E-2</v>
      </c>
    </row>
    <row r="137" spans="1:43" x14ac:dyDescent="0.35">
      <c r="A137">
        <v>70</v>
      </c>
      <c r="B137" t="s">
        <v>848</v>
      </c>
      <c r="C137">
        <v>70.13</v>
      </c>
      <c r="D137" t="s">
        <v>852</v>
      </c>
      <c r="E137" t="s">
        <v>853</v>
      </c>
      <c r="F137" s="114">
        <v>5.1030927835051552E-2</v>
      </c>
      <c r="G137">
        <v>1</v>
      </c>
      <c r="H137" s="115">
        <v>19.595959595959595</v>
      </c>
      <c r="I137" s="115">
        <v>19.595959595959595</v>
      </c>
      <c r="J137" s="115">
        <v>3.88</v>
      </c>
      <c r="K137" t="s">
        <v>208</v>
      </c>
      <c r="L137" s="115">
        <v>0.19800000000000001</v>
      </c>
      <c r="M137" t="s">
        <v>98</v>
      </c>
      <c r="N137" s="114">
        <v>5.1030927835051552E-2</v>
      </c>
      <c r="O137" t="s">
        <v>128</v>
      </c>
      <c r="P137" t="s">
        <v>88</v>
      </c>
      <c r="Q137" t="s">
        <v>66</v>
      </c>
      <c r="R137" t="s">
        <v>88</v>
      </c>
      <c r="S137" t="s">
        <v>47</v>
      </c>
      <c r="T137" t="s">
        <v>295</v>
      </c>
      <c r="U137" t="s">
        <v>49</v>
      </c>
      <c r="V137" t="s">
        <v>90</v>
      </c>
      <c r="W137" t="s">
        <v>174</v>
      </c>
      <c r="X137" t="s">
        <v>51</v>
      </c>
      <c r="Y137" t="s">
        <v>92</v>
      </c>
      <c r="Z137">
        <v>2009</v>
      </c>
      <c r="AA137" t="s">
        <v>93</v>
      </c>
      <c r="AB137">
        <v>1449</v>
      </c>
      <c r="AC137">
        <v>1</v>
      </c>
      <c r="AD137">
        <v>0</v>
      </c>
      <c r="AE137">
        <v>0</v>
      </c>
      <c r="AF137">
        <v>0</v>
      </c>
      <c r="AG137" t="s">
        <v>94</v>
      </c>
      <c r="AH137" t="s">
        <v>680</v>
      </c>
      <c r="AJ137" t="s">
        <v>146</v>
      </c>
      <c r="AK137" t="s">
        <v>55</v>
      </c>
      <c r="AM137">
        <v>0.19800000000000001</v>
      </c>
      <c r="AP137" t="s">
        <v>58</v>
      </c>
      <c r="AQ137">
        <v>3.88</v>
      </c>
    </row>
    <row r="138" spans="1:43" x14ac:dyDescent="0.35">
      <c r="A138">
        <v>128</v>
      </c>
      <c r="B138" t="s">
        <v>1164</v>
      </c>
      <c r="C138">
        <v>128.1</v>
      </c>
      <c r="D138" t="s">
        <v>1177</v>
      </c>
      <c r="E138" t="s">
        <v>1166</v>
      </c>
      <c r="F138" s="114">
        <v>3.4439017243834052E-2</v>
      </c>
      <c r="G138">
        <v>0.5</v>
      </c>
      <c r="H138" s="115">
        <v>29.036833220873618</v>
      </c>
      <c r="I138" s="115">
        <v>14.518416610436809</v>
      </c>
      <c r="J138" s="115">
        <v>1.6599999999999997</v>
      </c>
      <c r="K138" t="s">
        <v>175</v>
      </c>
      <c r="L138" s="115">
        <v>0.11433753724952904</v>
      </c>
      <c r="M138" t="s">
        <v>383</v>
      </c>
      <c r="N138" s="114">
        <v>3.4439017243834052E-2</v>
      </c>
      <c r="O138" t="s">
        <v>128</v>
      </c>
      <c r="P138" t="s">
        <v>88</v>
      </c>
      <c r="Q138" t="s">
        <v>66</v>
      </c>
      <c r="R138" t="s">
        <v>88</v>
      </c>
      <c r="S138" t="s">
        <v>47</v>
      </c>
      <c r="U138" t="s">
        <v>1167</v>
      </c>
      <c r="V138" t="s">
        <v>1168</v>
      </c>
      <c r="W138" t="s">
        <v>1153</v>
      </c>
      <c r="X138" t="s">
        <v>1169</v>
      </c>
      <c r="Y138" t="s">
        <v>1170</v>
      </c>
      <c r="Z138">
        <v>2010</v>
      </c>
      <c r="AA138" t="s">
        <v>165</v>
      </c>
      <c r="AB138">
        <v>55</v>
      </c>
      <c r="AC138">
        <v>1</v>
      </c>
      <c r="AD138">
        <v>0</v>
      </c>
      <c r="AE138">
        <v>0</v>
      </c>
      <c r="AF138">
        <v>0</v>
      </c>
      <c r="AG138" t="s">
        <v>94</v>
      </c>
      <c r="AH138" t="s">
        <v>1178</v>
      </c>
      <c r="AJ138" t="s">
        <v>1179</v>
      </c>
      <c r="AK138" t="s">
        <v>55</v>
      </c>
      <c r="AM138">
        <v>0.24060000000000001</v>
      </c>
      <c r="AQ138">
        <v>3.32</v>
      </c>
    </row>
    <row r="139" spans="1:43" x14ac:dyDescent="0.35">
      <c r="A139">
        <v>128</v>
      </c>
      <c r="B139" t="s">
        <v>1164</v>
      </c>
      <c r="C139">
        <v>128.1</v>
      </c>
      <c r="D139" t="s">
        <v>1173</v>
      </c>
      <c r="E139" t="s">
        <v>1166</v>
      </c>
      <c r="F139" s="114">
        <v>1.5181376427462782E-4</v>
      </c>
      <c r="G139">
        <v>0.5</v>
      </c>
      <c r="H139" s="115">
        <v>6587.0180136698382</v>
      </c>
      <c r="I139" s="115">
        <v>3293.5090068349191</v>
      </c>
      <c r="J139" s="115">
        <v>1.2150000000000001</v>
      </c>
      <c r="K139" t="s">
        <v>175</v>
      </c>
      <c r="L139" s="115">
        <v>3.6890744718734561E-4</v>
      </c>
      <c r="M139" t="s">
        <v>383</v>
      </c>
      <c r="N139" s="114">
        <v>1.5181376427462782E-4</v>
      </c>
      <c r="O139" t="s">
        <v>128</v>
      </c>
      <c r="P139" t="s">
        <v>88</v>
      </c>
      <c r="Q139" t="s">
        <v>66</v>
      </c>
      <c r="R139" t="s">
        <v>88</v>
      </c>
      <c r="S139" t="s">
        <v>47</v>
      </c>
      <c r="U139" t="s">
        <v>1167</v>
      </c>
      <c r="V139" t="s">
        <v>1168</v>
      </c>
      <c r="W139" t="s">
        <v>1153</v>
      </c>
      <c r="X139" t="s">
        <v>1169</v>
      </c>
      <c r="Y139" t="s">
        <v>1170</v>
      </c>
      <c r="Z139">
        <v>2010</v>
      </c>
      <c r="AA139" t="s">
        <v>165</v>
      </c>
      <c r="AB139">
        <v>55</v>
      </c>
      <c r="AC139">
        <v>1</v>
      </c>
      <c r="AD139">
        <v>0</v>
      </c>
      <c r="AE139">
        <v>0</v>
      </c>
      <c r="AF139">
        <v>0</v>
      </c>
      <c r="AG139" t="s">
        <v>94</v>
      </c>
      <c r="AH139" t="s">
        <v>1174</v>
      </c>
      <c r="AJ139" t="s">
        <v>146</v>
      </c>
      <c r="AK139" t="s">
        <v>55</v>
      </c>
      <c r="AM139">
        <v>5.4999999999999997E-3</v>
      </c>
      <c r="AQ139">
        <v>2.4300000000000002</v>
      </c>
    </row>
    <row r="140" spans="1:43" x14ac:dyDescent="0.35">
      <c r="A140">
        <v>129</v>
      </c>
      <c r="B140" t="s">
        <v>1183</v>
      </c>
      <c r="C140">
        <v>129.1</v>
      </c>
      <c r="D140" t="s">
        <v>1190</v>
      </c>
      <c r="E140" t="s">
        <v>1185</v>
      </c>
      <c r="F140" s="114">
        <v>4.5169113181222163E-3</v>
      </c>
      <c r="G140">
        <v>0.5</v>
      </c>
      <c r="H140" s="115">
        <v>221.3902221165863</v>
      </c>
      <c r="I140" s="115">
        <v>110.69511105829315</v>
      </c>
      <c r="J140" s="115">
        <v>1.6650000000000003</v>
      </c>
      <c r="K140" t="s">
        <v>175</v>
      </c>
      <c r="L140" s="115">
        <v>1.5041314689346981E-2</v>
      </c>
      <c r="M140" t="s">
        <v>383</v>
      </c>
      <c r="N140" s="114">
        <v>4.5169113181222163E-3</v>
      </c>
      <c r="O140" t="s">
        <v>128</v>
      </c>
      <c r="P140" t="s">
        <v>88</v>
      </c>
      <c r="Q140" t="s">
        <v>66</v>
      </c>
      <c r="R140" t="s">
        <v>88</v>
      </c>
      <c r="S140" t="s">
        <v>47</v>
      </c>
      <c r="U140" t="s">
        <v>49</v>
      </c>
      <c r="V140" t="s">
        <v>1168</v>
      </c>
      <c r="W140" t="s">
        <v>1153</v>
      </c>
      <c r="X140" t="s">
        <v>1169</v>
      </c>
      <c r="Y140" t="s">
        <v>1170</v>
      </c>
      <c r="Z140">
        <v>2010</v>
      </c>
      <c r="AA140" t="s">
        <v>165</v>
      </c>
      <c r="AB140">
        <v>55</v>
      </c>
      <c r="AC140">
        <v>1</v>
      </c>
      <c r="AD140">
        <v>0</v>
      </c>
      <c r="AE140">
        <v>0</v>
      </c>
      <c r="AF140">
        <v>0</v>
      </c>
      <c r="AG140" t="s">
        <v>94</v>
      </c>
      <c r="AH140" t="s">
        <v>1178</v>
      </c>
      <c r="AJ140" t="s">
        <v>146</v>
      </c>
      <c r="AK140" t="s">
        <v>55</v>
      </c>
      <c r="AM140">
        <v>1.4200000000000001E-2</v>
      </c>
      <c r="AQ140">
        <v>3.33</v>
      </c>
    </row>
    <row r="141" spans="1:43" x14ac:dyDescent="0.35">
      <c r="A141">
        <v>129</v>
      </c>
      <c r="B141" t="s">
        <v>1183</v>
      </c>
      <c r="C141">
        <v>129.1</v>
      </c>
      <c r="D141" t="s">
        <v>1184</v>
      </c>
      <c r="E141" t="s">
        <v>1185</v>
      </c>
      <c r="F141" s="114">
        <v>5.9291718277595397E-4</v>
      </c>
      <c r="G141">
        <v>0.5</v>
      </c>
      <c r="H141" s="115">
        <v>1686.5761847517088</v>
      </c>
      <c r="I141" s="115">
        <v>843.28809237585438</v>
      </c>
      <c r="J141" s="115">
        <v>-1.2300000000000002</v>
      </c>
      <c r="K141" t="s">
        <v>175</v>
      </c>
      <c r="L141" s="115">
        <v>-1.4585762696288469E-3</v>
      </c>
      <c r="M141" t="s">
        <v>383</v>
      </c>
      <c r="N141" s="114">
        <v>5.9291718277595397E-4</v>
      </c>
      <c r="O141" t="s">
        <v>128</v>
      </c>
      <c r="P141" t="s">
        <v>88</v>
      </c>
      <c r="Q141" t="s">
        <v>45</v>
      </c>
      <c r="R141" t="s">
        <v>44</v>
      </c>
      <c r="S141" t="s">
        <v>47</v>
      </c>
      <c r="U141" t="s">
        <v>49</v>
      </c>
      <c r="V141" t="s">
        <v>1168</v>
      </c>
      <c r="W141" t="s">
        <v>1153</v>
      </c>
      <c r="X141" t="s">
        <v>1169</v>
      </c>
      <c r="Y141" t="s">
        <v>1170</v>
      </c>
      <c r="Z141">
        <v>2010</v>
      </c>
      <c r="AA141" t="s">
        <v>165</v>
      </c>
      <c r="AB141">
        <v>55</v>
      </c>
      <c r="AC141">
        <v>1</v>
      </c>
      <c r="AD141">
        <v>0</v>
      </c>
      <c r="AE141">
        <v>0</v>
      </c>
      <c r="AF141">
        <v>0</v>
      </c>
      <c r="AG141" t="s">
        <v>94</v>
      </c>
      <c r="AH141" t="s">
        <v>1174</v>
      </c>
      <c r="AJ141" t="s">
        <v>146</v>
      </c>
      <c r="AK141" t="s">
        <v>55</v>
      </c>
      <c r="AM141">
        <v>-4.3200000000000002E-2</v>
      </c>
      <c r="AQ141">
        <v>2.46</v>
      </c>
    </row>
    <row r="142" spans="1:43" x14ac:dyDescent="0.35">
      <c r="A142">
        <v>128</v>
      </c>
      <c r="B142" t="s">
        <v>1164</v>
      </c>
      <c r="C142">
        <v>128.1</v>
      </c>
      <c r="D142" t="s">
        <v>1180</v>
      </c>
      <c r="E142" t="s">
        <v>1166</v>
      </c>
      <c r="F142" s="114">
        <v>1.2129181861111369E-2</v>
      </c>
      <c r="G142">
        <v>1</v>
      </c>
      <c r="H142" s="115">
        <v>82.445791600025714</v>
      </c>
      <c r="I142" s="115">
        <v>82.445791600025714</v>
      </c>
      <c r="J142" s="115">
        <v>2.3899999999999997</v>
      </c>
      <c r="K142" t="s">
        <v>175</v>
      </c>
      <c r="L142" s="115">
        <v>2.8988744648056172E-2</v>
      </c>
      <c r="M142" t="s">
        <v>383</v>
      </c>
      <c r="N142" s="114">
        <v>1.2129181861111369E-2</v>
      </c>
      <c r="O142" t="s">
        <v>128</v>
      </c>
      <c r="P142" t="s">
        <v>88</v>
      </c>
      <c r="Q142" t="s">
        <v>66</v>
      </c>
      <c r="R142" t="s">
        <v>88</v>
      </c>
      <c r="S142" t="s">
        <v>47</v>
      </c>
      <c r="U142" t="s">
        <v>1167</v>
      </c>
      <c r="V142" t="s">
        <v>1168</v>
      </c>
      <c r="W142" t="s">
        <v>1153</v>
      </c>
      <c r="X142" t="s">
        <v>1169</v>
      </c>
      <c r="Y142" t="s">
        <v>1170</v>
      </c>
      <c r="Z142">
        <v>2010</v>
      </c>
      <c r="AA142" t="s">
        <v>165</v>
      </c>
      <c r="AB142">
        <v>55</v>
      </c>
      <c r="AC142">
        <v>1</v>
      </c>
      <c r="AD142">
        <v>0</v>
      </c>
      <c r="AE142">
        <v>0</v>
      </c>
      <c r="AF142">
        <v>0</v>
      </c>
      <c r="AG142" t="s">
        <v>181</v>
      </c>
      <c r="AH142" t="s">
        <v>1181</v>
      </c>
      <c r="AJ142" t="s">
        <v>1182</v>
      </c>
      <c r="AK142" t="s">
        <v>55</v>
      </c>
      <c r="AM142">
        <v>141.05439999999999</v>
      </c>
      <c r="AQ142">
        <v>2.39</v>
      </c>
    </row>
    <row r="143" spans="1:43" x14ac:dyDescent="0.35">
      <c r="A143">
        <v>129</v>
      </c>
      <c r="B143" t="s">
        <v>1183</v>
      </c>
      <c r="C143">
        <v>129.1</v>
      </c>
      <c r="D143" t="s">
        <v>1187</v>
      </c>
      <c r="E143" t="s">
        <v>1185</v>
      </c>
      <c r="F143" s="114">
        <v>2.4813226212152498E-6</v>
      </c>
      <c r="G143">
        <v>1</v>
      </c>
      <c r="H143" s="115">
        <v>403010.8747044917</v>
      </c>
      <c r="I143" s="115">
        <v>403010.8747044917</v>
      </c>
      <c r="J143" s="115">
        <v>2.3199999999999994</v>
      </c>
      <c r="K143" t="s">
        <v>175</v>
      </c>
      <c r="L143" s="115">
        <v>5.7566684812193788E-6</v>
      </c>
      <c r="M143" t="s">
        <v>383</v>
      </c>
      <c r="N143" s="114">
        <v>2.4813226212152498E-6</v>
      </c>
      <c r="O143" t="s">
        <v>128</v>
      </c>
      <c r="P143" t="s">
        <v>88</v>
      </c>
      <c r="Q143" t="s">
        <v>66</v>
      </c>
      <c r="R143" t="s">
        <v>88</v>
      </c>
      <c r="S143" t="s">
        <v>47</v>
      </c>
      <c r="U143" t="s">
        <v>49</v>
      </c>
      <c r="V143" t="s">
        <v>1168</v>
      </c>
      <c r="W143" t="s">
        <v>1153</v>
      </c>
      <c r="X143" t="s">
        <v>1169</v>
      </c>
      <c r="Y143" t="s">
        <v>1170</v>
      </c>
      <c r="Z143">
        <v>2010</v>
      </c>
      <c r="AA143" t="s">
        <v>165</v>
      </c>
      <c r="AB143">
        <v>55</v>
      </c>
      <c r="AC143">
        <v>1</v>
      </c>
      <c r="AD143">
        <v>0</v>
      </c>
      <c r="AE143">
        <v>0</v>
      </c>
      <c r="AF143">
        <v>0</v>
      </c>
      <c r="AG143" t="s">
        <v>181</v>
      </c>
      <c r="AH143" t="s">
        <v>1181</v>
      </c>
      <c r="AJ143" t="s">
        <v>406</v>
      </c>
      <c r="AK143" t="s">
        <v>55</v>
      </c>
      <c r="AM143">
        <v>1.41E-2</v>
      </c>
      <c r="AQ143">
        <v>2.3199999999999998</v>
      </c>
    </row>
    <row r="144" spans="1:43" x14ac:dyDescent="0.35">
      <c r="A144">
        <v>2</v>
      </c>
      <c r="B144" t="s">
        <v>85</v>
      </c>
      <c r="C144">
        <v>2.2000000000000002</v>
      </c>
      <c r="D144" t="s">
        <v>99</v>
      </c>
      <c r="E144" t="s">
        <v>87</v>
      </c>
      <c r="F144" s="114">
        <v>6.5206307597043892E-2</v>
      </c>
      <c r="G144">
        <v>1</v>
      </c>
      <c r="H144" s="115">
        <v>15.335939679021708</v>
      </c>
      <c r="I144" s="115">
        <v>15.335939679021708</v>
      </c>
      <c r="J144" s="115">
        <v>2.9445004183721681</v>
      </c>
      <c r="K144" t="s">
        <v>97</v>
      </c>
      <c r="L144" s="115">
        <v>0.192</v>
      </c>
      <c r="M144" t="s">
        <v>98</v>
      </c>
      <c r="N144" s="114"/>
      <c r="P144" t="s">
        <v>88</v>
      </c>
      <c r="Q144" t="s">
        <v>66</v>
      </c>
      <c r="R144" t="s">
        <v>88</v>
      </c>
      <c r="S144" t="s">
        <v>47</v>
      </c>
      <c r="T144" t="s">
        <v>89</v>
      </c>
      <c r="U144" t="s">
        <v>49</v>
      </c>
      <c r="V144" t="s">
        <v>90</v>
      </c>
      <c r="W144" t="s">
        <v>13</v>
      </c>
      <c r="X144" t="s">
        <v>91</v>
      </c>
      <c r="Y144" t="s">
        <v>92</v>
      </c>
      <c r="Z144">
        <v>1998</v>
      </c>
      <c r="AA144" t="s">
        <v>93</v>
      </c>
      <c r="AB144">
        <v>225</v>
      </c>
      <c r="AC144">
        <v>1</v>
      </c>
      <c r="AD144">
        <v>0</v>
      </c>
      <c r="AE144">
        <v>0</v>
      </c>
      <c r="AF144">
        <v>0</v>
      </c>
      <c r="AG144" t="s">
        <v>94</v>
      </c>
      <c r="AH144" t="s">
        <v>95</v>
      </c>
      <c r="AJ144" t="s">
        <v>96</v>
      </c>
      <c r="AK144" t="s">
        <v>55</v>
      </c>
      <c r="AM144" t="s">
        <v>58</v>
      </c>
      <c r="AP144" t="s">
        <v>58</v>
      </c>
      <c r="AQ144" t="s">
        <v>58</v>
      </c>
    </row>
    <row r="145" spans="1:43" x14ac:dyDescent="0.35">
      <c r="A145">
        <v>9</v>
      </c>
      <c r="B145" t="s">
        <v>170</v>
      </c>
      <c r="C145">
        <v>9.1</v>
      </c>
      <c r="D145" t="s">
        <v>176</v>
      </c>
      <c r="E145" t="s">
        <v>172</v>
      </c>
      <c r="F145" s="114">
        <v>4.6932524201704955E-2</v>
      </c>
      <c r="G145">
        <v>1</v>
      </c>
      <c r="H145" s="115">
        <v>21.307185518133121</v>
      </c>
      <c r="I145" s="115">
        <v>21.307185518133121</v>
      </c>
      <c r="J145" s="115">
        <v>2.3069999999999999</v>
      </c>
      <c r="K145" t="s">
        <v>175</v>
      </c>
      <c r="L145" s="115">
        <v>0.10827333333333333</v>
      </c>
      <c r="M145" t="s">
        <v>57</v>
      </c>
      <c r="N145" s="114">
        <v>4.6932524201704955E-2</v>
      </c>
      <c r="O145" t="s">
        <v>128</v>
      </c>
      <c r="P145" t="s">
        <v>88</v>
      </c>
      <c r="Q145" t="s">
        <v>66</v>
      </c>
      <c r="R145" t="s">
        <v>88</v>
      </c>
      <c r="S145" t="s">
        <v>47</v>
      </c>
      <c r="T145" t="s">
        <v>173</v>
      </c>
      <c r="U145" t="s">
        <v>49</v>
      </c>
      <c r="V145" t="s">
        <v>90</v>
      </c>
      <c r="W145" t="s">
        <v>174</v>
      </c>
      <c r="X145" t="s">
        <v>51</v>
      </c>
      <c r="Y145" t="s">
        <v>92</v>
      </c>
      <c r="Z145">
        <v>2000</v>
      </c>
      <c r="AA145" t="s">
        <v>93</v>
      </c>
      <c r="AB145">
        <v>268</v>
      </c>
      <c r="AC145">
        <v>1</v>
      </c>
      <c r="AD145">
        <v>0</v>
      </c>
      <c r="AE145">
        <v>0</v>
      </c>
      <c r="AF145">
        <v>0</v>
      </c>
      <c r="AG145" t="s">
        <v>94</v>
      </c>
      <c r="AH145" t="s">
        <v>177</v>
      </c>
      <c r="AJ145" t="s">
        <v>96</v>
      </c>
      <c r="AK145" t="s">
        <v>55</v>
      </c>
      <c r="AM145">
        <v>9.1560000000000002E-2</v>
      </c>
      <c r="AP145" t="s">
        <v>58</v>
      </c>
      <c r="AQ145">
        <v>2.3069999999999999</v>
      </c>
    </row>
    <row r="146" spans="1:43" x14ac:dyDescent="0.35">
      <c r="A146">
        <v>21</v>
      </c>
      <c r="B146" t="s">
        <v>314</v>
      </c>
      <c r="C146">
        <v>21.2</v>
      </c>
      <c r="D146" t="s">
        <v>326</v>
      </c>
      <c r="E146" t="s">
        <v>316</v>
      </c>
      <c r="F146" s="114">
        <v>2.6526526526526529E-2</v>
      </c>
      <c r="G146">
        <v>0.5</v>
      </c>
      <c r="H146" s="115">
        <v>37.698113207547166</v>
      </c>
      <c r="I146" s="115">
        <v>18.849056603773583</v>
      </c>
      <c r="J146" s="115">
        <v>4.9950000000000001</v>
      </c>
      <c r="K146" t="s">
        <v>320</v>
      </c>
      <c r="L146" s="115">
        <v>0.26500000000000001</v>
      </c>
      <c r="M146" t="s">
        <v>98</v>
      </c>
      <c r="N146" s="114">
        <v>2.6526526526526529E-2</v>
      </c>
      <c r="O146" t="s">
        <v>128</v>
      </c>
      <c r="P146" t="s">
        <v>88</v>
      </c>
      <c r="Q146" t="s">
        <v>66</v>
      </c>
      <c r="R146" t="s">
        <v>88</v>
      </c>
      <c r="S146" t="s">
        <v>47</v>
      </c>
      <c r="T146" t="s">
        <v>89</v>
      </c>
      <c r="U146" t="s">
        <v>49</v>
      </c>
      <c r="V146" t="s">
        <v>90</v>
      </c>
      <c r="W146" t="s">
        <v>13</v>
      </c>
      <c r="X146" t="s">
        <v>51</v>
      </c>
      <c r="Y146" t="s">
        <v>327</v>
      </c>
      <c r="Z146" t="s">
        <v>318</v>
      </c>
      <c r="AA146" t="s">
        <v>54</v>
      </c>
      <c r="AB146">
        <v>868</v>
      </c>
      <c r="AC146">
        <v>1</v>
      </c>
      <c r="AD146">
        <v>0</v>
      </c>
      <c r="AE146">
        <v>0</v>
      </c>
      <c r="AF146">
        <v>0</v>
      </c>
      <c r="AG146" t="s">
        <v>94</v>
      </c>
      <c r="AH146" t="s">
        <v>104</v>
      </c>
      <c r="AJ146" t="s">
        <v>96</v>
      </c>
      <c r="AK146" t="s">
        <v>55</v>
      </c>
      <c r="AM146">
        <v>0.26500000000000001</v>
      </c>
      <c r="AP146" t="s">
        <v>58</v>
      </c>
      <c r="AQ146">
        <v>9.99</v>
      </c>
    </row>
    <row r="147" spans="1:43" x14ac:dyDescent="0.35">
      <c r="A147">
        <v>21</v>
      </c>
      <c r="B147" t="s">
        <v>314</v>
      </c>
      <c r="C147">
        <v>21.1</v>
      </c>
      <c r="D147" t="s">
        <v>315</v>
      </c>
      <c r="E147" t="s">
        <v>316</v>
      </c>
      <c r="F147" s="114">
        <v>3.9038128249566727E-2</v>
      </c>
      <c r="G147">
        <v>0.5</v>
      </c>
      <c r="H147" s="115">
        <v>25.615982241953382</v>
      </c>
      <c r="I147" s="115">
        <v>12.807991120976691</v>
      </c>
      <c r="J147" s="115">
        <v>2.3079999999999998</v>
      </c>
      <c r="K147" t="s">
        <v>320</v>
      </c>
      <c r="L147" s="115">
        <v>0.1802</v>
      </c>
      <c r="M147" t="s">
        <v>98</v>
      </c>
      <c r="N147" s="114">
        <v>3.9038128249566727E-2</v>
      </c>
      <c r="O147" t="s">
        <v>128</v>
      </c>
      <c r="P147" t="s">
        <v>88</v>
      </c>
      <c r="Q147" t="s">
        <v>66</v>
      </c>
      <c r="R147" t="s">
        <v>88</v>
      </c>
      <c r="S147" t="s">
        <v>47</v>
      </c>
      <c r="T147" t="s">
        <v>89</v>
      </c>
      <c r="U147" t="s">
        <v>49</v>
      </c>
      <c r="V147" t="s">
        <v>90</v>
      </c>
      <c r="W147" t="s">
        <v>13</v>
      </c>
      <c r="X147" t="s">
        <v>51</v>
      </c>
      <c r="Y147" t="s">
        <v>317</v>
      </c>
      <c r="Z147" t="s">
        <v>318</v>
      </c>
      <c r="AA147" t="s">
        <v>54</v>
      </c>
      <c r="AB147">
        <v>348</v>
      </c>
      <c r="AC147">
        <v>1</v>
      </c>
      <c r="AD147">
        <v>0</v>
      </c>
      <c r="AE147">
        <v>0</v>
      </c>
      <c r="AF147">
        <v>0</v>
      </c>
      <c r="AG147" t="s">
        <v>94</v>
      </c>
      <c r="AH147" t="s">
        <v>319</v>
      </c>
      <c r="AJ147" t="s">
        <v>96</v>
      </c>
      <c r="AK147" t="s">
        <v>55</v>
      </c>
      <c r="AM147">
        <v>0.1802</v>
      </c>
      <c r="AP147" t="s">
        <v>58</v>
      </c>
      <c r="AQ147">
        <v>4.6159999999999997</v>
      </c>
    </row>
    <row r="148" spans="1:43" x14ac:dyDescent="0.35">
      <c r="A148">
        <v>38</v>
      </c>
      <c r="B148" t="s">
        <v>505</v>
      </c>
      <c r="C148">
        <v>38.6</v>
      </c>
      <c r="D148" t="s">
        <v>544</v>
      </c>
      <c r="E148" t="s">
        <v>541</v>
      </c>
      <c r="F148" s="114">
        <v>6.5206307597043892E-2</v>
      </c>
      <c r="G148">
        <v>0.5</v>
      </c>
      <c r="H148" s="115">
        <v>15.335939679021708</v>
      </c>
      <c r="I148" s="115">
        <v>7.667969839510854</v>
      </c>
      <c r="J148" s="115">
        <v>2.2620511026557018</v>
      </c>
      <c r="L148" s="115">
        <v>0.29499999999999998</v>
      </c>
      <c r="M148" t="s">
        <v>126</v>
      </c>
      <c r="N148" s="114"/>
      <c r="P148" t="s">
        <v>88</v>
      </c>
      <c r="Q148" t="s">
        <v>66</v>
      </c>
      <c r="R148" t="s">
        <v>88</v>
      </c>
      <c r="S148" t="s">
        <v>47</v>
      </c>
      <c r="T148" t="s">
        <v>120</v>
      </c>
      <c r="U148" t="s">
        <v>214</v>
      </c>
      <c r="V148" t="s">
        <v>90</v>
      </c>
      <c r="W148" t="s">
        <v>537</v>
      </c>
      <c r="X148" t="s">
        <v>508</v>
      </c>
      <c r="Y148" t="s">
        <v>509</v>
      </c>
      <c r="Z148">
        <v>2010</v>
      </c>
      <c r="AA148" t="s">
        <v>165</v>
      </c>
      <c r="AB148">
        <v>1000</v>
      </c>
      <c r="AC148">
        <v>1</v>
      </c>
      <c r="AD148">
        <v>0</v>
      </c>
      <c r="AE148">
        <v>0</v>
      </c>
      <c r="AF148">
        <v>0</v>
      </c>
      <c r="AG148" t="s">
        <v>94</v>
      </c>
      <c r="AH148" t="s">
        <v>528</v>
      </c>
      <c r="AJ148" t="s">
        <v>96</v>
      </c>
      <c r="AK148" t="s">
        <v>521</v>
      </c>
      <c r="AM148">
        <v>5.0000000000000004E-6</v>
      </c>
      <c r="AO148">
        <v>1.0000050000125</v>
      </c>
      <c r="AP148" t="s">
        <v>185</v>
      </c>
      <c r="AQ148" t="s">
        <v>58</v>
      </c>
    </row>
    <row r="149" spans="1:43" x14ac:dyDescent="0.35">
      <c r="A149">
        <v>38</v>
      </c>
      <c r="B149" t="s">
        <v>505</v>
      </c>
      <c r="C149">
        <v>38.299999999999997</v>
      </c>
      <c r="D149" t="s">
        <v>527</v>
      </c>
      <c r="E149" t="s">
        <v>525</v>
      </c>
      <c r="F149" s="114">
        <v>6.5206307597043892E-2</v>
      </c>
      <c r="G149">
        <v>0.5</v>
      </c>
      <c r="H149" s="115">
        <v>15.335939679021708</v>
      </c>
      <c r="I149" s="115">
        <v>7.667969839510854</v>
      </c>
      <c r="J149" s="115">
        <v>0.92782435058081325</v>
      </c>
      <c r="K149" t="s">
        <v>526</v>
      </c>
      <c r="L149" s="115">
        <v>0.121</v>
      </c>
      <c r="M149" t="s">
        <v>98</v>
      </c>
      <c r="N149" s="114"/>
      <c r="P149" t="s">
        <v>88</v>
      </c>
      <c r="Q149" t="s">
        <v>66</v>
      </c>
      <c r="R149" t="s">
        <v>88</v>
      </c>
      <c r="S149" t="s">
        <v>47</v>
      </c>
      <c r="T149" t="s">
        <v>120</v>
      </c>
      <c r="U149" t="s">
        <v>49</v>
      </c>
      <c r="V149" t="s">
        <v>90</v>
      </c>
      <c r="W149" t="s">
        <v>102</v>
      </c>
      <c r="X149" t="s">
        <v>508</v>
      </c>
      <c r="Y149" t="s">
        <v>509</v>
      </c>
      <c r="Z149">
        <v>2010</v>
      </c>
      <c r="AA149" t="s">
        <v>165</v>
      </c>
      <c r="AB149">
        <v>1000</v>
      </c>
      <c r="AC149">
        <v>1</v>
      </c>
      <c r="AD149">
        <v>0</v>
      </c>
      <c r="AE149">
        <v>0</v>
      </c>
      <c r="AF149">
        <v>0</v>
      </c>
      <c r="AG149" t="s">
        <v>94</v>
      </c>
      <c r="AH149" t="s">
        <v>528</v>
      </c>
      <c r="AJ149" t="s">
        <v>96</v>
      </c>
      <c r="AK149" t="s">
        <v>511</v>
      </c>
      <c r="AM149">
        <v>0.121</v>
      </c>
      <c r="AP149" t="s">
        <v>58</v>
      </c>
      <c r="AQ149" t="s">
        <v>58</v>
      </c>
    </row>
    <row r="150" spans="1:43" x14ac:dyDescent="0.35">
      <c r="A150">
        <v>45</v>
      </c>
      <c r="B150" t="s">
        <v>561</v>
      </c>
      <c r="C150">
        <v>45.1</v>
      </c>
      <c r="D150" t="s">
        <v>562</v>
      </c>
      <c r="E150" t="s">
        <v>563</v>
      </c>
      <c r="F150" s="114">
        <v>0.33489510489510493</v>
      </c>
      <c r="G150">
        <v>1</v>
      </c>
      <c r="H150" s="115">
        <v>2.9860096053455831</v>
      </c>
      <c r="I150" s="115">
        <v>2.9860096053455831</v>
      </c>
      <c r="J150" s="115">
        <v>1</v>
      </c>
      <c r="K150" t="s">
        <v>567</v>
      </c>
      <c r="L150" s="115">
        <v>0.33489510489510493</v>
      </c>
      <c r="M150" t="s">
        <v>57</v>
      </c>
      <c r="N150" s="114">
        <v>0.33489510489510493</v>
      </c>
      <c r="O150" t="s">
        <v>128</v>
      </c>
      <c r="P150" t="s">
        <v>44</v>
      </c>
      <c r="Q150" t="s">
        <v>66</v>
      </c>
      <c r="R150" t="s">
        <v>46</v>
      </c>
      <c r="S150" t="s">
        <v>47</v>
      </c>
      <c r="T150" t="s">
        <v>120</v>
      </c>
      <c r="U150" t="s">
        <v>49</v>
      </c>
      <c r="V150" t="s">
        <v>90</v>
      </c>
      <c r="W150" t="s">
        <v>174</v>
      </c>
      <c r="X150" t="s">
        <v>564</v>
      </c>
      <c r="Y150" t="s">
        <v>565</v>
      </c>
      <c r="Z150">
        <v>2012</v>
      </c>
      <c r="AA150" t="s">
        <v>165</v>
      </c>
      <c r="AB150">
        <v>200</v>
      </c>
      <c r="AC150">
        <v>1</v>
      </c>
      <c r="AD150">
        <v>0</v>
      </c>
      <c r="AE150">
        <v>0</v>
      </c>
      <c r="AF150">
        <v>0</v>
      </c>
      <c r="AG150" t="s">
        <v>94</v>
      </c>
      <c r="AH150" t="s">
        <v>566</v>
      </c>
      <c r="AJ150" t="s">
        <v>96</v>
      </c>
      <c r="AK150" t="s">
        <v>55</v>
      </c>
      <c r="AM150">
        <v>1E-3</v>
      </c>
      <c r="AP150" t="s">
        <v>58</v>
      </c>
      <c r="AQ150">
        <v>1</v>
      </c>
    </row>
    <row r="151" spans="1:43" x14ac:dyDescent="0.35">
      <c r="A151">
        <v>52</v>
      </c>
      <c r="B151" t="s">
        <v>593</v>
      </c>
      <c r="C151">
        <v>52.1</v>
      </c>
      <c r="D151" t="s">
        <v>601</v>
      </c>
      <c r="E151" t="s">
        <v>595</v>
      </c>
      <c r="F151" s="114">
        <v>5.4350000000000002E-2</v>
      </c>
      <c r="G151">
        <v>1</v>
      </c>
      <c r="H151" s="115">
        <v>18.399264029438822</v>
      </c>
      <c r="I151" s="115">
        <v>18.399264029438822</v>
      </c>
      <c r="J151" s="115">
        <v>6</v>
      </c>
      <c r="K151" t="s">
        <v>600</v>
      </c>
      <c r="L151" s="115">
        <v>0.3261</v>
      </c>
      <c r="M151" t="s">
        <v>126</v>
      </c>
      <c r="N151" s="114">
        <v>5.4350000000000002E-2</v>
      </c>
      <c r="O151" t="s">
        <v>128</v>
      </c>
      <c r="P151" t="s">
        <v>88</v>
      </c>
      <c r="Q151" t="s">
        <v>66</v>
      </c>
      <c r="R151" t="s">
        <v>88</v>
      </c>
      <c r="S151" t="s">
        <v>47</v>
      </c>
      <c r="T151" t="s">
        <v>596</v>
      </c>
      <c r="U151" t="s">
        <v>49</v>
      </c>
      <c r="V151" t="s">
        <v>90</v>
      </c>
      <c r="W151" t="s">
        <v>174</v>
      </c>
      <c r="X151" t="s">
        <v>285</v>
      </c>
      <c r="Y151" t="s">
        <v>597</v>
      </c>
      <c r="Z151">
        <v>2012</v>
      </c>
      <c r="AA151" t="s">
        <v>165</v>
      </c>
      <c r="AB151">
        <v>342</v>
      </c>
      <c r="AC151">
        <v>1</v>
      </c>
      <c r="AD151">
        <v>0</v>
      </c>
      <c r="AE151">
        <v>0</v>
      </c>
      <c r="AF151">
        <v>0</v>
      </c>
      <c r="AG151" t="s">
        <v>94</v>
      </c>
      <c r="AH151" t="s">
        <v>177</v>
      </c>
      <c r="AJ151" t="s">
        <v>96</v>
      </c>
      <c r="AK151" t="s">
        <v>599</v>
      </c>
      <c r="AM151">
        <v>6.0000000000000002E-5</v>
      </c>
      <c r="AP151" t="s">
        <v>58</v>
      </c>
      <c r="AQ151">
        <v>6</v>
      </c>
    </row>
    <row r="152" spans="1:43" x14ac:dyDescent="0.35">
      <c r="A152">
        <v>65</v>
      </c>
      <c r="B152" t="s">
        <v>705</v>
      </c>
      <c r="C152">
        <v>65.2</v>
      </c>
      <c r="D152" t="s">
        <v>743</v>
      </c>
      <c r="E152" t="s">
        <v>738</v>
      </c>
      <c r="F152" s="114">
        <v>5.8728486055776893E-2</v>
      </c>
      <c r="G152">
        <v>0.05</v>
      </c>
      <c r="H152" s="115">
        <v>17.027511982009177</v>
      </c>
      <c r="I152" s="115">
        <v>0.8513755991004589</v>
      </c>
      <c r="J152" s="115">
        <v>0.251</v>
      </c>
      <c r="K152" t="s">
        <v>325</v>
      </c>
      <c r="L152" s="115">
        <v>0.294817</v>
      </c>
      <c r="M152" t="s">
        <v>298</v>
      </c>
      <c r="N152" s="114">
        <v>5.8728486055776893E-2</v>
      </c>
      <c r="O152" t="s">
        <v>128</v>
      </c>
      <c r="P152" t="s">
        <v>88</v>
      </c>
      <c r="Q152" t="s">
        <v>66</v>
      </c>
      <c r="R152" t="s">
        <v>88</v>
      </c>
      <c r="S152" t="s">
        <v>47</v>
      </c>
      <c r="T152" t="s">
        <v>708</v>
      </c>
      <c r="U152" t="s">
        <v>49</v>
      </c>
      <c r="V152" t="s">
        <v>90</v>
      </c>
      <c r="W152" t="s">
        <v>13</v>
      </c>
      <c r="X152" t="s">
        <v>508</v>
      </c>
      <c r="Y152" t="s">
        <v>720</v>
      </c>
      <c r="Z152">
        <v>2010</v>
      </c>
      <c r="AA152" t="s">
        <v>165</v>
      </c>
      <c r="AB152">
        <v>473</v>
      </c>
      <c r="AC152">
        <v>1</v>
      </c>
      <c r="AD152">
        <v>0</v>
      </c>
      <c r="AE152">
        <v>0</v>
      </c>
      <c r="AF152">
        <v>0</v>
      </c>
      <c r="AG152" t="s">
        <v>94</v>
      </c>
      <c r="AH152" t="s">
        <v>726</v>
      </c>
      <c r="AJ152" t="s">
        <v>96</v>
      </c>
      <c r="AK152" t="s">
        <v>55</v>
      </c>
      <c r="AM152">
        <v>2.609</v>
      </c>
      <c r="AP152" t="s">
        <v>58</v>
      </c>
      <c r="AQ152">
        <v>5.0199999999999996</v>
      </c>
    </row>
    <row r="153" spans="1:43" x14ac:dyDescent="0.35">
      <c r="A153">
        <v>65</v>
      </c>
      <c r="B153" t="s">
        <v>705</v>
      </c>
      <c r="C153">
        <v>65.8</v>
      </c>
      <c r="D153" t="s">
        <v>802</v>
      </c>
      <c r="E153" t="s">
        <v>796</v>
      </c>
      <c r="F153" s="114">
        <v>4.9771103327495618E-2</v>
      </c>
      <c r="G153">
        <v>0.05</v>
      </c>
      <c r="H153" s="115">
        <v>20.091979746158422</v>
      </c>
      <c r="I153" s="115">
        <v>1.0045989873079211</v>
      </c>
      <c r="J153" s="115">
        <v>0.28549999999999998</v>
      </c>
      <c r="K153" t="s">
        <v>325</v>
      </c>
      <c r="L153" s="115">
        <v>0.28419299999999997</v>
      </c>
      <c r="M153" t="s">
        <v>298</v>
      </c>
      <c r="N153" s="114">
        <v>4.9771103327495618E-2</v>
      </c>
      <c r="O153" t="s">
        <v>128</v>
      </c>
      <c r="P153" t="s">
        <v>88</v>
      </c>
      <c r="Q153" t="s">
        <v>66</v>
      </c>
      <c r="R153" t="s">
        <v>88</v>
      </c>
      <c r="S153" t="s">
        <v>47</v>
      </c>
      <c r="T153" t="s">
        <v>708</v>
      </c>
      <c r="U153" t="s">
        <v>49</v>
      </c>
      <c r="V153" t="s">
        <v>90</v>
      </c>
      <c r="W153" t="s">
        <v>13</v>
      </c>
      <c r="X153" t="s">
        <v>508</v>
      </c>
      <c r="Y153" t="s">
        <v>709</v>
      </c>
      <c r="Z153">
        <v>2010</v>
      </c>
      <c r="AA153" t="s">
        <v>165</v>
      </c>
      <c r="AB153">
        <v>473</v>
      </c>
      <c r="AC153">
        <v>1</v>
      </c>
      <c r="AD153">
        <v>0</v>
      </c>
      <c r="AE153">
        <v>0</v>
      </c>
      <c r="AF153">
        <v>0</v>
      </c>
      <c r="AG153" t="s">
        <v>94</v>
      </c>
      <c r="AH153" t="s">
        <v>378</v>
      </c>
      <c r="AJ153" t="s">
        <v>96</v>
      </c>
      <c r="AK153" t="s">
        <v>55</v>
      </c>
      <c r="AM153">
        <v>1.0409999999999999</v>
      </c>
      <c r="AP153" t="s">
        <v>58</v>
      </c>
      <c r="AQ153">
        <v>5.71</v>
      </c>
    </row>
    <row r="154" spans="1:43" x14ac:dyDescent="0.35">
      <c r="A154">
        <v>65</v>
      </c>
      <c r="B154" t="s">
        <v>705</v>
      </c>
      <c r="C154">
        <v>65.7</v>
      </c>
      <c r="D154" t="s">
        <v>792</v>
      </c>
      <c r="E154" t="s">
        <v>786</v>
      </c>
      <c r="F154" s="114">
        <v>5.4016015624999997E-2</v>
      </c>
      <c r="G154">
        <v>0.05</v>
      </c>
      <c r="H154" s="115">
        <v>18.513027820163291</v>
      </c>
      <c r="I154" s="115">
        <v>0.92565139100816463</v>
      </c>
      <c r="J154" s="115">
        <v>0.25600000000000001</v>
      </c>
      <c r="K154" t="s">
        <v>325</v>
      </c>
      <c r="L154" s="115">
        <v>0.27656199999999997</v>
      </c>
      <c r="M154" t="s">
        <v>298</v>
      </c>
      <c r="N154" s="114">
        <v>5.4016015624999997E-2</v>
      </c>
      <c r="O154" t="s">
        <v>128</v>
      </c>
      <c r="P154" t="s">
        <v>88</v>
      </c>
      <c r="Q154" t="s">
        <v>66</v>
      </c>
      <c r="R154" t="s">
        <v>88</v>
      </c>
      <c r="S154" t="s">
        <v>47</v>
      </c>
      <c r="T154" t="s">
        <v>708</v>
      </c>
      <c r="U154" t="s">
        <v>49</v>
      </c>
      <c r="V154" t="s">
        <v>90</v>
      </c>
      <c r="W154" t="s">
        <v>13</v>
      </c>
      <c r="X154" t="s">
        <v>508</v>
      </c>
      <c r="Y154" t="s">
        <v>709</v>
      </c>
      <c r="Z154">
        <v>2010</v>
      </c>
      <c r="AA154" t="s">
        <v>165</v>
      </c>
      <c r="AB154">
        <v>473</v>
      </c>
      <c r="AC154">
        <v>1</v>
      </c>
      <c r="AD154">
        <v>0</v>
      </c>
      <c r="AE154">
        <v>0</v>
      </c>
      <c r="AF154">
        <v>0</v>
      </c>
      <c r="AG154" t="s">
        <v>94</v>
      </c>
      <c r="AH154" t="s">
        <v>378</v>
      </c>
      <c r="AJ154" t="s">
        <v>96</v>
      </c>
      <c r="AK154" t="s">
        <v>55</v>
      </c>
      <c r="AM154">
        <v>0.96699999999999997</v>
      </c>
      <c r="AP154" t="s">
        <v>58</v>
      </c>
      <c r="AQ154">
        <v>5.12</v>
      </c>
    </row>
    <row r="155" spans="1:43" x14ac:dyDescent="0.35">
      <c r="A155">
        <v>65</v>
      </c>
      <c r="B155" t="s">
        <v>705</v>
      </c>
      <c r="C155">
        <v>65.7</v>
      </c>
      <c r="D155" t="s">
        <v>791</v>
      </c>
      <c r="E155" t="s">
        <v>786</v>
      </c>
      <c r="F155" s="114">
        <v>4.4792586490939042E-2</v>
      </c>
      <c r="G155">
        <v>0.05</v>
      </c>
      <c r="H155" s="115">
        <v>22.325122935293923</v>
      </c>
      <c r="I155" s="115">
        <v>1.1162561467646961</v>
      </c>
      <c r="J155" s="115">
        <v>0.30349999999999999</v>
      </c>
      <c r="K155" t="s">
        <v>325</v>
      </c>
      <c r="L155" s="115">
        <v>0.27189099999999999</v>
      </c>
      <c r="M155" t="s">
        <v>298</v>
      </c>
      <c r="N155" s="114">
        <v>4.4792586490939042E-2</v>
      </c>
      <c r="O155" t="s">
        <v>128</v>
      </c>
      <c r="P155" t="s">
        <v>88</v>
      </c>
      <c r="Q155" t="s">
        <v>66</v>
      </c>
      <c r="R155" t="s">
        <v>88</v>
      </c>
      <c r="S155" t="s">
        <v>47</v>
      </c>
      <c r="T155" t="s">
        <v>708</v>
      </c>
      <c r="U155" t="s">
        <v>49</v>
      </c>
      <c r="V155" t="s">
        <v>90</v>
      </c>
      <c r="W155" t="s">
        <v>13</v>
      </c>
      <c r="X155" t="s">
        <v>508</v>
      </c>
      <c r="Y155" t="s">
        <v>709</v>
      </c>
      <c r="Z155">
        <v>2010</v>
      </c>
      <c r="AA155" t="s">
        <v>165</v>
      </c>
      <c r="AB155">
        <v>473</v>
      </c>
      <c r="AC155">
        <v>1</v>
      </c>
      <c r="AD155">
        <v>0</v>
      </c>
      <c r="AE155">
        <v>0</v>
      </c>
      <c r="AF155">
        <v>0</v>
      </c>
      <c r="AG155" t="s">
        <v>94</v>
      </c>
      <c r="AH155" t="s">
        <v>726</v>
      </c>
      <c r="AJ155" t="s">
        <v>96</v>
      </c>
      <c r="AK155" t="s">
        <v>55</v>
      </c>
      <c r="AM155">
        <v>2.8029999999999999</v>
      </c>
      <c r="AP155" t="s">
        <v>58</v>
      </c>
      <c r="AQ155">
        <v>6.07</v>
      </c>
    </row>
    <row r="156" spans="1:43" x14ac:dyDescent="0.35">
      <c r="A156">
        <v>65</v>
      </c>
      <c r="B156" t="s">
        <v>705</v>
      </c>
      <c r="C156">
        <v>65.099999999999994</v>
      </c>
      <c r="D156" t="s">
        <v>733</v>
      </c>
      <c r="E156" t="s">
        <v>719</v>
      </c>
      <c r="F156" s="114">
        <v>4.5708865248226961E-2</v>
      </c>
      <c r="G156">
        <v>0.05</v>
      </c>
      <c r="H156" s="115">
        <v>21.87759408529158</v>
      </c>
      <c r="I156" s="115">
        <v>1.0938797042645791</v>
      </c>
      <c r="J156" s="115">
        <v>0.28200000000000003</v>
      </c>
      <c r="K156" t="s">
        <v>325</v>
      </c>
      <c r="L156" s="115">
        <v>0.25779800000000003</v>
      </c>
      <c r="M156" t="s">
        <v>298</v>
      </c>
      <c r="N156" s="114">
        <v>4.5708865248226961E-2</v>
      </c>
      <c r="O156" t="s">
        <v>128</v>
      </c>
      <c r="P156" t="s">
        <v>88</v>
      </c>
      <c r="Q156" t="s">
        <v>66</v>
      </c>
      <c r="R156" t="s">
        <v>88</v>
      </c>
      <c r="S156" t="s">
        <v>47</v>
      </c>
      <c r="T156" t="s">
        <v>708</v>
      </c>
      <c r="U156" t="s">
        <v>49</v>
      </c>
      <c r="V156" t="s">
        <v>90</v>
      </c>
      <c r="W156" t="s">
        <v>13</v>
      </c>
      <c r="X156" t="s">
        <v>508</v>
      </c>
      <c r="Y156" t="s">
        <v>720</v>
      </c>
      <c r="Z156">
        <v>2010</v>
      </c>
      <c r="AA156" t="s">
        <v>165</v>
      </c>
      <c r="AB156">
        <v>473</v>
      </c>
      <c r="AC156">
        <v>1</v>
      </c>
      <c r="AD156">
        <v>0</v>
      </c>
      <c r="AE156">
        <v>0</v>
      </c>
      <c r="AF156">
        <v>0</v>
      </c>
      <c r="AG156" t="s">
        <v>94</v>
      </c>
      <c r="AH156" t="s">
        <v>726</v>
      </c>
      <c r="AJ156" t="s">
        <v>96</v>
      </c>
      <c r="AK156" t="s">
        <v>55</v>
      </c>
      <c r="AM156">
        <v>3.1059999999999999</v>
      </c>
      <c r="AP156" t="s">
        <v>58</v>
      </c>
      <c r="AQ156">
        <v>5.64</v>
      </c>
    </row>
    <row r="157" spans="1:43" x14ac:dyDescent="0.35">
      <c r="A157">
        <v>65</v>
      </c>
      <c r="B157" t="s">
        <v>705</v>
      </c>
      <c r="C157">
        <v>65.2</v>
      </c>
      <c r="D157" t="s">
        <v>744</v>
      </c>
      <c r="E157" t="s">
        <v>738</v>
      </c>
      <c r="F157" s="114">
        <v>7.2423323615160351E-2</v>
      </c>
      <c r="G157">
        <v>0.05</v>
      </c>
      <c r="H157" s="115">
        <v>13.807706552018422</v>
      </c>
      <c r="I157" s="115">
        <v>0.69038532760092108</v>
      </c>
      <c r="J157" s="115">
        <v>0.17150000000000001</v>
      </c>
      <c r="K157" t="s">
        <v>325</v>
      </c>
      <c r="L157" s="115">
        <v>0.24841200000000002</v>
      </c>
      <c r="M157" t="s">
        <v>298</v>
      </c>
      <c r="N157" s="114">
        <v>7.2423323615160351E-2</v>
      </c>
      <c r="O157" t="s">
        <v>128</v>
      </c>
      <c r="P157" t="s">
        <v>88</v>
      </c>
      <c r="Q157" t="s">
        <v>66</v>
      </c>
      <c r="R157" t="s">
        <v>88</v>
      </c>
      <c r="S157" t="s">
        <v>47</v>
      </c>
      <c r="T157" t="s">
        <v>708</v>
      </c>
      <c r="U157" t="s">
        <v>49</v>
      </c>
      <c r="V157" t="s">
        <v>90</v>
      </c>
      <c r="W157" t="s">
        <v>13</v>
      </c>
      <c r="X157" t="s">
        <v>508</v>
      </c>
      <c r="Y157" t="s">
        <v>720</v>
      </c>
      <c r="Z157">
        <v>2010</v>
      </c>
      <c r="AA157" t="s">
        <v>165</v>
      </c>
      <c r="AB157">
        <v>473</v>
      </c>
      <c r="AC157">
        <v>1</v>
      </c>
      <c r="AD157">
        <v>0</v>
      </c>
      <c r="AE157">
        <v>0</v>
      </c>
      <c r="AF157">
        <v>0</v>
      </c>
      <c r="AG157" t="s">
        <v>94</v>
      </c>
      <c r="AH157" t="s">
        <v>378</v>
      </c>
      <c r="AJ157" t="s">
        <v>96</v>
      </c>
      <c r="AK157" t="s">
        <v>55</v>
      </c>
      <c r="AM157">
        <v>0.76200000000000001</v>
      </c>
      <c r="AP157" t="s">
        <v>58</v>
      </c>
      <c r="AQ157">
        <v>3.43</v>
      </c>
    </row>
    <row r="158" spans="1:43" x14ac:dyDescent="0.35">
      <c r="A158">
        <v>65</v>
      </c>
      <c r="B158" t="s">
        <v>705</v>
      </c>
      <c r="C158">
        <v>65.3</v>
      </c>
      <c r="D158" t="s">
        <v>754</v>
      </c>
      <c r="E158" t="s">
        <v>748</v>
      </c>
      <c r="F158" s="114">
        <v>6.1961002785515321E-2</v>
      </c>
      <c r="G158">
        <v>0.05</v>
      </c>
      <c r="H158" s="115">
        <v>16.139183600071931</v>
      </c>
      <c r="I158" s="115">
        <v>0.80695918000359657</v>
      </c>
      <c r="J158" s="115">
        <v>0.17950000000000002</v>
      </c>
      <c r="K158" t="s">
        <v>325</v>
      </c>
      <c r="L158" s="115">
        <v>0.22244</v>
      </c>
      <c r="M158" t="s">
        <v>298</v>
      </c>
      <c r="N158" s="114">
        <v>6.1961002785515321E-2</v>
      </c>
      <c r="O158" t="s">
        <v>128</v>
      </c>
      <c r="P158" t="s">
        <v>88</v>
      </c>
      <c r="Q158" t="s">
        <v>66</v>
      </c>
      <c r="R158" t="s">
        <v>88</v>
      </c>
      <c r="S158" t="s">
        <v>47</v>
      </c>
      <c r="T158" t="s">
        <v>708</v>
      </c>
      <c r="U158" t="s">
        <v>49</v>
      </c>
      <c r="V158" t="s">
        <v>90</v>
      </c>
      <c r="W158" t="s">
        <v>13</v>
      </c>
      <c r="X158" t="s">
        <v>508</v>
      </c>
      <c r="Y158" t="s">
        <v>720</v>
      </c>
      <c r="Z158">
        <v>2010</v>
      </c>
      <c r="AA158" t="s">
        <v>165</v>
      </c>
      <c r="AB158">
        <v>473</v>
      </c>
      <c r="AC158">
        <v>1</v>
      </c>
      <c r="AD158">
        <v>0</v>
      </c>
      <c r="AE158">
        <v>0</v>
      </c>
      <c r="AF158">
        <v>0</v>
      </c>
      <c r="AG158" t="s">
        <v>94</v>
      </c>
      <c r="AH158" t="s">
        <v>378</v>
      </c>
      <c r="AJ158" t="s">
        <v>96</v>
      </c>
      <c r="AK158" t="s">
        <v>55</v>
      </c>
      <c r="AM158">
        <v>0.83</v>
      </c>
      <c r="AP158" t="s">
        <v>58</v>
      </c>
      <c r="AQ158">
        <v>3.59</v>
      </c>
    </row>
    <row r="159" spans="1:43" x14ac:dyDescent="0.35">
      <c r="A159">
        <v>86</v>
      </c>
      <c r="B159" t="s">
        <v>920</v>
      </c>
      <c r="C159">
        <v>86.2</v>
      </c>
      <c r="D159" t="s">
        <v>926</v>
      </c>
      <c r="E159" t="s">
        <v>927</v>
      </c>
      <c r="F159" s="114">
        <v>4.067176213173259E-2</v>
      </c>
      <c r="G159">
        <v>0.5</v>
      </c>
      <c r="H159" s="115">
        <v>24.587083214173997</v>
      </c>
      <c r="I159" s="115">
        <v>12.293541607086999</v>
      </c>
      <c r="J159" s="115">
        <v>-1.684215200170919</v>
      </c>
      <c r="L159" s="115">
        <v>-0.13700000000000001</v>
      </c>
      <c r="M159" t="s">
        <v>126</v>
      </c>
      <c r="N159" s="114"/>
      <c r="P159" t="s">
        <v>44</v>
      </c>
      <c r="Q159" t="s">
        <v>45</v>
      </c>
      <c r="R159" t="s">
        <v>46</v>
      </c>
      <c r="S159" t="s">
        <v>47</v>
      </c>
      <c r="T159" t="s">
        <v>89</v>
      </c>
      <c r="U159" t="s">
        <v>49</v>
      </c>
      <c r="V159" t="s">
        <v>90</v>
      </c>
      <c r="W159" t="s">
        <v>102</v>
      </c>
      <c r="X159" t="s">
        <v>51</v>
      </c>
      <c r="Y159" t="s">
        <v>923</v>
      </c>
      <c r="Z159" t="s">
        <v>924</v>
      </c>
      <c r="AA159" t="s">
        <v>165</v>
      </c>
      <c r="AB159">
        <v>120</v>
      </c>
      <c r="AC159">
        <v>1</v>
      </c>
      <c r="AD159">
        <v>0</v>
      </c>
      <c r="AE159">
        <v>1</v>
      </c>
      <c r="AF159">
        <v>1</v>
      </c>
      <c r="AG159" t="s">
        <v>94</v>
      </c>
      <c r="AH159" t="s">
        <v>145</v>
      </c>
      <c r="AJ159" t="s">
        <v>146</v>
      </c>
      <c r="AK159" t="s">
        <v>55</v>
      </c>
      <c r="AM159">
        <v>-0.06</v>
      </c>
      <c r="AP159" t="s">
        <v>58</v>
      </c>
      <c r="AQ159" t="s">
        <v>58</v>
      </c>
    </row>
    <row r="160" spans="1:43" x14ac:dyDescent="0.35">
      <c r="A160">
        <v>86</v>
      </c>
      <c r="B160" t="s">
        <v>920</v>
      </c>
      <c r="C160">
        <v>86.4</v>
      </c>
      <c r="D160" t="s">
        <v>936</v>
      </c>
      <c r="E160" t="s">
        <v>934</v>
      </c>
      <c r="F160" s="114">
        <v>4.067176213173259E-2</v>
      </c>
      <c r="G160">
        <v>0.5</v>
      </c>
      <c r="H160" s="115">
        <v>24.587083214173997</v>
      </c>
      <c r="I160" s="115">
        <v>12.293541607086999</v>
      </c>
      <c r="J160" s="115">
        <v>6.2328255947931082</v>
      </c>
      <c r="L160" s="115">
        <v>0.50700000000000001</v>
      </c>
      <c r="M160" t="s">
        <v>126</v>
      </c>
      <c r="N160" s="114"/>
      <c r="P160" t="s">
        <v>88</v>
      </c>
      <c r="Q160" t="s">
        <v>66</v>
      </c>
      <c r="R160" t="s">
        <v>88</v>
      </c>
      <c r="S160" t="s">
        <v>47</v>
      </c>
      <c r="T160" t="s">
        <v>89</v>
      </c>
      <c r="U160" t="s">
        <v>49</v>
      </c>
      <c r="V160" t="s">
        <v>90</v>
      </c>
      <c r="W160" t="s">
        <v>102</v>
      </c>
      <c r="X160" t="s">
        <v>51</v>
      </c>
      <c r="Y160" t="s">
        <v>923</v>
      </c>
      <c r="Z160" t="s">
        <v>924</v>
      </c>
      <c r="AA160" t="s">
        <v>165</v>
      </c>
      <c r="AB160">
        <v>120</v>
      </c>
      <c r="AC160">
        <v>1</v>
      </c>
      <c r="AD160">
        <v>0</v>
      </c>
      <c r="AE160">
        <v>1</v>
      </c>
      <c r="AF160">
        <v>1</v>
      </c>
      <c r="AG160" t="s">
        <v>94</v>
      </c>
      <c r="AH160" t="s">
        <v>145</v>
      </c>
      <c r="AJ160" t="s">
        <v>146</v>
      </c>
      <c r="AK160" t="s">
        <v>55</v>
      </c>
      <c r="AM160">
        <v>0.09</v>
      </c>
      <c r="AP160" t="s">
        <v>58</v>
      </c>
      <c r="AQ160" t="s">
        <v>58</v>
      </c>
    </row>
    <row r="161" spans="1:43" x14ac:dyDescent="0.35">
      <c r="A161">
        <v>88</v>
      </c>
      <c r="B161" t="s">
        <v>937</v>
      </c>
      <c r="C161">
        <v>88.1</v>
      </c>
      <c r="D161" t="s">
        <v>938</v>
      </c>
      <c r="E161" t="s">
        <v>939</v>
      </c>
      <c r="F161" s="114">
        <v>4.067176213173259E-2</v>
      </c>
      <c r="G161">
        <v>1</v>
      </c>
      <c r="H161" s="115">
        <v>24.587083214173997</v>
      </c>
      <c r="I161" s="115">
        <v>24.587083214173997</v>
      </c>
      <c r="J161" s="115">
        <v>-1.0263107230430311</v>
      </c>
      <c r="K161" t="s">
        <v>941</v>
      </c>
      <c r="L161" s="115">
        <v>-4.1741865600852641E-2</v>
      </c>
      <c r="M161" t="s">
        <v>57</v>
      </c>
      <c r="N161" s="114"/>
      <c r="P161" t="s">
        <v>44</v>
      </c>
      <c r="Q161" t="s">
        <v>45</v>
      </c>
      <c r="R161" t="s">
        <v>46</v>
      </c>
      <c r="S161" t="s">
        <v>163</v>
      </c>
      <c r="T161" t="s">
        <v>120</v>
      </c>
      <c r="U161" t="s">
        <v>377</v>
      </c>
      <c r="V161" t="s">
        <v>90</v>
      </c>
      <c r="W161" t="s">
        <v>13</v>
      </c>
      <c r="X161" t="s">
        <v>508</v>
      </c>
      <c r="Y161" t="s">
        <v>940</v>
      </c>
      <c r="Z161">
        <v>2010</v>
      </c>
      <c r="AA161" t="s">
        <v>165</v>
      </c>
      <c r="AB161">
        <v>78</v>
      </c>
      <c r="AC161">
        <v>1</v>
      </c>
      <c r="AD161">
        <v>0</v>
      </c>
      <c r="AE161">
        <v>1</v>
      </c>
      <c r="AF161">
        <v>1</v>
      </c>
      <c r="AG161" t="s">
        <v>94</v>
      </c>
      <c r="AH161" t="s">
        <v>680</v>
      </c>
      <c r="AJ161" t="s">
        <v>146</v>
      </c>
      <c r="AK161" t="s">
        <v>55</v>
      </c>
      <c r="AM161">
        <v>-6.1222541364941961E-4</v>
      </c>
      <c r="AP161" t="s">
        <v>58</v>
      </c>
      <c r="AQ161" t="s">
        <v>58</v>
      </c>
    </row>
    <row r="162" spans="1:43" x14ac:dyDescent="0.35">
      <c r="A162">
        <v>98</v>
      </c>
      <c r="B162" t="s">
        <v>1002</v>
      </c>
      <c r="C162">
        <v>98.1</v>
      </c>
      <c r="D162" t="s">
        <v>1003</v>
      </c>
      <c r="E162" t="s">
        <v>1004</v>
      </c>
      <c r="F162" s="114">
        <v>4.067176213173259E-2</v>
      </c>
      <c r="G162">
        <v>1</v>
      </c>
      <c r="H162" s="115">
        <v>24.587083214173997</v>
      </c>
      <c r="I162" s="115">
        <v>24.587083214173997</v>
      </c>
      <c r="J162" s="115">
        <v>0.77875098999702852</v>
      </c>
      <c r="K162" t="s">
        <v>1005</v>
      </c>
      <c r="L162" s="115">
        <v>3.1673175025010408E-2</v>
      </c>
      <c r="M162" t="s">
        <v>491</v>
      </c>
      <c r="N162" s="114"/>
      <c r="P162" t="s">
        <v>88</v>
      </c>
      <c r="Q162" t="s">
        <v>66</v>
      </c>
      <c r="R162" t="s">
        <v>88</v>
      </c>
      <c r="S162" t="s">
        <v>119</v>
      </c>
      <c r="T162" t="s">
        <v>120</v>
      </c>
      <c r="U162" t="s">
        <v>73</v>
      </c>
      <c r="V162" t="s">
        <v>90</v>
      </c>
      <c r="W162" t="s">
        <v>142</v>
      </c>
      <c r="X162" t="s">
        <v>508</v>
      </c>
      <c r="Y162" t="s">
        <v>940</v>
      </c>
      <c r="Z162">
        <v>1996</v>
      </c>
      <c r="AA162" t="s">
        <v>93</v>
      </c>
      <c r="AB162" t="s">
        <v>79</v>
      </c>
      <c r="AC162">
        <v>1</v>
      </c>
      <c r="AD162">
        <v>0</v>
      </c>
      <c r="AE162">
        <v>1</v>
      </c>
      <c r="AF162">
        <v>1</v>
      </c>
      <c r="AG162" t="s">
        <v>94</v>
      </c>
      <c r="AH162" t="s">
        <v>177</v>
      </c>
      <c r="AJ162" t="s">
        <v>146</v>
      </c>
      <c r="AK162" t="s">
        <v>74</v>
      </c>
      <c r="AL162" t="s">
        <v>124</v>
      </c>
      <c r="AM162">
        <v>1.7000000000000001E-2</v>
      </c>
      <c r="AN162">
        <v>1.0171453223252407</v>
      </c>
      <c r="AP162" t="s">
        <v>1006</v>
      </c>
      <c r="AQ162" t="s">
        <v>58</v>
      </c>
    </row>
    <row r="163" spans="1:43" x14ac:dyDescent="0.35">
      <c r="A163">
        <v>107</v>
      </c>
      <c r="B163" t="s">
        <v>1060</v>
      </c>
      <c r="C163">
        <v>107.6</v>
      </c>
      <c r="D163" t="s">
        <v>1072</v>
      </c>
      <c r="E163" t="s">
        <v>1073</v>
      </c>
      <c r="F163" s="114">
        <v>4.067176213173259E-2</v>
      </c>
      <c r="G163">
        <v>0.33333333333333331</v>
      </c>
      <c r="H163" s="115">
        <v>24.587083214173997</v>
      </c>
      <c r="I163" s="115">
        <v>8.1956944047246658</v>
      </c>
      <c r="J163" s="115">
        <v>-0.63106846916379922</v>
      </c>
      <c r="K163" t="s">
        <v>227</v>
      </c>
      <c r="L163" s="115">
        <v>-7.6999999999999999E-2</v>
      </c>
      <c r="M163" t="s">
        <v>126</v>
      </c>
      <c r="N163" s="114"/>
      <c r="P163" t="s">
        <v>88</v>
      </c>
      <c r="Q163" t="s">
        <v>45</v>
      </c>
      <c r="R163" t="s">
        <v>44</v>
      </c>
      <c r="S163" t="s">
        <v>47</v>
      </c>
      <c r="T163" t="s">
        <v>120</v>
      </c>
      <c r="U163" t="s">
        <v>359</v>
      </c>
      <c r="V163" t="s">
        <v>90</v>
      </c>
      <c r="W163" t="s">
        <v>142</v>
      </c>
      <c r="X163" t="s">
        <v>51</v>
      </c>
      <c r="Y163" t="s">
        <v>352</v>
      </c>
      <c r="Z163">
        <v>2000</v>
      </c>
      <c r="AA163" t="s">
        <v>93</v>
      </c>
      <c r="AB163">
        <v>70409</v>
      </c>
      <c r="AC163">
        <v>1</v>
      </c>
      <c r="AD163">
        <v>0</v>
      </c>
      <c r="AE163">
        <v>1</v>
      </c>
      <c r="AF163">
        <v>1</v>
      </c>
      <c r="AG163" t="s">
        <v>94</v>
      </c>
      <c r="AH163" t="s">
        <v>145</v>
      </c>
      <c r="AJ163" t="s">
        <v>146</v>
      </c>
      <c r="AK163" t="s">
        <v>215</v>
      </c>
      <c r="AM163">
        <v>-9.4999999999999998E-3</v>
      </c>
      <c r="AO163">
        <v>0.99054498244290046</v>
      </c>
      <c r="AP163" t="s">
        <v>185</v>
      </c>
      <c r="AQ163" t="s">
        <v>58</v>
      </c>
    </row>
    <row r="164" spans="1:43" x14ac:dyDescent="0.35">
      <c r="A164">
        <v>107</v>
      </c>
      <c r="B164" t="s">
        <v>1060</v>
      </c>
      <c r="C164">
        <v>107.5</v>
      </c>
      <c r="D164" t="s">
        <v>1069</v>
      </c>
      <c r="E164" t="s">
        <v>1070</v>
      </c>
      <c r="F164" s="114">
        <v>4.067176213173259E-2</v>
      </c>
      <c r="G164">
        <v>0.33333333333333331</v>
      </c>
      <c r="H164" s="115">
        <v>24.587083214173997</v>
      </c>
      <c r="I164" s="115">
        <v>8.1956944047246658</v>
      </c>
      <c r="J164" s="115">
        <v>-1.4588336040409904</v>
      </c>
      <c r="K164" t="s">
        <v>227</v>
      </c>
      <c r="L164" s="115">
        <v>-0.17799999999999999</v>
      </c>
      <c r="M164" t="s">
        <v>126</v>
      </c>
      <c r="N164" s="114"/>
      <c r="P164" t="s">
        <v>88</v>
      </c>
      <c r="Q164" t="s">
        <v>45</v>
      </c>
      <c r="R164" t="s">
        <v>44</v>
      </c>
      <c r="S164" t="s">
        <v>47</v>
      </c>
      <c r="T164" t="s">
        <v>120</v>
      </c>
      <c r="U164" t="s">
        <v>359</v>
      </c>
      <c r="V164" t="s">
        <v>90</v>
      </c>
      <c r="W164" t="s">
        <v>142</v>
      </c>
      <c r="X164" t="s">
        <v>51</v>
      </c>
      <c r="Y164" t="s">
        <v>352</v>
      </c>
      <c r="Z164">
        <v>2000</v>
      </c>
      <c r="AA164" t="s">
        <v>93</v>
      </c>
      <c r="AB164">
        <v>33032</v>
      </c>
      <c r="AC164">
        <v>1</v>
      </c>
      <c r="AD164">
        <v>0</v>
      </c>
      <c r="AE164">
        <v>1</v>
      </c>
      <c r="AF164">
        <v>1</v>
      </c>
      <c r="AG164" t="s">
        <v>94</v>
      </c>
      <c r="AH164" t="s">
        <v>145</v>
      </c>
      <c r="AJ164" t="s">
        <v>146</v>
      </c>
      <c r="AK164" t="s">
        <v>215</v>
      </c>
      <c r="AM164">
        <v>-2.0400000000000001E-2</v>
      </c>
      <c r="AO164">
        <v>0.9798066722428721</v>
      </c>
      <c r="AP164" t="s">
        <v>185</v>
      </c>
      <c r="AQ164" t="s">
        <v>58</v>
      </c>
    </row>
    <row r="165" spans="1:43" x14ac:dyDescent="0.35">
      <c r="A165">
        <v>107</v>
      </c>
      <c r="B165" t="s">
        <v>1060</v>
      </c>
      <c r="C165">
        <v>107.1</v>
      </c>
      <c r="D165" t="s">
        <v>1061</v>
      </c>
      <c r="E165" t="s">
        <v>1062</v>
      </c>
      <c r="F165" s="114">
        <v>4.067176213173259E-2</v>
      </c>
      <c r="G165">
        <v>0.33333333333333331</v>
      </c>
      <c r="H165" s="115">
        <v>24.587083214173997</v>
      </c>
      <c r="I165" s="115">
        <v>8.1956944047246658</v>
      </c>
      <c r="J165" s="115">
        <v>-1.5981604089213099</v>
      </c>
      <c r="K165" t="s">
        <v>227</v>
      </c>
      <c r="L165" s="115">
        <v>-0.19500000000000001</v>
      </c>
      <c r="M165" t="s">
        <v>126</v>
      </c>
      <c r="N165" s="114"/>
      <c r="P165" t="s">
        <v>88</v>
      </c>
      <c r="Q165" t="s">
        <v>45</v>
      </c>
      <c r="R165" t="s">
        <v>44</v>
      </c>
      <c r="S165" t="s">
        <v>47</v>
      </c>
      <c r="T165" t="s">
        <v>120</v>
      </c>
      <c r="U165" t="s">
        <v>359</v>
      </c>
      <c r="V165" t="s">
        <v>90</v>
      </c>
      <c r="W165" t="s">
        <v>142</v>
      </c>
      <c r="X165" t="s">
        <v>51</v>
      </c>
      <c r="Y165" t="s">
        <v>352</v>
      </c>
      <c r="Z165">
        <v>2000</v>
      </c>
      <c r="AA165" t="s">
        <v>93</v>
      </c>
      <c r="AB165">
        <v>40269</v>
      </c>
      <c r="AC165">
        <v>1</v>
      </c>
      <c r="AD165">
        <v>0</v>
      </c>
      <c r="AE165">
        <v>1</v>
      </c>
      <c r="AF165">
        <v>1</v>
      </c>
      <c r="AG165" t="s">
        <v>94</v>
      </c>
      <c r="AH165" t="s">
        <v>145</v>
      </c>
      <c r="AJ165" t="s">
        <v>146</v>
      </c>
      <c r="AK165" t="s">
        <v>215</v>
      </c>
      <c r="AM165">
        <v>-1.9800000000000002E-2</v>
      </c>
      <c r="AO165">
        <v>0.98039473264669708</v>
      </c>
      <c r="AP165" t="s">
        <v>185</v>
      </c>
      <c r="AQ165" t="s">
        <v>58</v>
      </c>
    </row>
    <row r="166" spans="1:43" x14ac:dyDescent="0.35">
      <c r="A166">
        <v>108</v>
      </c>
      <c r="B166" t="s">
        <v>1077</v>
      </c>
      <c r="C166">
        <v>108.1</v>
      </c>
      <c r="D166" t="s">
        <v>1078</v>
      </c>
      <c r="E166" t="s">
        <v>1079</v>
      </c>
      <c r="F166" s="114">
        <v>4.067176213173259E-2</v>
      </c>
      <c r="G166">
        <v>1</v>
      </c>
      <c r="H166" s="115">
        <v>24.587083214173997</v>
      </c>
      <c r="I166" s="115">
        <v>24.587083214173997</v>
      </c>
      <c r="J166" s="115">
        <v>-7.5917536840405049</v>
      </c>
      <c r="K166" t="s">
        <v>454</v>
      </c>
      <c r="L166" s="115">
        <v>-0.30876999999999999</v>
      </c>
      <c r="M166" t="s">
        <v>362</v>
      </c>
      <c r="N166" s="114"/>
      <c r="P166" t="s">
        <v>88</v>
      </c>
      <c r="Q166" t="s">
        <v>45</v>
      </c>
      <c r="R166" t="s">
        <v>44</v>
      </c>
      <c r="S166" t="s">
        <v>47</v>
      </c>
      <c r="T166" t="s">
        <v>120</v>
      </c>
      <c r="U166" t="s">
        <v>359</v>
      </c>
      <c r="V166" t="s">
        <v>90</v>
      </c>
      <c r="W166" t="s">
        <v>142</v>
      </c>
      <c r="X166" t="s">
        <v>51</v>
      </c>
      <c r="Y166" t="s">
        <v>1080</v>
      </c>
      <c r="Z166">
        <v>2000</v>
      </c>
      <c r="AA166" t="s">
        <v>93</v>
      </c>
      <c r="AB166">
        <v>40436</v>
      </c>
      <c r="AC166">
        <v>1</v>
      </c>
      <c r="AD166">
        <v>0</v>
      </c>
      <c r="AE166">
        <v>1</v>
      </c>
      <c r="AF166">
        <v>1</v>
      </c>
      <c r="AG166" t="s">
        <v>94</v>
      </c>
      <c r="AH166" t="s">
        <v>145</v>
      </c>
      <c r="AJ166" t="s">
        <v>146</v>
      </c>
      <c r="AK166" t="s">
        <v>215</v>
      </c>
      <c r="AM166">
        <v>-4.0099999999999997E-2</v>
      </c>
      <c r="AO166">
        <v>0.96069336501219504</v>
      </c>
      <c r="AP166" t="s">
        <v>185</v>
      </c>
      <c r="AQ166" t="s">
        <v>58</v>
      </c>
    </row>
    <row r="167" spans="1:43" x14ac:dyDescent="0.35">
      <c r="A167">
        <v>110</v>
      </c>
      <c r="B167" t="s">
        <v>1089</v>
      </c>
      <c r="C167">
        <v>110.1</v>
      </c>
      <c r="D167" t="s">
        <v>1095</v>
      </c>
      <c r="E167" t="s">
        <v>1091</v>
      </c>
      <c r="F167" s="114">
        <v>7.639096609288433E-2</v>
      </c>
      <c r="G167">
        <v>0.25</v>
      </c>
      <c r="H167" s="115">
        <v>13.090553126191555</v>
      </c>
      <c r="I167" s="115">
        <v>3.2726382815478887</v>
      </c>
      <c r="J167" s="115">
        <v>1.1399999999999999</v>
      </c>
      <c r="K167" t="s">
        <v>650</v>
      </c>
      <c r="L167" s="115">
        <v>0.3483428053835525</v>
      </c>
      <c r="M167" t="s">
        <v>1093</v>
      </c>
      <c r="N167" s="114">
        <v>7.639096609288433E-2</v>
      </c>
      <c r="O167" t="s">
        <v>128</v>
      </c>
      <c r="P167" t="s">
        <v>88</v>
      </c>
      <c r="Q167" t="s">
        <v>66</v>
      </c>
      <c r="R167" t="s">
        <v>88</v>
      </c>
      <c r="S167" t="s">
        <v>119</v>
      </c>
      <c r="T167" t="s">
        <v>120</v>
      </c>
      <c r="U167" t="s">
        <v>141</v>
      </c>
      <c r="V167" t="s">
        <v>90</v>
      </c>
      <c r="W167" t="s">
        <v>142</v>
      </c>
      <c r="X167" t="s">
        <v>51</v>
      </c>
      <c r="Y167" t="s">
        <v>352</v>
      </c>
      <c r="Z167" t="s">
        <v>1092</v>
      </c>
      <c r="AA167" t="s">
        <v>54</v>
      </c>
      <c r="AB167">
        <v>4140</v>
      </c>
      <c r="AC167">
        <v>1</v>
      </c>
      <c r="AD167">
        <v>0</v>
      </c>
      <c r="AE167">
        <v>1</v>
      </c>
      <c r="AF167">
        <v>1</v>
      </c>
      <c r="AG167" t="s">
        <v>94</v>
      </c>
      <c r="AH167" t="s">
        <v>1096</v>
      </c>
      <c r="AJ167" t="s">
        <v>146</v>
      </c>
      <c r="AK167" t="s">
        <v>147</v>
      </c>
      <c r="AL167" t="s">
        <v>124</v>
      </c>
      <c r="AM167">
        <v>8.9999999999999993E-3</v>
      </c>
      <c r="AN167">
        <v>1.0090406217738679</v>
      </c>
      <c r="AP167" t="s">
        <v>78</v>
      </c>
      <c r="AQ167">
        <v>4.5599999999999996</v>
      </c>
    </row>
    <row r="168" spans="1:43" x14ac:dyDescent="0.35">
      <c r="A168">
        <v>110</v>
      </c>
      <c r="B168" t="s">
        <v>1089</v>
      </c>
      <c r="C168">
        <v>110.4</v>
      </c>
      <c r="D168" t="s">
        <v>1108</v>
      </c>
      <c r="E168" t="s">
        <v>1106</v>
      </c>
      <c r="F168" s="114">
        <v>1.9778878258022964E-2</v>
      </c>
      <c r="G168">
        <v>0.25</v>
      </c>
      <c r="H168" s="115">
        <v>50.558984536666891</v>
      </c>
      <c r="I168" s="115">
        <v>12.639746134166723</v>
      </c>
      <c r="J168" s="115">
        <v>3.7475000000000001</v>
      </c>
      <c r="K168" t="s">
        <v>650</v>
      </c>
      <c r="L168" s="115">
        <v>0.29648538508776423</v>
      </c>
      <c r="M168" t="s">
        <v>1093</v>
      </c>
      <c r="N168" s="114">
        <v>1.9778878258022964E-2</v>
      </c>
      <c r="O168" t="s">
        <v>128</v>
      </c>
      <c r="P168" t="s">
        <v>88</v>
      </c>
      <c r="Q168" t="s">
        <v>66</v>
      </c>
      <c r="R168" t="s">
        <v>88</v>
      </c>
      <c r="S168" t="s">
        <v>119</v>
      </c>
      <c r="T168" t="s">
        <v>120</v>
      </c>
      <c r="U168" t="s">
        <v>141</v>
      </c>
      <c r="V168" t="s">
        <v>90</v>
      </c>
      <c r="W168" t="s">
        <v>436</v>
      </c>
      <c r="X168" t="s">
        <v>51</v>
      </c>
      <c r="Y168" t="s">
        <v>352</v>
      </c>
      <c r="Z168" t="s">
        <v>1092</v>
      </c>
      <c r="AA168" t="s">
        <v>54</v>
      </c>
      <c r="AB168">
        <v>25372</v>
      </c>
      <c r="AC168">
        <v>1</v>
      </c>
      <c r="AD168">
        <v>0</v>
      </c>
      <c r="AE168">
        <v>1</v>
      </c>
      <c r="AF168">
        <v>1</v>
      </c>
      <c r="AG168" t="s">
        <v>94</v>
      </c>
      <c r="AH168" t="s">
        <v>1096</v>
      </c>
      <c r="AJ168" t="s">
        <v>146</v>
      </c>
      <c r="AK168" t="s">
        <v>147</v>
      </c>
      <c r="AL168" t="s">
        <v>124</v>
      </c>
      <c r="AM168">
        <v>1.4E-2</v>
      </c>
      <c r="AN168">
        <v>1.0140984589384923</v>
      </c>
      <c r="AP168" t="s">
        <v>78</v>
      </c>
      <c r="AQ168">
        <v>14.99</v>
      </c>
    </row>
    <row r="169" spans="1:43" x14ac:dyDescent="0.35">
      <c r="A169">
        <v>110</v>
      </c>
      <c r="B169" t="s">
        <v>1089</v>
      </c>
      <c r="C169">
        <v>110.2</v>
      </c>
      <c r="D169" t="s">
        <v>1099</v>
      </c>
      <c r="E169" t="s">
        <v>1098</v>
      </c>
      <c r="F169" s="114">
        <v>4.4708591900305676E-2</v>
      </c>
      <c r="G169">
        <v>0.25</v>
      </c>
      <c r="H169" s="115">
        <v>22.367065422902815</v>
      </c>
      <c r="I169" s="115">
        <v>5.5917663557257038</v>
      </c>
      <c r="J169" s="115">
        <v>1.4974999999999998</v>
      </c>
      <c r="K169" t="s">
        <v>650</v>
      </c>
      <c r="L169" s="115">
        <v>0.26780446548283099</v>
      </c>
      <c r="M169" t="s">
        <v>1093</v>
      </c>
      <c r="N169" s="114">
        <v>4.4708591900305676E-2</v>
      </c>
      <c r="O169" t="s">
        <v>128</v>
      </c>
      <c r="P169" t="s">
        <v>88</v>
      </c>
      <c r="Q169" t="s">
        <v>66</v>
      </c>
      <c r="R169" t="s">
        <v>88</v>
      </c>
      <c r="S169" t="s">
        <v>119</v>
      </c>
      <c r="T169" t="s">
        <v>120</v>
      </c>
      <c r="U169" t="s">
        <v>141</v>
      </c>
      <c r="V169" t="s">
        <v>90</v>
      </c>
      <c r="W169" t="s">
        <v>436</v>
      </c>
      <c r="X169" t="s">
        <v>51</v>
      </c>
      <c r="Y169" t="s">
        <v>352</v>
      </c>
      <c r="Z169" t="s">
        <v>1092</v>
      </c>
      <c r="AA169" t="s">
        <v>54</v>
      </c>
      <c r="AB169">
        <v>8489</v>
      </c>
      <c r="AC169">
        <v>1</v>
      </c>
      <c r="AD169">
        <v>0</v>
      </c>
      <c r="AE169">
        <v>1</v>
      </c>
      <c r="AF169">
        <v>1</v>
      </c>
      <c r="AG169" t="s">
        <v>94</v>
      </c>
      <c r="AH169" t="s">
        <v>1096</v>
      </c>
      <c r="AJ169" t="s">
        <v>146</v>
      </c>
      <c r="AK169" t="s">
        <v>147</v>
      </c>
      <c r="AL169" t="s">
        <v>124</v>
      </c>
      <c r="AM169">
        <v>1.2E-2</v>
      </c>
      <c r="AN169">
        <v>1.0120722888660778</v>
      </c>
      <c r="AP169" t="s">
        <v>78</v>
      </c>
      <c r="AQ169">
        <v>5.99</v>
      </c>
    </row>
    <row r="170" spans="1:43" x14ac:dyDescent="0.35">
      <c r="A170">
        <v>110</v>
      </c>
      <c r="B170" t="s">
        <v>1089</v>
      </c>
      <c r="C170">
        <v>110.3</v>
      </c>
      <c r="D170" t="s">
        <v>1104</v>
      </c>
      <c r="E170" t="s">
        <v>1101</v>
      </c>
      <c r="F170" s="114">
        <v>7.1735874240982878E-2</v>
      </c>
      <c r="G170">
        <v>0.25</v>
      </c>
      <c r="H170" s="115">
        <v>13.940026668395959</v>
      </c>
      <c r="I170" s="115">
        <v>3.4850066670989897</v>
      </c>
      <c r="J170" s="115">
        <v>0.755</v>
      </c>
      <c r="K170" t="s">
        <v>650</v>
      </c>
      <c r="L170" s="115">
        <v>0.21664234020776829</v>
      </c>
      <c r="M170" t="s">
        <v>1093</v>
      </c>
      <c r="N170" s="114">
        <v>7.1735874240982878E-2</v>
      </c>
      <c r="O170" t="s">
        <v>128</v>
      </c>
      <c r="P170" t="s">
        <v>88</v>
      </c>
      <c r="Q170" t="s">
        <v>66</v>
      </c>
      <c r="R170" t="s">
        <v>88</v>
      </c>
      <c r="S170" t="s">
        <v>119</v>
      </c>
      <c r="T170" t="s">
        <v>120</v>
      </c>
      <c r="U170" t="s">
        <v>141</v>
      </c>
      <c r="V170" t="s">
        <v>90</v>
      </c>
      <c r="W170" t="s">
        <v>1102</v>
      </c>
      <c r="X170" t="s">
        <v>51</v>
      </c>
      <c r="Y170" t="s">
        <v>352</v>
      </c>
      <c r="Z170" t="s">
        <v>1092</v>
      </c>
      <c r="AA170" t="s">
        <v>54</v>
      </c>
      <c r="AB170">
        <v>4224</v>
      </c>
      <c r="AC170">
        <v>1</v>
      </c>
      <c r="AD170">
        <v>0</v>
      </c>
      <c r="AE170">
        <v>1</v>
      </c>
      <c r="AF170">
        <v>1</v>
      </c>
      <c r="AG170" t="s">
        <v>94</v>
      </c>
      <c r="AH170" t="s">
        <v>1096</v>
      </c>
      <c r="AJ170" t="s">
        <v>146</v>
      </c>
      <c r="AK170" t="s">
        <v>147</v>
      </c>
      <c r="AL170" t="s">
        <v>124</v>
      </c>
      <c r="AM170">
        <v>6.0000000000000001E-3</v>
      </c>
      <c r="AN170">
        <v>1.0060180360540649</v>
      </c>
      <c r="AP170" t="s">
        <v>78</v>
      </c>
      <c r="AQ170">
        <v>3.02</v>
      </c>
    </row>
    <row r="171" spans="1:43" x14ac:dyDescent="0.35">
      <c r="A171">
        <v>143</v>
      </c>
      <c r="B171" t="s">
        <v>1236</v>
      </c>
      <c r="C171">
        <v>143.1</v>
      </c>
      <c r="D171" t="s">
        <v>1237</v>
      </c>
      <c r="E171" t="s">
        <v>1238</v>
      </c>
      <c r="F171" s="114">
        <v>5.7971014492753631E-2</v>
      </c>
      <c r="G171">
        <v>1</v>
      </c>
      <c r="H171" s="115">
        <v>17.249999999999996</v>
      </c>
      <c r="I171" s="115">
        <v>17.249999999999996</v>
      </c>
      <c r="J171" s="115">
        <v>-2.7599999999999993</v>
      </c>
      <c r="L171" s="115">
        <v>-0.16</v>
      </c>
      <c r="M171" t="s">
        <v>126</v>
      </c>
      <c r="N171" s="114">
        <v>5.7971014492753631E-2</v>
      </c>
      <c r="O171" t="s">
        <v>128</v>
      </c>
      <c r="P171" t="s">
        <v>88</v>
      </c>
      <c r="Q171" t="s">
        <v>45</v>
      </c>
      <c r="R171" t="s">
        <v>44</v>
      </c>
      <c r="S171" t="s">
        <v>119</v>
      </c>
      <c r="U171" t="s">
        <v>1195</v>
      </c>
      <c r="V171" t="s">
        <v>50</v>
      </c>
      <c r="W171" t="s">
        <v>1196</v>
      </c>
      <c r="X171" t="s">
        <v>1169</v>
      </c>
      <c r="Y171" t="s">
        <v>1239</v>
      </c>
      <c r="Z171">
        <v>2009</v>
      </c>
      <c r="AA171" t="s">
        <v>93</v>
      </c>
      <c r="AB171">
        <v>857</v>
      </c>
      <c r="AC171">
        <v>1</v>
      </c>
      <c r="AD171">
        <v>0</v>
      </c>
      <c r="AE171">
        <v>1</v>
      </c>
      <c r="AF171">
        <v>1</v>
      </c>
      <c r="AG171" t="s">
        <v>94</v>
      </c>
      <c r="AH171" t="s">
        <v>1240</v>
      </c>
      <c r="AJ171" t="s">
        <v>1241</v>
      </c>
      <c r="AK171" t="s">
        <v>1198</v>
      </c>
      <c r="AL171" t="s">
        <v>196</v>
      </c>
      <c r="AM171">
        <v>-0.22</v>
      </c>
      <c r="AQ171">
        <v>-2.76</v>
      </c>
    </row>
    <row r="172" spans="1:43" x14ac:dyDescent="0.35">
      <c r="A172">
        <v>65</v>
      </c>
      <c r="B172" t="s">
        <v>705</v>
      </c>
      <c r="C172">
        <v>65.599999999999994</v>
      </c>
      <c r="D172" t="s">
        <v>781</v>
      </c>
      <c r="E172" t="s">
        <v>776</v>
      </c>
      <c r="F172" s="114">
        <v>3.4512750455373407E-2</v>
      </c>
      <c r="G172">
        <v>0.05</v>
      </c>
      <c r="H172" s="115">
        <v>28.974798786119539</v>
      </c>
      <c r="I172" s="115">
        <v>1.448739939305977</v>
      </c>
      <c r="J172" s="115">
        <v>0.27450000000000002</v>
      </c>
      <c r="K172" t="s">
        <v>325</v>
      </c>
      <c r="L172" s="115">
        <v>0.189475</v>
      </c>
      <c r="M172" t="s">
        <v>298</v>
      </c>
      <c r="N172" s="114">
        <v>3.4512750455373407E-2</v>
      </c>
      <c r="O172" t="s">
        <v>128</v>
      </c>
      <c r="P172" t="s">
        <v>88</v>
      </c>
      <c r="Q172" t="s">
        <v>66</v>
      </c>
      <c r="R172" t="s">
        <v>88</v>
      </c>
      <c r="S172" t="s">
        <v>47</v>
      </c>
      <c r="T172" t="s">
        <v>708</v>
      </c>
      <c r="U172" t="s">
        <v>49</v>
      </c>
      <c r="V172" t="s">
        <v>90</v>
      </c>
      <c r="W172" t="s">
        <v>13</v>
      </c>
      <c r="X172" t="s">
        <v>508</v>
      </c>
      <c r="Y172" t="s">
        <v>709</v>
      </c>
      <c r="Z172">
        <v>2010</v>
      </c>
      <c r="AA172" t="s">
        <v>165</v>
      </c>
      <c r="AB172">
        <v>473</v>
      </c>
      <c r="AC172">
        <v>1</v>
      </c>
      <c r="AD172">
        <v>0</v>
      </c>
      <c r="AE172">
        <v>0</v>
      </c>
      <c r="AF172">
        <v>0</v>
      </c>
      <c r="AG172" t="s">
        <v>94</v>
      </c>
      <c r="AH172" t="s">
        <v>726</v>
      </c>
      <c r="AJ172" t="s">
        <v>96</v>
      </c>
      <c r="AK172" t="s">
        <v>55</v>
      </c>
      <c r="AM172">
        <v>2.915</v>
      </c>
      <c r="AP172" t="s">
        <v>58</v>
      </c>
      <c r="AQ172">
        <v>5.49</v>
      </c>
    </row>
    <row r="173" spans="1:43" x14ac:dyDescent="0.35">
      <c r="A173">
        <v>86</v>
      </c>
      <c r="B173" t="s">
        <v>920</v>
      </c>
      <c r="C173">
        <v>86.4</v>
      </c>
      <c r="D173" t="s">
        <v>933</v>
      </c>
      <c r="E173" t="s">
        <v>934</v>
      </c>
      <c r="F173" s="114">
        <v>2.826394538989067E-2</v>
      </c>
      <c r="G173">
        <v>1</v>
      </c>
      <c r="H173" s="115">
        <v>35.380764652824297</v>
      </c>
      <c r="I173" s="115">
        <v>35.380764652824297</v>
      </c>
      <c r="J173" s="115">
        <v>3.6795995238937267</v>
      </c>
      <c r="L173" s="115">
        <v>0.104</v>
      </c>
      <c r="M173" t="s">
        <v>126</v>
      </c>
      <c r="N173" s="114"/>
      <c r="P173" t="s">
        <v>44</v>
      </c>
      <c r="Q173" t="s">
        <v>66</v>
      </c>
      <c r="R173" t="s">
        <v>46</v>
      </c>
      <c r="S173" t="s">
        <v>47</v>
      </c>
      <c r="T173" t="s">
        <v>89</v>
      </c>
      <c r="U173" t="s">
        <v>49</v>
      </c>
      <c r="V173" t="s">
        <v>90</v>
      </c>
      <c r="W173" t="s">
        <v>102</v>
      </c>
      <c r="X173" t="s">
        <v>51</v>
      </c>
      <c r="Y173" t="s">
        <v>923</v>
      </c>
      <c r="Z173" t="s">
        <v>924</v>
      </c>
      <c r="AA173" t="s">
        <v>165</v>
      </c>
      <c r="AB173">
        <v>120</v>
      </c>
      <c r="AC173">
        <v>1</v>
      </c>
      <c r="AD173">
        <v>0</v>
      </c>
      <c r="AE173">
        <v>1</v>
      </c>
      <c r="AF173">
        <v>1</v>
      </c>
      <c r="AG173" t="s">
        <v>181</v>
      </c>
      <c r="AH173" t="s">
        <v>935</v>
      </c>
      <c r="AJ173" t="s">
        <v>406</v>
      </c>
      <c r="AK173" t="s">
        <v>55</v>
      </c>
      <c r="AM173">
        <v>0.09</v>
      </c>
      <c r="AP173" t="s">
        <v>58</v>
      </c>
      <c r="AQ173" t="s">
        <v>58</v>
      </c>
    </row>
    <row r="174" spans="1:43" x14ac:dyDescent="0.35">
      <c r="A174">
        <v>103</v>
      </c>
      <c r="B174" t="s">
        <v>1026</v>
      </c>
      <c r="C174">
        <v>103.1</v>
      </c>
      <c r="D174" t="s">
        <v>1037</v>
      </c>
      <c r="E174" t="s">
        <v>1028</v>
      </c>
      <c r="F174" s="114">
        <v>4.6661031276415896E-2</v>
      </c>
      <c r="G174">
        <v>1</v>
      </c>
      <c r="H174" s="115">
        <v>21.431159420289852</v>
      </c>
      <c r="I174" s="115">
        <v>21.431159420289852</v>
      </c>
      <c r="J174" s="115">
        <v>5.915</v>
      </c>
      <c r="K174" t="s">
        <v>354</v>
      </c>
      <c r="L174" s="115">
        <v>0.27600000000000002</v>
      </c>
      <c r="M174" t="s">
        <v>209</v>
      </c>
      <c r="N174" s="114">
        <v>4.6661031276415896E-2</v>
      </c>
      <c r="O174" t="s">
        <v>128</v>
      </c>
      <c r="P174" t="s">
        <v>88</v>
      </c>
      <c r="Q174" t="s">
        <v>66</v>
      </c>
      <c r="R174" t="s">
        <v>88</v>
      </c>
      <c r="S174" t="s">
        <v>1029</v>
      </c>
      <c r="T174" t="s">
        <v>1030</v>
      </c>
      <c r="U174" t="s">
        <v>377</v>
      </c>
      <c r="V174" t="s">
        <v>90</v>
      </c>
      <c r="W174" t="s">
        <v>142</v>
      </c>
      <c r="X174" t="s">
        <v>51</v>
      </c>
      <c r="Y174" t="s">
        <v>92</v>
      </c>
      <c r="Z174">
        <v>2010</v>
      </c>
      <c r="AA174" t="s">
        <v>165</v>
      </c>
      <c r="AB174">
        <v>4399</v>
      </c>
      <c r="AC174">
        <v>1</v>
      </c>
      <c r="AD174">
        <v>0</v>
      </c>
      <c r="AE174">
        <v>1</v>
      </c>
      <c r="AF174">
        <v>1</v>
      </c>
      <c r="AG174" t="s">
        <v>181</v>
      </c>
      <c r="AH174" t="s">
        <v>955</v>
      </c>
      <c r="AJ174" t="s">
        <v>406</v>
      </c>
      <c r="AK174" t="s">
        <v>1032</v>
      </c>
      <c r="AM174">
        <v>0.27600000000000002</v>
      </c>
      <c r="AP174" t="s">
        <v>58</v>
      </c>
      <c r="AQ174">
        <v>5.915</v>
      </c>
    </row>
    <row r="175" spans="1:43" x14ac:dyDescent="0.35">
      <c r="A175">
        <v>65</v>
      </c>
      <c r="B175" t="s">
        <v>705</v>
      </c>
      <c r="C175">
        <v>65.599999999999994</v>
      </c>
      <c r="D175" t="s">
        <v>782</v>
      </c>
      <c r="E175" t="s">
        <v>776</v>
      </c>
      <c r="F175" s="114">
        <v>4.1897297297297284E-2</v>
      </c>
      <c r="G175">
        <v>0.05</v>
      </c>
      <c r="H175" s="115">
        <v>23.867888014449758</v>
      </c>
      <c r="I175" s="115">
        <v>1.1933944007224879</v>
      </c>
      <c r="J175" s="115">
        <v>0.22200000000000006</v>
      </c>
      <c r="K175" t="s">
        <v>325</v>
      </c>
      <c r="L175" s="115">
        <v>0.18602399999999997</v>
      </c>
      <c r="M175" t="s">
        <v>298</v>
      </c>
      <c r="N175" s="114">
        <v>4.1897297297297284E-2</v>
      </c>
      <c r="O175" t="s">
        <v>128</v>
      </c>
      <c r="P175" t="s">
        <v>88</v>
      </c>
      <c r="Q175" t="s">
        <v>66</v>
      </c>
      <c r="R175" t="s">
        <v>88</v>
      </c>
      <c r="S175" t="s">
        <v>47</v>
      </c>
      <c r="T175" t="s">
        <v>708</v>
      </c>
      <c r="U175" t="s">
        <v>49</v>
      </c>
      <c r="V175" t="s">
        <v>90</v>
      </c>
      <c r="W175" t="s">
        <v>13</v>
      </c>
      <c r="X175" t="s">
        <v>508</v>
      </c>
      <c r="Y175" t="s">
        <v>709</v>
      </c>
      <c r="Z175">
        <v>2010</v>
      </c>
      <c r="AA175" t="s">
        <v>165</v>
      </c>
      <c r="AB175">
        <v>473</v>
      </c>
      <c r="AC175">
        <v>1</v>
      </c>
      <c r="AD175">
        <v>0</v>
      </c>
      <c r="AE175">
        <v>0</v>
      </c>
      <c r="AF175">
        <v>0</v>
      </c>
      <c r="AG175" t="s">
        <v>94</v>
      </c>
      <c r="AH175" t="s">
        <v>378</v>
      </c>
      <c r="AJ175" t="s">
        <v>96</v>
      </c>
      <c r="AK175" t="s">
        <v>55</v>
      </c>
      <c r="AM175">
        <v>2.0219999999999998</v>
      </c>
      <c r="AP175" t="s">
        <v>58</v>
      </c>
      <c r="AQ175">
        <v>4.4400000000000004</v>
      </c>
    </row>
    <row r="176" spans="1:43" x14ac:dyDescent="0.35">
      <c r="A176">
        <v>108</v>
      </c>
      <c r="B176" t="s">
        <v>1077</v>
      </c>
      <c r="C176">
        <v>108.1</v>
      </c>
      <c r="D176" t="s">
        <v>1082</v>
      </c>
      <c r="E176" t="s">
        <v>1079</v>
      </c>
      <c r="F176" s="114">
        <v>2.826394538989067E-2</v>
      </c>
      <c r="G176">
        <v>1</v>
      </c>
      <c r="H176" s="115">
        <v>35.380764652824297</v>
      </c>
      <c r="I176" s="115">
        <v>35.380764652824297</v>
      </c>
      <c r="J176" s="115">
        <v>-10.380716349138648</v>
      </c>
      <c r="K176" t="s">
        <v>454</v>
      </c>
      <c r="L176" s="115">
        <v>-0.29339999999999999</v>
      </c>
      <c r="M176" t="s">
        <v>362</v>
      </c>
      <c r="N176" s="114"/>
      <c r="P176" t="s">
        <v>44</v>
      </c>
      <c r="Q176" t="s">
        <v>45</v>
      </c>
      <c r="R176" t="s">
        <v>46</v>
      </c>
      <c r="S176" t="s">
        <v>47</v>
      </c>
      <c r="T176" t="s">
        <v>120</v>
      </c>
      <c r="U176" t="s">
        <v>359</v>
      </c>
      <c r="V176" t="s">
        <v>90</v>
      </c>
      <c r="W176" t="s">
        <v>142</v>
      </c>
      <c r="X176" t="s">
        <v>51</v>
      </c>
      <c r="Y176" t="s">
        <v>1080</v>
      </c>
      <c r="Z176">
        <v>2000</v>
      </c>
      <c r="AA176" t="s">
        <v>93</v>
      </c>
      <c r="AB176">
        <v>40436</v>
      </c>
      <c r="AC176">
        <v>1</v>
      </c>
      <c r="AD176">
        <v>0</v>
      </c>
      <c r="AE176">
        <v>1</v>
      </c>
      <c r="AF176">
        <v>1</v>
      </c>
      <c r="AG176" t="s">
        <v>181</v>
      </c>
      <c r="AH176" t="s">
        <v>935</v>
      </c>
      <c r="AJ176" t="s">
        <v>406</v>
      </c>
      <c r="AK176" t="s">
        <v>215</v>
      </c>
      <c r="AM176">
        <v>-0.1956</v>
      </c>
      <c r="AO176">
        <v>0.8223411053418056</v>
      </c>
      <c r="AP176" t="s">
        <v>185</v>
      </c>
      <c r="AQ176" t="s">
        <v>58</v>
      </c>
    </row>
    <row r="177" spans="1:43" x14ac:dyDescent="0.35">
      <c r="A177">
        <v>110</v>
      </c>
      <c r="B177" t="s">
        <v>1089</v>
      </c>
      <c r="C177">
        <v>110.1</v>
      </c>
      <c r="D177" t="s">
        <v>1094</v>
      </c>
      <c r="E177" t="s">
        <v>1091</v>
      </c>
      <c r="F177" s="114">
        <v>4.6555416234905493E-2</v>
      </c>
      <c r="G177">
        <v>0.14285714285714285</v>
      </c>
      <c r="H177" s="115">
        <v>21.479777883507307</v>
      </c>
      <c r="I177" s="115">
        <v>3.0685396976439008</v>
      </c>
      <c r="J177" s="115">
        <v>0.65428571428571425</v>
      </c>
      <c r="K177" t="s">
        <v>650</v>
      </c>
      <c r="L177" s="115">
        <v>0.21322380635586716</v>
      </c>
      <c r="M177" t="s">
        <v>1093</v>
      </c>
      <c r="N177" s="114">
        <v>4.6555416234905493E-2</v>
      </c>
      <c r="O177" t="s">
        <v>128</v>
      </c>
      <c r="P177" t="s">
        <v>88</v>
      </c>
      <c r="Q177" t="s">
        <v>66</v>
      </c>
      <c r="R177" t="s">
        <v>88</v>
      </c>
      <c r="S177" t="s">
        <v>119</v>
      </c>
      <c r="T177" t="s">
        <v>120</v>
      </c>
      <c r="U177" t="s">
        <v>141</v>
      </c>
      <c r="V177" t="s">
        <v>90</v>
      </c>
      <c r="W177" t="s">
        <v>142</v>
      </c>
      <c r="X177" t="s">
        <v>51</v>
      </c>
      <c r="Y177" t="s">
        <v>352</v>
      </c>
      <c r="Z177" t="s">
        <v>1092</v>
      </c>
      <c r="AA177" t="s">
        <v>54</v>
      </c>
      <c r="AB177">
        <v>4140</v>
      </c>
      <c r="AC177">
        <v>1</v>
      </c>
      <c r="AD177">
        <v>0</v>
      </c>
      <c r="AE177">
        <v>1</v>
      </c>
      <c r="AF177">
        <v>1</v>
      </c>
      <c r="AG177" t="s">
        <v>181</v>
      </c>
      <c r="AH177" t="s">
        <v>935</v>
      </c>
      <c r="AJ177" t="s">
        <v>406</v>
      </c>
      <c r="AK177" t="s">
        <v>147</v>
      </c>
      <c r="AL177" t="s">
        <v>124</v>
      </c>
      <c r="AM177">
        <v>0.184</v>
      </c>
      <c r="AN177">
        <v>1.2020158230963014</v>
      </c>
      <c r="AP177" t="s">
        <v>78</v>
      </c>
      <c r="AQ177">
        <v>4.58</v>
      </c>
    </row>
    <row r="178" spans="1:43" x14ac:dyDescent="0.35">
      <c r="A178">
        <v>110</v>
      </c>
      <c r="B178" t="s">
        <v>1089</v>
      </c>
      <c r="C178">
        <v>110.3</v>
      </c>
      <c r="D178" t="s">
        <v>1103</v>
      </c>
      <c r="E178" t="s">
        <v>1101</v>
      </c>
      <c r="F178" s="114">
        <v>4.3978604725881665E-2</v>
      </c>
      <c r="G178">
        <v>0.14285714285714285</v>
      </c>
      <c r="H178" s="115">
        <v>22.738329381593459</v>
      </c>
      <c r="I178" s="115">
        <v>3.2483327687990653</v>
      </c>
      <c r="J178" s="115">
        <v>0.55428571428571427</v>
      </c>
      <c r="K178" t="s">
        <v>650</v>
      </c>
      <c r="L178" s="115">
        <v>0.17063698633642085</v>
      </c>
      <c r="M178" t="s">
        <v>1093</v>
      </c>
      <c r="N178" s="114">
        <v>4.3978604725881665E-2</v>
      </c>
      <c r="O178" t="s">
        <v>128</v>
      </c>
      <c r="P178" t="s">
        <v>88</v>
      </c>
      <c r="Q178" t="s">
        <v>66</v>
      </c>
      <c r="R178" t="s">
        <v>88</v>
      </c>
      <c r="S178" t="s">
        <v>119</v>
      </c>
      <c r="T178" t="s">
        <v>120</v>
      </c>
      <c r="U178" t="s">
        <v>141</v>
      </c>
      <c r="V178" t="s">
        <v>90</v>
      </c>
      <c r="W178" t="s">
        <v>1102</v>
      </c>
      <c r="X178" t="s">
        <v>51</v>
      </c>
      <c r="Y178" t="s">
        <v>352</v>
      </c>
      <c r="Z178" t="s">
        <v>1092</v>
      </c>
      <c r="AA178" t="s">
        <v>54</v>
      </c>
      <c r="AB178">
        <v>4224</v>
      </c>
      <c r="AC178">
        <v>1</v>
      </c>
      <c r="AD178">
        <v>0</v>
      </c>
      <c r="AE178">
        <v>1</v>
      </c>
      <c r="AF178">
        <v>1</v>
      </c>
      <c r="AG178" t="s">
        <v>181</v>
      </c>
      <c r="AH178" t="s">
        <v>935</v>
      </c>
      <c r="AJ178" t="s">
        <v>406</v>
      </c>
      <c r="AK178" t="s">
        <v>147</v>
      </c>
      <c r="AL178" t="s">
        <v>124</v>
      </c>
      <c r="AM178">
        <v>0.155</v>
      </c>
      <c r="AN178">
        <v>1.167657961105125</v>
      </c>
      <c r="AP178" t="s">
        <v>78</v>
      </c>
      <c r="AQ178">
        <v>3.88</v>
      </c>
    </row>
    <row r="179" spans="1:43" x14ac:dyDescent="0.35">
      <c r="A179">
        <v>65</v>
      </c>
      <c r="B179" t="s">
        <v>705</v>
      </c>
      <c r="C179">
        <v>65.900000000000006</v>
      </c>
      <c r="D179" t="s">
        <v>811</v>
      </c>
      <c r="E179" t="s">
        <v>806</v>
      </c>
      <c r="F179" s="114">
        <v>4.2832281553398056E-2</v>
      </c>
      <c r="G179">
        <v>0.05</v>
      </c>
      <c r="H179" s="115">
        <v>23.346876788557765</v>
      </c>
      <c r="I179" s="115">
        <v>1.1673438394278883</v>
      </c>
      <c r="J179" s="115">
        <v>0.20600000000000002</v>
      </c>
      <c r="K179" t="s">
        <v>325</v>
      </c>
      <c r="L179" s="115">
        <v>0.17646899999999999</v>
      </c>
      <c r="M179" t="s">
        <v>298</v>
      </c>
      <c r="N179" s="114">
        <v>4.2832281553398056E-2</v>
      </c>
      <c r="O179" t="s">
        <v>128</v>
      </c>
      <c r="P179" t="s">
        <v>88</v>
      </c>
      <c r="Q179" t="s">
        <v>66</v>
      </c>
      <c r="R179" t="s">
        <v>88</v>
      </c>
      <c r="S179" t="s">
        <v>47</v>
      </c>
      <c r="T179" t="s">
        <v>708</v>
      </c>
      <c r="U179" t="s">
        <v>49</v>
      </c>
      <c r="V179" t="s">
        <v>90</v>
      </c>
      <c r="W179" t="s">
        <v>13</v>
      </c>
      <c r="X179" t="s">
        <v>508</v>
      </c>
      <c r="Y179" t="s">
        <v>709</v>
      </c>
      <c r="Z179">
        <v>2010</v>
      </c>
      <c r="AA179" t="s">
        <v>165</v>
      </c>
      <c r="AB179">
        <v>473</v>
      </c>
      <c r="AC179">
        <v>1</v>
      </c>
      <c r="AD179">
        <v>0</v>
      </c>
      <c r="AE179">
        <v>0</v>
      </c>
      <c r="AF179">
        <v>0</v>
      </c>
      <c r="AG179" t="s">
        <v>94</v>
      </c>
      <c r="AH179" t="s">
        <v>378</v>
      </c>
      <c r="AJ179" t="s">
        <v>96</v>
      </c>
      <c r="AK179" t="s">
        <v>55</v>
      </c>
      <c r="AM179">
        <v>0.997</v>
      </c>
      <c r="AP179" t="s">
        <v>58</v>
      </c>
      <c r="AQ179">
        <v>4.12</v>
      </c>
    </row>
    <row r="180" spans="1:43" x14ac:dyDescent="0.35">
      <c r="A180">
        <v>110</v>
      </c>
      <c r="B180" t="s">
        <v>1089</v>
      </c>
      <c r="C180">
        <v>110.4</v>
      </c>
      <c r="D180" t="s">
        <v>1107</v>
      </c>
      <c r="E180" t="s">
        <v>1106</v>
      </c>
      <c r="F180" s="114">
        <v>1.2521961465975258E-2</v>
      </c>
      <c r="G180">
        <v>0.14285714285714285</v>
      </c>
      <c r="H180" s="115">
        <v>79.859693125330679</v>
      </c>
      <c r="I180" s="115">
        <v>11.408527589332953</v>
      </c>
      <c r="J180" s="115">
        <v>1.51</v>
      </c>
      <c r="K180" t="s">
        <v>650</v>
      </c>
      <c r="L180" s="115">
        <v>0.13235713269535848</v>
      </c>
      <c r="M180" t="s">
        <v>1093</v>
      </c>
      <c r="N180" s="114">
        <v>1.2521961465975258E-2</v>
      </c>
      <c r="O180" t="s">
        <v>128</v>
      </c>
      <c r="P180" t="s">
        <v>88</v>
      </c>
      <c r="Q180" t="s">
        <v>66</v>
      </c>
      <c r="R180" t="s">
        <v>88</v>
      </c>
      <c r="S180" t="s">
        <v>119</v>
      </c>
      <c r="T180" t="s">
        <v>120</v>
      </c>
      <c r="U180" t="s">
        <v>141</v>
      </c>
      <c r="V180" t="s">
        <v>90</v>
      </c>
      <c r="W180" t="s">
        <v>436</v>
      </c>
      <c r="X180" t="s">
        <v>51</v>
      </c>
      <c r="Y180" t="s">
        <v>352</v>
      </c>
      <c r="Z180" t="s">
        <v>1092</v>
      </c>
      <c r="AA180" t="s">
        <v>54</v>
      </c>
      <c r="AB180">
        <v>25372</v>
      </c>
      <c r="AC180">
        <v>1</v>
      </c>
      <c r="AD180">
        <v>0</v>
      </c>
      <c r="AE180">
        <v>1</v>
      </c>
      <c r="AF180">
        <v>1</v>
      </c>
      <c r="AG180" t="s">
        <v>181</v>
      </c>
      <c r="AH180" t="s">
        <v>935</v>
      </c>
      <c r="AJ180" t="s">
        <v>406</v>
      </c>
      <c r="AK180" t="s">
        <v>147</v>
      </c>
      <c r="AL180" t="s">
        <v>124</v>
      </c>
      <c r="AM180">
        <v>0.154</v>
      </c>
      <c r="AN180">
        <v>1.1664908867784396</v>
      </c>
      <c r="AP180" t="s">
        <v>78</v>
      </c>
      <c r="AQ180">
        <v>10.57</v>
      </c>
    </row>
    <row r="181" spans="1:43" x14ac:dyDescent="0.35">
      <c r="A181">
        <v>110</v>
      </c>
      <c r="B181" t="s">
        <v>1089</v>
      </c>
      <c r="C181">
        <v>110.3</v>
      </c>
      <c r="D181" t="s">
        <v>1100</v>
      </c>
      <c r="E181" t="s">
        <v>1101</v>
      </c>
      <c r="F181" s="114">
        <v>3.453900589968345E-2</v>
      </c>
      <c r="G181">
        <v>0.14285714285714285</v>
      </c>
      <c r="H181" s="115">
        <v>28.952773073563328</v>
      </c>
      <c r="I181" s="115">
        <v>4.1361104390804755</v>
      </c>
      <c r="J181" s="115">
        <v>0.43999999999999995</v>
      </c>
      <c r="K181" t="s">
        <v>650</v>
      </c>
      <c r="L181" s="115">
        <v>0.10638013817102503</v>
      </c>
      <c r="M181" t="s">
        <v>1093</v>
      </c>
      <c r="N181" s="114">
        <v>3.453900589968345E-2</v>
      </c>
      <c r="O181" t="s">
        <v>128</v>
      </c>
      <c r="P181" t="s">
        <v>88</v>
      </c>
      <c r="Q181" t="s">
        <v>66</v>
      </c>
      <c r="R181" t="s">
        <v>88</v>
      </c>
      <c r="S181" t="s">
        <v>119</v>
      </c>
      <c r="T181" t="s">
        <v>120</v>
      </c>
      <c r="U181" t="s">
        <v>141</v>
      </c>
      <c r="V181" t="s">
        <v>90</v>
      </c>
      <c r="W181" t="s">
        <v>1102</v>
      </c>
      <c r="X181" t="s">
        <v>51</v>
      </c>
      <c r="Y181" t="s">
        <v>352</v>
      </c>
      <c r="Z181" t="s">
        <v>1092</v>
      </c>
      <c r="AA181" t="s">
        <v>54</v>
      </c>
      <c r="AB181">
        <v>4224</v>
      </c>
      <c r="AC181">
        <v>1</v>
      </c>
      <c r="AD181">
        <v>0</v>
      </c>
      <c r="AE181">
        <v>1</v>
      </c>
      <c r="AF181">
        <v>1</v>
      </c>
      <c r="AG181" t="s">
        <v>181</v>
      </c>
      <c r="AH181" t="s">
        <v>935</v>
      </c>
      <c r="AJ181" t="s">
        <v>406</v>
      </c>
      <c r="AK181" t="s">
        <v>147</v>
      </c>
      <c r="AL181" t="s">
        <v>124</v>
      </c>
      <c r="AM181">
        <v>0.108</v>
      </c>
      <c r="AN181">
        <v>1.1140477453864677</v>
      </c>
      <c r="AP181" t="s">
        <v>78</v>
      </c>
      <c r="AQ181">
        <v>3.08</v>
      </c>
    </row>
    <row r="182" spans="1:43" x14ac:dyDescent="0.35">
      <c r="A182">
        <v>65</v>
      </c>
      <c r="B182" t="s">
        <v>705</v>
      </c>
      <c r="C182">
        <v>65.099999999999994</v>
      </c>
      <c r="D182" t="s">
        <v>734</v>
      </c>
      <c r="E182" t="s">
        <v>719</v>
      </c>
      <c r="F182" s="114">
        <v>5.7085714285714288E-2</v>
      </c>
      <c r="G182">
        <v>0.05</v>
      </c>
      <c r="H182" s="115">
        <v>17.517517517517518</v>
      </c>
      <c r="I182" s="115">
        <v>0.87587587587587601</v>
      </c>
      <c r="J182" s="115">
        <v>0.14700000000000002</v>
      </c>
      <c r="K182" t="s">
        <v>325</v>
      </c>
      <c r="L182" s="115">
        <v>0.16783200000000001</v>
      </c>
      <c r="M182" t="s">
        <v>298</v>
      </c>
      <c r="N182" s="114">
        <v>5.7085714285714288E-2</v>
      </c>
      <c r="O182" t="s">
        <v>128</v>
      </c>
      <c r="P182" t="s">
        <v>88</v>
      </c>
      <c r="Q182" t="s">
        <v>66</v>
      </c>
      <c r="R182" t="s">
        <v>88</v>
      </c>
      <c r="S182" t="s">
        <v>47</v>
      </c>
      <c r="T182" t="s">
        <v>708</v>
      </c>
      <c r="U182" t="s">
        <v>49</v>
      </c>
      <c r="V182" t="s">
        <v>90</v>
      </c>
      <c r="W182" t="s">
        <v>13</v>
      </c>
      <c r="X182" t="s">
        <v>508</v>
      </c>
      <c r="Y182" t="s">
        <v>720</v>
      </c>
      <c r="Z182">
        <v>2010</v>
      </c>
      <c r="AA182" t="s">
        <v>165</v>
      </c>
      <c r="AB182">
        <v>473</v>
      </c>
      <c r="AC182">
        <v>1</v>
      </c>
      <c r="AD182">
        <v>0</v>
      </c>
      <c r="AE182">
        <v>0</v>
      </c>
      <c r="AF182">
        <v>0</v>
      </c>
      <c r="AG182" t="s">
        <v>94</v>
      </c>
      <c r="AH182" t="s">
        <v>378</v>
      </c>
      <c r="AJ182" t="s">
        <v>96</v>
      </c>
      <c r="AK182" t="s">
        <v>55</v>
      </c>
      <c r="AM182">
        <v>1.512</v>
      </c>
      <c r="AP182" t="s">
        <v>58</v>
      </c>
      <c r="AQ182">
        <v>2.94</v>
      </c>
    </row>
    <row r="183" spans="1:43" x14ac:dyDescent="0.35">
      <c r="A183">
        <v>65</v>
      </c>
      <c r="B183" t="s">
        <v>705</v>
      </c>
      <c r="C183">
        <v>65.400000000000006</v>
      </c>
      <c r="D183" t="s">
        <v>764</v>
      </c>
      <c r="E183" t="s">
        <v>758</v>
      </c>
      <c r="F183" s="114">
        <v>5.0904494382022471E-2</v>
      </c>
      <c r="G183">
        <v>0.05</v>
      </c>
      <c r="H183" s="115">
        <v>19.644630835448627</v>
      </c>
      <c r="I183" s="115">
        <v>0.98223154177243144</v>
      </c>
      <c r="J183" s="115">
        <v>8.900000000000001E-2</v>
      </c>
      <c r="K183" t="s">
        <v>325</v>
      </c>
      <c r="L183" s="115">
        <v>9.0609999999999996E-2</v>
      </c>
      <c r="M183" t="s">
        <v>298</v>
      </c>
      <c r="N183" s="114">
        <v>5.0904494382022471E-2</v>
      </c>
      <c r="O183" t="s">
        <v>128</v>
      </c>
      <c r="P183" t="s">
        <v>88</v>
      </c>
      <c r="Q183" t="s">
        <v>66</v>
      </c>
      <c r="R183" t="s">
        <v>88</v>
      </c>
      <c r="S183" t="s">
        <v>47</v>
      </c>
      <c r="T183" t="s">
        <v>708</v>
      </c>
      <c r="U183" t="s">
        <v>49</v>
      </c>
      <c r="V183" t="s">
        <v>90</v>
      </c>
      <c r="W183" t="s">
        <v>13</v>
      </c>
      <c r="X183" t="s">
        <v>508</v>
      </c>
      <c r="Y183" t="s">
        <v>720</v>
      </c>
      <c r="Z183">
        <v>2010</v>
      </c>
      <c r="AA183" t="s">
        <v>165</v>
      </c>
      <c r="AB183">
        <v>473</v>
      </c>
      <c r="AC183">
        <v>1</v>
      </c>
      <c r="AD183">
        <v>0</v>
      </c>
      <c r="AE183">
        <v>0</v>
      </c>
      <c r="AF183">
        <v>0</v>
      </c>
      <c r="AG183" t="s">
        <v>94</v>
      </c>
      <c r="AH183" t="s">
        <v>378</v>
      </c>
      <c r="AJ183" t="s">
        <v>96</v>
      </c>
      <c r="AK183" t="s">
        <v>55</v>
      </c>
      <c r="AM183">
        <v>0.69699999999999995</v>
      </c>
      <c r="AP183" t="s">
        <v>58</v>
      </c>
      <c r="AQ183">
        <v>1.78</v>
      </c>
    </row>
    <row r="184" spans="1:43" x14ac:dyDescent="0.35">
      <c r="A184">
        <v>65</v>
      </c>
      <c r="B184" t="s">
        <v>705</v>
      </c>
      <c r="C184">
        <v>65.099999999999994</v>
      </c>
      <c r="D184" t="s">
        <v>727</v>
      </c>
      <c r="E184" t="s">
        <v>707</v>
      </c>
      <c r="F184" s="114">
        <v>4.5050802139037428E-2</v>
      </c>
      <c r="G184">
        <v>0.05</v>
      </c>
      <c r="H184" s="115">
        <v>22.197163036381983</v>
      </c>
      <c r="I184" s="115">
        <v>1.1098581518190993</v>
      </c>
      <c r="J184" s="115">
        <v>9.3500000000000028E-2</v>
      </c>
      <c r="K184" t="s">
        <v>325</v>
      </c>
      <c r="L184" s="115">
        <v>8.4245E-2</v>
      </c>
      <c r="M184" t="s">
        <v>298</v>
      </c>
      <c r="N184" s="114">
        <v>4.5050802139037428E-2</v>
      </c>
      <c r="O184" t="s">
        <v>128</v>
      </c>
      <c r="P184" t="s">
        <v>88</v>
      </c>
      <c r="Q184" t="s">
        <v>66</v>
      </c>
      <c r="R184" t="s">
        <v>88</v>
      </c>
      <c r="S184" t="s">
        <v>47</v>
      </c>
      <c r="T184" t="s">
        <v>708</v>
      </c>
      <c r="U184" t="s">
        <v>49</v>
      </c>
      <c r="V184" t="s">
        <v>90</v>
      </c>
      <c r="W184" t="s">
        <v>13</v>
      </c>
      <c r="X184" t="s">
        <v>508</v>
      </c>
      <c r="Y184" t="s">
        <v>709</v>
      </c>
      <c r="Z184">
        <v>2010</v>
      </c>
      <c r="AA184" t="s">
        <v>165</v>
      </c>
      <c r="AB184">
        <v>473</v>
      </c>
      <c r="AC184">
        <v>1</v>
      </c>
      <c r="AD184">
        <v>0</v>
      </c>
      <c r="AE184">
        <v>0</v>
      </c>
      <c r="AF184">
        <v>0</v>
      </c>
      <c r="AG184" t="s">
        <v>94</v>
      </c>
      <c r="AH184" t="s">
        <v>378</v>
      </c>
      <c r="AJ184" t="s">
        <v>96</v>
      </c>
      <c r="AK184" t="s">
        <v>55</v>
      </c>
      <c r="AM184">
        <v>0.41499999999999998</v>
      </c>
      <c r="AP184" t="s">
        <v>58</v>
      </c>
      <c r="AQ184">
        <v>1.87</v>
      </c>
    </row>
    <row r="185" spans="1:43" x14ac:dyDescent="0.35">
      <c r="A185">
        <v>110</v>
      </c>
      <c r="B185" t="s">
        <v>1089</v>
      </c>
      <c r="C185">
        <v>110.2</v>
      </c>
      <c r="D185" t="s">
        <v>1097</v>
      </c>
      <c r="E185" t="s">
        <v>1098</v>
      </c>
      <c r="F185" s="114">
        <v>2.960109065147035E-2</v>
      </c>
      <c r="G185">
        <v>0.14285714285714285</v>
      </c>
      <c r="H185" s="115">
        <v>33.78253902108596</v>
      </c>
      <c r="I185" s="115">
        <v>4.8260770030122799</v>
      </c>
      <c r="J185" s="115">
        <v>0.44857142857142857</v>
      </c>
      <c r="K185" t="s">
        <v>650</v>
      </c>
      <c r="L185" s="115">
        <v>9.2947424645616908E-2</v>
      </c>
      <c r="M185" t="s">
        <v>1093</v>
      </c>
      <c r="N185" s="114">
        <v>2.960109065147035E-2</v>
      </c>
      <c r="O185" t="s">
        <v>128</v>
      </c>
      <c r="P185" t="s">
        <v>88</v>
      </c>
      <c r="Q185" t="s">
        <v>66</v>
      </c>
      <c r="R185" t="s">
        <v>88</v>
      </c>
      <c r="S185" t="s">
        <v>119</v>
      </c>
      <c r="T185" t="s">
        <v>120</v>
      </c>
      <c r="U185" t="s">
        <v>141</v>
      </c>
      <c r="V185" t="s">
        <v>90</v>
      </c>
      <c r="W185" t="s">
        <v>436</v>
      </c>
      <c r="X185" t="s">
        <v>51</v>
      </c>
      <c r="Y185" t="s">
        <v>352</v>
      </c>
      <c r="Z185" t="s">
        <v>1092</v>
      </c>
      <c r="AA185" t="s">
        <v>54</v>
      </c>
      <c r="AB185">
        <v>8489</v>
      </c>
      <c r="AC185">
        <v>1</v>
      </c>
      <c r="AD185">
        <v>0</v>
      </c>
      <c r="AE185">
        <v>1</v>
      </c>
      <c r="AF185">
        <v>1</v>
      </c>
      <c r="AG185" t="s">
        <v>181</v>
      </c>
      <c r="AH185" t="s">
        <v>935</v>
      </c>
      <c r="AJ185" t="s">
        <v>406</v>
      </c>
      <c r="AK185" t="s">
        <v>147</v>
      </c>
      <c r="AL185" t="s">
        <v>124</v>
      </c>
      <c r="AM185">
        <v>0.125</v>
      </c>
      <c r="AN185">
        <v>1.1331484530668263</v>
      </c>
      <c r="AP185" t="s">
        <v>78</v>
      </c>
      <c r="AQ185">
        <v>3.14</v>
      </c>
    </row>
    <row r="186" spans="1:43" x14ac:dyDescent="0.35">
      <c r="A186">
        <v>65</v>
      </c>
      <c r="B186" t="s">
        <v>705</v>
      </c>
      <c r="C186">
        <v>65.3</v>
      </c>
      <c r="D186" t="s">
        <v>752</v>
      </c>
      <c r="E186" t="s">
        <v>748</v>
      </c>
      <c r="F186" s="114">
        <v>4.7301818181818188E-2</v>
      </c>
      <c r="G186">
        <v>0.05</v>
      </c>
      <c r="H186" s="115">
        <v>21.140836408364081</v>
      </c>
      <c r="I186" s="115">
        <v>1.0570418204182042</v>
      </c>
      <c r="J186" s="115">
        <v>8.2500000000000004E-2</v>
      </c>
      <c r="K186" t="s">
        <v>325</v>
      </c>
      <c r="L186" s="115">
        <v>7.8048000000000006E-2</v>
      </c>
      <c r="M186" t="s">
        <v>298</v>
      </c>
      <c r="N186" s="114">
        <v>4.7301818181818188E-2</v>
      </c>
      <c r="O186" t="s">
        <v>128</v>
      </c>
      <c r="P186" t="s">
        <v>88</v>
      </c>
      <c r="Q186" t="s">
        <v>66</v>
      </c>
      <c r="R186" t="s">
        <v>88</v>
      </c>
      <c r="S186" t="s">
        <v>47</v>
      </c>
      <c r="T186" t="s">
        <v>708</v>
      </c>
      <c r="U186" t="s">
        <v>49</v>
      </c>
      <c r="V186" t="s">
        <v>90</v>
      </c>
      <c r="W186" t="s">
        <v>13</v>
      </c>
      <c r="X186" t="s">
        <v>508</v>
      </c>
      <c r="Y186" t="s">
        <v>720</v>
      </c>
      <c r="Z186">
        <v>2010</v>
      </c>
      <c r="AA186" t="s">
        <v>165</v>
      </c>
      <c r="AB186">
        <v>473</v>
      </c>
      <c r="AC186">
        <v>1</v>
      </c>
      <c r="AD186">
        <v>0</v>
      </c>
      <c r="AE186">
        <v>0</v>
      </c>
      <c r="AF186">
        <v>0</v>
      </c>
      <c r="AG186" t="s">
        <v>94</v>
      </c>
      <c r="AH186" t="s">
        <v>726</v>
      </c>
      <c r="AJ186" t="s">
        <v>96</v>
      </c>
      <c r="AK186" t="s">
        <v>55</v>
      </c>
      <c r="AM186">
        <v>1.0840000000000001</v>
      </c>
      <c r="AP186" t="s">
        <v>58</v>
      </c>
      <c r="AQ186">
        <v>1.65</v>
      </c>
    </row>
    <row r="187" spans="1:43" x14ac:dyDescent="0.35">
      <c r="A187">
        <v>110</v>
      </c>
      <c r="B187" t="s">
        <v>1089</v>
      </c>
      <c r="C187">
        <v>110.4</v>
      </c>
      <c r="D187" t="s">
        <v>1105</v>
      </c>
      <c r="E187" t="s">
        <v>1106</v>
      </c>
      <c r="F187" s="114">
        <v>1.0036138706752309E-2</v>
      </c>
      <c r="G187">
        <v>0.14285714285714285</v>
      </c>
      <c r="H187" s="115">
        <v>99.639914235860502</v>
      </c>
      <c r="I187" s="115">
        <v>14.234273462265785</v>
      </c>
      <c r="J187" s="115">
        <v>1.2985714285714285</v>
      </c>
      <c r="K187" t="s">
        <v>650</v>
      </c>
      <c r="L187" s="115">
        <v>9.1228500844378488E-2</v>
      </c>
      <c r="M187" t="s">
        <v>1093</v>
      </c>
      <c r="N187" s="114">
        <v>1.0036138706752309E-2</v>
      </c>
      <c r="O187" t="s">
        <v>128</v>
      </c>
      <c r="P187" t="s">
        <v>88</v>
      </c>
      <c r="Q187" t="s">
        <v>66</v>
      </c>
      <c r="R187" t="s">
        <v>88</v>
      </c>
      <c r="S187" t="s">
        <v>119</v>
      </c>
      <c r="T187" t="s">
        <v>120</v>
      </c>
      <c r="U187" t="s">
        <v>141</v>
      </c>
      <c r="V187" t="s">
        <v>90</v>
      </c>
      <c r="W187" t="s">
        <v>436</v>
      </c>
      <c r="X187" t="s">
        <v>51</v>
      </c>
      <c r="Y187" t="s">
        <v>352</v>
      </c>
      <c r="Z187" t="s">
        <v>1092</v>
      </c>
      <c r="AA187" t="s">
        <v>54</v>
      </c>
      <c r="AB187">
        <v>25372</v>
      </c>
      <c r="AC187">
        <v>1</v>
      </c>
      <c r="AD187">
        <v>0</v>
      </c>
      <c r="AE187">
        <v>1</v>
      </c>
      <c r="AF187">
        <v>1</v>
      </c>
      <c r="AG187" t="s">
        <v>181</v>
      </c>
      <c r="AH187" t="s">
        <v>935</v>
      </c>
      <c r="AJ187" t="s">
        <v>406</v>
      </c>
      <c r="AK187" t="s">
        <v>147</v>
      </c>
      <c r="AL187" t="s">
        <v>124</v>
      </c>
      <c r="AM187">
        <v>0.14099999999999999</v>
      </c>
      <c r="AN187">
        <v>1.1514246479847441</v>
      </c>
      <c r="AP187" t="s">
        <v>78</v>
      </c>
      <c r="AQ187">
        <v>9.09</v>
      </c>
    </row>
    <row r="188" spans="1:43" x14ac:dyDescent="0.35">
      <c r="A188">
        <v>65</v>
      </c>
      <c r="B188" t="s">
        <v>705</v>
      </c>
      <c r="C188">
        <v>65.8</v>
      </c>
      <c r="D188" t="s">
        <v>801</v>
      </c>
      <c r="E188" t="s">
        <v>796</v>
      </c>
      <c r="F188" s="114">
        <v>3.8117676767676759E-2</v>
      </c>
      <c r="G188">
        <v>0.05</v>
      </c>
      <c r="H188" s="115">
        <v>26.234547454056425</v>
      </c>
      <c r="I188" s="115">
        <v>1.3117273727028214</v>
      </c>
      <c r="J188" s="115">
        <v>9.9000000000000019E-2</v>
      </c>
      <c r="K188" t="s">
        <v>325</v>
      </c>
      <c r="L188" s="115">
        <v>7.5472999999999985E-2</v>
      </c>
      <c r="M188" t="s">
        <v>298</v>
      </c>
      <c r="N188" s="114">
        <v>3.8117676767676759E-2</v>
      </c>
      <c r="O188" t="s">
        <v>128</v>
      </c>
      <c r="P188" t="s">
        <v>88</v>
      </c>
      <c r="Q188" t="s">
        <v>66</v>
      </c>
      <c r="R188" t="s">
        <v>88</v>
      </c>
      <c r="S188" t="s">
        <v>47</v>
      </c>
      <c r="T188" t="s">
        <v>708</v>
      </c>
      <c r="U188" t="s">
        <v>49</v>
      </c>
      <c r="V188" t="s">
        <v>90</v>
      </c>
      <c r="W188" t="s">
        <v>13</v>
      </c>
      <c r="X188" t="s">
        <v>508</v>
      </c>
      <c r="Y188" t="s">
        <v>709</v>
      </c>
      <c r="Z188">
        <v>2010</v>
      </c>
      <c r="AA188" t="s">
        <v>165</v>
      </c>
      <c r="AB188">
        <v>473</v>
      </c>
      <c r="AC188">
        <v>1</v>
      </c>
      <c r="AD188">
        <v>0</v>
      </c>
      <c r="AE188">
        <v>0</v>
      </c>
      <c r="AF188">
        <v>0</v>
      </c>
      <c r="AG188" t="s">
        <v>94</v>
      </c>
      <c r="AH188" t="s">
        <v>726</v>
      </c>
      <c r="AJ188" t="s">
        <v>96</v>
      </c>
      <c r="AK188" t="s">
        <v>55</v>
      </c>
      <c r="AM188">
        <v>1.0629999999999999</v>
      </c>
      <c r="AP188" t="s">
        <v>58</v>
      </c>
      <c r="AQ188">
        <v>1.98</v>
      </c>
    </row>
    <row r="189" spans="1:43" x14ac:dyDescent="0.35">
      <c r="A189">
        <v>65</v>
      </c>
      <c r="B189" t="s">
        <v>705</v>
      </c>
      <c r="C189">
        <v>65.900000000000006</v>
      </c>
      <c r="D189" t="s">
        <v>810</v>
      </c>
      <c r="E189" t="s">
        <v>806</v>
      </c>
      <c r="F189" s="114">
        <v>3.1050399999999995E-2</v>
      </c>
      <c r="G189">
        <v>0.05</v>
      </c>
      <c r="H189" s="115">
        <v>32.205704274341073</v>
      </c>
      <c r="I189" s="115">
        <v>1.6102852137170538</v>
      </c>
      <c r="J189" s="115">
        <v>6.25E-2</v>
      </c>
      <c r="K189" t="s">
        <v>297</v>
      </c>
      <c r="L189" s="115">
        <v>3.8812999999999993E-2</v>
      </c>
      <c r="M189" t="s">
        <v>298</v>
      </c>
      <c r="N189" s="114">
        <v>3.1050399999999995E-2</v>
      </c>
      <c r="O189" t="s">
        <v>128</v>
      </c>
      <c r="P189" t="s">
        <v>44</v>
      </c>
      <c r="Q189" t="s">
        <v>66</v>
      </c>
      <c r="R189" t="s">
        <v>46</v>
      </c>
      <c r="S189" t="s">
        <v>47</v>
      </c>
      <c r="T189" t="s">
        <v>708</v>
      </c>
      <c r="U189" t="s">
        <v>49</v>
      </c>
      <c r="V189" t="s">
        <v>90</v>
      </c>
      <c r="W189" t="s">
        <v>13</v>
      </c>
      <c r="X189" t="s">
        <v>508</v>
      </c>
      <c r="Y189" t="s">
        <v>709</v>
      </c>
      <c r="Z189">
        <v>2010</v>
      </c>
      <c r="AA189" t="s">
        <v>165</v>
      </c>
      <c r="AB189">
        <v>473</v>
      </c>
      <c r="AC189">
        <v>1</v>
      </c>
      <c r="AD189">
        <v>0</v>
      </c>
      <c r="AE189">
        <v>0</v>
      </c>
      <c r="AF189">
        <v>0</v>
      </c>
      <c r="AG189" t="s">
        <v>94</v>
      </c>
      <c r="AH189" t="s">
        <v>726</v>
      </c>
      <c r="AJ189" t="s">
        <v>96</v>
      </c>
      <c r="AK189" t="s">
        <v>55</v>
      </c>
      <c r="AM189">
        <v>1.0489999999999999</v>
      </c>
      <c r="AP189" t="s">
        <v>58</v>
      </c>
      <c r="AQ189">
        <v>1.25</v>
      </c>
    </row>
    <row r="190" spans="1:43" x14ac:dyDescent="0.35">
      <c r="A190">
        <v>65</v>
      </c>
      <c r="B190" t="s">
        <v>705</v>
      </c>
      <c r="C190">
        <v>65.400000000000006</v>
      </c>
      <c r="D190" t="s">
        <v>763</v>
      </c>
      <c r="E190" t="s">
        <v>758</v>
      </c>
      <c r="F190" s="114">
        <v>3.8204444444444444E-2</v>
      </c>
      <c r="G190">
        <v>0.05</v>
      </c>
      <c r="H190" s="115">
        <v>26.174965100046535</v>
      </c>
      <c r="I190" s="115">
        <v>1.3087482550023268</v>
      </c>
      <c r="J190" s="115">
        <v>4.5000000000000005E-2</v>
      </c>
      <c r="K190" t="s">
        <v>297</v>
      </c>
      <c r="L190" s="115">
        <v>3.4383999999999998E-2</v>
      </c>
      <c r="M190" t="s">
        <v>298</v>
      </c>
      <c r="N190" s="114">
        <v>3.8204444444444444E-2</v>
      </c>
      <c r="O190" t="s">
        <v>128</v>
      </c>
      <c r="P190" t="s">
        <v>44</v>
      </c>
      <c r="Q190" t="s">
        <v>66</v>
      </c>
      <c r="R190" t="s">
        <v>46</v>
      </c>
      <c r="S190" t="s">
        <v>47</v>
      </c>
      <c r="T190" t="s">
        <v>708</v>
      </c>
      <c r="U190" t="s">
        <v>49</v>
      </c>
      <c r="V190" t="s">
        <v>90</v>
      </c>
      <c r="W190" t="s">
        <v>13</v>
      </c>
      <c r="X190" t="s">
        <v>508</v>
      </c>
      <c r="Y190" t="s">
        <v>720</v>
      </c>
      <c r="Z190">
        <v>2010</v>
      </c>
      <c r="AA190" t="s">
        <v>165</v>
      </c>
      <c r="AB190">
        <v>473</v>
      </c>
      <c r="AC190">
        <v>1</v>
      </c>
      <c r="AD190">
        <v>0</v>
      </c>
      <c r="AE190">
        <v>0</v>
      </c>
      <c r="AF190">
        <v>0</v>
      </c>
      <c r="AG190" t="s">
        <v>94</v>
      </c>
      <c r="AH190" t="s">
        <v>726</v>
      </c>
      <c r="AJ190" t="s">
        <v>96</v>
      </c>
      <c r="AK190" t="s">
        <v>55</v>
      </c>
      <c r="AM190">
        <v>1.228</v>
      </c>
      <c r="AP190" t="s">
        <v>58</v>
      </c>
      <c r="AQ190">
        <v>0.9</v>
      </c>
    </row>
    <row r="191" spans="1:43" x14ac:dyDescent="0.35">
      <c r="A191">
        <v>110</v>
      </c>
      <c r="B191" t="s">
        <v>1089</v>
      </c>
      <c r="C191">
        <v>110.1</v>
      </c>
      <c r="D191" t="s">
        <v>1090</v>
      </c>
      <c r="E191" t="s">
        <v>1091</v>
      </c>
      <c r="F191" s="114">
        <v>4.6614541754089703E-2</v>
      </c>
      <c r="G191">
        <v>0.14285714285714285</v>
      </c>
      <c r="H191" s="115">
        <v>21.452533101696009</v>
      </c>
      <c r="I191" s="115">
        <v>3.0646475859565725</v>
      </c>
      <c r="J191" s="115">
        <v>-0.5485714285714286</v>
      </c>
      <c r="K191" t="s">
        <v>650</v>
      </c>
      <c r="L191" s="115">
        <v>-0.17899984033570446</v>
      </c>
      <c r="M191" t="s">
        <v>1093</v>
      </c>
      <c r="N191" s="114">
        <v>4.6614541754089703E-2</v>
      </c>
      <c r="O191" t="s">
        <v>128</v>
      </c>
      <c r="P191" t="s">
        <v>88</v>
      </c>
      <c r="Q191" t="s">
        <v>45</v>
      </c>
      <c r="R191" t="s">
        <v>44</v>
      </c>
      <c r="S191" t="s">
        <v>119</v>
      </c>
      <c r="T191" t="s">
        <v>120</v>
      </c>
      <c r="U191" t="s">
        <v>141</v>
      </c>
      <c r="V191" t="s">
        <v>90</v>
      </c>
      <c r="W191" t="s">
        <v>142</v>
      </c>
      <c r="X191" t="s">
        <v>51</v>
      </c>
      <c r="Y191" t="s">
        <v>352</v>
      </c>
      <c r="Z191" t="s">
        <v>1092</v>
      </c>
      <c r="AA191" t="s">
        <v>54</v>
      </c>
      <c r="AB191">
        <v>4140</v>
      </c>
      <c r="AC191">
        <v>1</v>
      </c>
      <c r="AD191">
        <v>0</v>
      </c>
      <c r="AE191">
        <v>1</v>
      </c>
      <c r="AF191">
        <v>1</v>
      </c>
      <c r="AG191" t="s">
        <v>181</v>
      </c>
      <c r="AH191" t="s">
        <v>935</v>
      </c>
      <c r="AJ191" t="s">
        <v>406</v>
      </c>
      <c r="AK191" t="s">
        <v>147</v>
      </c>
      <c r="AL191" t="s">
        <v>124</v>
      </c>
      <c r="AM191">
        <v>-0.33100000000000002</v>
      </c>
      <c r="AN191">
        <v>0.7182051690405703</v>
      </c>
      <c r="AP191" t="s">
        <v>78</v>
      </c>
      <c r="AQ191">
        <v>-3.84</v>
      </c>
    </row>
    <row r="192" spans="1:43" x14ac:dyDescent="0.35">
      <c r="A192">
        <v>54</v>
      </c>
      <c r="B192" t="s">
        <v>606</v>
      </c>
      <c r="C192">
        <v>54.2</v>
      </c>
      <c r="D192" t="s">
        <v>618</v>
      </c>
      <c r="E192" t="s">
        <v>619</v>
      </c>
      <c r="F192" s="114">
        <v>9.0219636336000192E-2</v>
      </c>
      <c r="G192">
        <v>0.33333333333333331</v>
      </c>
      <c r="H192" s="115">
        <v>11.084061525982584</v>
      </c>
      <c r="I192" s="115">
        <v>3.6946871753275277</v>
      </c>
      <c r="J192" s="115">
        <v>-3.5468996883144269E-4</v>
      </c>
      <c r="K192" t="s">
        <v>76</v>
      </c>
      <c r="L192" s="115">
        <v>-9.6000000000000002E-5</v>
      </c>
      <c r="M192" t="s">
        <v>491</v>
      </c>
      <c r="N192" s="114"/>
      <c r="P192" t="s">
        <v>44</v>
      </c>
      <c r="Q192" t="s">
        <v>45</v>
      </c>
      <c r="R192" t="s">
        <v>46</v>
      </c>
      <c r="S192" t="s">
        <v>71</v>
      </c>
      <c r="T192" t="s">
        <v>213</v>
      </c>
      <c r="U192" t="s">
        <v>73</v>
      </c>
      <c r="V192" t="s">
        <v>50</v>
      </c>
      <c r="W192" t="s">
        <v>142</v>
      </c>
      <c r="X192" t="s">
        <v>51</v>
      </c>
      <c r="Y192" t="s">
        <v>220</v>
      </c>
      <c r="Z192">
        <v>2009</v>
      </c>
      <c r="AA192" t="s">
        <v>93</v>
      </c>
      <c r="AB192">
        <v>3334</v>
      </c>
      <c r="AC192">
        <v>1</v>
      </c>
      <c r="AD192">
        <v>0</v>
      </c>
      <c r="AE192">
        <v>1</v>
      </c>
      <c r="AF192">
        <v>1</v>
      </c>
      <c r="AG192" t="s">
        <v>111</v>
      </c>
      <c r="AH192" t="s">
        <v>112</v>
      </c>
      <c r="AJ192" t="s">
        <v>113</v>
      </c>
      <c r="AK192" t="s">
        <v>74</v>
      </c>
      <c r="AL192" t="s">
        <v>75</v>
      </c>
      <c r="AM192">
        <v>-0.01</v>
      </c>
      <c r="AN192">
        <v>0.99004983374916811</v>
      </c>
      <c r="AP192" t="s">
        <v>78</v>
      </c>
      <c r="AQ192" t="s">
        <v>58</v>
      </c>
    </row>
    <row r="193" spans="1:43" x14ac:dyDescent="0.35">
      <c r="A193">
        <v>54</v>
      </c>
      <c r="B193" t="s">
        <v>606</v>
      </c>
      <c r="C193">
        <v>54.3</v>
      </c>
      <c r="D193" t="s">
        <v>624</v>
      </c>
      <c r="E193" t="s">
        <v>625</v>
      </c>
      <c r="F193" s="114">
        <v>9.0219636336000192E-2</v>
      </c>
      <c r="G193">
        <v>0.33333333333333331</v>
      </c>
      <c r="H193" s="115">
        <v>11.084061525982584</v>
      </c>
      <c r="I193" s="115">
        <v>3.6946871753275277</v>
      </c>
      <c r="J193" s="115">
        <v>-3.5468996883144269E-4</v>
      </c>
      <c r="K193" t="s">
        <v>76</v>
      </c>
      <c r="L193" s="115">
        <v>-9.6000000000000002E-5</v>
      </c>
      <c r="M193" t="s">
        <v>491</v>
      </c>
      <c r="N193" s="114"/>
      <c r="P193" t="s">
        <v>44</v>
      </c>
      <c r="Q193" t="s">
        <v>45</v>
      </c>
      <c r="R193" t="s">
        <v>46</v>
      </c>
      <c r="S193" t="s">
        <v>71</v>
      </c>
      <c r="T193" t="s">
        <v>213</v>
      </c>
      <c r="U193" t="s">
        <v>73</v>
      </c>
      <c r="V193" t="s">
        <v>50</v>
      </c>
      <c r="W193" t="s">
        <v>436</v>
      </c>
      <c r="X193" t="s">
        <v>51</v>
      </c>
      <c r="Y193" t="s">
        <v>220</v>
      </c>
      <c r="Z193">
        <v>2009</v>
      </c>
      <c r="AA193" t="s">
        <v>93</v>
      </c>
      <c r="AB193">
        <v>8181</v>
      </c>
      <c r="AC193">
        <v>1</v>
      </c>
      <c r="AD193">
        <v>0</v>
      </c>
      <c r="AE193">
        <v>1</v>
      </c>
      <c r="AF193">
        <v>1</v>
      </c>
      <c r="AG193" t="s">
        <v>111</v>
      </c>
      <c r="AH193" t="s">
        <v>112</v>
      </c>
      <c r="AJ193" t="s">
        <v>113</v>
      </c>
      <c r="AK193" t="s">
        <v>74</v>
      </c>
      <c r="AL193" t="s">
        <v>75</v>
      </c>
      <c r="AM193">
        <v>-0.01</v>
      </c>
      <c r="AN193">
        <v>0.99004983374916811</v>
      </c>
      <c r="AP193" t="s">
        <v>78</v>
      </c>
      <c r="AQ193" t="s">
        <v>58</v>
      </c>
    </row>
    <row r="194" spans="1:43" x14ac:dyDescent="0.35">
      <c r="A194">
        <v>54</v>
      </c>
      <c r="B194" t="s">
        <v>606</v>
      </c>
      <c r="C194">
        <v>54.1</v>
      </c>
      <c r="D194" t="s">
        <v>607</v>
      </c>
      <c r="E194" t="s">
        <v>608</v>
      </c>
      <c r="F194" s="114">
        <v>9.0219636336000192E-2</v>
      </c>
      <c r="G194">
        <v>0.33333333333333331</v>
      </c>
      <c r="H194" s="115">
        <v>11.084061525982584</v>
      </c>
      <c r="I194" s="115">
        <v>3.6946871753275277</v>
      </c>
      <c r="J194" s="115">
        <v>-2.4828297818200989E-3</v>
      </c>
      <c r="K194" t="s">
        <v>609</v>
      </c>
      <c r="L194" s="115">
        <v>-6.7200000000000007E-4</v>
      </c>
      <c r="M194" t="s">
        <v>491</v>
      </c>
      <c r="N194" s="114"/>
      <c r="P194" t="s">
        <v>44</v>
      </c>
      <c r="Q194" t="s">
        <v>45</v>
      </c>
      <c r="R194" t="s">
        <v>46</v>
      </c>
      <c r="S194" t="s">
        <v>119</v>
      </c>
      <c r="T194" t="s">
        <v>120</v>
      </c>
      <c r="U194" t="s">
        <v>141</v>
      </c>
      <c r="V194" t="s">
        <v>50</v>
      </c>
      <c r="W194" t="s">
        <v>142</v>
      </c>
      <c r="X194" t="s">
        <v>51</v>
      </c>
      <c r="Y194" t="s">
        <v>220</v>
      </c>
      <c r="Z194">
        <v>2009</v>
      </c>
      <c r="AA194" t="s">
        <v>93</v>
      </c>
      <c r="AB194">
        <v>4934</v>
      </c>
      <c r="AC194">
        <v>1</v>
      </c>
      <c r="AD194">
        <v>0</v>
      </c>
      <c r="AE194">
        <v>1</v>
      </c>
      <c r="AF194">
        <v>1</v>
      </c>
      <c r="AG194" t="s">
        <v>111</v>
      </c>
      <c r="AH194" t="s">
        <v>112</v>
      </c>
      <c r="AJ194" t="s">
        <v>113</v>
      </c>
      <c r="AK194" t="s">
        <v>147</v>
      </c>
      <c r="AL194" t="s">
        <v>124</v>
      </c>
      <c r="AM194">
        <v>-7.0000000000000007E-2</v>
      </c>
      <c r="AO194">
        <v>0.93239381990594827</v>
      </c>
      <c r="AP194" t="s">
        <v>185</v>
      </c>
      <c r="AQ194" t="s">
        <v>58</v>
      </c>
    </row>
    <row r="195" spans="1:43" x14ac:dyDescent="0.35">
      <c r="A195">
        <v>65</v>
      </c>
      <c r="B195" t="s">
        <v>705</v>
      </c>
      <c r="C195">
        <v>65.5</v>
      </c>
      <c r="D195" t="s">
        <v>773</v>
      </c>
      <c r="E195" t="s">
        <v>767</v>
      </c>
      <c r="F195" s="114">
        <v>3.7551724137931029E-2</v>
      </c>
      <c r="G195">
        <v>0.05</v>
      </c>
      <c r="H195" s="115">
        <v>26.629935720844816</v>
      </c>
      <c r="I195" s="115">
        <v>1.3314967860422409</v>
      </c>
      <c r="J195" s="115">
        <v>4.3500000000000004E-2</v>
      </c>
      <c r="K195" t="s">
        <v>325</v>
      </c>
      <c r="L195" s="115">
        <v>3.2669999999999998E-2</v>
      </c>
      <c r="M195" t="s">
        <v>298</v>
      </c>
      <c r="N195" s="114">
        <v>3.7551724137931029E-2</v>
      </c>
      <c r="O195" t="s">
        <v>128</v>
      </c>
      <c r="P195" t="s">
        <v>88</v>
      </c>
      <c r="Q195" t="s">
        <v>66</v>
      </c>
      <c r="R195" t="s">
        <v>88</v>
      </c>
      <c r="S195" t="s">
        <v>47</v>
      </c>
      <c r="T195" t="s">
        <v>708</v>
      </c>
      <c r="U195" t="s">
        <v>49</v>
      </c>
      <c r="V195" t="s">
        <v>90</v>
      </c>
      <c r="W195" t="s">
        <v>13</v>
      </c>
      <c r="X195" t="s">
        <v>508</v>
      </c>
      <c r="Y195" t="s">
        <v>720</v>
      </c>
      <c r="Z195">
        <v>2010</v>
      </c>
      <c r="AA195" t="s">
        <v>165</v>
      </c>
      <c r="AB195">
        <v>473</v>
      </c>
      <c r="AC195">
        <v>1</v>
      </c>
      <c r="AD195">
        <v>0</v>
      </c>
      <c r="AE195">
        <v>0</v>
      </c>
      <c r="AF195">
        <v>0</v>
      </c>
      <c r="AG195" t="s">
        <v>94</v>
      </c>
      <c r="AH195" t="s">
        <v>378</v>
      </c>
      <c r="AJ195" t="s">
        <v>96</v>
      </c>
      <c r="AK195" t="s">
        <v>55</v>
      </c>
      <c r="AM195">
        <v>0.36299999999999999</v>
      </c>
      <c r="AP195" t="s">
        <v>58</v>
      </c>
      <c r="AQ195">
        <v>0.87</v>
      </c>
    </row>
    <row r="196" spans="1:43" x14ac:dyDescent="0.35">
      <c r="A196">
        <v>80</v>
      </c>
      <c r="B196" t="s">
        <v>914</v>
      </c>
      <c r="C196">
        <v>80.099999999999994</v>
      </c>
      <c r="D196" t="s">
        <v>919</v>
      </c>
      <c r="E196" t="s">
        <v>916</v>
      </c>
      <c r="F196" s="114">
        <v>4.8777320926206448E-4</v>
      </c>
      <c r="G196">
        <v>1</v>
      </c>
      <c r="H196" s="115">
        <v>2050.1330967169479</v>
      </c>
      <c r="I196" s="115">
        <v>2050.1330967169479</v>
      </c>
      <c r="J196" s="115">
        <v>46.210000000000008</v>
      </c>
      <c r="K196" t="s">
        <v>918</v>
      </c>
      <c r="L196" s="115">
        <v>2.2540000000000001E-2</v>
      </c>
      <c r="M196" t="s">
        <v>77</v>
      </c>
      <c r="N196" s="114">
        <v>4.8777320926206448E-4</v>
      </c>
      <c r="O196" t="s">
        <v>128</v>
      </c>
      <c r="P196" t="s">
        <v>88</v>
      </c>
      <c r="Q196" t="s">
        <v>66</v>
      </c>
      <c r="R196" t="s">
        <v>88</v>
      </c>
      <c r="S196" t="s">
        <v>119</v>
      </c>
      <c r="T196" t="s">
        <v>120</v>
      </c>
      <c r="U196" t="s">
        <v>141</v>
      </c>
      <c r="V196" t="s">
        <v>50</v>
      </c>
      <c r="W196" t="s">
        <v>13</v>
      </c>
      <c r="X196" t="s">
        <v>664</v>
      </c>
      <c r="Y196" t="s">
        <v>917</v>
      </c>
      <c r="Z196">
        <v>2009</v>
      </c>
      <c r="AA196" t="s">
        <v>93</v>
      </c>
      <c r="AB196">
        <v>22201</v>
      </c>
      <c r="AC196">
        <v>1</v>
      </c>
      <c r="AD196">
        <v>0</v>
      </c>
      <c r="AE196">
        <v>1</v>
      </c>
      <c r="AF196">
        <v>1</v>
      </c>
      <c r="AG196" t="s">
        <v>111</v>
      </c>
      <c r="AH196" t="s">
        <v>112</v>
      </c>
      <c r="AJ196" t="s">
        <v>113</v>
      </c>
      <c r="AK196" t="s">
        <v>147</v>
      </c>
      <c r="AL196" t="s">
        <v>124</v>
      </c>
      <c r="AM196">
        <v>7.0000000000000007E-2</v>
      </c>
      <c r="AN196">
        <v>1.08</v>
      </c>
      <c r="AP196" t="s">
        <v>126</v>
      </c>
      <c r="AQ196">
        <v>46.21</v>
      </c>
    </row>
    <row r="197" spans="1:43" x14ac:dyDescent="0.35">
      <c r="A197">
        <v>88</v>
      </c>
      <c r="B197" t="s">
        <v>937</v>
      </c>
      <c r="C197">
        <v>88.1</v>
      </c>
      <c r="D197" t="s">
        <v>942</v>
      </c>
      <c r="E197" t="s">
        <v>939</v>
      </c>
      <c r="F197" s="114">
        <v>9.0219636336000192E-2</v>
      </c>
      <c r="G197">
        <v>1</v>
      </c>
      <c r="H197" s="115">
        <v>11.084061525982584</v>
      </c>
      <c r="I197" s="115">
        <v>11.084061525982584</v>
      </c>
      <c r="J197" s="115">
        <v>-0.72869786895837474</v>
      </c>
      <c r="K197" t="s">
        <v>941</v>
      </c>
      <c r="L197" s="115">
        <v>-6.5742856736242888E-2</v>
      </c>
      <c r="M197" t="s">
        <v>57</v>
      </c>
      <c r="N197" s="114"/>
      <c r="P197" t="s">
        <v>44</v>
      </c>
      <c r="Q197" t="s">
        <v>45</v>
      </c>
      <c r="R197" t="s">
        <v>46</v>
      </c>
      <c r="S197" t="s">
        <v>163</v>
      </c>
      <c r="T197" t="s">
        <v>120</v>
      </c>
      <c r="U197" t="s">
        <v>377</v>
      </c>
      <c r="V197" t="s">
        <v>90</v>
      </c>
      <c r="W197" t="s">
        <v>13</v>
      </c>
      <c r="X197" t="s">
        <v>508</v>
      </c>
      <c r="Y197" t="s">
        <v>940</v>
      </c>
      <c r="Z197">
        <v>2010</v>
      </c>
      <c r="AA197" t="s">
        <v>165</v>
      </c>
      <c r="AB197">
        <v>78</v>
      </c>
      <c r="AC197">
        <v>1</v>
      </c>
      <c r="AD197">
        <v>0</v>
      </c>
      <c r="AE197">
        <v>1</v>
      </c>
      <c r="AF197">
        <v>1</v>
      </c>
      <c r="AG197" t="s">
        <v>111</v>
      </c>
      <c r="AH197" t="s">
        <v>943</v>
      </c>
      <c r="AJ197" t="s">
        <v>113</v>
      </c>
      <c r="AK197" t="s">
        <v>55</v>
      </c>
      <c r="AM197">
        <v>-5.8327416666666672</v>
      </c>
      <c r="AP197" t="s">
        <v>58</v>
      </c>
      <c r="AQ197" t="s">
        <v>58</v>
      </c>
    </row>
    <row r="198" spans="1:43" x14ac:dyDescent="0.35">
      <c r="A198">
        <v>65</v>
      </c>
      <c r="B198" t="s">
        <v>705</v>
      </c>
      <c r="C198">
        <v>65.5</v>
      </c>
      <c r="D198" t="s">
        <v>772</v>
      </c>
      <c r="E198" t="s">
        <v>767</v>
      </c>
      <c r="F198" s="114">
        <v>2.5392857142857141E-2</v>
      </c>
      <c r="G198">
        <v>0.05</v>
      </c>
      <c r="H198" s="115">
        <v>39.381153305203945</v>
      </c>
      <c r="I198" s="115">
        <v>1.9690576652601974</v>
      </c>
      <c r="J198" s="115">
        <v>4.200000000000001E-2</v>
      </c>
      <c r="K198" t="s">
        <v>297</v>
      </c>
      <c r="L198" s="115">
        <v>2.1329999999999998E-2</v>
      </c>
      <c r="M198" t="s">
        <v>298</v>
      </c>
      <c r="N198" s="114">
        <v>2.5392857142857141E-2</v>
      </c>
      <c r="O198" t="s">
        <v>128</v>
      </c>
      <c r="P198" t="s">
        <v>44</v>
      </c>
      <c r="Q198" t="s">
        <v>66</v>
      </c>
      <c r="R198" t="s">
        <v>46</v>
      </c>
      <c r="S198" t="s">
        <v>47</v>
      </c>
      <c r="T198" t="s">
        <v>708</v>
      </c>
      <c r="U198" t="s">
        <v>49</v>
      </c>
      <c r="V198" t="s">
        <v>90</v>
      </c>
      <c r="W198" t="s">
        <v>13</v>
      </c>
      <c r="X198" t="s">
        <v>508</v>
      </c>
      <c r="Y198" t="s">
        <v>720</v>
      </c>
      <c r="Z198">
        <v>2010</v>
      </c>
      <c r="AA198" t="s">
        <v>165</v>
      </c>
      <c r="AB198">
        <v>473</v>
      </c>
      <c r="AC198">
        <v>1</v>
      </c>
      <c r="AD198">
        <v>0</v>
      </c>
      <c r="AE198">
        <v>0</v>
      </c>
      <c r="AF198">
        <v>0</v>
      </c>
      <c r="AG198" t="s">
        <v>94</v>
      </c>
      <c r="AH198" t="s">
        <v>726</v>
      </c>
      <c r="AJ198" t="s">
        <v>96</v>
      </c>
      <c r="AK198" t="s">
        <v>55</v>
      </c>
      <c r="AM198">
        <v>1.1850000000000001</v>
      </c>
      <c r="AP198" t="s">
        <v>58</v>
      </c>
      <c r="AQ198">
        <v>0.84</v>
      </c>
    </row>
    <row r="199" spans="1:43" x14ac:dyDescent="0.35">
      <c r="A199">
        <v>113</v>
      </c>
      <c r="B199" t="s">
        <v>1122</v>
      </c>
      <c r="C199">
        <v>113.1</v>
      </c>
      <c r="D199" t="s">
        <v>1129</v>
      </c>
      <c r="E199" t="s">
        <v>1124</v>
      </c>
      <c r="F199" s="114">
        <v>1.8708913010243081E-2</v>
      </c>
      <c r="G199">
        <v>0.5</v>
      </c>
      <c r="H199" s="115">
        <v>53.450459652706847</v>
      </c>
      <c r="I199" s="115">
        <v>26.725229826353424</v>
      </c>
      <c r="J199" s="115">
        <v>3.2705000000000006</v>
      </c>
      <c r="K199" t="s">
        <v>1128</v>
      </c>
      <c r="L199" s="115">
        <v>0.12237500000000001</v>
      </c>
      <c r="M199" t="s">
        <v>491</v>
      </c>
      <c r="N199" s="114">
        <v>1.8708913010243081E-2</v>
      </c>
      <c r="O199" t="s">
        <v>128</v>
      </c>
      <c r="P199" t="s">
        <v>88</v>
      </c>
      <c r="Q199" t="s">
        <v>66</v>
      </c>
      <c r="R199" t="s">
        <v>88</v>
      </c>
      <c r="S199" t="s">
        <v>71</v>
      </c>
      <c r="T199" t="s">
        <v>1125</v>
      </c>
      <c r="U199" t="s">
        <v>73</v>
      </c>
      <c r="V199" t="s">
        <v>50</v>
      </c>
      <c r="W199" t="s">
        <v>13</v>
      </c>
      <c r="X199" t="s">
        <v>51</v>
      </c>
      <c r="Y199" t="s">
        <v>1126</v>
      </c>
      <c r="Z199" t="s">
        <v>92</v>
      </c>
      <c r="AA199" t="s">
        <v>165</v>
      </c>
      <c r="AB199">
        <v>62011</v>
      </c>
      <c r="AC199">
        <v>1</v>
      </c>
      <c r="AD199">
        <v>0</v>
      </c>
      <c r="AE199">
        <v>1</v>
      </c>
      <c r="AF199">
        <v>1</v>
      </c>
      <c r="AG199" t="s">
        <v>111</v>
      </c>
      <c r="AH199" t="s">
        <v>1130</v>
      </c>
      <c r="AJ199" t="s">
        <v>113</v>
      </c>
      <c r="AK199" t="s">
        <v>288</v>
      </c>
      <c r="AL199" t="s">
        <v>75</v>
      </c>
      <c r="AM199">
        <v>0.625</v>
      </c>
      <c r="AN199">
        <v>1.8682459574322223</v>
      </c>
      <c r="AP199" t="s">
        <v>78</v>
      </c>
      <c r="AQ199">
        <v>6.5410000000000004</v>
      </c>
    </row>
    <row r="200" spans="1:43" x14ac:dyDescent="0.35">
      <c r="A200">
        <v>113</v>
      </c>
      <c r="B200" t="s">
        <v>1122</v>
      </c>
      <c r="C200">
        <v>113.2</v>
      </c>
      <c r="D200" t="s">
        <v>1132</v>
      </c>
      <c r="E200" t="s">
        <v>1133</v>
      </c>
      <c r="F200" s="114">
        <v>2.033601841196778E-2</v>
      </c>
      <c r="G200">
        <v>0.5</v>
      </c>
      <c r="H200" s="115">
        <v>49.173834314169305</v>
      </c>
      <c r="I200" s="115">
        <v>24.586917157084653</v>
      </c>
      <c r="J200" s="115">
        <v>2.1724999999999999</v>
      </c>
      <c r="K200" t="s">
        <v>1134</v>
      </c>
      <c r="L200" s="115">
        <v>8.8359999999999994E-2</v>
      </c>
      <c r="M200" t="s">
        <v>362</v>
      </c>
      <c r="N200" s="114">
        <v>2.033601841196778E-2</v>
      </c>
      <c r="O200" t="s">
        <v>128</v>
      </c>
      <c r="P200" t="s">
        <v>88</v>
      </c>
      <c r="Q200" t="s">
        <v>66</v>
      </c>
      <c r="R200" t="s">
        <v>88</v>
      </c>
      <c r="S200" t="s">
        <v>47</v>
      </c>
      <c r="T200" t="s">
        <v>120</v>
      </c>
      <c r="U200" t="s">
        <v>214</v>
      </c>
      <c r="V200" t="s">
        <v>50</v>
      </c>
      <c r="W200" t="s">
        <v>13</v>
      </c>
      <c r="X200" t="s">
        <v>51</v>
      </c>
      <c r="Y200" t="s">
        <v>1126</v>
      </c>
      <c r="Z200" t="s">
        <v>92</v>
      </c>
      <c r="AA200" t="s">
        <v>165</v>
      </c>
      <c r="AB200">
        <v>6719</v>
      </c>
      <c r="AC200">
        <v>1</v>
      </c>
      <c r="AD200">
        <v>0</v>
      </c>
      <c r="AE200">
        <v>1</v>
      </c>
      <c r="AF200">
        <v>1</v>
      </c>
      <c r="AG200" t="s">
        <v>111</v>
      </c>
      <c r="AH200" t="s">
        <v>1130</v>
      </c>
      <c r="AJ200" t="s">
        <v>113</v>
      </c>
      <c r="AK200" t="s">
        <v>215</v>
      </c>
      <c r="AM200">
        <v>0.188</v>
      </c>
      <c r="AO200">
        <v>1.2068335153496053</v>
      </c>
      <c r="AP200" t="s">
        <v>185</v>
      </c>
      <c r="AQ200">
        <v>4.3449999999999998</v>
      </c>
    </row>
    <row r="201" spans="1:43" x14ac:dyDescent="0.35">
      <c r="A201">
        <v>7</v>
      </c>
      <c r="B201" t="s">
        <v>137</v>
      </c>
      <c r="C201">
        <v>7.3</v>
      </c>
      <c r="D201" t="s">
        <v>158</v>
      </c>
      <c r="E201" t="s">
        <v>154</v>
      </c>
      <c r="F201" s="114">
        <v>8.4747657713928809E-2</v>
      </c>
      <c r="G201">
        <v>0.25</v>
      </c>
      <c r="H201" s="115">
        <v>11.799736145812602</v>
      </c>
      <c r="I201" s="115">
        <v>2.9499340364531506</v>
      </c>
      <c r="J201" s="115">
        <v>0.40024999999999999</v>
      </c>
      <c r="K201" t="s">
        <v>148</v>
      </c>
      <c r="L201" s="115">
        <v>0.13568100000000002</v>
      </c>
      <c r="M201" t="s">
        <v>77</v>
      </c>
      <c r="N201" s="114">
        <v>8.4747657713928809E-2</v>
      </c>
      <c r="O201" t="s">
        <v>128</v>
      </c>
      <c r="P201" t="s">
        <v>44</v>
      </c>
      <c r="Q201" t="s">
        <v>66</v>
      </c>
      <c r="R201" t="s">
        <v>46</v>
      </c>
      <c r="S201" t="s">
        <v>119</v>
      </c>
      <c r="T201" t="s">
        <v>140</v>
      </c>
      <c r="U201" t="s">
        <v>141</v>
      </c>
      <c r="V201" t="s">
        <v>50</v>
      </c>
      <c r="W201" t="s">
        <v>142</v>
      </c>
      <c r="X201" t="s">
        <v>51</v>
      </c>
      <c r="Y201" t="s">
        <v>143</v>
      </c>
      <c r="Z201" t="s">
        <v>144</v>
      </c>
      <c r="AA201" t="s">
        <v>54</v>
      </c>
      <c r="AB201">
        <v>2127</v>
      </c>
      <c r="AC201">
        <v>1</v>
      </c>
      <c r="AD201">
        <v>0</v>
      </c>
      <c r="AE201">
        <v>1</v>
      </c>
      <c r="AF201">
        <v>1</v>
      </c>
      <c r="AG201" t="s">
        <v>94</v>
      </c>
      <c r="AH201" t="s">
        <v>152</v>
      </c>
      <c r="AJ201" t="s">
        <v>96</v>
      </c>
      <c r="AK201" t="s">
        <v>147</v>
      </c>
      <c r="AL201" t="s">
        <v>124</v>
      </c>
      <c r="AM201">
        <v>3.5000000000000003E-2</v>
      </c>
      <c r="AN201">
        <v>1.0356197087996233</v>
      </c>
      <c r="AP201" t="s">
        <v>78</v>
      </c>
      <c r="AQ201">
        <v>1.601</v>
      </c>
    </row>
    <row r="202" spans="1:43" x14ac:dyDescent="0.35">
      <c r="A202">
        <v>7</v>
      </c>
      <c r="B202" t="s">
        <v>137</v>
      </c>
      <c r="C202">
        <v>7.3</v>
      </c>
      <c r="D202" t="s">
        <v>157</v>
      </c>
      <c r="E202" t="s">
        <v>154</v>
      </c>
      <c r="F202" s="114">
        <v>8.0089053803339499E-2</v>
      </c>
      <c r="G202">
        <v>0.25</v>
      </c>
      <c r="H202" s="115">
        <v>12.486100815418832</v>
      </c>
      <c r="I202" s="115">
        <v>3.1215252038547079</v>
      </c>
      <c r="J202" s="115">
        <v>0.40425000000000005</v>
      </c>
      <c r="K202" t="s">
        <v>148</v>
      </c>
      <c r="L202" s="115">
        <v>0.12950399999999998</v>
      </c>
      <c r="M202" t="s">
        <v>77</v>
      </c>
      <c r="N202" s="114">
        <v>8.0089053803339499E-2</v>
      </c>
      <c r="O202" t="s">
        <v>128</v>
      </c>
      <c r="P202" t="s">
        <v>44</v>
      </c>
      <c r="Q202" t="s">
        <v>66</v>
      </c>
      <c r="R202" t="s">
        <v>46</v>
      </c>
      <c r="S202" t="s">
        <v>119</v>
      </c>
      <c r="T202" t="s">
        <v>140</v>
      </c>
      <c r="U202" t="s">
        <v>141</v>
      </c>
      <c r="V202" t="s">
        <v>50</v>
      </c>
      <c r="W202" t="s">
        <v>142</v>
      </c>
      <c r="X202" t="s">
        <v>51</v>
      </c>
      <c r="Y202" t="s">
        <v>143</v>
      </c>
      <c r="Z202" t="s">
        <v>144</v>
      </c>
      <c r="AA202" t="s">
        <v>54</v>
      </c>
      <c r="AB202">
        <v>2127</v>
      </c>
      <c r="AC202">
        <v>1</v>
      </c>
      <c r="AD202">
        <v>0</v>
      </c>
      <c r="AE202">
        <v>1</v>
      </c>
      <c r="AF202">
        <v>1</v>
      </c>
      <c r="AG202" t="s">
        <v>94</v>
      </c>
      <c r="AH202" t="s">
        <v>152</v>
      </c>
      <c r="AJ202" t="s">
        <v>96</v>
      </c>
      <c r="AK202" t="s">
        <v>147</v>
      </c>
      <c r="AL202" t="s">
        <v>124</v>
      </c>
      <c r="AM202">
        <v>3.2000000000000001E-2</v>
      </c>
      <c r="AN202">
        <v>1.0325175053051183</v>
      </c>
      <c r="AP202" t="s">
        <v>78</v>
      </c>
      <c r="AQ202">
        <v>1.617</v>
      </c>
    </row>
    <row r="203" spans="1:43" x14ac:dyDescent="0.35">
      <c r="A203">
        <v>7</v>
      </c>
      <c r="B203" t="s">
        <v>137</v>
      </c>
      <c r="C203">
        <v>7.3</v>
      </c>
      <c r="D203" t="s">
        <v>159</v>
      </c>
      <c r="E203" t="s">
        <v>154</v>
      </c>
      <c r="F203" s="114">
        <v>8.7111538461538435E-2</v>
      </c>
      <c r="G203">
        <v>0.25</v>
      </c>
      <c r="H203" s="115">
        <v>11.479535520332027</v>
      </c>
      <c r="I203" s="115">
        <v>2.8698838800830067</v>
      </c>
      <c r="J203" s="115">
        <v>0.23400000000000001</v>
      </c>
      <c r="K203" t="s">
        <v>148</v>
      </c>
      <c r="L203" s="115">
        <v>8.1536399999999981E-2</v>
      </c>
      <c r="M203" t="s">
        <v>77</v>
      </c>
      <c r="N203" s="114">
        <v>8.7111538461538435E-2</v>
      </c>
      <c r="O203" t="s">
        <v>128</v>
      </c>
      <c r="P203" t="s">
        <v>44</v>
      </c>
      <c r="Q203" t="s">
        <v>66</v>
      </c>
      <c r="R203" t="s">
        <v>46</v>
      </c>
      <c r="S203" t="s">
        <v>119</v>
      </c>
      <c r="T203" t="s">
        <v>140</v>
      </c>
      <c r="U203" t="s">
        <v>141</v>
      </c>
      <c r="V203" t="s">
        <v>50</v>
      </c>
      <c r="W203" t="s">
        <v>142</v>
      </c>
      <c r="X203" t="s">
        <v>51</v>
      </c>
      <c r="Y203" t="s">
        <v>143</v>
      </c>
      <c r="Z203" t="s">
        <v>144</v>
      </c>
      <c r="AA203" t="s">
        <v>54</v>
      </c>
      <c r="AB203">
        <v>2127</v>
      </c>
      <c r="AC203">
        <v>1</v>
      </c>
      <c r="AD203">
        <v>0</v>
      </c>
      <c r="AE203">
        <v>1</v>
      </c>
      <c r="AF203">
        <v>1</v>
      </c>
      <c r="AG203" t="s">
        <v>94</v>
      </c>
      <c r="AH203" t="s">
        <v>152</v>
      </c>
      <c r="AJ203" t="s">
        <v>96</v>
      </c>
      <c r="AK203" t="s">
        <v>147</v>
      </c>
      <c r="AL203" t="s">
        <v>124</v>
      </c>
      <c r="AM203">
        <v>2.1999999999999999E-2</v>
      </c>
      <c r="AN203">
        <v>1.0222437844704382</v>
      </c>
      <c r="AP203" t="s">
        <v>78</v>
      </c>
      <c r="AQ203">
        <v>0.93600000000000005</v>
      </c>
    </row>
    <row r="204" spans="1:43" x14ac:dyDescent="0.35">
      <c r="A204">
        <v>7</v>
      </c>
      <c r="B204" t="s">
        <v>137</v>
      </c>
      <c r="C204">
        <v>7.2</v>
      </c>
      <c r="D204" t="s">
        <v>151</v>
      </c>
      <c r="E204" t="s">
        <v>150</v>
      </c>
      <c r="F204" s="114">
        <v>8.5705714285714274E-2</v>
      </c>
      <c r="G204">
        <v>0.25</v>
      </c>
      <c r="H204" s="115">
        <v>11.667833450011669</v>
      </c>
      <c r="I204" s="115">
        <v>2.9169583625029172</v>
      </c>
      <c r="J204" s="115">
        <v>0.12424999999999999</v>
      </c>
      <c r="K204" t="s">
        <v>148</v>
      </c>
      <c r="L204" s="115">
        <v>4.2595739999999993E-2</v>
      </c>
      <c r="M204" t="s">
        <v>77</v>
      </c>
      <c r="N204" s="114">
        <v>8.5705714285714274E-2</v>
      </c>
      <c r="O204" t="s">
        <v>128</v>
      </c>
      <c r="P204" t="s">
        <v>44</v>
      </c>
      <c r="Q204" t="s">
        <v>66</v>
      </c>
      <c r="R204" t="s">
        <v>46</v>
      </c>
      <c r="S204" t="s">
        <v>119</v>
      </c>
      <c r="T204" t="s">
        <v>140</v>
      </c>
      <c r="U204" t="s">
        <v>141</v>
      </c>
      <c r="V204" t="s">
        <v>50</v>
      </c>
      <c r="W204" t="s">
        <v>142</v>
      </c>
      <c r="X204" t="s">
        <v>51</v>
      </c>
      <c r="Y204" t="s">
        <v>143</v>
      </c>
      <c r="Z204" t="s">
        <v>144</v>
      </c>
      <c r="AA204" t="s">
        <v>54</v>
      </c>
      <c r="AB204">
        <v>2127</v>
      </c>
      <c r="AC204">
        <v>1</v>
      </c>
      <c r="AD204">
        <v>0</v>
      </c>
      <c r="AE204">
        <v>1</v>
      </c>
      <c r="AF204">
        <v>1</v>
      </c>
      <c r="AG204" t="s">
        <v>94</v>
      </c>
      <c r="AH204" t="s">
        <v>152</v>
      </c>
      <c r="AJ204" t="s">
        <v>96</v>
      </c>
      <c r="AK204" t="s">
        <v>147</v>
      </c>
      <c r="AL204" t="s">
        <v>124</v>
      </c>
      <c r="AM204">
        <v>1.0999999999999999E-2</v>
      </c>
      <c r="AN204">
        <v>1.0110607224447195</v>
      </c>
      <c r="AP204" t="s">
        <v>78</v>
      </c>
      <c r="AQ204">
        <v>0.497</v>
      </c>
    </row>
    <row r="205" spans="1:43" x14ac:dyDescent="0.35">
      <c r="A205">
        <v>19</v>
      </c>
      <c r="B205" t="s">
        <v>299</v>
      </c>
      <c r="C205">
        <v>19.100000000000001</v>
      </c>
      <c r="D205" t="s">
        <v>309</v>
      </c>
      <c r="E205" t="s">
        <v>301</v>
      </c>
      <c r="F205" s="114">
        <v>6.5206307597043892E-2</v>
      </c>
      <c r="G205">
        <v>1</v>
      </c>
      <c r="H205" s="115">
        <v>15.335939679021708</v>
      </c>
      <c r="I205" s="115">
        <v>15.335939679021708</v>
      </c>
      <c r="J205" s="115">
        <v>-5.0194530569438047</v>
      </c>
      <c r="K205" t="s">
        <v>311</v>
      </c>
      <c r="L205" s="115">
        <v>-0.32729999999999998</v>
      </c>
      <c r="M205" t="s">
        <v>77</v>
      </c>
      <c r="N205" s="114"/>
      <c r="P205" t="s">
        <v>88</v>
      </c>
      <c r="Q205" t="s">
        <v>45</v>
      </c>
      <c r="R205" t="s">
        <v>44</v>
      </c>
      <c r="S205" t="s">
        <v>302</v>
      </c>
      <c r="T205" t="s">
        <v>303</v>
      </c>
      <c r="U205" t="s">
        <v>141</v>
      </c>
      <c r="V205" t="s">
        <v>50</v>
      </c>
      <c r="W205" t="s">
        <v>142</v>
      </c>
      <c r="X205" t="s">
        <v>51</v>
      </c>
      <c r="Y205" t="s">
        <v>304</v>
      </c>
      <c r="Z205" t="s">
        <v>305</v>
      </c>
      <c r="AA205" t="s">
        <v>54</v>
      </c>
      <c r="AB205">
        <v>4762</v>
      </c>
      <c r="AC205">
        <v>1</v>
      </c>
      <c r="AD205">
        <v>0</v>
      </c>
      <c r="AE205">
        <v>1</v>
      </c>
      <c r="AF205">
        <v>1</v>
      </c>
      <c r="AG205" t="s">
        <v>94</v>
      </c>
      <c r="AH205" t="s">
        <v>310</v>
      </c>
      <c r="AJ205" t="s">
        <v>96</v>
      </c>
      <c r="AK205" t="s">
        <v>147</v>
      </c>
      <c r="AL205" t="s">
        <v>307</v>
      </c>
      <c r="AM205">
        <v>-0.32729999999999998</v>
      </c>
      <c r="AN205">
        <v>0.99674855414782393</v>
      </c>
      <c r="AP205" t="s">
        <v>217</v>
      </c>
      <c r="AQ205" t="s">
        <v>58</v>
      </c>
    </row>
    <row r="206" spans="1:43" x14ac:dyDescent="0.35">
      <c r="A206">
        <v>37</v>
      </c>
      <c r="B206" t="s">
        <v>487</v>
      </c>
      <c r="C206">
        <v>37.200000000000003</v>
      </c>
      <c r="D206" t="s">
        <v>500</v>
      </c>
      <c r="E206" t="s">
        <v>501</v>
      </c>
      <c r="F206" s="114">
        <v>6.5206307597043892E-2</v>
      </c>
      <c r="G206">
        <v>0.33333333333333331</v>
      </c>
      <c r="H206" s="115">
        <v>15.335939679021708</v>
      </c>
      <c r="I206" s="115">
        <v>5.111979893007236</v>
      </c>
      <c r="J206" s="115">
        <v>0.54390561445635122</v>
      </c>
      <c r="K206" t="s">
        <v>76</v>
      </c>
      <c r="L206" s="115">
        <v>0.1063982304</v>
      </c>
      <c r="M206" t="s">
        <v>491</v>
      </c>
      <c r="N206" s="114"/>
      <c r="P206" t="s">
        <v>88</v>
      </c>
      <c r="Q206" t="s">
        <v>66</v>
      </c>
      <c r="R206" t="s">
        <v>88</v>
      </c>
      <c r="S206" t="s">
        <v>71</v>
      </c>
      <c r="T206" t="s">
        <v>213</v>
      </c>
      <c r="U206" t="s">
        <v>73</v>
      </c>
      <c r="V206" t="s">
        <v>90</v>
      </c>
      <c r="W206" t="s">
        <v>142</v>
      </c>
      <c r="X206" t="s">
        <v>285</v>
      </c>
      <c r="Y206" t="s">
        <v>490</v>
      </c>
      <c r="Z206">
        <v>2006</v>
      </c>
      <c r="AA206" t="s">
        <v>93</v>
      </c>
      <c r="AB206">
        <v>761</v>
      </c>
      <c r="AC206">
        <v>1</v>
      </c>
      <c r="AD206">
        <v>0</v>
      </c>
      <c r="AE206">
        <v>1</v>
      </c>
      <c r="AF206">
        <v>1</v>
      </c>
      <c r="AG206" t="s">
        <v>94</v>
      </c>
      <c r="AH206" t="s">
        <v>115</v>
      </c>
      <c r="AJ206" t="s">
        <v>96</v>
      </c>
      <c r="AK206" t="s">
        <v>74</v>
      </c>
      <c r="AL206" t="s">
        <v>196</v>
      </c>
      <c r="AM206">
        <v>0.58640999999999999</v>
      </c>
      <c r="AN206">
        <v>1.7975237080793633</v>
      </c>
      <c r="AP206" t="s">
        <v>78</v>
      </c>
      <c r="AQ206" t="s">
        <v>58</v>
      </c>
    </row>
    <row r="207" spans="1:43" x14ac:dyDescent="0.35">
      <c r="A207">
        <v>37</v>
      </c>
      <c r="B207" t="s">
        <v>487</v>
      </c>
      <c r="C207">
        <v>37.299999999999997</v>
      </c>
      <c r="D207" t="s">
        <v>503</v>
      </c>
      <c r="E207" t="s">
        <v>504</v>
      </c>
      <c r="F207" s="114">
        <v>6.5206307597043892E-2</v>
      </c>
      <c r="G207">
        <v>0.33333333333333331</v>
      </c>
      <c r="H207" s="115">
        <v>15.335939679021708</v>
      </c>
      <c r="I207" s="115">
        <v>5.111979893007236</v>
      </c>
      <c r="J207" s="115">
        <v>0.39614776982870276</v>
      </c>
      <c r="K207" t="s">
        <v>76</v>
      </c>
      <c r="L207" s="115">
        <v>7.7494000000000007E-2</v>
      </c>
      <c r="M207" t="s">
        <v>491</v>
      </c>
      <c r="N207" s="114"/>
      <c r="P207" t="s">
        <v>88</v>
      </c>
      <c r="Q207" t="s">
        <v>66</v>
      </c>
      <c r="R207" t="s">
        <v>88</v>
      </c>
      <c r="S207" t="s">
        <v>71</v>
      </c>
      <c r="T207" t="s">
        <v>213</v>
      </c>
      <c r="U207" t="s">
        <v>73</v>
      </c>
      <c r="V207" t="s">
        <v>90</v>
      </c>
      <c r="W207" t="s">
        <v>142</v>
      </c>
      <c r="X207" t="s">
        <v>285</v>
      </c>
      <c r="Y207" t="s">
        <v>490</v>
      </c>
      <c r="Z207">
        <v>2006</v>
      </c>
      <c r="AA207" t="s">
        <v>93</v>
      </c>
      <c r="AB207">
        <v>761</v>
      </c>
      <c r="AC207">
        <v>1</v>
      </c>
      <c r="AD207">
        <v>0</v>
      </c>
      <c r="AE207">
        <v>1</v>
      </c>
      <c r="AF207">
        <v>1</v>
      </c>
      <c r="AG207" t="s">
        <v>94</v>
      </c>
      <c r="AH207" t="s">
        <v>115</v>
      </c>
      <c r="AJ207" t="s">
        <v>96</v>
      </c>
      <c r="AK207" t="s">
        <v>74</v>
      </c>
      <c r="AL207" t="s">
        <v>196</v>
      </c>
      <c r="AM207">
        <v>0.38746999999999998</v>
      </c>
      <c r="AN207">
        <v>1.473248755493382</v>
      </c>
      <c r="AP207" t="s">
        <v>78</v>
      </c>
      <c r="AQ207" t="s">
        <v>58</v>
      </c>
    </row>
    <row r="208" spans="1:43" x14ac:dyDescent="0.35">
      <c r="A208">
        <v>37</v>
      </c>
      <c r="B208" t="s">
        <v>487</v>
      </c>
      <c r="C208">
        <v>37.1</v>
      </c>
      <c r="D208" t="s">
        <v>488</v>
      </c>
      <c r="E208" t="s">
        <v>489</v>
      </c>
      <c r="F208" s="114">
        <v>6.5206307597043892E-2</v>
      </c>
      <c r="G208">
        <v>0.33333333333333331</v>
      </c>
      <c r="H208" s="115">
        <v>15.335939679021708</v>
      </c>
      <c r="I208" s="115">
        <v>5.111979893007236</v>
      </c>
      <c r="J208" s="115">
        <v>0.38159002889358556</v>
      </c>
      <c r="K208" t="s">
        <v>76</v>
      </c>
      <c r="L208" s="115">
        <v>7.4646230400000013E-2</v>
      </c>
      <c r="M208" t="s">
        <v>491</v>
      </c>
      <c r="N208" s="114"/>
      <c r="P208" t="s">
        <v>88</v>
      </c>
      <c r="Q208" t="s">
        <v>66</v>
      </c>
      <c r="R208" t="s">
        <v>88</v>
      </c>
      <c r="S208" t="s">
        <v>71</v>
      </c>
      <c r="T208" t="s">
        <v>213</v>
      </c>
      <c r="U208" t="s">
        <v>73</v>
      </c>
      <c r="V208" t="s">
        <v>90</v>
      </c>
      <c r="W208" t="s">
        <v>142</v>
      </c>
      <c r="X208" t="s">
        <v>285</v>
      </c>
      <c r="Y208" t="s">
        <v>490</v>
      </c>
      <c r="Z208">
        <v>2006</v>
      </c>
      <c r="AA208" t="s">
        <v>93</v>
      </c>
      <c r="AB208">
        <v>761</v>
      </c>
      <c r="AC208">
        <v>1</v>
      </c>
      <c r="AD208">
        <v>0</v>
      </c>
      <c r="AE208">
        <v>1</v>
      </c>
      <c r="AF208">
        <v>1</v>
      </c>
      <c r="AG208" t="s">
        <v>94</v>
      </c>
      <c r="AH208" t="s">
        <v>115</v>
      </c>
      <c r="AJ208" t="s">
        <v>96</v>
      </c>
      <c r="AK208" t="s">
        <v>74</v>
      </c>
      <c r="AL208" t="s">
        <v>196</v>
      </c>
      <c r="AM208">
        <v>0.41141</v>
      </c>
      <c r="AN208">
        <v>1.5089438967463207</v>
      </c>
      <c r="AP208" t="s">
        <v>78</v>
      </c>
      <c r="AQ208" t="s">
        <v>58</v>
      </c>
    </row>
    <row r="209" spans="1:43" x14ac:dyDescent="0.35">
      <c r="A209">
        <v>66</v>
      </c>
      <c r="B209" t="s">
        <v>815</v>
      </c>
      <c r="C209">
        <v>66.099999999999994</v>
      </c>
      <c r="D209" t="s">
        <v>816</v>
      </c>
      <c r="E209" t="s">
        <v>817</v>
      </c>
      <c r="F209" s="114">
        <v>0.13900000000000001</v>
      </c>
      <c r="G209">
        <v>1</v>
      </c>
      <c r="H209" s="115">
        <v>7.1942446043165464</v>
      </c>
      <c r="I209" s="115">
        <v>7.1942446043165464</v>
      </c>
      <c r="J209" s="115">
        <v>2.3453237410071943</v>
      </c>
      <c r="K209" t="s">
        <v>820</v>
      </c>
      <c r="L209" s="115">
        <v>0.32600000000000001</v>
      </c>
      <c r="M209" t="s">
        <v>98</v>
      </c>
      <c r="N209" s="114">
        <v>0.13900000000000001</v>
      </c>
      <c r="O209" t="s">
        <v>128</v>
      </c>
      <c r="P209" t="s">
        <v>88</v>
      </c>
      <c r="Q209" t="s">
        <v>66</v>
      </c>
      <c r="R209" t="s">
        <v>88</v>
      </c>
      <c r="S209" t="s">
        <v>47</v>
      </c>
      <c r="T209" t="s">
        <v>818</v>
      </c>
      <c r="U209" t="s">
        <v>49</v>
      </c>
      <c r="V209" t="s">
        <v>90</v>
      </c>
      <c r="W209" t="s">
        <v>13</v>
      </c>
      <c r="X209" t="s">
        <v>51</v>
      </c>
      <c r="Y209" t="s">
        <v>92</v>
      </c>
      <c r="Z209" t="s">
        <v>819</v>
      </c>
      <c r="AA209" t="s">
        <v>54</v>
      </c>
      <c r="AB209">
        <v>54</v>
      </c>
      <c r="AC209">
        <v>1</v>
      </c>
      <c r="AD209">
        <v>0</v>
      </c>
      <c r="AE209">
        <v>1</v>
      </c>
      <c r="AF209">
        <v>1</v>
      </c>
      <c r="AG209" t="s">
        <v>94</v>
      </c>
      <c r="AH209" t="s">
        <v>177</v>
      </c>
      <c r="AJ209" t="s">
        <v>96</v>
      </c>
      <c r="AK209" t="s">
        <v>55</v>
      </c>
      <c r="AM209">
        <v>0.32600000000000001</v>
      </c>
      <c r="AP209" t="s">
        <v>58</v>
      </c>
      <c r="AQ209">
        <v>2.3453237410071943</v>
      </c>
    </row>
    <row r="210" spans="1:43" x14ac:dyDescent="0.35">
      <c r="A210">
        <v>65</v>
      </c>
      <c r="B210" t="s">
        <v>705</v>
      </c>
      <c r="C210">
        <v>65.099999999999994</v>
      </c>
      <c r="D210" t="s">
        <v>725</v>
      </c>
      <c r="E210" t="s">
        <v>707</v>
      </c>
      <c r="F210" s="114">
        <v>2.7941176470588233E-2</v>
      </c>
      <c r="G210">
        <v>0.05</v>
      </c>
      <c r="H210" s="115">
        <v>35.789473684210527</v>
      </c>
      <c r="I210" s="115">
        <v>1.7894736842105265</v>
      </c>
      <c r="J210" s="115">
        <v>3.4000000000000002E-2</v>
      </c>
      <c r="K210" t="s">
        <v>297</v>
      </c>
      <c r="L210" s="115">
        <v>1.9E-2</v>
      </c>
      <c r="M210" t="s">
        <v>298</v>
      </c>
      <c r="N210" s="114">
        <v>2.7941176470588233E-2</v>
      </c>
      <c r="O210" t="s">
        <v>128</v>
      </c>
      <c r="P210" t="s">
        <v>44</v>
      </c>
      <c r="Q210" t="s">
        <v>66</v>
      </c>
      <c r="R210" t="s">
        <v>46</v>
      </c>
      <c r="S210" t="s">
        <v>47</v>
      </c>
      <c r="T210" t="s">
        <v>708</v>
      </c>
      <c r="U210" t="s">
        <v>49</v>
      </c>
      <c r="V210" t="s">
        <v>90</v>
      </c>
      <c r="W210" t="s">
        <v>13</v>
      </c>
      <c r="X210" t="s">
        <v>508</v>
      </c>
      <c r="Y210" t="s">
        <v>709</v>
      </c>
      <c r="Z210">
        <v>2010</v>
      </c>
      <c r="AA210" t="s">
        <v>165</v>
      </c>
      <c r="AB210">
        <v>473</v>
      </c>
      <c r="AC210">
        <v>1</v>
      </c>
      <c r="AD210">
        <v>0</v>
      </c>
      <c r="AE210">
        <v>0</v>
      </c>
      <c r="AF210">
        <v>0</v>
      </c>
      <c r="AG210" t="s">
        <v>94</v>
      </c>
      <c r="AH210" t="s">
        <v>726</v>
      </c>
      <c r="AJ210" t="s">
        <v>96</v>
      </c>
      <c r="AK210" t="s">
        <v>55</v>
      </c>
      <c r="AM210">
        <v>0.5</v>
      </c>
      <c r="AP210" t="s">
        <v>58</v>
      </c>
      <c r="AQ210">
        <v>0.68</v>
      </c>
    </row>
    <row r="211" spans="1:43" x14ac:dyDescent="0.35">
      <c r="A211">
        <v>70</v>
      </c>
      <c r="B211" t="s">
        <v>848</v>
      </c>
      <c r="C211">
        <v>70.13</v>
      </c>
      <c r="D211" t="s">
        <v>854</v>
      </c>
      <c r="E211" t="s">
        <v>853</v>
      </c>
      <c r="F211" s="114">
        <v>4.0616740088105729E-2</v>
      </c>
      <c r="G211">
        <v>1</v>
      </c>
      <c r="H211" s="115">
        <v>24.620390455531453</v>
      </c>
      <c r="I211" s="115">
        <v>24.620390455531453</v>
      </c>
      <c r="J211" s="115">
        <v>2.27</v>
      </c>
      <c r="K211" t="s">
        <v>208</v>
      </c>
      <c r="L211" s="115">
        <v>9.2200000000000004E-2</v>
      </c>
      <c r="M211" t="s">
        <v>98</v>
      </c>
      <c r="N211" s="114">
        <v>4.0616740088105729E-2</v>
      </c>
      <c r="O211" t="s">
        <v>128</v>
      </c>
      <c r="P211" t="s">
        <v>88</v>
      </c>
      <c r="Q211" t="s">
        <v>66</v>
      </c>
      <c r="R211" t="s">
        <v>88</v>
      </c>
      <c r="S211" t="s">
        <v>47</v>
      </c>
      <c r="T211" t="s">
        <v>295</v>
      </c>
      <c r="U211" t="s">
        <v>49</v>
      </c>
      <c r="V211" t="s">
        <v>90</v>
      </c>
      <c r="W211" t="s">
        <v>174</v>
      </c>
      <c r="X211" t="s">
        <v>51</v>
      </c>
      <c r="Y211" t="s">
        <v>92</v>
      </c>
      <c r="Z211">
        <v>2009</v>
      </c>
      <c r="AA211" t="s">
        <v>93</v>
      </c>
      <c r="AB211">
        <v>1449</v>
      </c>
      <c r="AC211">
        <v>1</v>
      </c>
      <c r="AD211">
        <v>0</v>
      </c>
      <c r="AE211">
        <v>0</v>
      </c>
      <c r="AF211">
        <v>0</v>
      </c>
      <c r="AG211" t="s">
        <v>94</v>
      </c>
      <c r="AH211" t="s">
        <v>177</v>
      </c>
      <c r="AJ211" t="s">
        <v>96</v>
      </c>
      <c r="AK211" t="s">
        <v>55</v>
      </c>
      <c r="AM211">
        <v>9.2200000000000004E-2</v>
      </c>
      <c r="AP211" t="s">
        <v>58</v>
      </c>
      <c r="AQ211">
        <v>2.27</v>
      </c>
    </row>
    <row r="212" spans="1:43" x14ac:dyDescent="0.35">
      <c r="A212">
        <v>128</v>
      </c>
      <c r="B212" t="s">
        <v>1164</v>
      </c>
      <c r="C212">
        <v>128.1</v>
      </c>
      <c r="D212" t="s">
        <v>1175</v>
      </c>
      <c r="E212" t="s">
        <v>1166</v>
      </c>
      <c r="F212" s="114">
        <v>7.1637324008172798E-2</v>
      </c>
      <c r="G212">
        <v>0.5</v>
      </c>
      <c r="H212" s="115">
        <v>13.959203722991024</v>
      </c>
      <c r="I212" s="115">
        <v>6.979601861495512</v>
      </c>
      <c r="J212" s="115">
        <v>1.075</v>
      </c>
      <c r="K212" t="s">
        <v>175</v>
      </c>
      <c r="L212" s="115">
        <v>0.15402024661757152</v>
      </c>
      <c r="M212" t="s">
        <v>383</v>
      </c>
      <c r="N212" s="114">
        <v>7.1637324008172798E-2</v>
      </c>
      <c r="O212" t="s">
        <v>128</v>
      </c>
      <c r="P212" t="s">
        <v>88</v>
      </c>
      <c r="Q212" t="s">
        <v>66</v>
      </c>
      <c r="R212" t="s">
        <v>88</v>
      </c>
      <c r="S212" t="s">
        <v>47</v>
      </c>
      <c r="U212" t="s">
        <v>1167</v>
      </c>
      <c r="V212" t="s">
        <v>1168</v>
      </c>
      <c r="W212" t="s">
        <v>1153</v>
      </c>
      <c r="X212" t="s">
        <v>1169</v>
      </c>
      <c r="Y212" t="s">
        <v>1170</v>
      </c>
      <c r="Z212">
        <v>2010</v>
      </c>
      <c r="AA212" t="s">
        <v>165</v>
      </c>
      <c r="AB212">
        <v>55</v>
      </c>
      <c r="AC212">
        <v>1</v>
      </c>
      <c r="AD212">
        <v>0</v>
      </c>
      <c r="AE212">
        <v>0</v>
      </c>
      <c r="AF212">
        <v>0</v>
      </c>
      <c r="AG212" t="s">
        <v>94</v>
      </c>
      <c r="AH212" t="s">
        <v>1176</v>
      </c>
      <c r="AJ212" t="s">
        <v>1172</v>
      </c>
      <c r="AK212" t="s">
        <v>55</v>
      </c>
      <c r="AM212">
        <v>0.1769</v>
      </c>
      <c r="AQ212">
        <v>2.15</v>
      </c>
    </row>
    <row r="213" spans="1:43" x14ac:dyDescent="0.35">
      <c r="A213">
        <v>128</v>
      </c>
      <c r="B213" t="s">
        <v>1164</v>
      </c>
      <c r="C213">
        <v>128.1</v>
      </c>
      <c r="D213" t="s">
        <v>1165</v>
      </c>
      <c r="E213" t="s">
        <v>1166</v>
      </c>
      <c r="F213" s="114">
        <v>1.6617760984839614E-4</v>
      </c>
      <c r="G213">
        <v>0.5</v>
      </c>
      <c r="H213" s="115">
        <v>6017.6578596376503</v>
      </c>
      <c r="I213" s="115">
        <v>3008.8289298188251</v>
      </c>
      <c r="J213" s="115">
        <v>-0.505</v>
      </c>
      <c r="K213" t="s">
        <v>175</v>
      </c>
      <c r="L213" s="115">
        <v>-1.6783938594688009E-4</v>
      </c>
      <c r="M213" t="s">
        <v>383</v>
      </c>
      <c r="N213" s="114">
        <v>1.6617760984839614E-4</v>
      </c>
      <c r="O213" t="s">
        <v>128</v>
      </c>
      <c r="P213" t="s">
        <v>44</v>
      </c>
      <c r="Q213" t="s">
        <v>45</v>
      </c>
      <c r="R213" t="s">
        <v>46</v>
      </c>
      <c r="S213" t="s">
        <v>47</v>
      </c>
      <c r="U213" t="s">
        <v>1167</v>
      </c>
      <c r="V213" t="s">
        <v>1168</v>
      </c>
      <c r="W213" t="s">
        <v>1153</v>
      </c>
      <c r="X213" t="s">
        <v>1169</v>
      </c>
      <c r="Y213" t="s">
        <v>1170</v>
      </c>
      <c r="Z213">
        <v>2010</v>
      </c>
      <c r="AA213" t="s">
        <v>165</v>
      </c>
      <c r="AB213">
        <v>55</v>
      </c>
      <c r="AC213">
        <v>1</v>
      </c>
      <c r="AD213">
        <v>0</v>
      </c>
      <c r="AE213">
        <v>0</v>
      </c>
      <c r="AF213">
        <v>0</v>
      </c>
      <c r="AG213" t="s">
        <v>94</v>
      </c>
      <c r="AH213" t="s">
        <v>1171</v>
      </c>
      <c r="AJ213" t="s">
        <v>1172</v>
      </c>
      <c r="AK213" t="s">
        <v>55</v>
      </c>
      <c r="AM213">
        <v>-3.3E-3</v>
      </c>
      <c r="AQ213">
        <v>-1.01</v>
      </c>
    </row>
    <row r="214" spans="1:43" x14ac:dyDescent="0.35">
      <c r="A214">
        <v>71</v>
      </c>
      <c r="B214" t="s">
        <v>871</v>
      </c>
      <c r="C214">
        <v>71.099999999999994</v>
      </c>
      <c r="D214" t="s">
        <v>875</v>
      </c>
      <c r="E214" t="s">
        <v>873</v>
      </c>
      <c r="F214" s="114">
        <v>6.5206307597043892E-2</v>
      </c>
      <c r="G214">
        <v>1</v>
      </c>
      <c r="H214" s="115">
        <v>15.335939679021708</v>
      </c>
      <c r="I214" s="115">
        <v>15.335939679021708</v>
      </c>
      <c r="J214" s="115">
        <v>2.3463987708903211</v>
      </c>
      <c r="K214" t="s">
        <v>97</v>
      </c>
      <c r="L214" s="115">
        <v>0.153</v>
      </c>
      <c r="M214" t="s">
        <v>98</v>
      </c>
      <c r="N214" s="114"/>
      <c r="P214" t="s">
        <v>44</v>
      </c>
      <c r="Q214" t="s">
        <v>66</v>
      </c>
      <c r="R214" t="s">
        <v>46</v>
      </c>
      <c r="S214" t="s">
        <v>47</v>
      </c>
      <c r="T214" t="s">
        <v>89</v>
      </c>
      <c r="U214" t="s">
        <v>49</v>
      </c>
      <c r="V214" t="s">
        <v>90</v>
      </c>
      <c r="W214" t="s">
        <v>13</v>
      </c>
      <c r="X214" t="s">
        <v>51</v>
      </c>
      <c r="Y214" t="s">
        <v>874</v>
      </c>
      <c r="Z214">
        <v>2011</v>
      </c>
      <c r="AA214" t="s">
        <v>165</v>
      </c>
      <c r="AB214">
        <v>39</v>
      </c>
      <c r="AC214">
        <v>1</v>
      </c>
      <c r="AD214">
        <v>0</v>
      </c>
      <c r="AE214">
        <v>1</v>
      </c>
      <c r="AF214">
        <v>1</v>
      </c>
      <c r="AG214" t="s">
        <v>94</v>
      </c>
      <c r="AH214" t="s">
        <v>177</v>
      </c>
      <c r="AJ214" t="s">
        <v>96</v>
      </c>
      <c r="AK214" t="s">
        <v>55</v>
      </c>
      <c r="AM214">
        <v>0.153</v>
      </c>
      <c r="AP214" t="s">
        <v>58</v>
      </c>
      <c r="AQ214" t="s">
        <v>58</v>
      </c>
    </row>
    <row r="215" spans="1:43" x14ac:dyDescent="0.35">
      <c r="A215">
        <v>88</v>
      </c>
      <c r="B215" t="s">
        <v>937</v>
      </c>
      <c r="C215">
        <v>88.1</v>
      </c>
      <c r="D215" t="s">
        <v>944</v>
      </c>
      <c r="E215" t="s">
        <v>939</v>
      </c>
      <c r="F215" s="114">
        <v>6.5206307597043892E-2</v>
      </c>
      <c r="G215">
        <v>1</v>
      </c>
      <c r="H215" s="115">
        <v>15.335939679021708</v>
      </c>
      <c r="I215" s="115">
        <v>15.335939679021708</v>
      </c>
      <c r="J215" s="115">
        <v>1.8571361231686561</v>
      </c>
      <c r="K215" t="s">
        <v>941</v>
      </c>
      <c r="L215" s="115">
        <v>0.12109698929691697</v>
      </c>
      <c r="M215" t="s">
        <v>57</v>
      </c>
      <c r="N215" s="114"/>
      <c r="P215" t="s">
        <v>88</v>
      </c>
      <c r="Q215" t="s">
        <v>66</v>
      </c>
      <c r="R215" t="s">
        <v>88</v>
      </c>
      <c r="S215" t="s">
        <v>163</v>
      </c>
      <c r="T215" t="s">
        <v>120</v>
      </c>
      <c r="U215" t="s">
        <v>377</v>
      </c>
      <c r="V215" t="s">
        <v>90</v>
      </c>
      <c r="W215" t="s">
        <v>13</v>
      </c>
      <c r="X215" t="s">
        <v>508</v>
      </c>
      <c r="Y215" t="s">
        <v>940</v>
      </c>
      <c r="Z215">
        <v>2010</v>
      </c>
      <c r="AA215" t="s">
        <v>165</v>
      </c>
      <c r="AB215">
        <v>78</v>
      </c>
      <c r="AC215">
        <v>1</v>
      </c>
      <c r="AD215">
        <v>0</v>
      </c>
      <c r="AE215">
        <v>1</v>
      </c>
      <c r="AF215">
        <v>1</v>
      </c>
      <c r="AG215" t="s">
        <v>94</v>
      </c>
      <c r="AH215" t="s">
        <v>177</v>
      </c>
      <c r="AJ215" t="s">
        <v>96</v>
      </c>
      <c r="AK215" t="s">
        <v>55</v>
      </c>
      <c r="AM215">
        <v>7.1520643493541822E-4</v>
      </c>
      <c r="AP215" t="s">
        <v>58</v>
      </c>
      <c r="AQ215" t="s">
        <v>58</v>
      </c>
    </row>
    <row r="216" spans="1:43" x14ac:dyDescent="0.35">
      <c r="A216">
        <v>93</v>
      </c>
      <c r="B216" t="s">
        <v>960</v>
      </c>
      <c r="C216">
        <v>93.1</v>
      </c>
      <c r="D216" t="s">
        <v>967</v>
      </c>
      <c r="E216" t="s">
        <v>962</v>
      </c>
      <c r="F216" s="114">
        <v>9.9850796115331736E-2</v>
      </c>
      <c r="G216">
        <v>1</v>
      </c>
      <c r="H216" s="115">
        <v>10.014942683531128</v>
      </c>
      <c r="I216" s="115">
        <v>10.014942683531128</v>
      </c>
      <c r="J216" s="115">
        <v>4.2</v>
      </c>
      <c r="K216" t="s">
        <v>446</v>
      </c>
      <c r="L216" s="115">
        <v>0.41937334368439333</v>
      </c>
      <c r="M216" t="s">
        <v>57</v>
      </c>
      <c r="N216" s="114">
        <v>9.9850796115331736E-2</v>
      </c>
      <c r="O216" t="s">
        <v>128</v>
      </c>
      <c r="P216" t="s">
        <v>88</v>
      </c>
      <c r="Q216" t="s">
        <v>66</v>
      </c>
      <c r="R216" t="s">
        <v>88</v>
      </c>
      <c r="S216" t="s">
        <v>47</v>
      </c>
      <c r="T216" t="s">
        <v>120</v>
      </c>
      <c r="U216" t="s">
        <v>49</v>
      </c>
      <c r="V216" t="s">
        <v>90</v>
      </c>
      <c r="W216" t="s">
        <v>13</v>
      </c>
      <c r="X216" t="s">
        <v>51</v>
      </c>
      <c r="Y216" t="s">
        <v>220</v>
      </c>
      <c r="Z216" t="s">
        <v>963</v>
      </c>
      <c r="AA216" t="s">
        <v>165</v>
      </c>
      <c r="AB216">
        <v>50</v>
      </c>
      <c r="AC216">
        <v>1</v>
      </c>
      <c r="AD216">
        <v>0</v>
      </c>
      <c r="AE216">
        <v>1</v>
      </c>
      <c r="AF216">
        <v>1</v>
      </c>
      <c r="AG216" t="s">
        <v>94</v>
      </c>
      <c r="AH216" t="s">
        <v>968</v>
      </c>
      <c r="AJ216" t="s">
        <v>96</v>
      </c>
      <c r="AK216" t="s">
        <v>55</v>
      </c>
      <c r="AM216">
        <v>1272.68</v>
      </c>
      <c r="AP216" t="s">
        <v>58</v>
      </c>
      <c r="AQ216">
        <v>4.2</v>
      </c>
    </row>
    <row r="217" spans="1:43" x14ac:dyDescent="0.35">
      <c r="A217">
        <v>97</v>
      </c>
      <c r="B217" t="s">
        <v>989</v>
      </c>
      <c r="C217">
        <v>97.1</v>
      </c>
      <c r="D217" t="s">
        <v>993</v>
      </c>
      <c r="E217" t="s">
        <v>991</v>
      </c>
      <c r="F217" s="114">
        <v>6.5206307597043892E-2</v>
      </c>
      <c r="G217">
        <v>0.5</v>
      </c>
      <c r="H217" s="115">
        <v>15.335939679021708</v>
      </c>
      <c r="I217" s="115">
        <v>7.667969839510854</v>
      </c>
      <c r="J217" s="115">
        <v>0.68244931571646594</v>
      </c>
      <c r="L217" s="115">
        <v>8.8999999999999996E-2</v>
      </c>
      <c r="M217" t="s">
        <v>126</v>
      </c>
      <c r="N217" s="114"/>
      <c r="P217" t="s">
        <v>187</v>
      </c>
      <c r="Q217" t="s">
        <v>66</v>
      </c>
      <c r="R217" t="s">
        <v>88</v>
      </c>
      <c r="S217" t="s">
        <v>47</v>
      </c>
      <c r="T217" t="s">
        <v>120</v>
      </c>
      <c r="U217" t="s">
        <v>49</v>
      </c>
      <c r="V217" t="s">
        <v>50</v>
      </c>
      <c r="W217" t="s">
        <v>13</v>
      </c>
      <c r="X217" t="s">
        <v>51</v>
      </c>
      <c r="Y217" t="s">
        <v>103</v>
      </c>
      <c r="Z217">
        <v>2000</v>
      </c>
      <c r="AA217" t="s">
        <v>93</v>
      </c>
      <c r="AB217">
        <v>8229</v>
      </c>
      <c r="AC217">
        <v>1</v>
      </c>
      <c r="AD217">
        <v>1</v>
      </c>
      <c r="AE217">
        <v>1</v>
      </c>
      <c r="AF217">
        <v>2</v>
      </c>
      <c r="AG217" t="s">
        <v>94</v>
      </c>
      <c r="AH217" t="s">
        <v>994</v>
      </c>
      <c r="AJ217" t="s">
        <v>96</v>
      </c>
      <c r="AK217" t="s">
        <v>992</v>
      </c>
      <c r="AM217" t="s">
        <v>58</v>
      </c>
      <c r="AP217" t="s">
        <v>58</v>
      </c>
      <c r="AQ217" t="s">
        <v>58</v>
      </c>
    </row>
    <row r="218" spans="1:43" x14ac:dyDescent="0.35">
      <c r="A218">
        <v>97</v>
      </c>
      <c r="B218" t="s">
        <v>989</v>
      </c>
      <c r="C218">
        <v>97.2</v>
      </c>
      <c r="D218" t="s">
        <v>997</v>
      </c>
      <c r="E218" t="s">
        <v>998</v>
      </c>
      <c r="F218" s="114">
        <v>6.5206307597043892E-2</v>
      </c>
      <c r="G218">
        <v>0.5</v>
      </c>
      <c r="H218" s="115">
        <v>15.335939679021708</v>
      </c>
      <c r="I218" s="115">
        <v>7.667969839510854</v>
      </c>
      <c r="J218" s="115">
        <v>0.5520938284447815</v>
      </c>
      <c r="L218" s="115">
        <v>7.1999999999999995E-2</v>
      </c>
      <c r="M218" t="s">
        <v>126</v>
      </c>
      <c r="N218" s="114"/>
      <c r="P218" t="s">
        <v>187</v>
      </c>
      <c r="Q218" t="s">
        <v>66</v>
      </c>
      <c r="R218" t="s">
        <v>88</v>
      </c>
      <c r="S218" t="s">
        <v>47</v>
      </c>
      <c r="T218" t="s">
        <v>120</v>
      </c>
      <c r="U218" t="s">
        <v>49</v>
      </c>
      <c r="V218" t="s">
        <v>50</v>
      </c>
      <c r="W218" t="s">
        <v>13</v>
      </c>
      <c r="X218" t="s">
        <v>51</v>
      </c>
      <c r="Y218" t="s">
        <v>103</v>
      </c>
      <c r="Z218">
        <v>2000</v>
      </c>
      <c r="AA218" t="s">
        <v>93</v>
      </c>
      <c r="AB218">
        <v>8212</v>
      </c>
      <c r="AC218">
        <v>1</v>
      </c>
      <c r="AD218">
        <v>0</v>
      </c>
      <c r="AE218">
        <v>1</v>
      </c>
      <c r="AF218">
        <v>1</v>
      </c>
      <c r="AG218" t="s">
        <v>94</v>
      </c>
      <c r="AH218" t="s">
        <v>994</v>
      </c>
      <c r="AJ218" t="s">
        <v>96</v>
      </c>
      <c r="AK218" t="s">
        <v>992</v>
      </c>
      <c r="AM218" t="s">
        <v>58</v>
      </c>
      <c r="AP218" t="s">
        <v>58</v>
      </c>
      <c r="AQ218" t="s">
        <v>58</v>
      </c>
    </row>
    <row r="219" spans="1:43" x14ac:dyDescent="0.35">
      <c r="A219">
        <v>98</v>
      </c>
      <c r="B219" t="s">
        <v>1002</v>
      </c>
      <c r="C219">
        <v>98.2</v>
      </c>
      <c r="D219" t="s">
        <v>1007</v>
      </c>
      <c r="E219" t="s">
        <v>1004</v>
      </c>
      <c r="F219" s="114">
        <v>6.5206307597043892E-2</v>
      </c>
      <c r="G219">
        <v>1</v>
      </c>
      <c r="H219" s="115">
        <v>15.335939679021708</v>
      </c>
      <c r="I219" s="115">
        <v>15.335939679021708</v>
      </c>
      <c r="J219" s="115">
        <v>4.1195574413425255</v>
      </c>
      <c r="K219" t="s">
        <v>1005</v>
      </c>
      <c r="L219" s="115">
        <v>0.26862112968387181</v>
      </c>
      <c r="M219" t="s">
        <v>491</v>
      </c>
      <c r="N219" s="114"/>
      <c r="P219" t="s">
        <v>88</v>
      </c>
      <c r="Q219" t="s">
        <v>66</v>
      </c>
      <c r="R219" t="s">
        <v>88</v>
      </c>
      <c r="S219" t="s">
        <v>119</v>
      </c>
      <c r="T219" t="s">
        <v>120</v>
      </c>
      <c r="U219" t="s">
        <v>73</v>
      </c>
      <c r="V219" t="s">
        <v>90</v>
      </c>
      <c r="W219" t="s">
        <v>142</v>
      </c>
      <c r="X219" t="s">
        <v>508</v>
      </c>
      <c r="Y219" t="s">
        <v>940</v>
      </c>
      <c r="Z219">
        <v>2006</v>
      </c>
      <c r="AA219" t="s">
        <v>93</v>
      </c>
      <c r="AB219" t="s">
        <v>79</v>
      </c>
      <c r="AC219">
        <v>1</v>
      </c>
      <c r="AD219">
        <v>0</v>
      </c>
      <c r="AE219">
        <v>1</v>
      </c>
      <c r="AF219">
        <v>1</v>
      </c>
      <c r="AG219" t="s">
        <v>94</v>
      </c>
      <c r="AH219" t="s">
        <v>177</v>
      </c>
      <c r="AJ219" t="s">
        <v>96</v>
      </c>
      <c r="AK219" t="s">
        <v>74</v>
      </c>
      <c r="AL219" t="s">
        <v>124</v>
      </c>
      <c r="AM219">
        <v>0.108</v>
      </c>
      <c r="AN219">
        <v>1.1140477453864677</v>
      </c>
      <c r="AP219" t="s">
        <v>1006</v>
      </c>
      <c r="AQ219" t="s">
        <v>58</v>
      </c>
    </row>
    <row r="220" spans="1:43" x14ac:dyDescent="0.35">
      <c r="A220">
        <v>107</v>
      </c>
      <c r="B220" t="s">
        <v>1060</v>
      </c>
      <c r="C220">
        <v>107.6</v>
      </c>
      <c r="D220" t="s">
        <v>1074</v>
      </c>
      <c r="E220" t="s">
        <v>1073</v>
      </c>
      <c r="F220" s="114">
        <v>6.5206307597043892E-2</v>
      </c>
      <c r="G220">
        <v>0.33333333333333331</v>
      </c>
      <c r="H220" s="115">
        <v>15.335939679021708</v>
      </c>
      <c r="I220" s="115">
        <v>5.111979893007236</v>
      </c>
      <c r="J220" s="115">
        <v>2.555989946503618</v>
      </c>
      <c r="K220" t="s">
        <v>227</v>
      </c>
      <c r="L220" s="115">
        <v>0.5</v>
      </c>
      <c r="M220" t="s">
        <v>126</v>
      </c>
      <c r="N220" s="114"/>
      <c r="P220" t="s">
        <v>88</v>
      </c>
      <c r="Q220" t="s">
        <v>66</v>
      </c>
      <c r="R220" t="s">
        <v>88</v>
      </c>
      <c r="S220" t="s">
        <v>47</v>
      </c>
      <c r="T220" t="s">
        <v>120</v>
      </c>
      <c r="U220" t="s">
        <v>359</v>
      </c>
      <c r="V220" t="s">
        <v>90</v>
      </c>
      <c r="W220" t="s">
        <v>142</v>
      </c>
      <c r="X220" t="s">
        <v>51</v>
      </c>
      <c r="Y220" t="s">
        <v>352</v>
      </c>
      <c r="Z220">
        <v>2000</v>
      </c>
      <c r="AA220" t="s">
        <v>93</v>
      </c>
      <c r="AB220">
        <v>70409</v>
      </c>
      <c r="AC220">
        <v>1</v>
      </c>
      <c r="AD220">
        <v>0</v>
      </c>
      <c r="AE220">
        <v>1</v>
      </c>
      <c r="AF220">
        <v>1</v>
      </c>
      <c r="AG220" t="s">
        <v>94</v>
      </c>
      <c r="AH220" t="s">
        <v>177</v>
      </c>
      <c r="AJ220" t="s">
        <v>96</v>
      </c>
      <c r="AK220" t="s">
        <v>215</v>
      </c>
      <c r="AM220">
        <v>0.1013</v>
      </c>
      <c r="AO220">
        <v>1.10660857454338</v>
      </c>
      <c r="AP220" t="s">
        <v>185</v>
      </c>
      <c r="AQ220" t="s">
        <v>58</v>
      </c>
    </row>
    <row r="221" spans="1:43" x14ac:dyDescent="0.35">
      <c r="A221">
        <v>107</v>
      </c>
      <c r="B221" t="s">
        <v>1060</v>
      </c>
      <c r="C221">
        <v>107.1</v>
      </c>
      <c r="D221" t="s">
        <v>1065</v>
      </c>
      <c r="E221" t="s">
        <v>1062</v>
      </c>
      <c r="F221" s="114">
        <v>6.5206307597043892E-2</v>
      </c>
      <c r="G221">
        <v>0.33333333333333331</v>
      </c>
      <c r="H221" s="115">
        <v>15.335939679021708</v>
      </c>
      <c r="I221" s="115">
        <v>5.111979893007236</v>
      </c>
      <c r="J221" s="115">
        <v>2.4026305497134008</v>
      </c>
      <c r="K221" t="s">
        <v>227</v>
      </c>
      <c r="L221" s="115">
        <v>0.47</v>
      </c>
      <c r="M221" t="s">
        <v>126</v>
      </c>
      <c r="N221" s="114"/>
      <c r="P221" t="s">
        <v>88</v>
      </c>
      <c r="Q221" t="s">
        <v>66</v>
      </c>
      <c r="R221" t="s">
        <v>88</v>
      </c>
      <c r="S221" t="s">
        <v>47</v>
      </c>
      <c r="T221" t="s">
        <v>120</v>
      </c>
      <c r="U221" t="s">
        <v>359</v>
      </c>
      <c r="V221" t="s">
        <v>90</v>
      </c>
      <c r="W221" t="s">
        <v>142</v>
      </c>
      <c r="X221" t="s">
        <v>51</v>
      </c>
      <c r="Y221" t="s">
        <v>352</v>
      </c>
      <c r="Z221">
        <v>2000</v>
      </c>
      <c r="AA221" t="s">
        <v>93</v>
      </c>
      <c r="AB221">
        <v>40269</v>
      </c>
      <c r="AC221">
        <v>1</v>
      </c>
      <c r="AD221">
        <v>0</v>
      </c>
      <c r="AE221">
        <v>1</v>
      </c>
      <c r="AF221">
        <v>1</v>
      </c>
      <c r="AG221" t="s">
        <v>94</v>
      </c>
      <c r="AH221" t="s">
        <v>177</v>
      </c>
      <c r="AJ221" t="s">
        <v>96</v>
      </c>
      <c r="AK221" t="s">
        <v>215</v>
      </c>
      <c r="AM221">
        <v>7.9600000000000004E-2</v>
      </c>
      <c r="AO221">
        <v>1.0828538394993001</v>
      </c>
      <c r="AP221" t="s">
        <v>185</v>
      </c>
      <c r="AQ221" t="s">
        <v>58</v>
      </c>
    </row>
    <row r="222" spans="1:43" x14ac:dyDescent="0.35">
      <c r="A222">
        <v>107</v>
      </c>
      <c r="B222" t="s">
        <v>1060</v>
      </c>
      <c r="C222">
        <v>107.5</v>
      </c>
      <c r="D222" t="s">
        <v>1071</v>
      </c>
      <c r="E222" t="s">
        <v>1070</v>
      </c>
      <c r="F222" s="114">
        <v>6.5206307597043892E-2</v>
      </c>
      <c r="G222">
        <v>0.33333333333333331</v>
      </c>
      <c r="H222" s="115">
        <v>15.335939679021708</v>
      </c>
      <c r="I222" s="115">
        <v>5.111979893007236</v>
      </c>
      <c r="J222" s="115">
        <v>2.2543831328161912</v>
      </c>
      <c r="K222" t="s">
        <v>227</v>
      </c>
      <c r="L222" s="115">
        <v>0.441</v>
      </c>
      <c r="M222" t="s">
        <v>126</v>
      </c>
      <c r="N222" s="114"/>
      <c r="P222" t="s">
        <v>88</v>
      </c>
      <c r="Q222" t="s">
        <v>66</v>
      </c>
      <c r="R222" t="s">
        <v>88</v>
      </c>
      <c r="S222" t="s">
        <v>47</v>
      </c>
      <c r="T222" t="s">
        <v>120</v>
      </c>
      <c r="U222" t="s">
        <v>359</v>
      </c>
      <c r="V222" t="s">
        <v>90</v>
      </c>
      <c r="W222" t="s">
        <v>142</v>
      </c>
      <c r="X222" t="s">
        <v>51</v>
      </c>
      <c r="Y222" t="s">
        <v>352</v>
      </c>
      <c r="Z222">
        <v>2000</v>
      </c>
      <c r="AA222" t="s">
        <v>93</v>
      </c>
      <c r="AB222">
        <v>33032</v>
      </c>
      <c r="AC222">
        <v>1</v>
      </c>
      <c r="AD222">
        <v>0</v>
      </c>
      <c r="AE222">
        <v>1</v>
      </c>
      <c r="AF222">
        <v>1</v>
      </c>
      <c r="AG222" t="s">
        <v>94</v>
      </c>
      <c r="AH222" t="s">
        <v>177</v>
      </c>
      <c r="AJ222" t="s">
        <v>96</v>
      </c>
      <c r="AK222" t="s">
        <v>215</v>
      </c>
      <c r="AM222">
        <v>7.4899999999999994E-2</v>
      </c>
      <c r="AO222">
        <v>1.0777763678587842</v>
      </c>
      <c r="AP222" t="s">
        <v>185</v>
      </c>
      <c r="AQ222" t="s">
        <v>58</v>
      </c>
    </row>
    <row r="223" spans="1:43" x14ac:dyDescent="0.35">
      <c r="A223">
        <v>139</v>
      </c>
      <c r="B223" t="s">
        <v>1226</v>
      </c>
      <c r="C223">
        <v>139.4</v>
      </c>
      <c r="D223" t="s">
        <v>1234</v>
      </c>
      <c r="E223" t="s">
        <v>1235</v>
      </c>
      <c r="F223" s="114">
        <v>0.13469999999999999</v>
      </c>
      <c r="G223">
        <v>0.33333333333333331</v>
      </c>
      <c r="H223" s="115">
        <v>7.4239049740163336</v>
      </c>
      <c r="I223" s="115">
        <v>2.4746349913387777</v>
      </c>
      <c r="J223" s="115">
        <v>3.291264538480574E-2</v>
      </c>
      <c r="K223" t="s">
        <v>820</v>
      </c>
      <c r="L223" s="115">
        <v>1.3299999999999999E-2</v>
      </c>
      <c r="M223" t="s">
        <v>98</v>
      </c>
      <c r="N223" s="114">
        <v>0.13469999999999999</v>
      </c>
      <c r="O223" t="s">
        <v>128</v>
      </c>
      <c r="P223" t="s">
        <v>44</v>
      </c>
      <c r="Q223" t="s">
        <v>66</v>
      </c>
      <c r="R223" t="s">
        <v>46</v>
      </c>
      <c r="S223" t="s">
        <v>47</v>
      </c>
      <c r="U223" t="s">
        <v>49</v>
      </c>
      <c r="V223" t="s">
        <v>1168</v>
      </c>
      <c r="W223" t="s">
        <v>1153</v>
      </c>
      <c r="X223" t="s">
        <v>1229</v>
      </c>
      <c r="Y223" t="s">
        <v>92</v>
      </c>
      <c r="Z223" t="s">
        <v>1230</v>
      </c>
      <c r="AA223" t="s">
        <v>165</v>
      </c>
      <c r="AB223">
        <v>120</v>
      </c>
      <c r="AC223">
        <v>1</v>
      </c>
      <c r="AD223">
        <v>1</v>
      </c>
      <c r="AE223">
        <v>0</v>
      </c>
      <c r="AF223">
        <v>1</v>
      </c>
      <c r="AG223" t="s">
        <v>94</v>
      </c>
      <c r="AH223" t="s">
        <v>1231</v>
      </c>
      <c r="AJ223" t="s">
        <v>1172</v>
      </c>
      <c r="AK223" t="s">
        <v>55</v>
      </c>
      <c r="AM223">
        <v>1.3299999999999999E-2</v>
      </c>
      <c r="AQ223">
        <v>9.8737936154417227E-2</v>
      </c>
    </row>
    <row r="224" spans="1:43" x14ac:dyDescent="0.35">
      <c r="A224">
        <v>129</v>
      </c>
      <c r="B224" t="s">
        <v>1183</v>
      </c>
      <c r="C224">
        <v>129.1</v>
      </c>
      <c r="D224" t="s">
        <v>1191</v>
      </c>
      <c r="E224" t="s">
        <v>1185</v>
      </c>
      <c r="F224" s="114">
        <v>0.10671491150309889</v>
      </c>
      <c r="G224">
        <v>0.5</v>
      </c>
      <c r="H224" s="115">
        <v>9.3707616481597427</v>
      </c>
      <c r="I224" s="115">
        <v>4.6853808240798713</v>
      </c>
      <c r="J224" s="115">
        <v>1.0900000000000001</v>
      </c>
      <c r="K224" t="s">
        <v>175</v>
      </c>
      <c r="L224" s="115">
        <v>0.2326385070767556</v>
      </c>
      <c r="M224" t="s">
        <v>383</v>
      </c>
      <c r="N224" s="114">
        <v>0.10671491150309889</v>
      </c>
      <c r="O224" t="s">
        <v>128</v>
      </c>
      <c r="P224" t="s">
        <v>88</v>
      </c>
      <c r="Q224" t="s">
        <v>66</v>
      </c>
      <c r="R224" t="s">
        <v>88</v>
      </c>
      <c r="S224" t="s">
        <v>47</v>
      </c>
      <c r="U224" t="s">
        <v>49</v>
      </c>
      <c r="V224" t="s">
        <v>1168</v>
      </c>
      <c r="W224" t="s">
        <v>1153</v>
      </c>
      <c r="X224" t="s">
        <v>1169</v>
      </c>
      <c r="Y224" t="s">
        <v>1170</v>
      </c>
      <c r="Z224">
        <v>2010</v>
      </c>
      <c r="AA224" t="s">
        <v>165</v>
      </c>
      <c r="AB224">
        <v>55</v>
      </c>
      <c r="AC224">
        <v>1</v>
      </c>
      <c r="AD224">
        <v>0</v>
      </c>
      <c r="AE224">
        <v>0</v>
      </c>
      <c r="AF224">
        <v>0</v>
      </c>
      <c r="AG224" t="s">
        <v>94</v>
      </c>
      <c r="AH224" t="s">
        <v>1176</v>
      </c>
      <c r="AJ224" t="s">
        <v>96</v>
      </c>
      <c r="AK224" t="s">
        <v>55</v>
      </c>
      <c r="AM224">
        <v>0.13450000000000001</v>
      </c>
      <c r="AQ224">
        <v>2.1800000000000002</v>
      </c>
    </row>
    <row r="225" spans="1:43" x14ac:dyDescent="0.35">
      <c r="A225">
        <v>139</v>
      </c>
      <c r="B225" t="s">
        <v>1226</v>
      </c>
      <c r="C225">
        <v>139.19999999999999</v>
      </c>
      <c r="D225" t="s">
        <v>1232</v>
      </c>
      <c r="E225" t="s">
        <v>1233</v>
      </c>
      <c r="F225" s="114">
        <v>0.1188</v>
      </c>
      <c r="G225">
        <v>0.33333333333333331</v>
      </c>
      <c r="H225" s="115">
        <v>8.4175084175084169</v>
      </c>
      <c r="I225" s="115">
        <v>2.8058361391694722</v>
      </c>
      <c r="J225" s="115">
        <v>-0.37710437710437705</v>
      </c>
      <c r="K225" t="s">
        <v>820</v>
      </c>
      <c r="L225" s="115">
        <v>-0.13439999999999999</v>
      </c>
      <c r="M225" t="s">
        <v>98</v>
      </c>
      <c r="N225" s="114">
        <v>0.1188</v>
      </c>
      <c r="O225" t="s">
        <v>128</v>
      </c>
      <c r="P225" t="s">
        <v>44</v>
      </c>
      <c r="Q225" t="s">
        <v>45</v>
      </c>
      <c r="R225" t="s">
        <v>46</v>
      </c>
      <c r="S225" t="s">
        <v>47</v>
      </c>
      <c r="U225" t="s">
        <v>49</v>
      </c>
      <c r="V225" t="s">
        <v>1168</v>
      </c>
      <c r="W225" t="s">
        <v>1153</v>
      </c>
      <c r="X225" t="s">
        <v>1229</v>
      </c>
      <c r="Y225" t="s">
        <v>92</v>
      </c>
      <c r="Z225" t="s">
        <v>1230</v>
      </c>
      <c r="AA225" t="s">
        <v>165</v>
      </c>
      <c r="AB225">
        <v>120</v>
      </c>
      <c r="AC225">
        <v>1</v>
      </c>
      <c r="AD225">
        <v>1</v>
      </c>
      <c r="AE225">
        <v>0</v>
      </c>
      <c r="AF225">
        <v>1</v>
      </c>
      <c r="AG225" t="s">
        <v>94</v>
      </c>
      <c r="AH225" t="s">
        <v>1231</v>
      </c>
      <c r="AJ225" t="s">
        <v>1172</v>
      </c>
      <c r="AK225" t="s">
        <v>55</v>
      </c>
      <c r="AM225">
        <v>-0.13439999999999999</v>
      </c>
      <c r="AQ225">
        <v>-1.1313131313131313</v>
      </c>
    </row>
    <row r="226" spans="1:43" x14ac:dyDescent="0.35">
      <c r="A226">
        <v>139</v>
      </c>
      <c r="B226" t="s">
        <v>1226</v>
      </c>
      <c r="C226">
        <v>139.1</v>
      </c>
      <c r="D226" t="s">
        <v>1227</v>
      </c>
      <c r="E226" t="s">
        <v>1228</v>
      </c>
      <c r="F226" s="114">
        <v>8.5199999999999998E-2</v>
      </c>
      <c r="G226">
        <v>0.33333333333333331</v>
      </c>
      <c r="H226" s="115">
        <v>11.737089201877934</v>
      </c>
      <c r="I226" s="115">
        <v>3.9123630672926444</v>
      </c>
      <c r="J226" s="115">
        <v>8.9593114241001554E-2</v>
      </c>
      <c r="K226" t="s">
        <v>820</v>
      </c>
      <c r="L226" s="115">
        <v>2.29E-2</v>
      </c>
      <c r="M226" t="s">
        <v>98</v>
      </c>
      <c r="N226" s="114">
        <v>8.5199999999999998E-2</v>
      </c>
      <c r="O226" t="s">
        <v>128</v>
      </c>
      <c r="P226" t="s">
        <v>44</v>
      </c>
      <c r="Q226" t="s">
        <v>66</v>
      </c>
      <c r="R226" t="s">
        <v>46</v>
      </c>
      <c r="S226" t="s">
        <v>47</v>
      </c>
      <c r="U226" t="s">
        <v>49</v>
      </c>
      <c r="V226" t="s">
        <v>1168</v>
      </c>
      <c r="W226" t="s">
        <v>1153</v>
      </c>
      <c r="X226" t="s">
        <v>1229</v>
      </c>
      <c r="Y226" t="s">
        <v>92</v>
      </c>
      <c r="Z226" t="s">
        <v>1230</v>
      </c>
      <c r="AA226" t="s">
        <v>165</v>
      </c>
      <c r="AB226">
        <v>120</v>
      </c>
      <c r="AC226">
        <v>1</v>
      </c>
      <c r="AD226">
        <v>1</v>
      </c>
      <c r="AE226">
        <v>0</v>
      </c>
      <c r="AF226">
        <v>1</v>
      </c>
      <c r="AG226" t="s">
        <v>94</v>
      </c>
      <c r="AH226" t="s">
        <v>1231</v>
      </c>
      <c r="AJ226" t="s">
        <v>1172</v>
      </c>
      <c r="AK226" t="s">
        <v>55</v>
      </c>
      <c r="AM226">
        <v>2.29E-2</v>
      </c>
      <c r="AQ226">
        <v>0.26877934272300469</v>
      </c>
    </row>
    <row r="227" spans="1:43" x14ac:dyDescent="0.35">
      <c r="A227">
        <v>129</v>
      </c>
      <c r="B227" t="s">
        <v>1183</v>
      </c>
      <c r="C227">
        <v>129.1</v>
      </c>
      <c r="D227" t="s">
        <v>1186</v>
      </c>
      <c r="E227" t="s">
        <v>1185</v>
      </c>
      <c r="F227" s="114">
        <v>1.7189784164569101E-3</v>
      </c>
      <c r="G227">
        <v>0.5</v>
      </c>
      <c r="H227" s="115">
        <v>581.74087029036707</v>
      </c>
      <c r="I227" s="115">
        <v>290.87043514518354</v>
      </c>
      <c r="J227" s="115">
        <v>0.52500000000000002</v>
      </c>
      <c r="K227" t="s">
        <v>175</v>
      </c>
      <c r="L227" s="115">
        <v>1.8049273372797558E-3</v>
      </c>
      <c r="M227" t="s">
        <v>383</v>
      </c>
      <c r="N227" s="114">
        <v>1.7189784164569101E-3</v>
      </c>
      <c r="O227" t="s">
        <v>128</v>
      </c>
      <c r="P227" t="s">
        <v>44</v>
      </c>
      <c r="Q227" t="s">
        <v>66</v>
      </c>
      <c r="R227" t="s">
        <v>46</v>
      </c>
      <c r="S227" t="s">
        <v>47</v>
      </c>
      <c r="U227" t="s">
        <v>49</v>
      </c>
      <c r="V227" t="s">
        <v>1168</v>
      </c>
      <c r="W227" t="s">
        <v>1153</v>
      </c>
      <c r="X227" t="s">
        <v>1169</v>
      </c>
      <c r="Y227" t="s">
        <v>1170</v>
      </c>
      <c r="Z227">
        <v>2010</v>
      </c>
      <c r="AA227" t="s">
        <v>165</v>
      </c>
      <c r="AB227">
        <v>55</v>
      </c>
      <c r="AC227">
        <v>1</v>
      </c>
      <c r="AD227">
        <v>0</v>
      </c>
      <c r="AE227">
        <v>0</v>
      </c>
      <c r="AF227">
        <v>0</v>
      </c>
      <c r="AG227" t="s">
        <v>94</v>
      </c>
      <c r="AH227" t="s">
        <v>1171</v>
      </c>
      <c r="AJ227" t="s">
        <v>96</v>
      </c>
      <c r="AK227" t="s">
        <v>55</v>
      </c>
      <c r="AM227">
        <v>7.0499999999999993E-2</v>
      </c>
      <c r="AQ227">
        <v>-1.05</v>
      </c>
    </row>
  </sheetData>
  <sheetProtection algorithmName="SHA-512" hashValue="xI4bjFqXP+MIl+1r/6ONelRor2+Y6mYJq/LAjpcrlYZ9AlmUqbAepJWanojPh0NRYl/hkqnPA/+baC5uqr8dmw==" saltValue="VSJxKtwBGAjjnIkghu0vjg==" spinCount="100000" sheet="1" objects="1" scenarios="1" sort="0" autoFilter="0" pivotTables="0"/>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E5E66-BDAF-4B76-82A7-EED9DD42D513}">
  <dimension ref="B2:G50"/>
  <sheetViews>
    <sheetView showGridLines="0" workbookViewId="0">
      <selection activeCell="B30" sqref="B30"/>
    </sheetView>
  </sheetViews>
  <sheetFormatPr defaultRowHeight="14.5" x14ac:dyDescent="0.35"/>
  <cols>
    <col min="1" max="1" width="4.6328125" customWidth="1"/>
    <col min="2" max="2" width="19.26953125" bestFit="1" customWidth="1"/>
    <col min="3" max="3" width="42.81640625" bestFit="1" customWidth="1"/>
    <col min="4" max="4" width="39" customWidth="1"/>
    <col min="5" max="5" width="29.453125" bestFit="1" customWidth="1"/>
    <col min="6" max="6" width="57.26953125" customWidth="1"/>
    <col min="7" max="7" width="23.453125" bestFit="1" customWidth="1"/>
    <col min="8" max="8" width="17.1796875" bestFit="1" customWidth="1"/>
  </cols>
  <sheetData>
    <row r="2" spans="2:7" ht="21" x14ac:dyDescent="0.5">
      <c r="B2" s="74" t="s">
        <v>1385</v>
      </c>
    </row>
    <row r="3" spans="2:7" ht="21" x14ac:dyDescent="0.5">
      <c r="C3" s="74"/>
    </row>
    <row r="4" spans="2:7" s="72" customFormat="1" ht="15.5" x14ac:dyDescent="0.35">
      <c r="B4" s="87" t="s">
        <v>1620</v>
      </c>
      <c r="C4" s="125" t="s">
        <v>1621</v>
      </c>
      <c r="D4" s="125"/>
      <c r="E4" s="125"/>
      <c r="F4" s="87" t="s">
        <v>1622</v>
      </c>
      <c r="G4" s="88"/>
    </row>
    <row r="5" spans="2:7" x14ac:dyDescent="0.35">
      <c r="B5" s="126" t="s">
        <v>1623</v>
      </c>
      <c r="C5" s="127"/>
      <c r="D5" s="127"/>
      <c r="E5" s="127"/>
      <c r="F5" s="128"/>
      <c r="G5" s="89"/>
    </row>
    <row r="6" spans="2:7" ht="36" customHeight="1" x14ac:dyDescent="0.35">
      <c r="B6" s="129">
        <v>1</v>
      </c>
      <c r="C6" s="130" t="s">
        <v>1624</v>
      </c>
      <c r="D6" s="130"/>
      <c r="E6" s="131"/>
      <c r="F6" s="90"/>
      <c r="G6" s="53"/>
    </row>
    <row r="7" spans="2:7" x14ac:dyDescent="0.35">
      <c r="B7" s="129"/>
      <c r="C7" s="130"/>
      <c r="D7" s="130"/>
      <c r="E7" s="131"/>
      <c r="F7" s="91" t="s">
        <v>1625</v>
      </c>
      <c r="G7" s="53"/>
    </row>
    <row r="8" spans="2:7" x14ac:dyDescent="0.35">
      <c r="B8" s="129"/>
      <c r="C8" s="130"/>
      <c r="D8" s="130"/>
      <c r="E8" s="131"/>
      <c r="F8" s="91" t="s">
        <v>1626</v>
      </c>
      <c r="G8" s="53"/>
    </row>
    <row r="9" spans="2:7" x14ac:dyDescent="0.35">
      <c r="B9" s="129"/>
      <c r="C9" s="130"/>
      <c r="D9" s="130"/>
      <c r="E9" s="131"/>
      <c r="F9" s="91" t="s">
        <v>1627</v>
      </c>
      <c r="G9" s="53"/>
    </row>
    <row r="10" spans="2:7" x14ac:dyDescent="0.35">
      <c r="B10" s="129"/>
      <c r="C10" s="130"/>
      <c r="D10" s="130"/>
      <c r="E10" s="131"/>
      <c r="F10" s="92" t="s">
        <v>1628</v>
      </c>
      <c r="G10" s="53"/>
    </row>
    <row r="11" spans="2:7" ht="18.75" customHeight="1" x14ac:dyDescent="0.35">
      <c r="B11" s="132">
        <v>2</v>
      </c>
      <c r="C11" s="130" t="s">
        <v>1629</v>
      </c>
      <c r="D11" s="130"/>
      <c r="E11" s="130"/>
      <c r="F11" s="133"/>
      <c r="G11" s="53"/>
    </row>
    <row r="12" spans="2:7" ht="33.75" customHeight="1" x14ac:dyDescent="0.35">
      <c r="B12" s="132"/>
      <c r="C12" s="130"/>
      <c r="D12" s="130"/>
      <c r="E12" s="130"/>
      <c r="F12" s="130"/>
      <c r="G12" s="53"/>
    </row>
    <row r="13" spans="2:7" ht="38.25" customHeight="1" x14ac:dyDescent="0.35">
      <c r="B13" s="132">
        <v>3</v>
      </c>
      <c r="C13" s="130" t="s">
        <v>1630</v>
      </c>
      <c r="D13" s="130"/>
      <c r="E13" s="130"/>
      <c r="F13" s="93"/>
      <c r="G13" s="53"/>
    </row>
    <row r="14" spans="2:7" x14ac:dyDescent="0.35">
      <c r="B14" s="132"/>
      <c r="C14" s="130"/>
      <c r="D14" s="130"/>
      <c r="E14" s="130"/>
      <c r="F14" s="93" t="s">
        <v>1631</v>
      </c>
      <c r="G14" s="53"/>
    </row>
    <row r="15" spans="2:7" x14ac:dyDescent="0.35">
      <c r="B15" s="132"/>
      <c r="C15" s="130"/>
      <c r="D15" s="130"/>
      <c r="E15" s="130"/>
      <c r="F15" s="94" t="s">
        <v>1632</v>
      </c>
      <c r="G15" s="53"/>
    </row>
    <row r="16" spans="2:7" x14ac:dyDescent="0.35">
      <c r="B16" s="132"/>
      <c r="C16" s="130"/>
      <c r="D16" s="130"/>
      <c r="E16" s="130"/>
      <c r="F16" s="94" t="s">
        <v>1633</v>
      </c>
      <c r="G16" s="53"/>
    </row>
    <row r="17" spans="2:7" x14ac:dyDescent="0.35">
      <c r="B17" s="132"/>
      <c r="C17" s="130"/>
      <c r="D17" s="130"/>
      <c r="E17" s="130"/>
      <c r="F17" s="94" t="s">
        <v>1634</v>
      </c>
      <c r="G17" s="53"/>
    </row>
    <row r="18" spans="2:7" x14ac:dyDescent="0.35">
      <c r="B18" s="132"/>
      <c r="C18" s="130"/>
      <c r="D18" s="130"/>
      <c r="E18" s="130"/>
      <c r="F18" s="94" t="s">
        <v>1635</v>
      </c>
      <c r="G18" s="53"/>
    </row>
    <row r="19" spans="2:7" x14ac:dyDescent="0.35">
      <c r="B19" s="134" t="s">
        <v>1636</v>
      </c>
      <c r="C19" s="135"/>
      <c r="D19" s="135"/>
      <c r="E19" s="135"/>
      <c r="F19" s="136"/>
      <c r="G19" s="53"/>
    </row>
    <row r="20" spans="2:7" ht="15" customHeight="1" x14ac:dyDescent="0.35">
      <c r="B20" s="95" t="s">
        <v>97</v>
      </c>
      <c r="C20" s="124" t="s">
        <v>1637</v>
      </c>
      <c r="D20" s="124"/>
      <c r="E20" s="124"/>
      <c r="F20" s="124"/>
      <c r="G20" s="53"/>
    </row>
    <row r="21" spans="2:7" ht="15" customHeight="1" x14ac:dyDescent="0.35">
      <c r="B21" s="95" t="s">
        <v>1638</v>
      </c>
      <c r="C21" s="124" t="s">
        <v>1639</v>
      </c>
      <c r="D21" s="124"/>
      <c r="E21" s="124"/>
      <c r="F21" s="124"/>
      <c r="G21" s="53"/>
    </row>
    <row r="22" spans="2:7" ht="15" customHeight="1" x14ac:dyDescent="0.35">
      <c r="B22" s="95" t="s">
        <v>1640</v>
      </c>
      <c r="C22" s="124" t="s">
        <v>1641</v>
      </c>
      <c r="D22" s="124" t="s">
        <v>1641</v>
      </c>
      <c r="E22" s="124" t="s">
        <v>1641</v>
      </c>
      <c r="F22" s="124" t="s">
        <v>1641</v>
      </c>
      <c r="G22" s="53"/>
    </row>
    <row r="23" spans="2:7" ht="15" customHeight="1" x14ac:dyDescent="0.35">
      <c r="B23" s="95" t="s">
        <v>1642</v>
      </c>
      <c r="C23" s="124" t="s">
        <v>1643</v>
      </c>
      <c r="D23" s="124" t="s">
        <v>1643</v>
      </c>
      <c r="E23" s="124" t="s">
        <v>1643</v>
      </c>
      <c r="F23" s="124" t="s">
        <v>1643</v>
      </c>
      <c r="G23" s="53"/>
    </row>
    <row r="24" spans="2:7" ht="15" customHeight="1" x14ac:dyDescent="0.35">
      <c r="B24" s="95" t="s">
        <v>1644</v>
      </c>
      <c r="C24" s="124" t="s">
        <v>1645</v>
      </c>
      <c r="D24" s="124" t="s">
        <v>1645</v>
      </c>
      <c r="E24" s="124" t="s">
        <v>1645</v>
      </c>
      <c r="F24" s="124" t="s">
        <v>1645</v>
      </c>
      <c r="G24" s="53"/>
    </row>
    <row r="25" spans="2:7" ht="15" customHeight="1" x14ac:dyDescent="0.35">
      <c r="B25" s="95" t="s">
        <v>1646</v>
      </c>
      <c r="C25" s="124" t="s">
        <v>1647</v>
      </c>
      <c r="D25" s="124" t="s">
        <v>1648</v>
      </c>
      <c r="E25" s="124" t="s">
        <v>1648</v>
      </c>
      <c r="F25" s="124" t="s">
        <v>1648</v>
      </c>
      <c r="G25" s="53"/>
    </row>
    <row r="26" spans="2:7" ht="15" customHeight="1" x14ac:dyDescent="0.35">
      <c r="B26" s="96" t="s">
        <v>333</v>
      </c>
      <c r="C26" s="150" t="s">
        <v>1649</v>
      </c>
      <c r="D26" s="93" t="s">
        <v>1650</v>
      </c>
      <c r="E26" s="150" t="s">
        <v>1651</v>
      </c>
      <c r="F26" s="46" t="s">
        <v>1652</v>
      </c>
      <c r="G26" s="53" t="s">
        <v>1653</v>
      </c>
    </row>
    <row r="27" spans="2:7" ht="29" x14ac:dyDescent="0.35">
      <c r="B27" s="96" t="s">
        <v>227</v>
      </c>
      <c r="C27" s="123"/>
      <c r="D27" s="93" t="s">
        <v>1654</v>
      </c>
      <c r="E27" s="151"/>
      <c r="F27" s="97" t="s">
        <v>1655</v>
      </c>
      <c r="G27" s="53" t="s">
        <v>1656</v>
      </c>
    </row>
    <row r="28" spans="2:7" ht="15" customHeight="1" x14ac:dyDescent="0.35">
      <c r="B28" s="96" t="s">
        <v>1657</v>
      </c>
      <c r="C28" s="123"/>
      <c r="D28" s="131" t="s">
        <v>1658</v>
      </c>
      <c r="E28" s="152"/>
      <c r="F28" s="10" t="s">
        <v>1659</v>
      </c>
      <c r="G28" s="53" t="s">
        <v>1660</v>
      </c>
    </row>
    <row r="29" spans="2:7" ht="45" customHeight="1" x14ac:dyDescent="0.35">
      <c r="B29" s="98">
        <v>5</v>
      </c>
      <c r="C29" s="137" t="s">
        <v>1661</v>
      </c>
      <c r="D29" s="138"/>
      <c r="E29" s="139"/>
      <c r="F29" s="46" t="s">
        <v>1662</v>
      </c>
      <c r="G29" s="99" t="s">
        <v>1663</v>
      </c>
    </row>
    <row r="30" spans="2:7" ht="29.25" customHeight="1" x14ac:dyDescent="0.35">
      <c r="B30" s="96" t="s">
        <v>97</v>
      </c>
      <c r="C30" s="140" t="s">
        <v>1664</v>
      </c>
      <c r="D30" s="141"/>
      <c r="E30" s="93" t="s">
        <v>1658</v>
      </c>
      <c r="F30" s="100"/>
      <c r="G30" s="99" t="s">
        <v>1665</v>
      </c>
    </row>
    <row r="31" spans="2:7" ht="29.25" customHeight="1" x14ac:dyDescent="0.35">
      <c r="B31" s="96" t="s">
        <v>526</v>
      </c>
      <c r="C31" s="142"/>
      <c r="D31" s="143"/>
      <c r="E31" s="93" t="s">
        <v>1666</v>
      </c>
      <c r="F31" s="100"/>
      <c r="G31" s="99" t="s">
        <v>1667</v>
      </c>
    </row>
    <row r="32" spans="2:7" ht="42" customHeight="1" x14ac:dyDescent="0.35">
      <c r="B32" s="96" t="s">
        <v>56</v>
      </c>
      <c r="C32" s="142"/>
      <c r="D32" s="143"/>
      <c r="E32" s="101" t="s">
        <v>1668</v>
      </c>
      <c r="F32" s="100"/>
      <c r="G32" s="99" t="s">
        <v>1665</v>
      </c>
    </row>
    <row r="33" spans="2:7" ht="31.5" customHeight="1" x14ac:dyDescent="0.35">
      <c r="B33" s="96" t="s">
        <v>1053</v>
      </c>
      <c r="C33" s="142"/>
      <c r="D33" s="143"/>
      <c r="E33" s="93" t="s">
        <v>1669</v>
      </c>
      <c r="F33" s="100"/>
      <c r="G33" s="99" t="s">
        <v>1665</v>
      </c>
    </row>
    <row r="34" spans="2:7" ht="39.75" customHeight="1" x14ac:dyDescent="0.35">
      <c r="B34" s="96" t="s">
        <v>1670</v>
      </c>
      <c r="C34" s="144"/>
      <c r="D34" s="145"/>
      <c r="E34" s="93" t="s">
        <v>1671</v>
      </c>
      <c r="F34" s="100"/>
      <c r="G34" s="99" t="s">
        <v>1665</v>
      </c>
    </row>
    <row r="35" spans="2:7" ht="48" customHeight="1" x14ac:dyDescent="0.35">
      <c r="B35" s="96" t="s">
        <v>1672</v>
      </c>
      <c r="C35" s="102" t="s">
        <v>1673</v>
      </c>
      <c r="D35" s="103"/>
      <c r="E35" s="104" t="s">
        <v>1674</v>
      </c>
      <c r="F35" s="105"/>
      <c r="G35" s="53"/>
    </row>
    <row r="36" spans="2:7" ht="39.65" customHeight="1" x14ac:dyDescent="0.35">
      <c r="B36" s="96" t="s">
        <v>1675</v>
      </c>
      <c r="C36" s="106" t="s">
        <v>1676</v>
      </c>
      <c r="D36" s="103"/>
      <c r="E36" s="104" t="s">
        <v>1674</v>
      </c>
      <c r="F36" s="105"/>
      <c r="G36" s="53"/>
    </row>
    <row r="37" spans="2:7" ht="58" x14ac:dyDescent="0.35">
      <c r="B37" s="107" t="s">
        <v>682</v>
      </c>
      <c r="C37" s="93" t="s">
        <v>1677</v>
      </c>
      <c r="D37" s="146" t="s">
        <v>1678</v>
      </c>
      <c r="E37" s="147"/>
      <c r="F37" s="108"/>
      <c r="G37" s="109" t="s">
        <v>1679</v>
      </c>
    </row>
    <row r="38" spans="2:7" ht="43.5" x14ac:dyDescent="0.35">
      <c r="B38" s="107" t="s">
        <v>1680</v>
      </c>
      <c r="C38" s="93" t="s">
        <v>1681</v>
      </c>
      <c r="D38" s="148" t="s">
        <v>1682</v>
      </c>
      <c r="E38" s="149"/>
      <c r="F38" s="93"/>
      <c r="G38" s="109" t="s">
        <v>1683</v>
      </c>
    </row>
    <row r="39" spans="2:7" ht="15.65" customHeight="1" x14ac:dyDescent="0.35">
      <c r="B39" s="110">
        <v>9</v>
      </c>
      <c r="C39" s="46" t="s">
        <v>1684</v>
      </c>
      <c r="D39" s="46"/>
      <c r="E39" s="46"/>
      <c r="F39" s="46"/>
      <c r="G39" s="53"/>
    </row>
    <row r="40" spans="2:7" x14ac:dyDescent="0.35">
      <c r="C40" s="93"/>
      <c r="D40" s="93" t="s">
        <v>1685</v>
      </c>
      <c r="E40" s="93" t="s">
        <v>1686</v>
      </c>
      <c r="F40" s="53"/>
    </row>
    <row r="41" spans="2:7" x14ac:dyDescent="0.35">
      <c r="C41" s="111" t="s">
        <v>94</v>
      </c>
      <c r="D41" s="93" t="s">
        <v>1687</v>
      </c>
      <c r="E41" s="93" t="s">
        <v>1688</v>
      </c>
    </row>
    <row r="42" spans="2:7" x14ac:dyDescent="0.35">
      <c r="C42" s="111" t="s">
        <v>1689</v>
      </c>
      <c r="D42" s="93" t="s">
        <v>1690</v>
      </c>
      <c r="E42" s="93" t="s">
        <v>1691</v>
      </c>
    </row>
    <row r="43" spans="2:7" x14ac:dyDescent="0.35">
      <c r="C43" s="111" t="s">
        <v>496</v>
      </c>
      <c r="D43" s="93" t="s">
        <v>1688</v>
      </c>
      <c r="E43" s="93" t="s">
        <v>1687</v>
      </c>
    </row>
    <row r="44" spans="2:7" x14ac:dyDescent="0.35">
      <c r="C44" s="111" t="s">
        <v>393</v>
      </c>
      <c r="D44" s="93" t="s">
        <v>1687</v>
      </c>
      <c r="E44" s="93" t="s">
        <v>1688</v>
      </c>
    </row>
    <row r="45" spans="2:7" x14ac:dyDescent="0.35">
      <c r="C45" s="111" t="s">
        <v>1692</v>
      </c>
      <c r="D45" s="93" t="s">
        <v>1688</v>
      </c>
      <c r="E45" s="93" t="s">
        <v>1687</v>
      </c>
    </row>
    <row r="46" spans="2:7" x14ac:dyDescent="0.35">
      <c r="C46" s="111" t="s">
        <v>1693</v>
      </c>
      <c r="D46" s="93"/>
      <c r="E46" s="93"/>
    </row>
    <row r="50" spans="2:2" x14ac:dyDescent="0.35">
      <c r="B50" s="112"/>
    </row>
  </sheetData>
  <sheetProtection algorithmName="SHA-512" hashValue="q28oKM0Ey2wsMf1Xk7bwc70HgGGMhADyLHUAP/0fBcTUwK2TD/h/qNcjK7wD+M0IN9dwptZXs2fVhRn7wSTSkA==" saltValue="yJnB6okSyBQlCMkQiAKM2g==" spinCount="100000" sheet="1" objects="1" scenarios="1"/>
  <mergeCells count="23">
    <mergeCell ref="C29:E29"/>
    <mergeCell ref="C30:D34"/>
    <mergeCell ref="D37:E37"/>
    <mergeCell ref="D38:E38"/>
    <mergeCell ref="C23:F23"/>
    <mergeCell ref="C24:F24"/>
    <mergeCell ref="C25:F25"/>
    <mergeCell ref="C26:C28"/>
    <mergeCell ref="E26:E27"/>
    <mergeCell ref="D28:E28"/>
    <mergeCell ref="C22:F22"/>
    <mergeCell ref="C4:E4"/>
    <mergeCell ref="B5:F5"/>
    <mergeCell ref="B6:B10"/>
    <mergeCell ref="C6:E10"/>
    <mergeCell ref="B11:B12"/>
    <mergeCell ref="C11:E12"/>
    <mergeCell ref="F11:F12"/>
    <mergeCell ref="B13:B18"/>
    <mergeCell ref="C13:E18"/>
    <mergeCell ref="B19:F19"/>
    <mergeCell ref="C20:F20"/>
    <mergeCell ref="C21:F21"/>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BF162-A8DA-44D5-AF3B-15C60CC546AB}">
  <dimension ref="B2:I81"/>
  <sheetViews>
    <sheetView showGridLines="0" workbookViewId="0">
      <selection activeCell="D33" sqref="D33"/>
    </sheetView>
  </sheetViews>
  <sheetFormatPr defaultRowHeight="14.5" x14ac:dyDescent="0.35"/>
  <cols>
    <col min="1" max="1" width="5.1796875" customWidth="1"/>
    <col min="2" max="2" width="9.26953125" customWidth="1"/>
    <col min="3" max="3" width="61.453125" customWidth="1"/>
    <col min="4" max="4" width="47.54296875" customWidth="1"/>
    <col min="6" max="6" width="14.453125" customWidth="1"/>
    <col min="7" max="7" width="15.1796875" customWidth="1"/>
    <col min="8" max="8" width="34.7265625" bestFit="1" customWidth="1"/>
    <col min="9" max="9" width="15.7265625" bestFit="1" customWidth="1"/>
  </cols>
  <sheetData>
    <row r="2" spans="2:9" ht="22" customHeight="1" x14ac:dyDescent="0.5">
      <c r="B2" s="74" t="s">
        <v>1695</v>
      </c>
    </row>
    <row r="3" spans="2:9" ht="22" customHeight="1" x14ac:dyDescent="0.5">
      <c r="B3" s="74"/>
    </row>
    <row r="4" spans="2:9" x14ac:dyDescent="0.35">
      <c r="B4" s="21" t="s">
        <v>1446</v>
      </c>
      <c r="C4" s="45" t="s">
        <v>1447</v>
      </c>
      <c r="D4" s="45" t="s">
        <v>1448</v>
      </c>
      <c r="E4" s="48" t="s">
        <v>1401</v>
      </c>
      <c r="F4" s="48" t="s">
        <v>1349</v>
      </c>
      <c r="G4" s="48" t="s">
        <v>1449</v>
      </c>
      <c r="H4" s="80" t="s">
        <v>1450</v>
      </c>
      <c r="I4" s="48" t="s">
        <v>1451</v>
      </c>
    </row>
    <row r="5" spans="2:9" x14ac:dyDescent="0.35">
      <c r="B5" s="45">
        <v>1</v>
      </c>
      <c r="C5" s="45" t="s">
        <v>1452</v>
      </c>
      <c r="D5" s="45" t="s">
        <v>1453</v>
      </c>
      <c r="E5" s="45">
        <v>2009</v>
      </c>
      <c r="F5" s="45" t="s">
        <v>1454</v>
      </c>
      <c r="G5" s="45" t="s">
        <v>1455</v>
      </c>
      <c r="H5" s="80" t="s">
        <v>42</v>
      </c>
      <c r="I5" s="45">
        <f>COUNTIF(Database!A:A,Table5[[#This Row],[Study ID]])</f>
        <v>6</v>
      </c>
    </row>
    <row r="6" spans="2:9" x14ac:dyDescent="0.35">
      <c r="B6" s="45">
        <v>2</v>
      </c>
      <c r="C6" s="45" t="s">
        <v>1456</v>
      </c>
      <c r="D6" s="45" t="s">
        <v>1457</v>
      </c>
      <c r="E6" s="45">
        <v>2006</v>
      </c>
      <c r="F6" s="45" t="s">
        <v>1458</v>
      </c>
      <c r="G6" s="45" t="s">
        <v>1455</v>
      </c>
      <c r="H6" s="80" t="s">
        <v>85</v>
      </c>
      <c r="I6" s="45">
        <f>COUNTIF(Database!A:A,Table5[[#This Row],[Study ID]])</f>
        <v>6</v>
      </c>
    </row>
    <row r="7" spans="2:9" x14ac:dyDescent="0.35">
      <c r="B7" s="45">
        <v>3</v>
      </c>
      <c r="C7" s="45" t="s">
        <v>1459</v>
      </c>
      <c r="D7" s="45" t="s">
        <v>1457</v>
      </c>
      <c r="E7" s="45">
        <v>2002</v>
      </c>
      <c r="F7" s="45" t="s">
        <v>1460</v>
      </c>
      <c r="G7" s="45" t="s">
        <v>1455</v>
      </c>
      <c r="H7" s="80" t="s">
        <v>116</v>
      </c>
      <c r="I7" s="45">
        <f>COUNTIF(Database!A:A,Table5[[#This Row],[Study ID]])</f>
        <v>5</v>
      </c>
    </row>
    <row r="8" spans="2:9" x14ac:dyDescent="0.35">
      <c r="B8" s="45">
        <v>7</v>
      </c>
      <c r="C8" s="45" t="s">
        <v>1463</v>
      </c>
      <c r="D8" s="45" t="s">
        <v>1464</v>
      </c>
      <c r="E8" s="45">
        <v>2006</v>
      </c>
      <c r="F8" s="45" t="s">
        <v>1465</v>
      </c>
      <c r="G8" s="45" t="s">
        <v>1466</v>
      </c>
      <c r="H8" s="80" t="s">
        <v>137</v>
      </c>
      <c r="I8" s="45">
        <f>COUNTIF(Database!A:A,Table5[[#This Row],[Study ID]])</f>
        <v>9</v>
      </c>
    </row>
    <row r="9" spans="2:9" x14ac:dyDescent="0.35">
      <c r="B9" s="45">
        <v>8</v>
      </c>
      <c r="C9" s="45" t="s">
        <v>1467</v>
      </c>
      <c r="D9" s="45" t="s">
        <v>1468</v>
      </c>
      <c r="E9" s="45">
        <v>2007</v>
      </c>
      <c r="F9" s="45" t="s">
        <v>1454</v>
      </c>
      <c r="G9" s="45" t="s">
        <v>1455</v>
      </c>
      <c r="H9" s="80" t="s">
        <v>160</v>
      </c>
      <c r="I9" s="45">
        <f>COUNTIF(Database!A:A,Table5[[#This Row],[Study ID]])</f>
        <v>2</v>
      </c>
    </row>
    <row r="10" spans="2:9" x14ac:dyDescent="0.35">
      <c r="B10" s="45">
        <v>9</v>
      </c>
      <c r="C10" s="45" t="s">
        <v>1469</v>
      </c>
      <c r="D10" s="45" t="s">
        <v>1470</v>
      </c>
      <c r="E10" s="45">
        <v>2004</v>
      </c>
      <c r="F10" s="45" t="s">
        <v>1460</v>
      </c>
      <c r="G10" s="45" t="s">
        <v>1455</v>
      </c>
      <c r="H10" s="80" t="s">
        <v>170</v>
      </c>
      <c r="I10" s="45">
        <f>COUNTIF(Database!A:A,Table5[[#This Row],[Study ID]])</f>
        <v>2</v>
      </c>
    </row>
    <row r="11" spans="2:9" x14ac:dyDescent="0.35">
      <c r="B11" s="45">
        <v>11</v>
      </c>
      <c r="C11" s="45" t="s">
        <v>1471</v>
      </c>
      <c r="D11" s="45" t="s">
        <v>1472</v>
      </c>
      <c r="E11" s="45">
        <v>2008</v>
      </c>
      <c r="F11" s="45" t="s">
        <v>1454</v>
      </c>
      <c r="G11" s="45" t="s">
        <v>1455</v>
      </c>
      <c r="H11" s="80" t="s">
        <v>178</v>
      </c>
      <c r="I11" s="45">
        <f>COUNTIF(Database!A:A,Table5[[#This Row],[Study ID]])</f>
        <v>6</v>
      </c>
    </row>
    <row r="12" spans="2:9" x14ac:dyDescent="0.35">
      <c r="B12" s="45">
        <v>14</v>
      </c>
      <c r="C12" s="45" t="s">
        <v>1474</v>
      </c>
      <c r="D12" s="45" t="s">
        <v>1475</v>
      </c>
      <c r="E12" s="45">
        <v>2009</v>
      </c>
      <c r="F12" s="45" t="s">
        <v>1460</v>
      </c>
      <c r="G12" s="45" t="s">
        <v>1455</v>
      </c>
      <c r="H12" s="80" t="s">
        <v>198</v>
      </c>
      <c r="I12" s="45">
        <f>COUNTIF(Database!A:A,Table5[[#This Row],[Study ID]])</f>
        <v>2</v>
      </c>
    </row>
    <row r="13" spans="2:9" x14ac:dyDescent="0.35">
      <c r="B13" s="45">
        <v>15</v>
      </c>
      <c r="C13" s="45" t="s">
        <v>1476</v>
      </c>
      <c r="D13" s="45" t="s">
        <v>1477</v>
      </c>
      <c r="E13" s="45">
        <v>2004</v>
      </c>
      <c r="F13" s="45" t="s">
        <v>1454</v>
      </c>
      <c r="G13" s="45" t="s">
        <v>1455</v>
      </c>
      <c r="H13" s="80" t="s">
        <v>204</v>
      </c>
      <c r="I13" s="45">
        <f>COUNTIF(Database!A:A,Table5[[#This Row],[Study ID]])</f>
        <v>38</v>
      </c>
    </row>
    <row r="14" spans="2:9" x14ac:dyDescent="0.35">
      <c r="B14" s="45">
        <v>16</v>
      </c>
      <c r="C14" s="45" t="s">
        <v>1478</v>
      </c>
      <c r="D14" s="45" t="s">
        <v>1479</v>
      </c>
      <c r="E14" s="45">
        <v>2000</v>
      </c>
      <c r="F14" s="45" t="s">
        <v>1465</v>
      </c>
      <c r="G14" s="45" t="s">
        <v>1466</v>
      </c>
      <c r="H14" s="80" t="s">
        <v>281</v>
      </c>
      <c r="I14" s="45">
        <f>COUNTIF(Database!A:A,Table5[[#This Row],[Study ID]])</f>
        <v>2</v>
      </c>
    </row>
    <row r="15" spans="2:9" x14ac:dyDescent="0.35">
      <c r="B15" s="45">
        <v>17</v>
      </c>
      <c r="C15" s="45" t="s">
        <v>1480</v>
      </c>
      <c r="D15" s="45" t="s">
        <v>1481</v>
      </c>
      <c r="E15" s="45">
        <v>2009</v>
      </c>
      <c r="F15" s="45" t="s">
        <v>1454</v>
      </c>
      <c r="G15" s="45" t="s">
        <v>1455</v>
      </c>
      <c r="H15" s="80" t="s">
        <v>292</v>
      </c>
      <c r="I15" s="45">
        <f>COUNTIF(Database!A:A,Table5[[#This Row],[Study ID]])</f>
        <v>1</v>
      </c>
    </row>
    <row r="16" spans="2:9" x14ac:dyDescent="0.35">
      <c r="B16" s="45">
        <v>19</v>
      </c>
      <c r="C16" s="45" t="s">
        <v>1482</v>
      </c>
      <c r="D16" s="45" t="s">
        <v>1483</v>
      </c>
      <c r="E16" s="45">
        <v>2007</v>
      </c>
      <c r="F16" s="45" t="s">
        <v>1454</v>
      </c>
      <c r="G16" s="45" t="s">
        <v>1455</v>
      </c>
      <c r="H16" s="80" t="s">
        <v>299</v>
      </c>
      <c r="I16" s="45">
        <f>COUNTIF(Database!A:A,Table5[[#This Row],[Study ID]])</f>
        <v>3</v>
      </c>
    </row>
    <row r="17" spans="2:9" x14ac:dyDescent="0.35">
      <c r="B17" s="45">
        <v>21</v>
      </c>
      <c r="C17" s="45" t="s">
        <v>1484</v>
      </c>
      <c r="D17" s="45" t="s">
        <v>1485</v>
      </c>
      <c r="E17" s="45">
        <v>2006</v>
      </c>
      <c r="F17" s="45" t="s">
        <v>1454</v>
      </c>
      <c r="G17" s="45" t="s">
        <v>1455</v>
      </c>
      <c r="H17" s="80" t="s">
        <v>314</v>
      </c>
      <c r="I17" s="45">
        <f>COUNTIF(Database!A:A,Table5[[#This Row],[Study ID]])</f>
        <v>4</v>
      </c>
    </row>
    <row r="18" spans="2:9" x14ac:dyDescent="0.35">
      <c r="B18" s="45">
        <v>22</v>
      </c>
      <c r="C18" s="45" t="s">
        <v>1486</v>
      </c>
      <c r="D18" s="45" t="s">
        <v>1487</v>
      </c>
      <c r="E18" s="45">
        <v>2005</v>
      </c>
      <c r="F18" s="45" t="s">
        <v>1488</v>
      </c>
      <c r="G18" s="45" t="s">
        <v>1455</v>
      </c>
      <c r="H18" s="80" t="s">
        <v>328</v>
      </c>
      <c r="I18" s="45">
        <f>COUNTIF(Database!A:A,Table5[[#This Row],[Study ID]])</f>
        <v>16</v>
      </c>
    </row>
    <row r="19" spans="2:9" x14ac:dyDescent="0.35">
      <c r="B19" s="45">
        <v>25</v>
      </c>
      <c r="C19" s="45" t="s">
        <v>1489</v>
      </c>
      <c r="D19" s="45" t="s">
        <v>1490</v>
      </c>
      <c r="E19" s="45">
        <v>2005</v>
      </c>
      <c r="F19" s="45" t="s">
        <v>1465</v>
      </c>
      <c r="G19" s="45" t="s">
        <v>1466</v>
      </c>
      <c r="H19" s="80" t="s">
        <v>355</v>
      </c>
      <c r="I19" s="45">
        <f>COUNTIF(Database!A:A,Table5[[#This Row],[Study ID]])</f>
        <v>5</v>
      </c>
    </row>
    <row r="20" spans="2:9" x14ac:dyDescent="0.35">
      <c r="B20" s="45">
        <v>29</v>
      </c>
      <c r="C20" s="45" t="s">
        <v>1491</v>
      </c>
      <c r="D20" s="45" t="s">
        <v>1492</v>
      </c>
      <c r="E20" s="45">
        <v>2009</v>
      </c>
      <c r="F20" s="45" t="s">
        <v>1454</v>
      </c>
      <c r="G20" s="45" t="s">
        <v>1455</v>
      </c>
      <c r="H20" s="80" t="s">
        <v>374</v>
      </c>
      <c r="I20" s="45">
        <f>COUNTIF(Database!A:A,Table5[[#This Row],[Study ID]])</f>
        <v>3</v>
      </c>
    </row>
    <row r="21" spans="2:9" x14ac:dyDescent="0.35">
      <c r="B21" s="45">
        <v>30</v>
      </c>
      <c r="C21" s="45" t="s">
        <v>1493</v>
      </c>
      <c r="D21" s="45" t="s">
        <v>1494</v>
      </c>
      <c r="E21" s="45">
        <v>2006</v>
      </c>
      <c r="F21" s="45" t="s">
        <v>1454</v>
      </c>
      <c r="G21" s="45" t="s">
        <v>1455</v>
      </c>
      <c r="H21" s="80" t="s">
        <v>388</v>
      </c>
      <c r="I21" s="45">
        <f>COUNTIF(Database!A:A,Table5[[#This Row],[Study ID]])</f>
        <v>16</v>
      </c>
    </row>
    <row r="22" spans="2:9" x14ac:dyDescent="0.35">
      <c r="B22" s="45">
        <v>31</v>
      </c>
      <c r="C22" s="45" t="s">
        <v>1495</v>
      </c>
      <c r="D22" s="45" t="s">
        <v>1496</v>
      </c>
      <c r="E22" s="45">
        <v>2008</v>
      </c>
      <c r="F22" s="45" t="s">
        <v>1454</v>
      </c>
      <c r="G22" s="45" t="s">
        <v>1455</v>
      </c>
      <c r="H22" s="80" t="s">
        <v>423</v>
      </c>
      <c r="I22" s="45">
        <f>COUNTIF(Database!A:A,Table5[[#This Row],[Study ID]])</f>
        <v>11</v>
      </c>
    </row>
    <row r="23" spans="2:9" x14ac:dyDescent="0.35">
      <c r="B23" s="45">
        <v>32</v>
      </c>
      <c r="C23" s="45" t="s">
        <v>1497</v>
      </c>
      <c r="D23" s="45" t="s">
        <v>1498</v>
      </c>
      <c r="E23" s="45">
        <v>2012</v>
      </c>
      <c r="F23" s="45" t="s">
        <v>1454</v>
      </c>
      <c r="G23" s="45" t="s">
        <v>1455</v>
      </c>
      <c r="H23" s="80" t="s">
        <v>442</v>
      </c>
      <c r="I23" s="45">
        <f>COUNTIF(Database!A:A,Table5[[#This Row],[Study ID]])</f>
        <v>3</v>
      </c>
    </row>
    <row r="24" spans="2:9" x14ac:dyDescent="0.35">
      <c r="B24" s="45">
        <v>33</v>
      </c>
      <c r="C24" s="45" t="s">
        <v>1499</v>
      </c>
      <c r="D24" s="45" t="s">
        <v>1500</v>
      </c>
      <c r="E24" s="45">
        <v>2016</v>
      </c>
      <c r="F24" s="45" t="s">
        <v>1501</v>
      </c>
      <c r="G24" s="45" t="s">
        <v>1455</v>
      </c>
      <c r="H24" s="80" t="s">
        <v>450</v>
      </c>
      <c r="I24" s="45">
        <f>COUNTIF(Database!A:A,Table5[[#This Row],[Study ID]])</f>
        <v>9</v>
      </c>
    </row>
    <row r="25" spans="2:9" x14ac:dyDescent="0.35">
      <c r="B25" s="45">
        <v>34</v>
      </c>
      <c r="C25" s="45" t="s">
        <v>1502</v>
      </c>
      <c r="D25" s="45" t="s">
        <v>1503</v>
      </c>
      <c r="E25" s="45">
        <v>2014</v>
      </c>
      <c r="F25" s="45" t="s">
        <v>1458</v>
      </c>
      <c r="G25" s="45" t="s">
        <v>1455</v>
      </c>
      <c r="H25" s="80" t="s">
        <v>466</v>
      </c>
      <c r="I25" s="45">
        <f>COUNTIF(Database!A:A,Table5[[#This Row],[Study ID]])</f>
        <v>5</v>
      </c>
    </row>
    <row r="26" spans="2:9" x14ac:dyDescent="0.35">
      <c r="B26" s="45">
        <v>36</v>
      </c>
      <c r="C26" s="45" t="s">
        <v>1504</v>
      </c>
      <c r="D26" s="45" t="s">
        <v>1505</v>
      </c>
      <c r="E26" s="45">
        <v>2013</v>
      </c>
      <c r="F26" s="45" t="s">
        <v>1458</v>
      </c>
      <c r="G26" s="45" t="s">
        <v>1455</v>
      </c>
      <c r="H26" s="80" t="s">
        <v>480</v>
      </c>
      <c r="I26" s="45">
        <f>COUNTIF(Database!A:A,Table5[[#This Row],[Study ID]])</f>
        <v>2</v>
      </c>
    </row>
    <row r="27" spans="2:9" x14ac:dyDescent="0.35">
      <c r="B27" s="45">
        <v>37</v>
      </c>
      <c r="C27" s="45" t="s">
        <v>1506</v>
      </c>
      <c r="D27" s="45" t="s">
        <v>1507</v>
      </c>
      <c r="E27" s="45">
        <v>2012</v>
      </c>
      <c r="F27" s="45" t="s">
        <v>1458</v>
      </c>
      <c r="G27" s="45" t="s">
        <v>1455</v>
      </c>
      <c r="H27" s="80" t="s">
        <v>487</v>
      </c>
      <c r="I27" s="45">
        <f>COUNTIF(Database!A:A,Table5[[#This Row],[Study ID]])</f>
        <v>9</v>
      </c>
    </row>
    <row r="28" spans="2:9" x14ac:dyDescent="0.35">
      <c r="B28" s="45">
        <v>38</v>
      </c>
      <c r="C28" s="45" t="s">
        <v>1508</v>
      </c>
      <c r="D28" s="45" t="s">
        <v>1509</v>
      </c>
      <c r="E28" s="45">
        <v>2012</v>
      </c>
      <c r="F28" s="45" t="s">
        <v>1473</v>
      </c>
      <c r="G28" s="45" t="s">
        <v>1455</v>
      </c>
      <c r="H28" s="80" t="s">
        <v>505</v>
      </c>
      <c r="I28" s="45">
        <f>COUNTIF(Database!A:A,Table5[[#This Row],[Study ID]])</f>
        <v>22</v>
      </c>
    </row>
    <row r="29" spans="2:9" x14ac:dyDescent="0.35">
      <c r="B29" s="45">
        <v>39</v>
      </c>
      <c r="C29" s="45" t="s">
        <v>1510</v>
      </c>
      <c r="D29" s="45" t="s">
        <v>1511</v>
      </c>
      <c r="E29" s="45">
        <v>2012</v>
      </c>
      <c r="F29" s="45" t="s">
        <v>1458</v>
      </c>
      <c r="G29" s="45" t="s">
        <v>1455</v>
      </c>
      <c r="H29" s="80" t="s">
        <v>548</v>
      </c>
      <c r="I29" s="45">
        <f>COUNTIF(Database!A:A,Table5[[#This Row],[Study ID]])</f>
        <v>1</v>
      </c>
    </row>
    <row r="30" spans="2:9" x14ac:dyDescent="0.35">
      <c r="B30" s="45">
        <v>44</v>
      </c>
      <c r="C30" s="45" t="s">
        <v>1513</v>
      </c>
      <c r="D30" s="45" t="s">
        <v>1514</v>
      </c>
      <c r="E30" s="45">
        <v>2012</v>
      </c>
      <c r="F30" s="45" t="s">
        <v>1458</v>
      </c>
      <c r="G30" s="45" t="s">
        <v>1455</v>
      </c>
      <c r="H30" s="80" t="s">
        <v>555</v>
      </c>
      <c r="I30" s="45">
        <f>COUNTIF(Database!A:A,Table5[[#This Row],[Study ID]])</f>
        <v>3</v>
      </c>
    </row>
    <row r="31" spans="2:9" x14ac:dyDescent="0.35">
      <c r="B31" s="45">
        <v>45</v>
      </c>
      <c r="C31" s="45" t="s">
        <v>1515</v>
      </c>
      <c r="D31" s="45" t="s">
        <v>1516</v>
      </c>
      <c r="E31" s="45">
        <v>2013</v>
      </c>
      <c r="F31" s="45" t="s">
        <v>1473</v>
      </c>
      <c r="G31" s="45" t="s">
        <v>1517</v>
      </c>
      <c r="H31" s="80" t="s">
        <v>561</v>
      </c>
      <c r="I31" s="45">
        <f>COUNTIF(Database!A:A,Table5[[#This Row],[Study ID]])</f>
        <v>1</v>
      </c>
    </row>
    <row r="32" spans="2:9" x14ac:dyDescent="0.35">
      <c r="B32" s="45">
        <v>47</v>
      </c>
      <c r="C32" s="45" t="s">
        <v>1518</v>
      </c>
      <c r="D32" s="45" t="s">
        <v>1519</v>
      </c>
      <c r="E32" s="45">
        <v>2013</v>
      </c>
      <c r="F32" s="45" t="s">
        <v>1458</v>
      </c>
      <c r="G32" s="45" t="s">
        <v>1455</v>
      </c>
      <c r="H32" s="80" t="s">
        <v>568</v>
      </c>
      <c r="I32" s="45">
        <f>COUNTIF(Database!A:A,Table5[[#This Row],[Study ID]])</f>
        <v>4</v>
      </c>
    </row>
    <row r="33" spans="2:9" x14ac:dyDescent="0.35">
      <c r="B33" s="45">
        <v>50</v>
      </c>
      <c r="C33" s="45" t="s">
        <v>1520</v>
      </c>
      <c r="D33" s="45" t="s">
        <v>1521</v>
      </c>
      <c r="E33" s="45">
        <v>2017</v>
      </c>
      <c r="F33" s="45" t="s">
        <v>1462</v>
      </c>
      <c r="G33" s="45" t="s">
        <v>1455</v>
      </c>
      <c r="H33" s="80" t="s">
        <v>579</v>
      </c>
      <c r="I33" s="45">
        <f>COUNTIF(Database!A:A,Table5[[#This Row],[Study ID]])</f>
        <v>3</v>
      </c>
    </row>
    <row r="34" spans="2:9" x14ac:dyDescent="0.35">
      <c r="B34" s="45">
        <v>51</v>
      </c>
      <c r="C34" s="45" t="s">
        <v>1522</v>
      </c>
      <c r="D34" s="45" t="s">
        <v>1523</v>
      </c>
      <c r="E34" s="45">
        <v>2010</v>
      </c>
      <c r="F34" s="45" t="s">
        <v>1473</v>
      </c>
      <c r="G34" s="45" t="s">
        <v>1455</v>
      </c>
      <c r="H34" s="80" t="s">
        <v>588</v>
      </c>
      <c r="I34" s="45">
        <f>COUNTIF(Database!A:A,Table5[[#This Row],[Study ID]])</f>
        <v>2</v>
      </c>
    </row>
    <row r="35" spans="2:9" x14ac:dyDescent="0.35">
      <c r="B35" s="45">
        <v>52</v>
      </c>
      <c r="C35" s="45" t="s">
        <v>1524</v>
      </c>
      <c r="D35" s="45" t="s">
        <v>1525</v>
      </c>
      <c r="E35" s="45">
        <v>2015</v>
      </c>
      <c r="F35" s="45" t="s">
        <v>1526</v>
      </c>
      <c r="G35" s="45" t="s">
        <v>1455</v>
      </c>
      <c r="H35" s="80" t="s">
        <v>593</v>
      </c>
      <c r="I35" s="45">
        <f>COUNTIF(Database!A:A,Table5[[#This Row],[Study ID]])</f>
        <v>5</v>
      </c>
    </row>
    <row r="36" spans="2:9" x14ac:dyDescent="0.35">
      <c r="B36" s="45">
        <v>54</v>
      </c>
      <c r="C36" s="45" t="s">
        <v>1527</v>
      </c>
      <c r="D36" s="45" t="s">
        <v>1528</v>
      </c>
      <c r="E36" s="45">
        <v>2013</v>
      </c>
      <c r="F36" s="45" t="s">
        <v>1526</v>
      </c>
      <c r="G36" s="45" t="s">
        <v>1455</v>
      </c>
      <c r="H36" s="80" t="s">
        <v>606</v>
      </c>
      <c r="I36" s="45">
        <f>COUNTIF(Database!A:A,Table5[[#This Row],[Study ID]])</f>
        <v>12</v>
      </c>
    </row>
    <row r="37" spans="2:9" x14ac:dyDescent="0.35">
      <c r="B37" s="45">
        <v>55</v>
      </c>
      <c r="C37" s="45" t="s">
        <v>1529</v>
      </c>
      <c r="D37" s="45" t="s">
        <v>1530</v>
      </c>
      <c r="E37" s="45">
        <v>2010</v>
      </c>
      <c r="F37" s="45" t="s">
        <v>1526</v>
      </c>
      <c r="G37" s="45" t="s">
        <v>1455</v>
      </c>
      <c r="H37" s="80" t="s">
        <v>629</v>
      </c>
      <c r="I37" s="45">
        <f>COUNTIF(Database!A:A,Table5[[#This Row],[Study ID]])</f>
        <v>9</v>
      </c>
    </row>
    <row r="38" spans="2:9" x14ac:dyDescent="0.35">
      <c r="B38" s="45">
        <v>57</v>
      </c>
      <c r="C38" s="45" t="s">
        <v>1531</v>
      </c>
      <c r="D38" s="45" t="s">
        <v>1532</v>
      </c>
      <c r="E38" s="45">
        <v>2012</v>
      </c>
      <c r="F38" s="45" t="s">
        <v>1473</v>
      </c>
      <c r="G38" s="45" t="s">
        <v>1455</v>
      </c>
      <c r="H38" s="80" t="s">
        <v>651</v>
      </c>
      <c r="I38" s="45">
        <f>COUNTIF(Database!A:A,Table5[[#This Row],[Study ID]])</f>
        <v>3</v>
      </c>
    </row>
    <row r="39" spans="2:9" x14ac:dyDescent="0.35">
      <c r="B39" s="45">
        <v>58</v>
      </c>
      <c r="C39" s="45" t="s">
        <v>1533</v>
      </c>
      <c r="D39" s="45" t="s">
        <v>1534</v>
      </c>
      <c r="E39" s="45">
        <v>2017</v>
      </c>
      <c r="F39" s="45" t="s">
        <v>1473</v>
      </c>
      <c r="G39" s="45" t="s">
        <v>1455</v>
      </c>
      <c r="H39" s="80" t="s">
        <v>661</v>
      </c>
      <c r="I39" s="45">
        <f>COUNTIF(Database!A:A,Table5[[#This Row],[Study ID]])</f>
        <v>3</v>
      </c>
    </row>
    <row r="40" spans="2:9" x14ac:dyDescent="0.35">
      <c r="B40" s="45">
        <v>59</v>
      </c>
      <c r="C40" s="45" t="s">
        <v>1535</v>
      </c>
      <c r="D40" s="45" t="s">
        <v>1536</v>
      </c>
      <c r="E40" s="45">
        <v>2016</v>
      </c>
      <c r="F40" s="45" t="s">
        <v>1526</v>
      </c>
      <c r="G40" s="45" t="s">
        <v>1455</v>
      </c>
      <c r="H40" s="80" t="s">
        <v>673</v>
      </c>
      <c r="I40" s="45">
        <f>COUNTIF(Database!A:A,Table5[[#This Row],[Study ID]])</f>
        <v>3</v>
      </c>
    </row>
    <row r="41" spans="2:9" x14ac:dyDescent="0.35">
      <c r="B41" s="45">
        <v>60</v>
      </c>
      <c r="C41" s="45" t="s">
        <v>1537</v>
      </c>
      <c r="D41" s="45" t="s">
        <v>1538</v>
      </c>
      <c r="E41" s="45">
        <v>2012</v>
      </c>
      <c r="F41" s="45" t="s">
        <v>1462</v>
      </c>
      <c r="G41" s="45" t="s">
        <v>1455</v>
      </c>
      <c r="H41" s="80" t="s">
        <v>688</v>
      </c>
      <c r="I41" s="45">
        <f>COUNTIF(Database!A:A,Table5[[#This Row],[Study ID]])</f>
        <v>1</v>
      </c>
    </row>
    <row r="42" spans="2:9" x14ac:dyDescent="0.35">
      <c r="B42" s="45">
        <v>62</v>
      </c>
      <c r="C42" s="45" t="s">
        <v>1539</v>
      </c>
      <c r="D42" s="45" t="s">
        <v>1540</v>
      </c>
      <c r="E42" s="45">
        <v>2013</v>
      </c>
      <c r="F42" s="45" t="s">
        <v>1458</v>
      </c>
      <c r="G42" s="45" t="s">
        <v>1455</v>
      </c>
      <c r="H42" s="80" t="s">
        <v>694</v>
      </c>
      <c r="I42" s="45">
        <f>COUNTIF(Database!A:A,Table5[[#This Row],[Study ID]])</f>
        <v>1</v>
      </c>
    </row>
    <row r="43" spans="2:9" x14ac:dyDescent="0.35">
      <c r="B43" s="45">
        <v>64</v>
      </c>
      <c r="C43" s="45" t="s">
        <v>1541</v>
      </c>
      <c r="D43" s="45" t="s">
        <v>1542</v>
      </c>
      <c r="E43" s="45">
        <v>2011</v>
      </c>
      <c r="F43" s="45" t="s">
        <v>1512</v>
      </c>
      <c r="G43" s="45" t="s">
        <v>1455</v>
      </c>
      <c r="H43" s="80" t="s">
        <v>699</v>
      </c>
      <c r="I43" s="45">
        <f>COUNTIF(Database!A:A,Table5[[#This Row],[Study ID]])</f>
        <v>1</v>
      </c>
    </row>
    <row r="44" spans="2:9" x14ac:dyDescent="0.35">
      <c r="B44" s="45">
        <v>65</v>
      </c>
      <c r="C44" s="45" t="s">
        <v>1543</v>
      </c>
      <c r="D44" s="45" t="s">
        <v>1544</v>
      </c>
      <c r="E44" s="45">
        <v>2014</v>
      </c>
      <c r="F44" s="45" t="s">
        <v>1458</v>
      </c>
      <c r="G44" s="45" t="s">
        <v>1455</v>
      </c>
      <c r="H44" s="80" t="s">
        <v>705</v>
      </c>
      <c r="I44" s="45">
        <f>COUNTIF(Database!A:A,Table5[[#This Row],[Study ID]])</f>
        <v>88</v>
      </c>
    </row>
    <row r="45" spans="2:9" x14ac:dyDescent="0.35">
      <c r="B45" s="45">
        <v>66</v>
      </c>
      <c r="C45" s="45" t="s">
        <v>1545</v>
      </c>
      <c r="D45" s="45" t="s">
        <v>1546</v>
      </c>
      <c r="E45" s="45">
        <v>2010</v>
      </c>
      <c r="F45" s="45" t="s">
        <v>1465</v>
      </c>
      <c r="G45" s="45" t="s">
        <v>1466</v>
      </c>
      <c r="H45" s="80" t="s">
        <v>815</v>
      </c>
      <c r="I45" s="45">
        <f>COUNTIF(Database!A:A,Table5[[#This Row],[Study ID]])</f>
        <v>1</v>
      </c>
    </row>
    <row r="46" spans="2:9" x14ac:dyDescent="0.35">
      <c r="B46" s="45">
        <v>67</v>
      </c>
      <c r="C46" s="45" t="s">
        <v>1547</v>
      </c>
      <c r="D46" s="45" t="s">
        <v>1548</v>
      </c>
      <c r="E46" s="45">
        <v>2015</v>
      </c>
      <c r="F46" s="45" t="s">
        <v>1458</v>
      </c>
      <c r="G46" s="45" t="s">
        <v>1455</v>
      </c>
      <c r="H46" s="80" t="s">
        <v>821</v>
      </c>
      <c r="I46" s="45">
        <f>COUNTIF(Database!A:A,Table5[[#This Row],[Study ID]])</f>
        <v>4</v>
      </c>
    </row>
    <row r="47" spans="2:9" x14ac:dyDescent="0.35">
      <c r="B47" s="45">
        <v>69</v>
      </c>
      <c r="C47" s="45" t="s">
        <v>1549</v>
      </c>
      <c r="D47" s="45" t="s">
        <v>1550</v>
      </c>
      <c r="E47" s="45">
        <v>2014</v>
      </c>
      <c r="F47" s="45" t="s">
        <v>1458</v>
      </c>
      <c r="G47" s="45" t="s">
        <v>1455</v>
      </c>
      <c r="H47" s="80" t="s">
        <v>835</v>
      </c>
      <c r="I47" s="45">
        <f>COUNTIF(Database!A:A,Table5[[#This Row],[Study ID]])</f>
        <v>5</v>
      </c>
    </row>
    <row r="48" spans="2:9" x14ac:dyDescent="0.35">
      <c r="B48" s="45">
        <v>70</v>
      </c>
      <c r="C48" s="45" t="s">
        <v>1551</v>
      </c>
      <c r="D48" s="45" t="s">
        <v>1552</v>
      </c>
      <c r="E48" s="45">
        <v>2012</v>
      </c>
      <c r="F48" s="45" t="s">
        <v>1526</v>
      </c>
      <c r="G48" s="45" t="s">
        <v>1455</v>
      </c>
      <c r="H48" s="80" t="s">
        <v>848</v>
      </c>
      <c r="I48" s="45">
        <f>COUNTIF(Database!A:A,Table5[[#This Row],[Study ID]])</f>
        <v>10</v>
      </c>
    </row>
    <row r="49" spans="2:9" x14ac:dyDescent="0.35">
      <c r="B49" s="45">
        <v>71</v>
      </c>
      <c r="C49" s="45" t="s">
        <v>1553</v>
      </c>
      <c r="D49" s="45" t="s">
        <v>1554</v>
      </c>
      <c r="E49" s="45">
        <v>2016</v>
      </c>
      <c r="F49" s="45" t="s">
        <v>1460</v>
      </c>
      <c r="G49" s="45" t="s">
        <v>1455</v>
      </c>
      <c r="H49" s="80" t="s">
        <v>871</v>
      </c>
      <c r="I49" s="45">
        <f>COUNTIF(Database!A:A,Table5[[#This Row],[Study ID]])</f>
        <v>4</v>
      </c>
    </row>
    <row r="50" spans="2:9" x14ac:dyDescent="0.35">
      <c r="B50" s="45">
        <v>72</v>
      </c>
      <c r="C50" s="45" t="s">
        <v>1555</v>
      </c>
      <c r="D50" s="45" t="s">
        <v>1556</v>
      </c>
      <c r="E50" s="45">
        <v>2013</v>
      </c>
      <c r="F50" s="45" t="s">
        <v>1465</v>
      </c>
      <c r="G50" s="45" t="s">
        <v>1466</v>
      </c>
      <c r="H50" s="80" t="s">
        <v>880</v>
      </c>
      <c r="I50" s="45">
        <f>COUNTIF(Database!A:A,Table5[[#This Row],[Study ID]])</f>
        <v>8</v>
      </c>
    </row>
    <row r="51" spans="2:9" x14ac:dyDescent="0.35">
      <c r="B51" s="45">
        <v>73</v>
      </c>
      <c r="C51" s="45" t="s">
        <v>1557</v>
      </c>
      <c r="D51" s="45" t="s">
        <v>1558</v>
      </c>
      <c r="E51" s="45">
        <v>2013</v>
      </c>
      <c r="F51" s="45" t="s">
        <v>1465</v>
      </c>
      <c r="G51" s="45" t="s">
        <v>1466</v>
      </c>
      <c r="H51" s="80" t="s">
        <v>893</v>
      </c>
      <c r="I51" s="45">
        <f>COUNTIF(Database!A:A,Table5[[#This Row],[Study ID]])</f>
        <v>6</v>
      </c>
    </row>
    <row r="52" spans="2:9" x14ac:dyDescent="0.35">
      <c r="B52" s="45">
        <v>76</v>
      </c>
      <c r="C52" s="45" t="s">
        <v>1559</v>
      </c>
      <c r="D52" s="45" t="s">
        <v>1560</v>
      </c>
      <c r="E52" s="45">
        <v>2016</v>
      </c>
      <c r="F52" s="45" t="s">
        <v>1473</v>
      </c>
      <c r="G52" s="45" t="s">
        <v>1455</v>
      </c>
      <c r="H52" s="80" t="s">
        <v>907</v>
      </c>
      <c r="I52" s="45">
        <f>COUNTIF(Database!A:A,Table5[[#This Row],[Study ID]])</f>
        <v>2</v>
      </c>
    </row>
    <row r="53" spans="2:9" x14ac:dyDescent="0.35">
      <c r="B53" s="45">
        <v>80</v>
      </c>
      <c r="C53" s="45" t="s">
        <v>1562</v>
      </c>
      <c r="D53" s="45" t="s">
        <v>1563</v>
      </c>
      <c r="E53" s="45">
        <v>2016</v>
      </c>
      <c r="F53" s="45" t="s">
        <v>1526</v>
      </c>
      <c r="G53" s="45" t="s">
        <v>1564</v>
      </c>
      <c r="H53" s="80" t="s">
        <v>914</v>
      </c>
      <c r="I53" s="45">
        <f>COUNTIF(Database!A:A,Table5[[#This Row],[Study ID]])</f>
        <v>2</v>
      </c>
    </row>
    <row r="54" spans="2:9" x14ac:dyDescent="0.35">
      <c r="B54" s="45">
        <v>86</v>
      </c>
      <c r="C54" s="45" t="s">
        <v>1565</v>
      </c>
      <c r="D54" s="45" t="s">
        <v>1566</v>
      </c>
      <c r="E54" s="45">
        <v>2016</v>
      </c>
      <c r="F54" s="45" t="s">
        <v>1462</v>
      </c>
      <c r="G54" s="45" t="s">
        <v>1455</v>
      </c>
      <c r="H54" s="80" t="s">
        <v>920</v>
      </c>
      <c r="I54" s="45">
        <f>COUNTIF(Database!A:A,Table5[[#This Row],[Study ID]])</f>
        <v>8</v>
      </c>
    </row>
    <row r="55" spans="2:9" x14ac:dyDescent="0.35">
      <c r="B55" s="45">
        <v>88</v>
      </c>
      <c r="C55" s="45" t="s">
        <v>1567</v>
      </c>
      <c r="D55" s="45" t="s">
        <v>1568</v>
      </c>
      <c r="E55" s="45">
        <v>2017</v>
      </c>
      <c r="F55" s="45" t="s">
        <v>1473</v>
      </c>
      <c r="G55" s="45" t="s">
        <v>1455</v>
      </c>
      <c r="H55" s="80" t="s">
        <v>937</v>
      </c>
      <c r="I55" s="45">
        <f>COUNTIF(Database!A:A,Table5[[#This Row],[Study ID]])</f>
        <v>3</v>
      </c>
    </row>
    <row r="56" spans="2:9" x14ac:dyDescent="0.35">
      <c r="B56" s="45">
        <v>89</v>
      </c>
      <c r="C56" s="45" t="s">
        <v>1569</v>
      </c>
      <c r="D56" s="45" t="s">
        <v>1570</v>
      </c>
      <c r="E56" s="45">
        <v>2016</v>
      </c>
      <c r="F56" s="45" t="s">
        <v>1454</v>
      </c>
      <c r="G56" s="45" t="s">
        <v>1455</v>
      </c>
      <c r="H56" s="80" t="s">
        <v>945</v>
      </c>
      <c r="I56" s="45">
        <f>COUNTIF(Database!A:A,Table5[[#This Row],[Study ID]])</f>
        <v>1</v>
      </c>
    </row>
    <row r="57" spans="2:9" x14ac:dyDescent="0.35">
      <c r="B57" s="45">
        <v>91</v>
      </c>
      <c r="C57" s="45" t="s">
        <v>1571</v>
      </c>
      <c r="D57" s="45" t="s">
        <v>1572</v>
      </c>
      <c r="E57" s="45">
        <v>2015</v>
      </c>
      <c r="F57" s="45" t="s">
        <v>1473</v>
      </c>
      <c r="G57" s="45" t="s">
        <v>1455</v>
      </c>
      <c r="H57" s="80" t="s">
        <v>951</v>
      </c>
      <c r="I57" s="45">
        <f>COUNTIF(Database!A:A,Table5[[#This Row],[Study ID]])</f>
        <v>3</v>
      </c>
    </row>
    <row r="58" spans="2:9" x14ac:dyDescent="0.35">
      <c r="B58" s="45">
        <v>93</v>
      </c>
      <c r="C58" s="45" t="s">
        <v>1573</v>
      </c>
      <c r="D58" s="45" t="s">
        <v>1574</v>
      </c>
      <c r="E58" s="45">
        <v>2016</v>
      </c>
      <c r="F58" s="45" t="s">
        <v>1561</v>
      </c>
      <c r="G58" s="45" t="s">
        <v>1455</v>
      </c>
      <c r="H58" s="80" t="s">
        <v>960</v>
      </c>
      <c r="I58" s="45">
        <f>COUNTIF(Database!A:A,Table5[[#This Row],[Study ID]])</f>
        <v>3</v>
      </c>
    </row>
    <row r="59" spans="2:9" x14ac:dyDescent="0.35">
      <c r="B59" s="45">
        <v>94</v>
      </c>
      <c r="C59" s="45" t="s">
        <v>1575</v>
      </c>
      <c r="D59" s="45" t="s">
        <v>1576</v>
      </c>
      <c r="E59" s="45">
        <v>2017</v>
      </c>
      <c r="F59" s="45" t="s">
        <v>1488</v>
      </c>
      <c r="G59" s="45" t="s">
        <v>1455</v>
      </c>
      <c r="H59" s="80" t="s">
        <v>969</v>
      </c>
      <c r="I59" s="45">
        <f>COUNTIF(Database!A:A,Table5[[#This Row],[Study ID]])</f>
        <v>10</v>
      </c>
    </row>
    <row r="60" spans="2:9" x14ac:dyDescent="0.35">
      <c r="B60" s="45">
        <v>97</v>
      </c>
      <c r="C60" s="45" t="s">
        <v>1577</v>
      </c>
      <c r="D60" s="45" t="s">
        <v>1578</v>
      </c>
      <c r="E60" s="45">
        <v>2014</v>
      </c>
      <c r="F60" s="45" t="s">
        <v>1458</v>
      </c>
      <c r="G60" s="45" t="s">
        <v>1455</v>
      </c>
      <c r="H60" s="80" t="s">
        <v>989</v>
      </c>
      <c r="I60" s="45">
        <f>COUNTIF(Database!A:A,Table5[[#This Row],[Study ID]])</f>
        <v>6</v>
      </c>
    </row>
    <row r="61" spans="2:9" x14ac:dyDescent="0.35">
      <c r="B61" s="45">
        <v>98</v>
      </c>
      <c r="C61" s="45" t="s">
        <v>1579</v>
      </c>
      <c r="D61" s="45" t="s">
        <v>1580</v>
      </c>
      <c r="E61" s="45">
        <v>2013</v>
      </c>
      <c r="F61" s="45" t="s">
        <v>1458</v>
      </c>
      <c r="G61" s="45" t="s">
        <v>1455</v>
      </c>
      <c r="H61" s="80" t="s">
        <v>1002</v>
      </c>
      <c r="I61" s="45">
        <f>COUNTIF(Database!A:A,Table5[[#This Row],[Study ID]])</f>
        <v>2</v>
      </c>
    </row>
    <row r="62" spans="2:9" x14ac:dyDescent="0.35">
      <c r="B62" s="45">
        <v>100</v>
      </c>
      <c r="C62" s="45" t="s">
        <v>1581</v>
      </c>
      <c r="D62" s="45" t="s">
        <v>1582</v>
      </c>
      <c r="E62" s="45">
        <v>2013</v>
      </c>
      <c r="F62" s="45" t="s">
        <v>1465</v>
      </c>
      <c r="G62" s="45" t="s">
        <v>1466</v>
      </c>
      <c r="H62" s="80" t="s">
        <v>1008</v>
      </c>
      <c r="I62" s="45">
        <f>COUNTIF(Database!A:A,Table5[[#This Row],[Study ID]])</f>
        <v>3</v>
      </c>
    </row>
    <row r="63" spans="2:9" x14ac:dyDescent="0.35">
      <c r="B63" s="45">
        <v>102</v>
      </c>
      <c r="C63" s="45" t="s">
        <v>1583</v>
      </c>
      <c r="D63" s="45" t="s">
        <v>1550</v>
      </c>
      <c r="E63" s="45">
        <v>2012</v>
      </c>
      <c r="F63" s="45" t="s">
        <v>1458</v>
      </c>
      <c r="G63" s="45" t="s">
        <v>1455</v>
      </c>
      <c r="H63" s="80" t="s">
        <v>1017</v>
      </c>
      <c r="I63" s="45">
        <f>COUNTIF(Database!A:A,Table5[[#This Row],[Study ID]])</f>
        <v>3</v>
      </c>
    </row>
    <row r="64" spans="2:9" x14ac:dyDescent="0.35">
      <c r="B64" s="45">
        <v>103</v>
      </c>
      <c r="C64" s="45" t="s">
        <v>1584</v>
      </c>
      <c r="D64" s="45" t="s">
        <v>1585</v>
      </c>
      <c r="E64" s="45">
        <v>2016</v>
      </c>
      <c r="F64" s="45" t="s">
        <v>1526</v>
      </c>
      <c r="G64" s="45" t="s">
        <v>1455</v>
      </c>
      <c r="H64" s="80" t="s">
        <v>1026</v>
      </c>
      <c r="I64" s="45">
        <f>COUNTIF(Database!A:A,Table5[[#This Row],[Study ID]])</f>
        <v>5</v>
      </c>
    </row>
    <row r="65" spans="2:9" s="21" customFormat="1" x14ac:dyDescent="0.35">
      <c r="B65" s="45">
        <v>104</v>
      </c>
      <c r="C65" s="45" t="s">
        <v>1586</v>
      </c>
      <c r="D65" s="45" t="s">
        <v>1587</v>
      </c>
      <c r="E65" s="45">
        <v>2011</v>
      </c>
      <c r="F65" s="45" t="s">
        <v>1454</v>
      </c>
      <c r="G65" s="45" t="s">
        <v>1455</v>
      </c>
      <c r="H65" s="80" t="s">
        <v>1040</v>
      </c>
      <c r="I65" s="45">
        <f>COUNTIF(Database!A:A,Table5[[#This Row],[Study ID]])</f>
        <v>3</v>
      </c>
    </row>
    <row r="66" spans="2:9" x14ac:dyDescent="0.35">
      <c r="B66" s="45">
        <v>106</v>
      </c>
      <c r="C66" s="45" t="s">
        <v>1588</v>
      </c>
      <c r="D66" s="45" t="s">
        <v>1589</v>
      </c>
      <c r="E66" s="45">
        <v>2015</v>
      </c>
      <c r="F66" s="45" t="s">
        <v>1473</v>
      </c>
      <c r="G66" s="45" t="s">
        <v>1455</v>
      </c>
      <c r="H66" s="80" t="s">
        <v>1049</v>
      </c>
      <c r="I66" s="45">
        <f>COUNTIF(Database!A:A,Table5[[#This Row],[Study ID]])</f>
        <v>5</v>
      </c>
    </row>
    <row r="67" spans="2:9" x14ac:dyDescent="0.35">
      <c r="B67" s="45">
        <v>107</v>
      </c>
      <c r="C67" s="45" t="s">
        <v>1590</v>
      </c>
      <c r="D67" s="45" t="s">
        <v>1591</v>
      </c>
      <c r="E67" s="45">
        <v>2014</v>
      </c>
      <c r="F67" s="45" t="s">
        <v>1458</v>
      </c>
      <c r="G67" s="45" t="s">
        <v>1455</v>
      </c>
      <c r="H67" s="80" t="s">
        <v>1060</v>
      </c>
      <c r="I67" s="45">
        <f>COUNTIF(Database!A:A,Table5[[#This Row],[Study ID]])</f>
        <v>10</v>
      </c>
    </row>
    <row r="68" spans="2:9" x14ac:dyDescent="0.35">
      <c r="B68" s="45">
        <v>108</v>
      </c>
      <c r="C68" s="45" t="s">
        <v>1592</v>
      </c>
      <c r="D68" s="45" t="s">
        <v>1593</v>
      </c>
      <c r="E68" s="45">
        <v>2011</v>
      </c>
      <c r="F68" s="45" t="s">
        <v>1454</v>
      </c>
      <c r="G68" s="45" t="s">
        <v>1455</v>
      </c>
      <c r="H68" s="80" t="s">
        <v>1077</v>
      </c>
      <c r="I68" s="45">
        <f>COUNTIF(Database!A:A,Table5[[#This Row],[Study ID]])</f>
        <v>7</v>
      </c>
    </row>
    <row r="69" spans="2:9" x14ac:dyDescent="0.35">
      <c r="B69" s="45">
        <v>110</v>
      </c>
      <c r="C69" s="45" t="s">
        <v>1594</v>
      </c>
      <c r="D69" s="45" t="s">
        <v>1595</v>
      </c>
      <c r="E69" s="45">
        <v>2004</v>
      </c>
      <c r="F69" s="45" t="s">
        <v>1461</v>
      </c>
      <c r="G69" s="48" t="s">
        <v>1596</v>
      </c>
      <c r="H69" s="80" t="s">
        <v>1089</v>
      </c>
      <c r="I69" s="45">
        <f>COUNTIF(Database!A:A,Table5[[#This Row],[Study ID]])</f>
        <v>11</v>
      </c>
    </row>
    <row r="70" spans="2:9" x14ac:dyDescent="0.35">
      <c r="B70" s="45">
        <v>111</v>
      </c>
      <c r="C70" s="45" t="s">
        <v>1597</v>
      </c>
      <c r="D70" s="45" t="s">
        <v>1598</v>
      </c>
      <c r="E70" s="45">
        <v>2008</v>
      </c>
      <c r="F70" s="45" t="s">
        <v>1461</v>
      </c>
      <c r="G70" s="48" t="s">
        <v>1599</v>
      </c>
      <c r="H70" s="80" t="s">
        <v>1109</v>
      </c>
      <c r="I70" s="45">
        <f>COUNTIF(Database!A:A,Table5[[#This Row],[Study ID]])</f>
        <v>7</v>
      </c>
    </row>
    <row r="71" spans="2:9" ht="29" x14ac:dyDescent="0.35">
      <c r="B71" s="45">
        <v>113</v>
      </c>
      <c r="C71" s="83" t="s">
        <v>1601</v>
      </c>
      <c r="D71" s="45" t="s">
        <v>1602</v>
      </c>
      <c r="E71" s="45">
        <v>2015</v>
      </c>
      <c r="F71" s="45" t="s">
        <v>1461</v>
      </c>
      <c r="G71" s="48" t="s">
        <v>1600</v>
      </c>
      <c r="H71" s="80" t="s">
        <v>1122</v>
      </c>
      <c r="I71" s="45">
        <f>COUNTIF(Database!A:A,Table5[[#This Row],[Study ID]])</f>
        <v>5</v>
      </c>
    </row>
    <row r="72" spans="2:9" x14ac:dyDescent="0.35">
      <c r="B72" s="45">
        <v>115</v>
      </c>
      <c r="C72" s="45" t="s">
        <v>1603</v>
      </c>
      <c r="D72" s="45" t="s">
        <v>1604</v>
      </c>
      <c r="E72" s="45">
        <v>2004</v>
      </c>
      <c r="F72" s="45" t="s">
        <v>1461</v>
      </c>
      <c r="G72" s="48" t="s">
        <v>1517</v>
      </c>
      <c r="H72" s="80" t="s">
        <v>1136</v>
      </c>
      <c r="I72" s="45">
        <f>COUNTIF(Database!A:A,Table5[[#This Row],[Study ID]])</f>
        <v>3</v>
      </c>
    </row>
    <row r="73" spans="2:9" x14ac:dyDescent="0.35">
      <c r="B73" s="45">
        <v>117</v>
      </c>
      <c r="C73" s="45" t="s">
        <v>1605</v>
      </c>
      <c r="D73" s="45" t="s">
        <v>1606</v>
      </c>
      <c r="E73" s="45">
        <v>2003</v>
      </c>
      <c r="F73" s="45" t="s">
        <v>1461</v>
      </c>
      <c r="G73" s="48" t="s">
        <v>1599</v>
      </c>
      <c r="H73" s="80" t="s">
        <v>1145</v>
      </c>
      <c r="I73" s="45">
        <f>COUNTIF(Database!A:A,Table5[[#This Row],[Study ID]])</f>
        <v>2</v>
      </c>
    </row>
    <row r="74" spans="2:9" x14ac:dyDescent="0.35">
      <c r="B74" s="48">
        <v>127</v>
      </c>
      <c r="C74" s="45" t="s">
        <v>1607</v>
      </c>
      <c r="D74" s="45" t="s">
        <v>1608</v>
      </c>
      <c r="E74" s="45">
        <v>2013</v>
      </c>
      <c r="F74" s="45" t="s">
        <v>1454</v>
      </c>
      <c r="G74" s="48" t="s">
        <v>1455</v>
      </c>
      <c r="H74" s="84" t="s">
        <v>1150</v>
      </c>
      <c r="I74" s="45">
        <f>COUNTIF(Database!A:A,Table5[[#This Row],[Study ID]])</f>
        <v>4</v>
      </c>
    </row>
    <row r="75" spans="2:9" x14ac:dyDescent="0.35">
      <c r="B75" s="48">
        <v>128</v>
      </c>
      <c r="C75" s="45" t="s">
        <v>1609</v>
      </c>
      <c r="D75" s="45" t="s">
        <v>1610</v>
      </c>
      <c r="E75" s="45">
        <v>2013</v>
      </c>
      <c r="F75" s="45" t="s">
        <v>1458</v>
      </c>
      <c r="G75" s="48" t="s">
        <v>1455</v>
      </c>
      <c r="H75" s="84" t="s">
        <v>1164</v>
      </c>
      <c r="I75" s="45">
        <f>COUNTIF(Database!A:A,Table5[[#This Row],[Study ID]])</f>
        <v>5</v>
      </c>
    </row>
    <row r="76" spans="2:9" x14ac:dyDescent="0.35">
      <c r="B76" s="48">
        <v>129</v>
      </c>
      <c r="C76" s="45" t="s">
        <v>1611</v>
      </c>
      <c r="D76" s="45" t="s">
        <v>1610</v>
      </c>
      <c r="E76" s="45">
        <v>2014</v>
      </c>
      <c r="F76" s="45" t="s">
        <v>1458</v>
      </c>
      <c r="G76" s="45" t="s">
        <v>1455</v>
      </c>
      <c r="H76" s="84" t="s">
        <v>1183</v>
      </c>
      <c r="I76" s="45">
        <f>COUNTIF(Database!A:A,Table5[[#This Row],[Study ID]])</f>
        <v>6</v>
      </c>
    </row>
    <row r="77" spans="2:9" x14ac:dyDescent="0.35">
      <c r="B77" s="48">
        <v>131</v>
      </c>
      <c r="C77" s="45" t="s">
        <v>1612</v>
      </c>
      <c r="D77" s="48" t="s">
        <v>1613</v>
      </c>
      <c r="E77" s="48">
        <v>2004</v>
      </c>
      <c r="F77" s="48"/>
      <c r="G77" s="48" t="s">
        <v>1455</v>
      </c>
      <c r="H77" s="80" t="s">
        <v>1192</v>
      </c>
      <c r="I77" s="45">
        <f>COUNTIF(Database!A:A,Table5[[#This Row],[Study ID]])</f>
        <v>16</v>
      </c>
    </row>
    <row r="78" spans="2:9" x14ac:dyDescent="0.35">
      <c r="B78" s="48">
        <v>139</v>
      </c>
      <c r="C78" s="45" t="s">
        <v>1614</v>
      </c>
      <c r="D78" s="45" t="s">
        <v>1615</v>
      </c>
      <c r="E78" s="45">
        <v>2016</v>
      </c>
      <c r="F78" s="45" t="s">
        <v>1465</v>
      </c>
      <c r="G78" s="45" t="s">
        <v>1466</v>
      </c>
      <c r="H78" s="84" t="s">
        <v>1226</v>
      </c>
      <c r="I78" s="45">
        <f>COUNTIF(Database!A:A,Table5[[#This Row],[Study ID]])</f>
        <v>3</v>
      </c>
    </row>
    <row r="79" spans="2:9" x14ac:dyDescent="0.35">
      <c r="B79" s="48">
        <v>143</v>
      </c>
      <c r="C79" s="45" t="s">
        <v>1616</v>
      </c>
      <c r="D79" s="45" t="s">
        <v>1617</v>
      </c>
      <c r="E79" s="45">
        <v>2017</v>
      </c>
      <c r="F79" s="45" t="s">
        <v>1460</v>
      </c>
      <c r="G79" s="45" t="s">
        <v>1455</v>
      </c>
      <c r="H79" s="84" t="s">
        <v>1236</v>
      </c>
      <c r="I79" s="45">
        <f>COUNTIF(Database!A:A,Table5[[#This Row],[Study ID]])</f>
        <v>1</v>
      </c>
    </row>
    <row r="80" spans="2:9" x14ac:dyDescent="0.35">
      <c r="B80" s="48">
        <v>145</v>
      </c>
      <c r="C80" s="45" t="s">
        <v>1618</v>
      </c>
      <c r="D80" s="45" t="s">
        <v>1619</v>
      </c>
      <c r="E80" s="45">
        <v>2017</v>
      </c>
      <c r="F80" s="45" t="s">
        <v>1488</v>
      </c>
      <c r="G80" s="45" t="s">
        <v>1455</v>
      </c>
      <c r="H80" s="84" t="s">
        <v>1242</v>
      </c>
      <c r="I80" s="45">
        <f>COUNTIF(Database!A:A,Table5[[#This Row],[Study ID]])</f>
        <v>1</v>
      </c>
    </row>
    <row r="81" spans="2:9" x14ac:dyDescent="0.35">
      <c r="B81" s="81"/>
      <c r="C81" s="82"/>
      <c r="D81" s="82"/>
      <c r="E81" s="82"/>
      <c r="F81" s="82"/>
      <c r="G81" s="85"/>
      <c r="H81" s="113" t="s">
        <v>1331</v>
      </c>
      <c r="I81" s="86">
        <f>SUM(Table5[Reported_DP (1)])</f>
        <v>505</v>
      </c>
    </row>
  </sheetData>
  <sheetProtection algorithmName="SHA-512" hashValue="zcoT8tGDNwbtYzT7XUDIehr4DmrYzK2zL9izNGfhkN2sW20vNHa9f52fU6fcGEWjwww0b1l2+3mdZ2lO73wBKg==" saltValue="UxaLmjfrCOezQaPFw1nbJw==" spinCount="100000" sheet="1" objects="1" scenarios="1" sort="0" autoFilter="0" pivotTables="0"/>
  <conditionalFormatting sqref="H82:H1048576 G81 H4:H80">
    <cfRule type="duplicateValues" dxfId="1" priority="3"/>
  </conditionalFormatting>
  <conditionalFormatting sqref="C1:C1048576">
    <cfRule type="duplicateValues" dxfId="0" priority="31"/>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Overview</vt:lpstr>
      <vt:lpstr>Metadata</vt:lpstr>
      <vt:lpstr>Database</vt:lpstr>
      <vt:lpstr>TC_RA</vt:lpstr>
      <vt:lpstr>4 - Outliers</vt:lpstr>
      <vt:lpstr>BoxPlot_Data</vt:lpstr>
      <vt:lpstr>5 -Impute_SE</vt:lpstr>
      <vt:lpstr>6 - Assign Weight</vt:lpstr>
      <vt:lpstr>10_Mean_Elasticity</vt:lpstr>
      <vt:lpstr>11_t_test</vt:lpstr>
      <vt:lpstr>12_Results summary</vt:lpstr>
      <vt:lpstr>Sample_Only</vt:lpstr>
      <vt:lpstr>4. Metadata_Notes</vt:lpstr>
      <vt:lpstr>Priors_Reference_List</vt:lpstr>
    </vt:vector>
  </TitlesOfParts>
  <Company>Monash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Katherine Aston</dc:creator>
  <cp:lastModifiedBy>Laura Aston</cp:lastModifiedBy>
  <dcterms:created xsi:type="dcterms:W3CDTF">2019-07-05T06:12:06Z</dcterms:created>
  <dcterms:modified xsi:type="dcterms:W3CDTF">2019-07-08T06:13:37Z</dcterms:modified>
</cp:coreProperties>
</file>