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malt/Desktop/STRIPS/Flume/Flume Run 6 - 08:17:20/qPCR/Raw Data/16S_Tom/"/>
    </mc:Choice>
  </mc:AlternateContent>
  <xr:revisionPtr revIDLastSave="0" documentId="13_ncr:1_{05AFA139-5208-9A40-9CA5-72F9C2F6B3EA}" xr6:coauthVersionLast="45" xr6:coauthVersionMax="45" xr10:uidLastSave="{00000000-0000-0000-0000-000000000000}"/>
  <bookViews>
    <workbookView xWindow="180" yWindow="880" windowWidth="27640" windowHeight="15660" activeTab="1" xr2:uid="{75DF55C5-9461-AD4C-A702-BA2CBFE07065}"/>
  </bookViews>
  <sheets>
    <sheet name="16S - plate 1" sheetId="1" r:id="rId1"/>
    <sheet name="16S - plate 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0" i="3" l="1"/>
  <c r="J69" i="1" l="1"/>
  <c r="K69" i="1" s="1"/>
  <c r="D69" i="1"/>
  <c r="E69" i="1" s="1"/>
  <c r="P7" i="3" l="1"/>
  <c r="C6" i="3"/>
  <c r="P5" i="3"/>
  <c r="C5" i="3" s="1"/>
  <c r="P4" i="3"/>
  <c r="P6" i="3" s="1"/>
  <c r="C4" i="3"/>
  <c r="P3" i="3"/>
  <c r="C3" i="3" s="1"/>
  <c r="P2" i="3"/>
  <c r="C2" i="3" s="1"/>
  <c r="P4" i="1"/>
  <c r="P6" i="1" s="1"/>
  <c r="C6" i="1" s="1"/>
  <c r="P3" i="1"/>
  <c r="C3" i="1" s="1"/>
  <c r="P2" i="1"/>
  <c r="C2" i="1" s="1"/>
  <c r="C7" i="3" l="1"/>
  <c r="P10" i="3"/>
  <c r="P8" i="3"/>
  <c r="C8" i="3" s="1"/>
  <c r="P9" i="3"/>
  <c r="C9" i="3" s="1"/>
  <c r="P7" i="1"/>
  <c r="P8" i="1" s="1"/>
  <c r="C8" i="1" s="1"/>
  <c r="P5" i="1"/>
  <c r="C5" i="1" s="1"/>
  <c r="C4" i="1"/>
  <c r="P10" i="1" l="1"/>
  <c r="C10" i="1" s="1"/>
  <c r="C7" i="1"/>
  <c r="P9" i="1"/>
  <c r="C9" i="1" s="1"/>
  <c r="P13" i="3"/>
  <c r="P12" i="3"/>
  <c r="C12" i="3" s="1"/>
  <c r="P11" i="3"/>
  <c r="C11" i="3" s="1"/>
  <c r="C10" i="3"/>
  <c r="P12" i="1"/>
  <c r="C12" i="1" s="1"/>
  <c r="P11" i="1"/>
  <c r="C11" i="1" s="1"/>
  <c r="P13" i="1"/>
  <c r="C13" i="1" s="1"/>
  <c r="P15" i="3" l="1"/>
  <c r="C15" i="3" s="1"/>
  <c r="P16" i="3"/>
  <c r="C13" i="3"/>
  <c r="P14" i="3"/>
  <c r="C14" i="3" s="1"/>
  <c r="P16" i="1"/>
  <c r="C16" i="1" s="1"/>
  <c r="P15" i="1"/>
  <c r="C15" i="1" s="1"/>
  <c r="P14" i="1"/>
  <c r="C14" i="1" s="1"/>
  <c r="C16" i="3" l="1"/>
  <c r="P19" i="3"/>
  <c r="P17" i="3"/>
  <c r="C17" i="3" s="1"/>
  <c r="P18" i="3"/>
  <c r="C18" i="3" s="1"/>
  <c r="P19" i="1"/>
  <c r="C19" i="1" s="1"/>
  <c r="P18" i="1"/>
  <c r="C18" i="1" s="1"/>
  <c r="P17" i="1"/>
  <c r="C17" i="1" s="1"/>
  <c r="C19" i="3" l="1"/>
  <c r="P21" i="3"/>
  <c r="C21" i="3" s="1"/>
  <c r="P22" i="3"/>
  <c r="P20" i="3"/>
  <c r="C20" i="3" s="1"/>
  <c r="P20" i="1"/>
  <c r="C20" i="1" s="1"/>
  <c r="P22" i="1"/>
  <c r="C22" i="1" s="1"/>
  <c r="P21" i="1"/>
  <c r="C21" i="1" s="1"/>
  <c r="S10" i="1" s="1"/>
  <c r="S11" i="1" l="1"/>
  <c r="D41" i="1" s="1"/>
  <c r="E41" i="1" s="1"/>
  <c r="J41" i="1" s="1"/>
  <c r="K41" i="1" s="1"/>
  <c r="C22" i="3"/>
  <c r="P25" i="3"/>
  <c r="P23" i="3"/>
  <c r="C23" i="3" s="1"/>
  <c r="P24" i="3"/>
  <c r="C24" i="3" s="1"/>
  <c r="P24" i="1"/>
  <c r="C24" i="1" s="1"/>
  <c r="P23" i="1"/>
  <c r="C23" i="1" s="1"/>
  <c r="P25" i="1"/>
  <c r="C25" i="1" s="1"/>
  <c r="D40" i="1" l="1"/>
  <c r="E40" i="1" s="1"/>
  <c r="J40" i="1" s="1"/>
  <c r="K40" i="1" s="1"/>
  <c r="D42" i="1"/>
  <c r="E42" i="1" s="1"/>
  <c r="J42" i="1" s="1"/>
  <c r="K42" i="1" s="1"/>
  <c r="L40" i="1" s="1"/>
  <c r="P27" i="3"/>
  <c r="C27" i="3" s="1"/>
  <c r="C25" i="3"/>
  <c r="P26" i="3"/>
  <c r="C26" i="3" s="1"/>
  <c r="P28" i="3"/>
  <c r="C28" i="3" s="1"/>
  <c r="S11" i="3"/>
  <c r="D71" i="1"/>
  <c r="E71" i="1" s="1"/>
  <c r="D37" i="1"/>
  <c r="E37" i="1" s="1"/>
  <c r="D43" i="1"/>
  <c r="E43" i="1" s="1"/>
  <c r="D50" i="1"/>
  <c r="E50" i="1" s="1"/>
  <c r="D62" i="1"/>
  <c r="E62" i="1" s="1"/>
  <c r="D66" i="1"/>
  <c r="E66" i="1" s="1"/>
  <c r="D72" i="1"/>
  <c r="E72" i="1" s="1"/>
  <c r="D75" i="1"/>
  <c r="E75" i="1" s="1"/>
  <c r="D78" i="1"/>
  <c r="E78" i="1" s="1"/>
  <c r="D81" i="1"/>
  <c r="E81" i="1" s="1"/>
  <c r="D85" i="1"/>
  <c r="E85" i="1" s="1"/>
  <c r="D89" i="1"/>
  <c r="E89" i="1" s="1"/>
  <c r="D92" i="1"/>
  <c r="E92" i="1" s="1"/>
  <c r="D96" i="1"/>
  <c r="E96" i="1" s="1"/>
  <c r="D68" i="1"/>
  <c r="E68" i="1" s="1"/>
  <c r="D91" i="1"/>
  <c r="E91" i="1" s="1"/>
  <c r="D38" i="1"/>
  <c r="E38" i="1" s="1"/>
  <c r="D44" i="1"/>
  <c r="E44" i="1" s="1"/>
  <c r="D46" i="1"/>
  <c r="E46" i="1" s="1"/>
  <c r="D48" i="1"/>
  <c r="E48" i="1" s="1"/>
  <c r="D53" i="1"/>
  <c r="E53" i="1" s="1"/>
  <c r="D56" i="1"/>
  <c r="E56" i="1" s="1"/>
  <c r="D59" i="1"/>
  <c r="E59" i="1" s="1"/>
  <c r="D63" i="1"/>
  <c r="E63" i="1" s="1"/>
  <c r="D67" i="1"/>
  <c r="E67" i="1" s="1"/>
  <c r="D73" i="1"/>
  <c r="E73" i="1" s="1"/>
  <c r="D76" i="1"/>
  <c r="E76" i="1" s="1"/>
  <c r="D79" i="1"/>
  <c r="E79" i="1" s="1"/>
  <c r="D82" i="1"/>
  <c r="E82" i="1" s="1"/>
  <c r="D86" i="1"/>
  <c r="E86" i="1" s="1"/>
  <c r="D90" i="1"/>
  <c r="E90" i="1" s="1"/>
  <c r="D93" i="1"/>
  <c r="E93" i="1" s="1"/>
  <c r="D34" i="1"/>
  <c r="E34" i="1" s="1"/>
  <c r="D36" i="1"/>
  <c r="E36" i="1" s="1"/>
  <c r="J36" i="1" s="1"/>
  <c r="K36" i="1" s="1"/>
  <c r="D45" i="1"/>
  <c r="E45" i="1" s="1"/>
  <c r="D49" i="1"/>
  <c r="E49" i="1" s="1"/>
  <c r="D55" i="1"/>
  <c r="E55" i="1" s="1"/>
  <c r="D61" i="1"/>
  <c r="E61" i="1" s="1"/>
  <c r="D84" i="1"/>
  <c r="E84" i="1" s="1"/>
  <c r="D35" i="1"/>
  <c r="E35" i="1" s="1"/>
  <c r="J35" i="1" s="1"/>
  <c r="K35" i="1" s="1"/>
  <c r="D51" i="1"/>
  <c r="E51" i="1" s="1"/>
  <c r="D54" i="1"/>
  <c r="E54" i="1" s="1"/>
  <c r="D57" i="1"/>
  <c r="E57" i="1" s="1"/>
  <c r="D60" i="1"/>
  <c r="E60" i="1" s="1"/>
  <c r="D64" i="1"/>
  <c r="E64" i="1" s="1"/>
  <c r="D70" i="1"/>
  <c r="E70" i="1" s="1"/>
  <c r="D74" i="1"/>
  <c r="E74" i="1" s="1"/>
  <c r="D77" i="1"/>
  <c r="E77" i="1" s="1"/>
  <c r="D80" i="1"/>
  <c r="E80" i="1" s="1"/>
  <c r="D83" i="1"/>
  <c r="E83" i="1" s="1"/>
  <c r="D87" i="1"/>
  <c r="E87" i="1" s="1"/>
  <c r="D94" i="1"/>
  <c r="E94" i="1" s="1"/>
  <c r="D39" i="1"/>
  <c r="E39" i="1" s="1"/>
  <c r="D47" i="1"/>
  <c r="E47" i="1" s="1"/>
  <c r="D52" i="1"/>
  <c r="E52" i="1" s="1"/>
  <c r="D58" i="1"/>
  <c r="E58" i="1" s="1"/>
  <c r="D65" i="1"/>
  <c r="E65" i="1" s="1"/>
  <c r="D88" i="1"/>
  <c r="E88" i="1" s="1"/>
  <c r="D95" i="1"/>
  <c r="E95" i="1" s="1"/>
  <c r="P28" i="1"/>
  <c r="C28" i="1" s="1"/>
  <c r="P27" i="1"/>
  <c r="C27" i="1" s="1"/>
  <c r="P26" i="1"/>
  <c r="C26" i="1" s="1"/>
  <c r="J73" i="1" l="1"/>
  <c r="K73" i="1" s="1"/>
  <c r="J56" i="1"/>
  <c r="K56" i="1" s="1"/>
  <c r="J44" i="1"/>
  <c r="K44" i="1" s="1"/>
  <c r="J96" i="1"/>
  <c r="K96" i="1" s="1"/>
  <c r="J81" i="1"/>
  <c r="K81" i="1" s="1"/>
  <c r="J66" i="1"/>
  <c r="K66" i="1" s="1"/>
  <c r="J37" i="1"/>
  <c r="K37" i="1" s="1"/>
  <c r="J65" i="1"/>
  <c r="K65" i="1" s="1"/>
  <c r="J39" i="1"/>
  <c r="K39" i="1" s="1"/>
  <c r="J80" i="1"/>
  <c r="K80" i="1" s="1"/>
  <c r="J64" i="1"/>
  <c r="K64" i="1" s="1"/>
  <c r="J51" i="1"/>
  <c r="K51" i="1" s="1"/>
  <c r="J55" i="1"/>
  <c r="K55" i="1" s="1"/>
  <c r="J82" i="1"/>
  <c r="K82" i="1" s="1"/>
  <c r="J67" i="1"/>
  <c r="K67" i="1" s="1"/>
  <c r="J53" i="1"/>
  <c r="K53" i="1" s="1"/>
  <c r="J38" i="1"/>
  <c r="K38" i="1" s="1"/>
  <c r="J92" i="1"/>
  <c r="K92" i="1" s="1"/>
  <c r="J78" i="1"/>
  <c r="K78" i="1" s="1"/>
  <c r="J62" i="1"/>
  <c r="K62" i="1" s="1"/>
  <c r="J71" i="1"/>
  <c r="K71" i="1" s="1"/>
  <c r="J75" i="1"/>
  <c r="K75" i="1" s="1"/>
  <c r="J50" i="1"/>
  <c r="K50" i="1" s="1"/>
  <c r="D40" i="3"/>
  <c r="E40" i="3" s="1"/>
  <c r="J40" i="3" s="1"/>
  <c r="K40" i="3" s="1"/>
  <c r="D41" i="3"/>
  <c r="E41" i="3" s="1"/>
  <c r="J41" i="3" s="1"/>
  <c r="K41" i="3" s="1"/>
  <c r="J88" i="1"/>
  <c r="K88" i="1" s="1"/>
  <c r="J47" i="1"/>
  <c r="K47" i="1" s="1"/>
  <c r="J83" i="1"/>
  <c r="K83" i="1" s="1"/>
  <c r="J70" i="1"/>
  <c r="K70" i="1" s="1"/>
  <c r="J54" i="1"/>
  <c r="K54" i="1" s="1"/>
  <c r="J61" i="1"/>
  <c r="K61" i="1" s="1"/>
  <c r="J86" i="1"/>
  <c r="K86" i="1" s="1"/>
  <c r="J58" i="1"/>
  <c r="K58" i="1" s="1"/>
  <c r="J94" i="1"/>
  <c r="K94" i="1" s="1"/>
  <c r="J77" i="1"/>
  <c r="K77" i="1" s="1"/>
  <c r="J60" i="1"/>
  <c r="K60" i="1" s="1"/>
  <c r="J49" i="1"/>
  <c r="K49" i="1" s="1"/>
  <c r="J93" i="1"/>
  <c r="K93" i="1" s="1"/>
  <c r="J79" i="1"/>
  <c r="K79" i="1" s="1"/>
  <c r="J63" i="1"/>
  <c r="K63" i="1" s="1"/>
  <c r="J48" i="1"/>
  <c r="K48" i="1" s="1"/>
  <c r="J91" i="1"/>
  <c r="K91" i="1" s="1"/>
  <c r="J89" i="1"/>
  <c r="K89" i="1" s="1"/>
  <c r="J95" i="1"/>
  <c r="K95" i="1" s="1"/>
  <c r="J52" i="1"/>
  <c r="K52" i="1" s="1"/>
  <c r="J87" i="1"/>
  <c r="K87" i="1" s="1"/>
  <c r="J74" i="1"/>
  <c r="K74" i="1" s="1"/>
  <c r="J57" i="1"/>
  <c r="K57" i="1" s="1"/>
  <c r="J84" i="1"/>
  <c r="K84" i="1" s="1"/>
  <c r="J45" i="1"/>
  <c r="K45" i="1" s="1"/>
  <c r="J90" i="1"/>
  <c r="K90" i="1" s="1"/>
  <c r="J76" i="1"/>
  <c r="K76" i="1" s="1"/>
  <c r="J59" i="1"/>
  <c r="K59" i="1" s="1"/>
  <c r="J46" i="1"/>
  <c r="K46" i="1" s="1"/>
  <c r="J68" i="1"/>
  <c r="K68" i="1" s="1"/>
  <c r="J85" i="1"/>
  <c r="K85" i="1" s="1"/>
  <c r="J72" i="1"/>
  <c r="K72" i="1" s="1"/>
  <c r="J43" i="1"/>
  <c r="K43" i="1" s="1"/>
  <c r="L43" i="1" s="1"/>
  <c r="D58" i="3"/>
  <c r="E58" i="3" s="1"/>
  <c r="J58" i="3" s="1"/>
  <c r="K58" i="3" s="1"/>
  <c r="D55" i="3"/>
  <c r="E55" i="3" s="1"/>
  <c r="J55" i="3" s="1"/>
  <c r="K55" i="3" s="1"/>
  <c r="D53" i="3"/>
  <c r="E53" i="3" s="1"/>
  <c r="J53" i="3" s="1"/>
  <c r="K53" i="3" s="1"/>
  <c r="D43" i="3"/>
  <c r="E43" i="3" s="1"/>
  <c r="J43" i="3" s="1"/>
  <c r="K43" i="3" s="1"/>
  <c r="D38" i="3"/>
  <c r="E38" i="3" s="1"/>
  <c r="J38" i="3" s="1"/>
  <c r="K38" i="3" s="1"/>
  <c r="D52" i="3"/>
  <c r="E52" i="3" s="1"/>
  <c r="J52" i="3" s="1"/>
  <c r="K52" i="3" s="1"/>
  <c r="D50" i="3"/>
  <c r="E50" i="3" s="1"/>
  <c r="J50" i="3" s="1"/>
  <c r="K50" i="3" s="1"/>
  <c r="D37" i="3"/>
  <c r="E37" i="3" s="1"/>
  <c r="J37" i="3" s="1"/>
  <c r="K37" i="3" s="1"/>
  <c r="D35" i="3"/>
  <c r="E35" i="3" s="1"/>
  <c r="D49" i="3"/>
  <c r="E49" i="3" s="1"/>
  <c r="J49" i="3" s="1"/>
  <c r="K49" i="3" s="1"/>
  <c r="D34" i="3"/>
  <c r="E34" i="3" s="1"/>
  <c r="D60" i="3"/>
  <c r="E60" i="3" s="1"/>
  <c r="J60" i="3" s="1"/>
  <c r="K60" i="3" s="1"/>
  <c r="D59" i="3"/>
  <c r="E59" i="3" s="1"/>
  <c r="J59" i="3" s="1"/>
  <c r="K59" i="3" s="1"/>
  <c r="D47" i="3"/>
  <c r="E47" i="3" s="1"/>
  <c r="J47" i="3" s="1"/>
  <c r="K47" i="3" s="1"/>
  <c r="D56" i="3"/>
  <c r="E56" i="3" s="1"/>
  <c r="J56" i="3" s="1"/>
  <c r="K56" i="3" s="1"/>
  <c r="D44" i="3"/>
  <c r="E44" i="3" s="1"/>
  <c r="J44" i="3" s="1"/>
  <c r="K44" i="3" s="1"/>
  <c r="D46" i="3"/>
  <c r="E46" i="3" s="1"/>
  <c r="J46" i="3" s="1"/>
  <c r="K46" i="3" s="1"/>
  <c r="J34" i="1"/>
  <c r="K34" i="1" s="1"/>
  <c r="L34" i="1" s="1"/>
  <c r="L49" i="1" l="1"/>
  <c r="L88" i="1"/>
  <c r="L52" i="1"/>
  <c r="L70" i="1"/>
  <c r="L37" i="1"/>
  <c r="L85" i="1"/>
  <c r="L79" i="1"/>
  <c r="L94" i="1"/>
  <c r="L91" i="1"/>
  <c r="L61" i="1"/>
  <c r="L67" i="1"/>
  <c r="L64" i="1"/>
  <c r="L76" i="1"/>
  <c r="L58" i="1"/>
  <c r="L82" i="1"/>
  <c r="L46" i="1"/>
  <c r="L55" i="1"/>
  <c r="L73" i="1"/>
  <c r="L40" i="3"/>
  <c r="L46" i="3"/>
  <c r="J35" i="3"/>
  <c r="K35" i="3" s="1"/>
  <c r="J34" i="3"/>
  <c r="K34" i="3" s="1"/>
  <c r="L37" i="3"/>
  <c r="L55" i="3"/>
  <c r="L52" i="3"/>
  <c r="L43" i="3"/>
  <c r="L58" i="3"/>
  <c r="L49" i="3"/>
  <c r="L34" i="3" l="1"/>
</calcChain>
</file>

<file path=xl/sharedStrings.xml><?xml version="1.0" encoding="utf-8"?>
<sst xmlns="http://schemas.openxmlformats.org/spreadsheetml/2006/main" count="770" uniqueCount="180">
  <si>
    <t>Well</t>
  </si>
  <si>
    <t>Sample</t>
  </si>
  <si>
    <t>Copies/rxn</t>
  </si>
  <si>
    <t>A01</t>
  </si>
  <si>
    <t>Std 10^8</t>
  </si>
  <si>
    <t>A02</t>
  </si>
  <si>
    <t>A03</t>
  </si>
  <si>
    <t>A04</t>
  </si>
  <si>
    <t>Std 10^7</t>
  </si>
  <si>
    <t>A05</t>
  </si>
  <si>
    <t>A06</t>
  </si>
  <si>
    <t>A07</t>
  </si>
  <si>
    <t>Std 10^6</t>
  </si>
  <si>
    <t>A08</t>
  </si>
  <si>
    <t>A09</t>
  </si>
  <si>
    <t>A10</t>
  </si>
  <si>
    <t>Std 10^5</t>
  </si>
  <si>
    <t>A11</t>
  </si>
  <si>
    <t>A12</t>
  </si>
  <si>
    <t>B01</t>
  </si>
  <si>
    <t>Std 10^4</t>
  </si>
  <si>
    <t>B02</t>
  </si>
  <si>
    <t>B03</t>
  </si>
  <si>
    <t>B04</t>
  </si>
  <si>
    <t>Std 10^3</t>
  </si>
  <si>
    <t>B05</t>
  </si>
  <si>
    <t>B06</t>
  </si>
  <si>
    <t>B07</t>
  </si>
  <si>
    <t>Std 10^2</t>
  </si>
  <si>
    <t>B08</t>
  </si>
  <si>
    <t>B09</t>
  </si>
  <si>
    <t>B10</t>
  </si>
  <si>
    <t>Std 10^1</t>
  </si>
  <si>
    <t>B11</t>
  </si>
  <si>
    <t>B12</t>
  </si>
  <si>
    <t>C01</t>
  </si>
  <si>
    <t>Std 10^0</t>
  </si>
  <si>
    <t>C02</t>
  </si>
  <si>
    <t>C03</t>
  </si>
  <si>
    <t>C04</t>
  </si>
  <si>
    <t>NTC</t>
  </si>
  <si>
    <t>NA</t>
  </si>
  <si>
    <t>C05</t>
  </si>
  <si>
    <t>C06</t>
  </si>
  <si>
    <t>Cq</t>
  </si>
  <si>
    <t>Log</t>
  </si>
  <si>
    <t>10^</t>
  </si>
  <si>
    <t>Dil</t>
  </si>
  <si>
    <t>DNA used</t>
  </si>
  <si>
    <t>DNA extracted</t>
  </si>
  <si>
    <t>Sample Amount</t>
  </si>
  <si>
    <t>Avg</t>
  </si>
  <si>
    <t>C07</t>
  </si>
  <si>
    <t>Holding Tank</t>
  </si>
  <si>
    <t>2 uL</t>
  </si>
  <si>
    <t>100 uL</t>
  </si>
  <si>
    <t>copies/100 mL</t>
  </si>
  <si>
    <t>C08</t>
  </si>
  <si>
    <t>C09</t>
  </si>
  <si>
    <t>C10</t>
  </si>
  <si>
    <t>Source Water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</si>
  <si>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</si>
  <si>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</si>
  <si>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</si>
  <si>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</si>
  <si>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</si>
  <si>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</si>
  <si>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</si>
  <si>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</si>
  <si>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</si>
  <si>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250 uL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</si>
  <si>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</si>
  <si>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</si>
  <si>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</si>
  <si>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</si>
  <si>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</si>
  <si>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</si>
  <si>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</si>
  <si>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</si>
  <si>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</si>
  <si>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</si>
  <si>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</si>
  <si>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</si>
  <si>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</si>
  <si>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</si>
  <si>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</si>
  <si>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</si>
  <si>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</si>
  <si>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</si>
  <si>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</si>
  <si>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</si>
  <si>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</si>
  <si>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</si>
  <si>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</si>
  <si>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</si>
  <si>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</si>
  <si>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</si>
  <si>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</si>
  <si>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</si>
  <si>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</si>
  <si>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</si>
  <si>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</si>
  <si>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</si>
  <si>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</si>
  <si>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</si>
  <si>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</si>
  <si>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</si>
  <si>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</si>
  <si>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</si>
  <si>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</si>
  <si>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</si>
  <si>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</si>
  <si>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</si>
  <si>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</si>
  <si>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</si>
  <si>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</si>
  <si>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</si>
  <si>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</si>
  <si>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</si>
  <si>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</si>
  <si>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</si>
  <si>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Manure</t>
  </si>
  <si>
    <t>Upstream 1</t>
  </si>
  <si>
    <t>Upstream 2</t>
  </si>
  <si>
    <t>Upstream 3</t>
  </si>
  <si>
    <t>Upstream 4</t>
  </si>
  <si>
    <t>Upstream 5</t>
  </si>
  <si>
    <t>Upstream 6</t>
  </si>
  <si>
    <t>Upstream 7</t>
  </si>
  <si>
    <t>Upstream 8</t>
  </si>
  <si>
    <t>Upstream 9</t>
  </si>
  <si>
    <t>Downstream 1</t>
  </si>
  <si>
    <t>Downstream 2</t>
  </si>
  <si>
    <t>Downstream 3</t>
  </si>
  <si>
    <t>Downstream 4</t>
  </si>
  <si>
    <t>Downstream 5</t>
  </si>
  <si>
    <t>Downstream 6</t>
  </si>
  <si>
    <t>Downstream 7</t>
  </si>
  <si>
    <t>Downstream 8</t>
  </si>
  <si>
    <t>Downstream 9</t>
  </si>
  <si>
    <t>100 mL</t>
  </si>
  <si>
    <t>50 mL</t>
  </si>
  <si>
    <t>D1</t>
  </si>
  <si>
    <t>E1</t>
  </si>
  <si>
    <t>F1</t>
  </si>
  <si>
    <t>D2</t>
  </si>
  <si>
    <t>E2</t>
  </si>
  <si>
    <t>F2</t>
  </si>
  <si>
    <t>D3</t>
  </si>
  <si>
    <t>E3</t>
  </si>
  <si>
    <t>F3</t>
  </si>
  <si>
    <t>D4</t>
  </si>
  <si>
    <t>E4</t>
  </si>
  <si>
    <t>F4</t>
  </si>
  <si>
    <t>D5</t>
  </si>
  <si>
    <t>E5</t>
  </si>
  <si>
    <t>F5</t>
  </si>
  <si>
    <t>D6</t>
  </si>
  <si>
    <t>E6</t>
  </si>
  <si>
    <t>F6</t>
  </si>
  <si>
    <t>D7</t>
  </si>
  <si>
    <t>E7</t>
  </si>
  <si>
    <t>F7</t>
  </si>
  <si>
    <t>D8</t>
  </si>
  <si>
    <t>E8</t>
  </si>
  <si>
    <t>F8</t>
  </si>
  <si>
    <t>D9</t>
  </si>
  <si>
    <t>E9</t>
  </si>
  <si>
    <t>F9</t>
  </si>
  <si>
    <t>Infiltration 1</t>
  </si>
  <si>
    <t>Infiltration 2</t>
  </si>
  <si>
    <t>Infiltration 3</t>
  </si>
  <si>
    <t>Infiltration 4</t>
  </si>
  <si>
    <t>Infiltration 5</t>
  </si>
  <si>
    <t>Infiltration 6</t>
  </si>
  <si>
    <t>Infiltration 7</t>
  </si>
  <si>
    <t>Infiltration 8</t>
  </si>
  <si>
    <t>Infiltration 9</t>
  </si>
  <si>
    <t>x = (y - 35.73) / -3.5283</t>
  </si>
  <si>
    <t>x = (y - 36.34) / -3.5862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</si>
</sst>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##0.00;\-###0.00"/>
  </numFmts>
  <fonts count="4" x14ac:knownFonts="1">
    <font>
      <sz val="12"/>
      <color theme="1"/>
      <name val="Calibri"/>
      <family val="2"/>
      <scheme val="minor"/>
    </font>
    <font>
      <sz val="12"/>
      <name val="Calibri"/>
      <family val="2"/>
    </font>
    <font>
      <sz val="8.25"/>
      <name val="Microsoft Sans Serif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65" fontId="2" fillId="0" borderId="0" xfId="0" applyNumberFormat="1" applyFont="1" applyAlignment="1">
      <alignment vertical="center"/>
    </xf>
    <xf numFmtId="2" fontId="3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2" fontId="1" fillId="0" borderId="0" xfId="0" applyNumberFormat="1" applyFon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Curve Plate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80979739737258"/>
                  <c:y val="-0.646641218760698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'16S - plate 1'!$C$2:$C$22</c:f>
              <c:numCache>
                <c:formatCode>0.0000</c:formatCode>
                <c:ptCount val="21"/>
                <c:pt idx="0">
                  <c:v>8.0136044023579664</c:v>
                </c:pt>
                <c:pt idx="1">
                  <c:v>8.0136044023579664</c:v>
                </c:pt>
                <c:pt idx="2">
                  <c:v>8.0136044023579664</c:v>
                </c:pt>
                <c:pt idx="3">
                  <c:v>7.0136044023579664</c:v>
                </c:pt>
                <c:pt idx="4">
                  <c:v>7.0136044023579664</c:v>
                </c:pt>
                <c:pt idx="5">
                  <c:v>7.0136044023579664</c:v>
                </c:pt>
                <c:pt idx="6">
                  <c:v>6.0136044023579664</c:v>
                </c:pt>
                <c:pt idx="7">
                  <c:v>6.0136044023579664</c:v>
                </c:pt>
                <c:pt idx="8">
                  <c:v>6.0136044023579664</c:v>
                </c:pt>
                <c:pt idx="9">
                  <c:v>5.0136044023579664</c:v>
                </c:pt>
                <c:pt idx="10">
                  <c:v>5.0136044023579664</c:v>
                </c:pt>
                <c:pt idx="11">
                  <c:v>5.0136044023579664</c:v>
                </c:pt>
                <c:pt idx="12">
                  <c:v>4.0136044023579664</c:v>
                </c:pt>
                <c:pt idx="13">
                  <c:v>4.0136044023579664</c:v>
                </c:pt>
                <c:pt idx="14">
                  <c:v>4.0136044023579664</c:v>
                </c:pt>
                <c:pt idx="15">
                  <c:v>3.0136044023579664</c:v>
                </c:pt>
                <c:pt idx="16">
                  <c:v>3.0136044023579664</c:v>
                </c:pt>
                <c:pt idx="17">
                  <c:v>3.0136044023579664</c:v>
                </c:pt>
                <c:pt idx="18">
                  <c:v>2.0136044023579664</c:v>
                </c:pt>
                <c:pt idx="19">
                  <c:v>2.0136044023579664</c:v>
                </c:pt>
                <c:pt idx="20">
                  <c:v>2.0136044023579664</c:v>
                </c:pt>
              </c:numCache>
            </c:numRef>
          </c:xVal>
          <c:yVal>
            <c:numRef>
              <c:f>'16S - plate 1'!$D$2:$D$22</c:f>
              <c:numCache>
                <c:formatCode>0.00</c:formatCode>
                <c:ptCount val="21"/>
                <c:pt idx="0">
                  <c:v>7.0462656190264399</c:v>
                </c:pt>
                <c:pt idx="1">
                  <c:v>6.9620730928627204</c:v>
                </c:pt>
                <c:pt idx="2">
                  <c:v>7.1369656924219198</c:v>
                </c:pt>
                <c:pt idx="3">
                  <c:v>10.9722207326276</c:v>
                </c:pt>
                <c:pt idx="4">
                  <c:v>11.0821717462356</c:v>
                </c:pt>
                <c:pt idx="5">
                  <c:v>11.0030435306588</c:v>
                </c:pt>
                <c:pt idx="6">
                  <c:v>14.6704133772324</c:v>
                </c:pt>
                <c:pt idx="7">
                  <c:v>14.7794227642884</c:v>
                </c:pt>
                <c:pt idx="8">
                  <c:v>14.7180673281909</c:v>
                </c:pt>
                <c:pt idx="9">
                  <c:v>18.193045245167301</c:v>
                </c:pt>
                <c:pt idx="10">
                  <c:v>18.255706354995599</c:v>
                </c:pt>
                <c:pt idx="11">
                  <c:v>18.2711531495512</c:v>
                </c:pt>
                <c:pt idx="12">
                  <c:v>21.846448678823499</c:v>
                </c:pt>
                <c:pt idx="13">
                  <c:v>21.751538808906901</c:v>
                </c:pt>
                <c:pt idx="14">
                  <c:v>21.667881051755799</c:v>
                </c:pt>
                <c:pt idx="15">
                  <c:v>25.428703232588301</c:v>
                </c:pt>
                <c:pt idx="16">
                  <c:v>25.550076697258199</c:v>
                </c:pt>
                <c:pt idx="17">
                  <c:v>25.389418252922599</c:v>
                </c:pt>
                <c:pt idx="18">
                  <c:v>28.121806222096701</c:v>
                </c:pt>
                <c:pt idx="19">
                  <c:v>28.033344598011201</c:v>
                </c:pt>
                <c:pt idx="20">
                  <c:v>27.8747542645091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06-1F4A-82DA-7154AB882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991376"/>
        <c:axId val="1498000368"/>
      </c:scatterChart>
      <c:valAx>
        <c:axId val="149799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Dil (log)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000368"/>
        <c:crosses val="autoZero"/>
        <c:crossBetween val="midCat"/>
      </c:valAx>
      <c:valAx>
        <c:axId val="149800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99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Curve Plate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3667556852596222"/>
                  <c:y val="-0.594187992125984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'16S - plate 1'!$Q$2:$Q$22</c:f>
              <c:numCache>
                <c:formatCode>0.00</c:formatCode>
                <c:ptCount val="21"/>
                <c:pt idx="0">
                  <c:v>7.0462656190264399</c:v>
                </c:pt>
                <c:pt idx="1">
                  <c:v>6.9620730928627204</c:v>
                </c:pt>
                <c:pt idx="2">
                  <c:v>7.1369656924219198</c:v>
                </c:pt>
                <c:pt idx="3">
                  <c:v>10.9722207326276</c:v>
                </c:pt>
                <c:pt idx="4">
                  <c:v>11.0821717462356</c:v>
                </c:pt>
                <c:pt idx="5">
                  <c:v>11.0030435306588</c:v>
                </c:pt>
                <c:pt idx="6">
                  <c:v>14.6704133772324</c:v>
                </c:pt>
                <c:pt idx="7">
                  <c:v>14.7794227642884</c:v>
                </c:pt>
                <c:pt idx="8">
                  <c:v>14.7180673281909</c:v>
                </c:pt>
                <c:pt idx="9">
                  <c:v>18.193045245167301</c:v>
                </c:pt>
                <c:pt idx="10">
                  <c:v>18.255706354995599</c:v>
                </c:pt>
                <c:pt idx="11">
                  <c:v>18.2711531495512</c:v>
                </c:pt>
                <c:pt idx="12">
                  <c:v>21.846448678823499</c:v>
                </c:pt>
                <c:pt idx="13">
                  <c:v>21.751538808906901</c:v>
                </c:pt>
                <c:pt idx="14">
                  <c:v>21.667881051755799</c:v>
                </c:pt>
                <c:pt idx="15">
                  <c:v>25.428703232588301</c:v>
                </c:pt>
                <c:pt idx="16">
                  <c:v>25.550076697258199</c:v>
                </c:pt>
                <c:pt idx="17">
                  <c:v>25.389418252922599</c:v>
                </c:pt>
                <c:pt idx="18">
                  <c:v>28.121806222096701</c:v>
                </c:pt>
                <c:pt idx="19">
                  <c:v>28.033344598011201</c:v>
                </c:pt>
                <c:pt idx="20">
                  <c:v>27.8747542645091</c:v>
                </c:pt>
              </c:numCache>
            </c:numRef>
          </c:xVal>
          <c:yVal>
            <c:numRef>
              <c:f>'16S - plate 1'!$P$2:$P$22</c:f>
              <c:numCache>
                <c:formatCode>0.00E+00</c:formatCode>
                <c:ptCount val="21"/>
                <c:pt idx="0">
                  <c:v>103182109.45826009</c:v>
                </c:pt>
                <c:pt idx="1">
                  <c:v>103182109.45826009</c:v>
                </c:pt>
                <c:pt idx="2">
                  <c:v>103182109.45826009</c:v>
                </c:pt>
                <c:pt idx="3">
                  <c:v>10318210.945826009</c:v>
                </c:pt>
                <c:pt idx="4">
                  <c:v>10318210.945826009</c:v>
                </c:pt>
                <c:pt idx="5">
                  <c:v>10318210.945826009</c:v>
                </c:pt>
                <c:pt idx="6">
                  <c:v>1031821.0945826009</c:v>
                </c:pt>
                <c:pt idx="7">
                  <c:v>1031821.0945826009</c:v>
                </c:pt>
                <c:pt idx="8">
                  <c:v>1031821.0945826009</c:v>
                </c:pt>
                <c:pt idx="9">
                  <c:v>103182.10945826009</c:v>
                </c:pt>
                <c:pt idx="10">
                  <c:v>103182.10945826009</c:v>
                </c:pt>
                <c:pt idx="11">
                  <c:v>103182.10945826009</c:v>
                </c:pt>
                <c:pt idx="12">
                  <c:v>10318.210945826009</c:v>
                </c:pt>
                <c:pt idx="13">
                  <c:v>10318.210945826009</c:v>
                </c:pt>
                <c:pt idx="14">
                  <c:v>10318.210945826009</c:v>
                </c:pt>
                <c:pt idx="15">
                  <c:v>1031.8210945826008</c:v>
                </c:pt>
                <c:pt idx="16">
                  <c:v>1031.8210945826008</c:v>
                </c:pt>
                <c:pt idx="17">
                  <c:v>1031.8210945826008</c:v>
                </c:pt>
                <c:pt idx="18">
                  <c:v>103.18210945826009</c:v>
                </c:pt>
                <c:pt idx="19">
                  <c:v>103.18210945826009</c:v>
                </c:pt>
                <c:pt idx="20">
                  <c:v>103.18210945826009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77-064F-8179-B20CD171C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468544"/>
        <c:axId val="1518635584"/>
      </c:scatterChart>
      <c:valAx>
        <c:axId val="149346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 Dil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635584"/>
        <c:crosses val="autoZero"/>
        <c:crossBetween val="midCat"/>
      </c:valAx>
      <c:valAx>
        <c:axId val="15186355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46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Curve Plate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80979739737258"/>
                  <c:y val="-0.646641218760698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'16S - plate 2'!$C$2:$C$22</c:f>
              <c:numCache>
                <c:formatCode>0.0000</c:formatCode>
                <c:ptCount val="21"/>
                <c:pt idx="0">
                  <c:v>8.0136044023579664</c:v>
                </c:pt>
                <c:pt idx="1">
                  <c:v>8.0136044023579664</c:v>
                </c:pt>
                <c:pt idx="2">
                  <c:v>8.0136044023579664</c:v>
                </c:pt>
                <c:pt idx="3">
                  <c:v>7.0136044023579664</c:v>
                </c:pt>
                <c:pt idx="4">
                  <c:v>7.0136044023579664</c:v>
                </c:pt>
                <c:pt idx="5">
                  <c:v>7.0136044023579664</c:v>
                </c:pt>
                <c:pt idx="6">
                  <c:v>6.0136044023579664</c:v>
                </c:pt>
                <c:pt idx="7">
                  <c:v>6.0136044023579664</c:v>
                </c:pt>
                <c:pt idx="8">
                  <c:v>6.0136044023579664</c:v>
                </c:pt>
                <c:pt idx="9">
                  <c:v>5.0136044023579664</c:v>
                </c:pt>
                <c:pt idx="10">
                  <c:v>5.0136044023579664</c:v>
                </c:pt>
                <c:pt idx="11">
                  <c:v>5.0136044023579664</c:v>
                </c:pt>
                <c:pt idx="12">
                  <c:v>4.0136044023579664</c:v>
                </c:pt>
                <c:pt idx="13">
                  <c:v>4.0136044023579664</c:v>
                </c:pt>
                <c:pt idx="14">
                  <c:v>4.0136044023579664</c:v>
                </c:pt>
                <c:pt idx="15">
                  <c:v>3.0136044023579664</c:v>
                </c:pt>
                <c:pt idx="16">
                  <c:v>3.0136044023579664</c:v>
                </c:pt>
                <c:pt idx="17">
                  <c:v>3.0136044023579664</c:v>
                </c:pt>
                <c:pt idx="18">
                  <c:v>2.0136044023579664</c:v>
                </c:pt>
                <c:pt idx="19">
                  <c:v>2.0136044023579664</c:v>
                </c:pt>
                <c:pt idx="20">
                  <c:v>2.0136044023579664</c:v>
                </c:pt>
              </c:numCache>
            </c:numRef>
          </c:xVal>
          <c:yVal>
            <c:numRef>
              <c:f>'16S - plate 2'!$D$2:$D$22</c:f>
              <c:numCache>
                <c:formatCode>###0.00;\-###0.00</c:formatCode>
                <c:ptCount val="21"/>
                <c:pt idx="0">
                  <c:v>6.98032919471716</c:v>
                </c:pt>
                <c:pt idx="1">
                  <c:v>7.0372983811490499</c:v>
                </c:pt>
                <c:pt idx="2">
                  <c:v>6.8864647465172499</c:v>
                </c:pt>
                <c:pt idx="3">
                  <c:v>11.3218044749208</c:v>
                </c:pt>
                <c:pt idx="4">
                  <c:v>11.336788072850601</c:v>
                </c:pt>
                <c:pt idx="5">
                  <c:v>11.4004392155238</c:v>
                </c:pt>
                <c:pt idx="6">
                  <c:v>15.026335317328799</c:v>
                </c:pt>
                <c:pt idx="7">
                  <c:v>14.8765160950532</c:v>
                </c:pt>
                <c:pt idx="8">
                  <c:v>14.9820494273651</c:v>
                </c:pt>
                <c:pt idx="9">
                  <c:v>19.0295271134082</c:v>
                </c:pt>
                <c:pt idx="10">
                  <c:v>18.859853728827002</c:v>
                </c:pt>
                <c:pt idx="11">
                  <c:v>18.565572438389999</c:v>
                </c:pt>
                <c:pt idx="12">
                  <c:v>22.374658153433799</c:v>
                </c:pt>
                <c:pt idx="13">
                  <c:v>22.1138478300633</c:v>
                </c:pt>
                <c:pt idx="14">
                  <c:v>22.0652415756288</c:v>
                </c:pt>
                <c:pt idx="15">
                  <c:v>26.044490763159299</c:v>
                </c:pt>
                <c:pt idx="16">
                  <c:v>25.939715862941799</c:v>
                </c:pt>
                <c:pt idx="17">
                  <c:v>25.9155396672693</c:v>
                </c:pt>
                <c:pt idx="18">
                  <c:v>28.538113339413801</c:v>
                </c:pt>
                <c:pt idx="19">
                  <c:v>28.054676286789299</c:v>
                </c:pt>
                <c:pt idx="20">
                  <c:v>28.275577310138001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8-6340-9B25-AA84A28D0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991376"/>
        <c:axId val="1498000368"/>
      </c:scatterChart>
      <c:valAx>
        <c:axId val="149799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Dil (log)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000368"/>
        <c:crosses val="autoZero"/>
        <c:crossBetween val="midCat"/>
      </c:valAx>
      <c:valAx>
        <c:axId val="149800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#0.00;\-#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99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Curve Plate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3667556852596222"/>
                  <c:y val="-0.594187992125984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'16S - plate 2'!$Q$2:$Q$22</c:f>
              <c:numCache>
                <c:formatCode>###0.00;\-###0.00</c:formatCode>
                <c:ptCount val="21"/>
                <c:pt idx="0">
                  <c:v>6.98032919471716</c:v>
                </c:pt>
                <c:pt idx="1">
                  <c:v>7.0372983811490499</c:v>
                </c:pt>
                <c:pt idx="2">
                  <c:v>6.8864647465172499</c:v>
                </c:pt>
                <c:pt idx="3">
                  <c:v>11.3218044749208</c:v>
                </c:pt>
                <c:pt idx="4">
                  <c:v>11.336788072850601</c:v>
                </c:pt>
                <c:pt idx="5">
                  <c:v>11.4004392155238</c:v>
                </c:pt>
                <c:pt idx="6">
                  <c:v>15.026335317328799</c:v>
                </c:pt>
                <c:pt idx="7">
                  <c:v>14.8765160950532</c:v>
                </c:pt>
                <c:pt idx="8">
                  <c:v>14.9820494273651</c:v>
                </c:pt>
                <c:pt idx="9">
                  <c:v>19.0295271134082</c:v>
                </c:pt>
                <c:pt idx="10">
                  <c:v>18.859853728827002</c:v>
                </c:pt>
                <c:pt idx="11">
                  <c:v>18.565572438389999</c:v>
                </c:pt>
                <c:pt idx="12">
                  <c:v>22.374658153433799</c:v>
                </c:pt>
                <c:pt idx="13">
                  <c:v>22.1138478300633</c:v>
                </c:pt>
                <c:pt idx="14">
                  <c:v>22.0652415756288</c:v>
                </c:pt>
                <c:pt idx="15">
                  <c:v>26.044490763159299</c:v>
                </c:pt>
                <c:pt idx="16">
                  <c:v>25.939715862941799</c:v>
                </c:pt>
                <c:pt idx="17">
                  <c:v>25.9155396672693</c:v>
                </c:pt>
                <c:pt idx="18">
                  <c:v>28.538113339413801</c:v>
                </c:pt>
                <c:pt idx="19">
                  <c:v>28.054676286789299</c:v>
                </c:pt>
                <c:pt idx="20">
                  <c:v>28.275577310138001</c:v>
                </c:pt>
              </c:numCache>
            </c:numRef>
          </c:xVal>
          <c:yVal>
            <c:numRef>
              <c:f>'16S - plate 2'!$P$2:$P$22</c:f>
              <c:numCache>
                <c:formatCode>0.00E+00</c:formatCode>
                <c:ptCount val="21"/>
                <c:pt idx="0">
                  <c:v>103182109.45826009</c:v>
                </c:pt>
                <c:pt idx="1">
                  <c:v>103182109.45826009</c:v>
                </c:pt>
                <c:pt idx="2">
                  <c:v>103182109.45826009</c:v>
                </c:pt>
                <c:pt idx="3">
                  <c:v>10318210.945826009</c:v>
                </c:pt>
                <c:pt idx="4">
                  <c:v>10318210.945826009</c:v>
                </c:pt>
                <c:pt idx="5">
                  <c:v>10318210.945826009</c:v>
                </c:pt>
                <c:pt idx="6">
                  <c:v>1031821.0945826009</c:v>
                </c:pt>
                <c:pt idx="7">
                  <c:v>1031821.0945826009</c:v>
                </c:pt>
                <c:pt idx="8">
                  <c:v>1031821.0945826009</c:v>
                </c:pt>
                <c:pt idx="9">
                  <c:v>103182.10945826009</c:v>
                </c:pt>
                <c:pt idx="10">
                  <c:v>103182.10945826009</c:v>
                </c:pt>
                <c:pt idx="11">
                  <c:v>103182.10945826009</c:v>
                </c:pt>
                <c:pt idx="12">
                  <c:v>10318.210945826009</c:v>
                </c:pt>
                <c:pt idx="13">
                  <c:v>10318.210945826009</c:v>
                </c:pt>
                <c:pt idx="14">
                  <c:v>10318.210945826009</c:v>
                </c:pt>
                <c:pt idx="15">
                  <c:v>1031.8210945826008</c:v>
                </c:pt>
                <c:pt idx="16">
                  <c:v>1031.8210945826008</c:v>
                </c:pt>
                <c:pt idx="17">
                  <c:v>1031.8210945826008</c:v>
                </c:pt>
                <c:pt idx="18">
                  <c:v>103.18210945826009</c:v>
                </c:pt>
                <c:pt idx="19">
                  <c:v>103.18210945826009</c:v>
                </c:pt>
                <c:pt idx="20">
                  <c:v>103.18210945826009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8D-6F47-9464-85B6CD29E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468544"/>
        <c:axId val="1518635584"/>
      </c:scatterChart>
      <c:valAx>
        <c:axId val="149346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 Dil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#0.00;\-#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635584"/>
        <c:crosses val="autoZero"/>
        <c:crossBetween val="midCat"/>
      </c:valAx>
      <c:valAx>
        <c:axId val="15186355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46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120650</xdr:colOff>
      <xdr:row>0</xdr:row>
      <xdr:rowOff>63500</xdr:rowOff>
    </xdr:from>
    <xdr:to>
      <xdr:col>12</xdr:col>
      <xdr:colOff>774700</xdr:colOff>
      <xdr:row>14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24B43C-2843-D947-81C2-3889EA957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101600</xdr:colOff>
      <xdr:row>15</xdr:row>
      <xdr:rowOff>0</xdr:rowOff>
    </xdr:from>
    <xdr:to>
      <xdr:col>12</xdr:col>
      <xdr:colOff>762000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42E5BD-4458-A243-8E87-75F28B3EB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120650</xdr:colOff>
      <xdr:row>0</xdr:row>
      <xdr:rowOff>63500</xdr:rowOff>
    </xdr:from>
    <xdr:to>
      <xdr:col>12</xdr:col>
      <xdr:colOff>774700</xdr:colOff>
      <xdr:row>14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EC51E1-55BF-634E-A595-47D36E8FF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101600</xdr:colOff>
      <xdr:row>15</xdr:row>
      <xdr:rowOff>0</xdr:rowOff>
    </xdr:from>
    <xdr:to>
      <xdr:col>12</xdr:col>
      <xdr:colOff>762000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B166DE-DA3B-8448-8C1E-41171D47F3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CCDEC-36A7-1541-AC23-125D3509C04C}">
  <dimension ref="A1:U99"/>
  <sheetViews>
    <sheetView workbookViewId="0"/>
  </sheetViews>
  <sheetFormatPr baseColWidth="10" defaultRowHeight="16" x14ac:dyDescent="0.2"/>
  <cols>
    <col min="2" max="2" width="13.1640625" bestFit="1" customWidth="1"/>
    <col min="4" max="4" width="20.5" bestFit="1" customWidth="1"/>
    <col min="7" max="7" width="9.1640625" bestFit="1" customWidth="1"/>
    <col min="8" max="8" width="13" bestFit="1" customWidth="1"/>
    <col min="9" max="9" width="14.33203125" bestFit="1" customWidth="1"/>
    <col min="10" max="10" width="12.1640625" bestFit="1" customWidth="1"/>
    <col min="13" max="13" width="13.1640625" bestFit="1" customWidth="1"/>
    <col min="21" max="21" width="13.1640625" bestFit="1" customWidth="1"/>
  </cols>
  <sheetData>
    <row r="1" spans="1:21" x14ac:dyDescent="0.2">
      <c r="A1" s="1" t="s">
        <v>0</v>
      </c>
      <c r="B1" s="1" t="s">
        <v>1</v>
      </c>
      <c r="C1" s="1" t="s">
        <v>45</v>
      </c>
      <c r="D1" s="1" t="s">
        <v>44</v>
      </c>
      <c r="N1" s="1" t="s">
        <v>0</v>
      </c>
      <c r="O1" s="1" t="s">
        <v>1</v>
      </c>
      <c r="P1" s="1" t="s">
        <v>2</v>
      </c>
      <c r="Q1" s="1" t="s">
        <v>44</v>
      </c>
    </row>
    <row r="2" spans="1:21" x14ac:dyDescent="0.2">
      <c r="A2" s="2" t="s">
        <v>3</v>
      </c>
      <c r="B2" s="3" t="s">
        <v>4</v>
      </c>
      <c r="C2" s="5">
        <f>LOG(P2)</f>
        <v>8.0136044023579664</v>
      </c>
      <c r="D2" s="13">
        <v>7.0462656190264399</v>
      </c>
      <c r="N2" s="2" t="s">
        <v>3</v>
      </c>
      <c r="O2" s="3" t="s">
        <v>4</v>
      </c>
      <c r="P2" s="4">
        <f>((2/37)*(6.0221*10^23))/(478*660*10^9)</f>
        <v>103182109.45826009</v>
      </c>
      <c r="Q2" s="13">
        <v>7.0462656190264399</v>
      </c>
    </row>
    <row r="3" spans="1:21" x14ac:dyDescent="0.2">
      <c r="A3" s="2" t="s">
        <v>5</v>
      </c>
      <c r="B3" s="3" t="s">
        <v>4</v>
      </c>
      <c r="C3" s="5">
        <f t="shared" ref="C3:C4" si="0">LOG(P3)</f>
        <v>8.0136044023579664</v>
      </c>
      <c r="D3" s="13">
        <v>6.9620730928627204</v>
      </c>
      <c r="N3" s="2" t="s">
        <v>5</v>
      </c>
      <c r="O3" s="3" t="s">
        <v>4</v>
      </c>
      <c r="P3" s="4">
        <f>((2/37)*(6.0221*10^23))/(478*660*10^9)</f>
        <v>103182109.45826009</v>
      </c>
      <c r="Q3" s="13">
        <v>6.9620730928627204</v>
      </c>
    </row>
    <row r="4" spans="1:21" x14ac:dyDescent="0.2">
      <c r="A4" s="2" t="s">
        <v>6</v>
      </c>
      <c r="B4" s="3" t="s">
        <v>4</v>
      </c>
      <c r="C4" s="5">
        <f t="shared" si="0"/>
        <v>8.0136044023579664</v>
      </c>
      <c r="D4" s="13">
        <v>7.1369656924219198</v>
      </c>
      <c r="N4" s="2" t="s">
        <v>6</v>
      </c>
      <c r="O4" s="3" t="s">
        <v>4</v>
      </c>
      <c r="P4" s="4">
        <f>((2/37)*(6.0221*10^23))/(478*660*10^9)</f>
        <v>103182109.45826009</v>
      </c>
      <c r="Q4" s="13">
        <v>7.1369656924219198</v>
      </c>
    </row>
    <row r="5" spans="1:21" x14ac:dyDescent="0.2">
      <c r="A5" s="2" t="s">
        <v>7</v>
      </c>
      <c r="B5" s="3" t="s">
        <v>8</v>
      </c>
      <c r="C5" s="5">
        <f>LOG(P5)</f>
        <v>7.0136044023579664</v>
      </c>
      <c r="D5" s="13">
        <v>10.9722207326276</v>
      </c>
      <c r="N5" s="2" t="s">
        <v>7</v>
      </c>
      <c r="O5" s="3" t="s">
        <v>8</v>
      </c>
      <c r="P5" s="4">
        <f>P4/10</f>
        <v>10318210.945826009</v>
      </c>
      <c r="Q5" s="13">
        <v>10.9722207326276</v>
      </c>
    </row>
    <row r="6" spans="1:21" ht="17" thickBot="1" x14ac:dyDescent="0.25">
      <c r="A6" s="2" t="s">
        <v>9</v>
      </c>
      <c r="B6" s="3" t="s">
        <v>8</v>
      </c>
      <c r="C6" s="5">
        <f t="shared" ref="C6:C7" si="1">LOG(P6)</f>
        <v>7.0136044023579664</v>
      </c>
      <c r="D6" s="13">
        <v>11.0821717462356</v>
      </c>
      <c r="N6" s="2" t="s">
        <v>9</v>
      </c>
      <c r="O6" s="3" t="s">
        <v>8</v>
      </c>
      <c r="P6" s="4">
        <f>P4/10</f>
        <v>10318210.945826009</v>
      </c>
      <c r="Q6" s="13">
        <v>11.0821717462356</v>
      </c>
    </row>
    <row r="7" spans="1:21" x14ac:dyDescent="0.2">
      <c r="A7" s="2" t="s">
        <v>10</v>
      </c>
      <c r="B7" s="3" t="s">
        <v>8</v>
      </c>
      <c r="C7" s="5">
        <f t="shared" si="1"/>
        <v>7.0136044023579664</v>
      </c>
      <c r="D7" s="13">
        <v>11.0030435306588</v>
      </c>
      <c r="N7" s="2" t="s">
        <v>10</v>
      </c>
      <c r="O7" s="3" t="s">
        <v>8</v>
      </c>
      <c r="P7" s="4">
        <f>P4/10</f>
        <v>10318210.945826009</v>
      </c>
      <c r="Q7" s="13">
        <v>11.0030435306588</v>
      </c>
      <c r="S7" s="19" t="s">
        <v>178</v>
      </c>
      <c r="T7" s="20"/>
      <c r="U7" s="21"/>
    </row>
    <row r="8" spans="1:21" ht="17" thickBot="1" x14ac:dyDescent="0.25">
      <c r="A8" s="2" t="s">
        <v>11</v>
      </c>
      <c r="B8" s="3" t="s">
        <v>12</v>
      </c>
      <c r="C8" s="5">
        <f>LOG(P8)</f>
        <v>6.0136044023579664</v>
      </c>
      <c r="D8" s="13">
        <v>14.6704133772324</v>
      </c>
      <c r="N8" s="2" t="s">
        <v>11</v>
      </c>
      <c r="O8" s="3" t="s">
        <v>12</v>
      </c>
      <c r="P8" s="4">
        <f>P7/10</f>
        <v>1031821.0945826009</v>
      </c>
      <c r="Q8" s="13">
        <v>14.6704133772324</v>
      </c>
      <c r="S8" s="22"/>
      <c r="T8" s="23"/>
      <c r="U8" s="24"/>
    </row>
    <row r="9" spans="1:21" x14ac:dyDescent="0.2">
      <c r="A9" s="2" t="s">
        <v>13</v>
      </c>
      <c r="B9" s="3" t="s">
        <v>12</v>
      </c>
      <c r="C9" s="5">
        <f t="shared" ref="C9:C28" si="2">LOG(P9)</f>
        <v>6.0136044023579664</v>
      </c>
      <c r="D9" s="13">
        <v>14.7794227642884</v>
      </c>
      <c r="N9" s="2" t="s">
        <v>13</v>
      </c>
      <c r="O9" s="3" t="s">
        <v>12</v>
      </c>
      <c r="P9" s="4">
        <f>P7/10</f>
        <v>1031821.0945826009</v>
      </c>
      <c r="Q9" s="13">
        <v>14.7794227642884</v>
      </c>
    </row>
    <row r="10" spans="1:21" x14ac:dyDescent="0.2">
      <c r="A10" s="2" t="s">
        <v>14</v>
      </c>
      <c r="B10" s="3" t="s">
        <v>12</v>
      </c>
      <c r="C10" s="5">
        <f t="shared" si="2"/>
        <v>6.0136044023579664</v>
      </c>
      <c r="D10" s="13">
        <v>14.7180673281909</v>
      </c>
      <c r="N10" s="2" t="s">
        <v>14</v>
      </c>
      <c r="O10" s="3" t="s">
        <v>12</v>
      </c>
      <c r="P10" s="4">
        <f>P7/10</f>
        <v>1031821.0945826009</v>
      </c>
      <c r="Q10" s="13">
        <v>14.7180673281909</v>
      </c>
      <c r="S10">
        <f>SLOPE(D2:D22,C2:C22)</f>
        <v>-3.5282534697284098</v>
      </c>
    </row>
    <row r="11" spans="1:21" x14ac:dyDescent="0.2">
      <c r="A11" s="2" t="s">
        <v>15</v>
      </c>
      <c r="B11" s="3" t="s">
        <v>16</v>
      </c>
      <c r="C11" s="5">
        <f t="shared" si="2"/>
        <v>5.0136044023579664</v>
      </c>
      <c r="D11" s="13">
        <v>18.193045245167301</v>
      </c>
      <c r="N11" s="2" t="s">
        <v>15</v>
      </c>
      <c r="O11" s="3" t="s">
        <v>16</v>
      </c>
      <c r="P11" s="4">
        <f>P10/10</f>
        <v>103182.10945826009</v>
      </c>
      <c r="Q11" s="13">
        <v>18.193045245167301</v>
      </c>
      <c r="S11">
        <f>INTERCEPT(D2:D22,C2:C22)</f>
        <v>35.725196673233285</v>
      </c>
    </row>
    <row r="12" spans="1:21" x14ac:dyDescent="0.2">
      <c r="A12" s="2" t="s">
        <v>17</v>
      </c>
      <c r="B12" s="3" t="s">
        <v>16</v>
      </c>
      <c r="C12" s="5">
        <f t="shared" si="2"/>
        <v>5.0136044023579664</v>
      </c>
      <c r="D12" s="13">
        <v>18.255706354995599</v>
      </c>
      <c r="N12" s="2" t="s">
        <v>17</v>
      </c>
      <c r="O12" s="3" t="s">
        <v>16</v>
      </c>
      <c r="P12" s="4">
        <f>P10/10</f>
        <v>103182.10945826009</v>
      </c>
      <c r="Q12" s="13">
        <v>18.255706354995599</v>
      </c>
    </row>
    <row r="13" spans="1:21" x14ac:dyDescent="0.2">
      <c r="A13" s="2" t="s">
        <v>18</v>
      </c>
      <c r="B13" s="3" t="s">
        <v>16</v>
      </c>
      <c r="C13" s="5">
        <f t="shared" si="2"/>
        <v>5.0136044023579664</v>
      </c>
      <c r="D13" s="13">
        <v>18.2711531495512</v>
      </c>
      <c r="N13" s="2" t="s">
        <v>18</v>
      </c>
      <c r="O13" s="3" t="s">
        <v>16</v>
      </c>
      <c r="P13" s="4">
        <f>P10/10</f>
        <v>103182.10945826009</v>
      </c>
      <c r="Q13" s="13">
        <v>18.2711531495512</v>
      </c>
    </row>
    <row r="14" spans="1:21" x14ac:dyDescent="0.2">
      <c r="A14" s="2" t="s">
        <v>19</v>
      </c>
      <c r="B14" s="3" t="s">
        <v>20</v>
      </c>
      <c r="C14" s="5">
        <f t="shared" si="2"/>
        <v>4.0136044023579664</v>
      </c>
      <c r="D14" s="13">
        <v>21.846448678823499</v>
      </c>
      <c r="N14" s="2" t="s">
        <v>19</v>
      </c>
      <c r="O14" s="3" t="s">
        <v>20</v>
      </c>
      <c r="P14" s="4">
        <f>P13/10</f>
        <v>10318.210945826009</v>
      </c>
      <c r="Q14" s="13">
        <v>21.846448678823499</v>
      </c>
    </row>
    <row r="15" spans="1:21" x14ac:dyDescent="0.2">
      <c r="A15" s="2" t="s">
        <v>21</v>
      </c>
      <c r="B15" s="3" t="s">
        <v>20</v>
      </c>
      <c r="C15" s="5">
        <f t="shared" si="2"/>
        <v>4.0136044023579664</v>
      </c>
      <c r="D15" s="13">
        <v>21.751538808906901</v>
      </c>
      <c r="N15" s="2" t="s">
        <v>21</v>
      </c>
      <c r="O15" s="3" t="s">
        <v>20</v>
      </c>
      <c r="P15" s="4">
        <f>P13/10</f>
        <v>10318.210945826009</v>
      </c>
      <c r="Q15" s="13">
        <v>21.751538808906901</v>
      </c>
    </row>
    <row r="16" spans="1:21" x14ac:dyDescent="0.2">
      <c r="A16" s="2" t="s">
        <v>22</v>
      </c>
      <c r="B16" s="3" t="s">
        <v>20</v>
      </c>
      <c r="C16" s="5">
        <f t="shared" si="2"/>
        <v>4.0136044023579664</v>
      </c>
      <c r="D16" s="13">
        <v>21.667881051755799</v>
      </c>
      <c r="N16" s="2" t="s">
        <v>22</v>
      </c>
      <c r="O16" s="3" t="s">
        <v>20</v>
      </c>
      <c r="P16" s="4">
        <f>P13/10</f>
        <v>10318.210945826009</v>
      </c>
      <c r="Q16" s="13">
        <v>21.667881051755799</v>
      </c>
    </row>
    <row r="17" spans="1:17" x14ac:dyDescent="0.2">
      <c r="A17" s="2" t="s">
        <v>23</v>
      </c>
      <c r="B17" s="3" t="s">
        <v>24</v>
      </c>
      <c r="C17" s="5">
        <f t="shared" si="2"/>
        <v>3.0136044023579664</v>
      </c>
      <c r="D17" s="13">
        <v>25.428703232588301</v>
      </c>
      <c r="N17" s="2" t="s">
        <v>23</v>
      </c>
      <c r="O17" s="3" t="s">
        <v>24</v>
      </c>
      <c r="P17" s="4">
        <f>P16/10</f>
        <v>1031.8210945826008</v>
      </c>
      <c r="Q17" s="13">
        <v>25.428703232588301</v>
      </c>
    </row>
    <row r="18" spans="1:17" x14ac:dyDescent="0.2">
      <c r="A18" s="2" t="s">
        <v>25</v>
      </c>
      <c r="B18" s="3" t="s">
        <v>24</v>
      </c>
      <c r="C18" s="5">
        <f t="shared" si="2"/>
        <v>3.0136044023579664</v>
      </c>
      <c r="D18" s="13">
        <v>25.550076697258199</v>
      </c>
      <c r="N18" s="2" t="s">
        <v>25</v>
      </c>
      <c r="O18" s="3" t="s">
        <v>24</v>
      </c>
      <c r="P18" s="4">
        <f>P16/10</f>
        <v>1031.8210945826008</v>
      </c>
      <c r="Q18" s="13">
        <v>25.550076697258199</v>
      </c>
    </row>
    <row r="19" spans="1:17" x14ac:dyDescent="0.2">
      <c r="A19" s="2" t="s">
        <v>26</v>
      </c>
      <c r="B19" s="3" t="s">
        <v>24</v>
      </c>
      <c r="C19" s="5">
        <f t="shared" si="2"/>
        <v>3.0136044023579664</v>
      </c>
      <c r="D19" s="13">
        <v>25.389418252922599</v>
      </c>
      <c r="N19" s="2" t="s">
        <v>26</v>
      </c>
      <c r="O19" s="3" t="s">
        <v>24</v>
      </c>
      <c r="P19" s="4">
        <f>P16/10</f>
        <v>1031.8210945826008</v>
      </c>
      <c r="Q19" s="13">
        <v>25.389418252922599</v>
      </c>
    </row>
    <row r="20" spans="1:17" x14ac:dyDescent="0.2">
      <c r="A20" s="2" t="s">
        <v>27</v>
      </c>
      <c r="B20" s="3" t="s">
        <v>28</v>
      </c>
      <c r="C20" s="5">
        <f t="shared" si="2"/>
        <v>2.0136044023579664</v>
      </c>
      <c r="D20" s="13">
        <v>28.121806222096701</v>
      </c>
      <c r="N20" s="2" t="s">
        <v>27</v>
      </c>
      <c r="O20" s="3" t="s">
        <v>28</v>
      </c>
      <c r="P20" s="4">
        <f>P19/10</f>
        <v>103.18210945826009</v>
      </c>
      <c r="Q20" s="13">
        <v>28.121806222096701</v>
      </c>
    </row>
    <row r="21" spans="1:17" x14ac:dyDescent="0.2">
      <c r="A21" s="2" t="s">
        <v>29</v>
      </c>
      <c r="B21" s="3" t="s">
        <v>28</v>
      </c>
      <c r="C21" s="5">
        <f t="shared" si="2"/>
        <v>2.0136044023579664</v>
      </c>
      <c r="D21" s="13">
        <v>28.033344598011201</v>
      </c>
      <c r="N21" s="2" t="s">
        <v>29</v>
      </c>
      <c r="O21" s="3" t="s">
        <v>28</v>
      </c>
      <c r="P21" s="4">
        <f>P19/10</f>
        <v>103.18210945826009</v>
      </c>
      <c r="Q21" s="13">
        <v>28.033344598011201</v>
      </c>
    </row>
    <row r="22" spans="1:17" x14ac:dyDescent="0.2">
      <c r="A22" s="2" t="s">
        <v>30</v>
      </c>
      <c r="B22" s="3" t="s">
        <v>28</v>
      </c>
      <c r="C22" s="5">
        <f t="shared" si="2"/>
        <v>2.0136044023579664</v>
      </c>
      <c r="D22" s="13">
        <v>27.8747542645091</v>
      </c>
      <c r="N22" s="2" t="s">
        <v>30</v>
      </c>
      <c r="O22" s="3" t="s">
        <v>28</v>
      </c>
      <c r="P22" s="4">
        <f>P19/10</f>
        <v>103.18210945826009</v>
      </c>
      <c r="Q22" s="13">
        <v>27.8747542645091</v>
      </c>
    </row>
    <row r="23" spans="1:17" x14ac:dyDescent="0.2">
      <c r="A23" s="2" t="s">
        <v>31</v>
      </c>
      <c r="B23" s="3" t="s">
        <v>32</v>
      </c>
      <c r="C23" s="5">
        <f t="shared" si="2"/>
        <v>1.0136044023579664</v>
      </c>
      <c r="D23" s="13">
        <v>29.164311008269902</v>
      </c>
      <c r="N23" s="2" t="s">
        <v>31</v>
      </c>
      <c r="O23" s="3" t="s">
        <v>32</v>
      </c>
      <c r="P23" s="4">
        <f>P22/10</f>
        <v>10.318210945826008</v>
      </c>
      <c r="Q23" s="13">
        <v>29.164311008269902</v>
      </c>
    </row>
    <row r="24" spans="1:17" x14ac:dyDescent="0.2">
      <c r="A24" s="2" t="s">
        <v>33</v>
      </c>
      <c r="B24" s="3" t="s">
        <v>32</v>
      </c>
      <c r="C24" s="5">
        <f t="shared" si="2"/>
        <v>1.0136044023579664</v>
      </c>
      <c r="D24" s="13">
        <v>28.902386391064098</v>
      </c>
      <c r="N24" s="2" t="s">
        <v>33</v>
      </c>
      <c r="O24" s="3" t="s">
        <v>32</v>
      </c>
      <c r="P24" s="4">
        <f>P22/10</f>
        <v>10.318210945826008</v>
      </c>
      <c r="Q24" s="13">
        <v>28.902386391064098</v>
      </c>
    </row>
    <row r="25" spans="1:17" x14ac:dyDescent="0.2">
      <c r="A25" s="2" t="s">
        <v>34</v>
      </c>
      <c r="B25" s="3" t="s">
        <v>32</v>
      </c>
      <c r="C25" s="5">
        <f t="shared" si="2"/>
        <v>1.0136044023579664</v>
      </c>
      <c r="D25" s="13">
        <v>29.1945565350001</v>
      </c>
      <c r="N25" s="2" t="s">
        <v>34</v>
      </c>
      <c r="O25" s="3" t="s">
        <v>32</v>
      </c>
      <c r="P25" s="4">
        <f>P22/10</f>
        <v>10.318210945826008</v>
      </c>
      <c r="Q25" s="13">
        <v>29.1945565350001</v>
      </c>
    </row>
    <row r="26" spans="1:17" x14ac:dyDescent="0.2">
      <c r="A26" s="2" t="s">
        <v>35</v>
      </c>
      <c r="B26" s="3" t="s">
        <v>36</v>
      </c>
      <c r="C26" s="5">
        <f>LOG(P26)</f>
        <v>1.3604402357966342E-2</v>
      </c>
      <c r="D26" s="13">
        <v>29.112443671898401</v>
      </c>
      <c r="N26" s="2" t="s">
        <v>35</v>
      </c>
      <c r="O26" s="3" t="s">
        <v>36</v>
      </c>
      <c r="P26" s="4">
        <f>P25/10</f>
        <v>1.0318210945826007</v>
      </c>
      <c r="Q26" s="13">
        <v>29.112443671898401</v>
      </c>
    </row>
    <row r="27" spans="1:17" x14ac:dyDescent="0.2">
      <c r="A27" s="2" t="s">
        <v>37</v>
      </c>
      <c r="B27" s="3" t="s">
        <v>36</v>
      </c>
      <c r="C27" s="5">
        <f t="shared" si="2"/>
        <v>1.3604402357966342E-2</v>
      </c>
      <c r="D27" s="13">
        <v>28.9249335786613</v>
      </c>
      <c r="N27" s="2" t="s">
        <v>37</v>
      </c>
      <c r="O27" s="3" t="s">
        <v>36</v>
      </c>
      <c r="P27" s="4">
        <f>P25/10</f>
        <v>1.0318210945826007</v>
      </c>
      <c r="Q27" s="13">
        <v>28.9249335786613</v>
      </c>
    </row>
    <row r="28" spans="1:17" x14ac:dyDescent="0.2">
      <c r="A28" s="2" t="s">
        <v>38</v>
      </c>
      <c r="B28" s="3" t="s">
        <v>36</v>
      </c>
      <c r="C28" s="5">
        <f t="shared" si="2"/>
        <v>1.3604402357966342E-2</v>
      </c>
      <c r="D28" s="13">
        <v>29.137024481448599</v>
      </c>
      <c r="N28" s="2" t="s">
        <v>38</v>
      </c>
      <c r="O28" s="3" t="s">
        <v>36</v>
      </c>
      <c r="P28" s="4">
        <f>P25/10</f>
        <v>1.0318210945826007</v>
      </c>
      <c r="Q28" s="13">
        <v>29.137024481448599</v>
      </c>
    </row>
    <row r="29" spans="1:17" x14ac:dyDescent="0.2">
      <c r="A29" s="2" t="s">
        <v>39</v>
      </c>
      <c r="B29" s="3" t="s">
        <v>40</v>
      </c>
      <c r="C29" s="3" t="s">
        <v>41</v>
      </c>
      <c r="D29" s="13">
        <v>28.631073937918298</v>
      </c>
      <c r="N29" s="2" t="s">
        <v>39</v>
      </c>
      <c r="O29" s="3" t="s">
        <v>40</v>
      </c>
      <c r="P29" s="1" t="s">
        <v>41</v>
      </c>
      <c r="Q29" s="13">
        <v>28.631073937918298</v>
      </c>
    </row>
    <row r="30" spans="1:17" x14ac:dyDescent="0.2">
      <c r="A30" s="2" t="s">
        <v>42</v>
      </c>
      <c r="B30" s="3" t="s">
        <v>40</v>
      </c>
      <c r="C30" s="3" t="s">
        <v>41</v>
      </c>
      <c r="D30" s="13">
        <v>28.9645288273929</v>
      </c>
      <c r="N30" s="2" t="s">
        <v>42</v>
      </c>
      <c r="O30" s="3" t="s">
        <v>40</v>
      </c>
      <c r="P30" s="1" t="s">
        <v>41</v>
      </c>
      <c r="Q30" s="13">
        <v>28.9645288273929</v>
      </c>
    </row>
    <row r="31" spans="1:17" x14ac:dyDescent="0.2">
      <c r="A31" s="2" t="s">
        <v>43</v>
      </c>
      <c r="B31" s="3" t="s">
        <v>40</v>
      </c>
      <c r="C31" s="3" t="s">
        <v>41</v>
      </c>
      <c r="D31" s="13">
        <v>29.053588259231802</v>
      </c>
      <c r="N31" s="2" t="s">
        <v>43</v>
      </c>
      <c r="O31" s="3" t="s">
        <v>40</v>
      </c>
      <c r="P31" s="1" t="s">
        <v>41</v>
      </c>
      <c r="Q31" s="13">
        <v>29.053588259231802</v>
      </c>
    </row>
    <row r="33" spans="1:17" x14ac:dyDescent="0.2">
      <c r="A33" s="1" t="s">
        <v>0</v>
      </c>
      <c r="B33" s="1" t="s">
        <v>1</v>
      </c>
      <c r="C33" s="1" t="s">
        <v>44</v>
      </c>
      <c r="D33" t="s">
        <v>178</v>
      </c>
      <c r="E33" s="3" t="s">
        <v>46</v>
      </c>
      <c r="F33" s="3" t="s">
        <v>47</v>
      </c>
      <c r="G33" s="3" t="s">
        <v>48</v>
      </c>
      <c r="H33" s="3" t="s">
        <v>49</v>
      </c>
      <c r="I33" s="3" t="s">
        <v>50</v>
      </c>
      <c r="J33" s="3"/>
      <c r="K33" s="3"/>
      <c r="L33" s="3" t="s">
        <v>51</v>
      </c>
      <c r="M33" s="3"/>
    </row>
    <row r="34" spans="1:17" x14ac:dyDescent="0.2">
      <c r="A34" s="2" t="s">
        <v>52</v>
      </c>
      <c r="B34" s="1" t="s">
        <v>121</v>
      </c>
      <c r="C34" s="6">
        <v>12.492709569850399</v>
      </c>
      <c r="D34" s="1">
        <f>(C34-$S$11)/$S$10</f>
        <v>6.5846990026969996</v>
      </c>
      <c r="E34">
        <f>10^D34</f>
        <v>3843253.2463486302</v>
      </c>
      <c r="F34" s="7">
        <v>4.8611111111111112E-2</v>
      </c>
      <c r="G34" s="3" t="s">
        <v>54</v>
      </c>
      <c r="H34" s="3" t="s">
        <v>55</v>
      </c>
      <c r="I34" s="3" t="s">
        <v>70</v>
      </c>
      <c r="J34" s="3">
        <f>((E34*10*50)/0.25)*100</f>
        <v>768650649269.72595</v>
      </c>
      <c r="K34" s="4">
        <f>J34</f>
        <v>768650649269.72595</v>
      </c>
      <c r="L34" s="17">
        <f>AVERAGE(K34:K36)</f>
        <v>766782153036.64893</v>
      </c>
      <c r="M34" s="18" t="s">
        <v>56</v>
      </c>
      <c r="P34" s="15"/>
    </row>
    <row r="35" spans="1:17" x14ac:dyDescent="0.2">
      <c r="A35" s="2" t="s">
        <v>57</v>
      </c>
      <c r="B35" s="1" t="s">
        <v>121</v>
      </c>
      <c r="C35" s="6">
        <v>12.4676869728232</v>
      </c>
      <c r="D35" s="1">
        <f t="shared" ref="D35:D96" si="3">(C35-$S$11)/$S$10</f>
        <v>6.5917910660200807</v>
      </c>
      <c r="E35">
        <f t="shared" ref="E35:E96" si="4">10^D35</f>
        <v>3906529.1204495924</v>
      </c>
      <c r="F35" s="7">
        <v>4.8611111111111112E-2</v>
      </c>
      <c r="G35" s="3" t="s">
        <v>54</v>
      </c>
      <c r="H35" s="3" t="s">
        <v>55</v>
      </c>
      <c r="I35" s="3" t="s">
        <v>70</v>
      </c>
      <c r="J35" s="3">
        <f>((E35*10*50)/0.25)*100</f>
        <v>781305824089.91846</v>
      </c>
      <c r="K35" s="4">
        <f t="shared" ref="K35:K96" si="5">J35</f>
        <v>781305824089.91846</v>
      </c>
      <c r="L35" s="18"/>
      <c r="M35" s="18"/>
      <c r="P35" s="15"/>
    </row>
    <row r="36" spans="1:17" x14ac:dyDescent="0.2">
      <c r="A36" s="2" t="s">
        <v>58</v>
      </c>
      <c r="B36" s="1" t="s">
        <v>121</v>
      </c>
      <c r="C36" s="6">
        <v>12.529551482436601</v>
      </c>
      <c r="D36" s="1">
        <f t="shared" si="3"/>
        <v>6.5742570339149093</v>
      </c>
      <c r="E36">
        <f t="shared" si="4"/>
        <v>3751949.928751512</v>
      </c>
      <c r="F36" s="7">
        <v>4.8611111111111112E-2</v>
      </c>
      <c r="G36" s="3" t="s">
        <v>54</v>
      </c>
      <c r="H36" s="3" t="s">
        <v>55</v>
      </c>
      <c r="I36" s="3" t="s">
        <v>70</v>
      </c>
      <c r="J36" s="3">
        <f>((E36*10*50)/0.25)*100</f>
        <v>750389985750.30237</v>
      </c>
      <c r="K36" s="4">
        <f t="shared" si="5"/>
        <v>750389985750.30237</v>
      </c>
      <c r="L36" s="18"/>
      <c r="M36" s="18"/>
      <c r="P36" s="15"/>
    </row>
    <row r="37" spans="1:17" x14ac:dyDescent="0.2">
      <c r="A37" s="2" t="s">
        <v>59</v>
      </c>
      <c r="B37" s="1" t="s">
        <v>53</v>
      </c>
      <c r="C37" s="6">
        <v>12.248617786275</v>
      </c>
      <c r="D37" s="1">
        <f t="shared" si="3"/>
        <v>6.6538810457870579</v>
      </c>
      <c r="E37">
        <f t="shared" si="4"/>
        <v>4506932.4176456612</v>
      </c>
      <c r="F37" s="7">
        <v>4.8611111111111112E-2</v>
      </c>
      <c r="G37" s="3" t="s">
        <v>54</v>
      </c>
      <c r="H37" s="3" t="s">
        <v>55</v>
      </c>
      <c r="I37" s="3" t="s">
        <v>141</v>
      </c>
      <c r="J37" s="3">
        <f t="shared" ref="J37:J39" si="6">((E37*10*50)/50)*100</f>
        <v>4506932417.6456614</v>
      </c>
      <c r="K37" s="4">
        <f t="shared" si="5"/>
        <v>4506932417.6456614</v>
      </c>
      <c r="L37" s="17">
        <f>AVERAGE(K37:K39)</f>
        <v>4257605995.2321038</v>
      </c>
      <c r="M37" s="18" t="s">
        <v>56</v>
      </c>
      <c r="P37" s="14"/>
      <c r="Q37" s="1"/>
    </row>
    <row r="38" spans="1:17" x14ac:dyDescent="0.2">
      <c r="A38" s="2" t="s">
        <v>61</v>
      </c>
      <c r="B38" s="1" t="s">
        <v>53</v>
      </c>
      <c r="C38" s="6">
        <v>12.3234962555852</v>
      </c>
      <c r="D38" s="1">
        <f t="shared" si="3"/>
        <v>6.6326585145963026</v>
      </c>
      <c r="E38">
        <f t="shared" si="4"/>
        <v>4291988.1536532072</v>
      </c>
      <c r="F38" s="7">
        <v>4.8611111111111112E-2</v>
      </c>
      <c r="G38" s="3" t="s">
        <v>54</v>
      </c>
      <c r="H38" s="3" t="s">
        <v>55</v>
      </c>
      <c r="I38" s="3" t="s">
        <v>141</v>
      </c>
      <c r="J38" s="3">
        <f t="shared" si="6"/>
        <v>4291988153.6532073</v>
      </c>
      <c r="K38" s="4">
        <f t="shared" si="5"/>
        <v>4291988153.6532073</v>
      </c>
      <c r="L38" s="18"/>
      <c r="M38" s="18"/>
      <c r="P38" s="14"/>
      <c r="Q38" s="1"/>
    </row>
    <row r="39" spans="1:17" x14ac:dyDescent="0.2">
      <c r="A39" s="2" t="s">
        <v>62</v>
      </c>
      <c r="B39" s="1" t="s">
        <v>53</v>
      </c>
      <c r="C39" s="6">
        <v>12.4414876244977</v>
      </c>
      <c r="D39" s="1">
        <f t="shared" si="3"/>
        <v>6.5992166516675645</v>
      </c>
      <c r="E39">
        <f t="shared" si="4"/>
        <v>3973897.4143974446</v>
      </c>
      <c r="F39" s="7">
        <v>4.8611111111111112E-2</v>
      </c>
      <c r="G39" s="3" t="s">
        <v>54</v>
      </c>
      <c r="H39" s="3" t="s">
        <v>55</v>
      </c>
      <c r="I39" s="3" t="s">
        <v>141</v>
      </c>
      <c r="J39" s="3">
        <f t="shared" si="6"/>
        <v>3973897414.3974447</v>
      </c>
      <c r="K39" s="4">
        <f t="shared" si="5"/>
        <v>3973897414.3974447</v>
      </c>
      <c r="L39" s="18"/>
      <c r="M39" s="18"/>
      <c r="P39" s="14"/>
      <c r="Q39" s="1"/>
    </row>
    <row r="40" spans="1:17" x14ac:dyDescent="0.2">
      <c r="A40" s="2" t="s">
        <v>63</v>
      </c>
      <c r="B40" s="1" t="s">
        <v>60</v>
      </c>
      <c r="C40" s="6">
        <v>29.220662347966002</v>
      </c>
      <c r="D40" s="1">
        <f t="shared" ref="D40:D42" si="7">(C40-$S$11)/$S$10</f>
        <v>1.843556417098337</v>
      </c>
      <c r="E40">
        <f t="shared" ref="E40:E42" si="8">10^D40</f>
        <v>69.751960239880773</v>
      </c>
      <c r="F40" s="7">
        <v>4.8611111111111112E-2</v>
      </c>
      <c r="G40" s="3" t="s">
        <v>54</v>
      </c>
      <c r="H40" s="3" t="s">
        <v>55</v>
      </c>
      <c r="I40" s="3" t="s">
        <v>140</v>
      </c>
      <c r="J40" s="8">
        <f>((E40*10*50)/100)*100</f>
        <v>34875.980119940388</v>
      </c>
      <c r="K40" s="4">
        <f t="shared" ref="K40" si="9">J40</f>
        <v>34875.980119940388</v>
      </c>
      <c r="L40" s="17">
        <f>AVERAGE(K40:K42)</f>
        <v>36435.896825281176</v>
      </c>
      <c r="M40" s="18" t="s">
        <v>56</v>
      </c>
      <c r="P40" s="15"/>
    </row>
    <row r="41" spans="1:17" x14ac:dyDescent="0.2">
      <c r="A41" s="2" t="s">
        <v>64</v>
      </c>
      <c r="B41" s="1" t="s">
        <v>60</v>
      </c>
      <c r="C41" s="6">
        <v>29.1132027871062</v>
      </c>
      <c r="D41" s="1">
        <f t="shared" si="7"/>
        <v>1.8740132881201554</v>
      </c>
      <c r="E41">
        <f t="shared" si="8"/>
        <v>74.819239262406342</v>
      </c>
      <c r="F41" s="7">
        <v>4.8611111111111112E-2</v>
      </c>
      <c r="G41" s="3" t="s">
        <v>54</v>
      </c>
      <c r="H41" s="3" t="s">
        <v>55</v>
      </c>
      <c r="I41" s="3" t="s">
        <v>140</v>
      </c>
      <c r="J41" s="8">
        <f t="shared" ref="J41:J42" si="10">((E41*10*50)/100)*100</f>
        <v>37409.619631203168</v>
      </c>
      <c r="K41" s="4">
        <f t="shared" ref="K41:K42" si="11">J41</f>
        <v>37409.619631203168</v>
      </c>
      <c r="L41" s="18"/>
      <c r="M41" s="18"/>
      <c r="P41" s="15"/>
    </row>
    <row r="42" spans="1:17" x14ac:dyDescent="0.2">
      <c r="A42" s="2" t="s">
        <v>65</v>
      </c>
      <c r="B42" s="1" t="s">
        <v>60</v>
      </c>
      <c r="C42" s="6">
        <v>29.129158790232498</v>
      </c>
      <c r="D42" s="1">
        <f t="shared" si="7"/>
        <v>1.8694909364061425</v>
      </c>
      <c r="E42">
        <f t="shared" si="8"/>
        <v>74.044181449399943</v>
      </c>
      <c r="F42" s="7">
        <v>4.8611111111111112E-2</v>
      </c>
      <c r="G42" s="3" t="s">
        <v>54</v>
      </c>
      <c r="H42" s="3" t="s">
        <v>55</v>
      </c>
      <c r="I42" s="3" t="s">
        <v>140</v>
      </c>
      <c r="J42" s="8">
        <f t="shared" si="10"/>
        <v>37022.09072469997</v>
      </c>
      <c r="K42" s="4">
        <f t="shared" si="11"/>
        <v>37022.09072469997</v>
      </c>
      <c r="L42" s="18"/>
      <c r="M42" s="18"/>
    </row>
    <row r="43" spans="1:17" x14ac:dyDescent="0.2">
      <c r="A43" s="2" t="s">
        <v>66</v>
      </c>
      <c r="B43" s="1" t="s">
        <v>122</v>
      </c>
      <c r="C43" s="13">
        <v>13.064336823815699</v>
      </c>
      <c r="D43" s="1">
        <f>(C43-$S$11)/$S$10</f>
        <v>6.4226847769987234</v>
      </c>
      <c r="E43">
        <f t="shared" si="4"/>
        <v>2646578.481101519</v>
      </c>
      <c r="F43" s="7">
        <v>4.8611111111111112E-2</v>
      </c>
      <c r="G43" s="3" t="s">
        <v>54</v>
      </c>
      <c r="H43" s="3" t="s">
        <v>55</v>
      </c>
      <c r="I43" s="3" t="s">
        <v>141</v>
      </c>
      <c r="J43" s="3">
        <f>((E43*10*50)/50)*100</f>
        <v>2646578481.1015186</v>
      </c>
      <c r="K43" s="4">
        <f t="shared" si="5"/>
        <v>2646578481.1015186</v>
      </c>
      <c r="L43" s="17">
        <f>AVERAGE(K43:K45)</f>
        <v>2702789002.5018029</v>
      </c>
      <c r="M43" s="18" t="s">
        <v>56</v>
      </c>
    </row>
    <row r="44" spans="1:17" x14ac:dyDescent="0.2">
      <c r="A44" s="2" t="s">
        <v>79</v>
      </c>
      <c r="B44" s="1" t="s">
        <v>122</v>
      </c>
      <c r="C44" s="13">
        <v>13.036647702311701</v>
      </c>
      <c r="D44" s="1">
        <f t="shared" si="3"/>
        <v>6.4305326036193353</v>
      </c>
      <c r="E44">
        <f t="shared" si="4"/>
        <v>2694837.6332456409</v>
      </c>
      <c r="F44" s="7">
        <v>4.8611111111111112E-2</v>
      </c>
      <c r="G44" s="3" t="s">
        <v>54</v>
      </c>
      <c r="H44" s="3" t="s">
        <v>55</v>
      </c>
      <c r="I44" s="3" t="s">
        <v>141</v>
      </c>
      <c r="J44" s="3">
        <f t="shared" ref="J44:J96" si="12">((E44*10*50)/50)*100</f>
        <v>2694837633.2456408</v>
      </c>
      <c r="K44" s="4">
        <f t="shared" si="5"/>
        <v>2694837633.2456408</v>
      </c>
      <c r="L44" s="18"/>
      <c r="M44" s="18"/>
    </row>
    <row r="45" spans="1:17" x14ac:dyDescent="0.2">
      <c r="A45" s="2" t="s">
        <v>91</v>
      </c>
      <c r="B45" s="1" t="s">
        <v>122</v>
      </c>
      <c r="C45" s="13">
        <v>12.996182699953801</v>
      </c>
      <c r="D45" s="1">
        <f t="shared" si="3"/>
        <v>6.442001451508264</v>
      </c>
      <c r="E45">
        <f t="shared" si="4"/>
        <v>2766950.8931582491</v>
      </c>
      <c r="F45" s="7">
        <v>4.8611111111111112E-2</v>
      </c>
      <c r="G45" s="3" t="s">
        <v>54</v>
      </c>
      <c r="H45" s="3" t="s">
        <v>55</v>
      </c>
      <c r="I45" s="3" t="s">
        <v>141</v>
      </c>
      <c r="J45" s="3">
        <f t="shared" si="12"/>
        <v>2766950893.1582494</v>
      </c>
      <c r="K45" s="4">
        <f t="shared" si="5"/>
        <v>2766950893.1582494</v>
      </c>
      <c r="L45" s="18"/>
      <c r="M45" s="18"/>
    </row>
    <row r="46" spans="1:17" x14ac:dyDescent="0.2">
      <c r="A46" s="2" t="s">
        <v>67</v>
      </c>
      <c r="B46" s="1" t="s">
        <v>123</v>
      </c>
      <c r="C46" s="13">
        <v>24.226128946307899</v>
      </c>
      <c r="D46" s="1">
        <f t="shared" si="3"/>
        <v>3.2591387851198048</v>
      </c>
      <c r="E46">
        <f t="shared" si="4"/>
        <v>1816.0959299267504</v>
      </c>
      <c r="F46" s="7">
        <v>4.8611111111111112E-2</v>
      </c>
      <c r="G46" s="3" t="s">
        <v>54</v>
      </c>
      <c r="H46" s="3" t="s">
        <v>55</v>
      </c>
      <c r="I46" s="3" t="s">
        <v>141</v>
      </c>
      <c r="J46" s="3">
        <f t="shared" si="12"/>
        <v>1816095.9299267503</v>
      </c>
      <c r="K46" s="4">
        <f t="shared" si="5"/>
        <v>1816095.9299267503</v>
      </c>
      <c r="L46" s="17">
        <f t="shared" ref="L46" si="13">AVERAGE(K46:K48)</f>
        <v>1880933.0927100659</v>
      </c>
      <c r="M46" s="18" t="s">
        <v>56</v>
      </c>
    </row>
    <row r="47" spans="1:17" x14ac:dyDescent="0.2">
      <c r="A47" s="2" t="s">
        <v>80</v>
      </c>
      <c r="B47" s="1" t="s">
        <v>123</v>
      </c>
      <c r="C47" s="13">
        <v>24.227375129940199</v>
      </c>
      <c r="D47" s="1">
        <f t="shared" si="3"/>
        <v>3.2587855838424611</v>
      </c>
      <c r="E47">
        <f t="shared" si="4"/>
        <v>1814.6195431367821</v>
      </c>
      <c r="F47" s="7">
        <v>4.8611111111111112E-2</v>
      </c>
      <c r="G47" s="3" t="s">
        <v>54</v>
      </c>
      <c r="H47" s="3" t="s">
        <v>55</v>
      </c>
      <c r="I47" s="3" t="s">
        <v>141</v>
      </c>
      <c r="J47" s="3">
        <f t="shared" si="12"/>
        <v>1814619.5431367822</v>
      </c>
      <c r="K47" s="4">
        <f t="shared" si="5"/>
        <v>1814619.5431367822</v>
      </c>
      <c r="L47" s="18"/>
      <c r="M47" s="18"/>
    </row>
    <row r="48" spans="1:17" x14ac:dyDescent="0.2">
      <c r="A48" s="2" t="s">
        <v>92</v>
      </c>
      <c r="B48" s="1" t="s">
        <v>123</v>
      </c>
      <c r="C48" s="13">
        <v>24.069095979846001</v>
      </c>
      <c r="D48" s="1">
        <f t="shared" si="3"/>
        <v>3.3036460655091546</v>
      </c>
      <c r="E48">
        <f t="shared" si="4"/>
        <v>2012.0838050666653</v>
      </c>
      <c r="F48" s="7">
        <v>4.8611111111111112E-2</v>
      </c>
      <c r="G48" s="3" t="s">
        <v>54</v>
      </c>
      <c r="H48" s="3" t="s">
        <v>55</v>
      </c>
      <c r="I48" s="3" t="s">
        <v>141</v>
      </c>
      <c r="J48" s="3">
        <f t="shared" si="12"/>
        <v>2012083.8050666652</v>
      </c>
      <c r="K48" s="4">
        <f t="shared" si="5"/>
        <v>2012083.8050666652</v>
      </c>
      <c r="L48" s="18"/>
      <c r="M48" s="18"/>
    </row>
    <row r="49" spans="1:13" x14ac:dyDescent="0.2">
      <c r="A49" s="2" t="s">
        <v>68</v>
      </c>
      <c r="B49" s="1" t="s">
        <v>124</v>
      </c>
      <c r="C49" s="13">
        <v>13.1960771003313</v>
      </c>
      <c r="D49" s="1">
        <f t="shared" si="3"/>
        <v>6.3853461113824626</v>
      </c>
      <c r="E49">
        <f t="shared" si="4"/>
        <v>2428544.7550174603</v>
      </c>
      <c r="F49" s="7">
        <v>4.8611111111111112E-2</v>
      </c>
      <c r="G49" s="3" t="s">
        <v>54</v>
      </c>
      <c r="H49" s="3" t="s">
        <v>55</v>
      </c>
      <c r="I49" s="3" t="s">
        <v>141</v>
      </c>
      <c r="J49" s="3">
        <f t="shared" si="12"/>
        <v>2428544755.0174603</v>
      </c>
      <c r="K49" s="4">
        <f t="shared" si="5"/>
        <v>2428544755.0174603</v>
      </c>
      <c r="L49" s="17">
        <f t="shared" ref="L49" si="14">AVERAGE(K49:K51)</f>
        <v>2810652611.5334682</v>
      </c>
      <c r="M49" s="18" t="s">
        <v>56</v>
      </c>
    </row>
    <row r="50" spans="1:13" x14ac:dyDescent="0.2">
      <c r="A50" s="2" t="s">
        <v>81</v>
      </c>
      <c r="B50" s="1" t="s">
        <v>124</v>
      </c>
      <c r="C50" s="13">
        <v>13.0936012925235</v>
      </c>
      <c r="D50" s="1">
        <f t="shared" si="3"/>
        <v>6.4143904554714055</v>
      </c>
      <c r="E50">
        <f t="shared" si="4"/>
        <v>2596512.7258547931</v>
      </c>
      <c r="F50" s="7">
        <v>4.8611111111111112E-2</v>
      </c>
      <c r="G50" s="3" t="s">
        <v>54</v>
      </c>
      <c r="H50" s="3" t="s">
        <v>55</v>
      </c>
      <c r="I50" s="3" t="s">
        <v>141</v>
      </c>
      <c r="J50" s="3">
        <f t="shared" si="12"/>
        <v>2596512725.8547931</v>
      </c>
      <c r="K50" s="4">
        <f t="shared" si="5"/>
        <v>2596512725.8547931</v>
      </c>
      <c r="L50" s="18"/>
      <c r="M50" s="18"/>
    </row>
    <row r="51" spans="1:13" x14ac:dyDescent="0.2">
      <c r="A51" s="2" t="s">
        <v>93</v>
      </c>
      <c r="B51" s="1" t="s">
        <v>124</v>
      </c>
      <c r="C51" s="13">
        <v>12.6773768440622</v>
      </c>
      <c r="D51" s="1">
        <f t="shared" si="3"/>
        <v>6.5323594313492466</v>
      </c>
      <c r="E51">
        <f t="shared" si="4"/>
        <v>3406900.3537281509</v>
      </c>
      <c r="F51" s="7">
        <v>4.8611111111111112E-2</v>
      </c>
      <c r="G51" s="3" t="s">
        <v>54</v>
      </c>
      <c r="H51" s="3" t="s">
        <v>55</v>
      </c>
      <c r="I51" s="3" t="s">
        <v>141</v>
      </c>
      <c r="J51" s="3">
        <f t="shared" si="12"/>
        <v>3406900353.7281513</v>
      </c>
      <c r="K51" s="4">
        <f t="shared" si="5"/>
        <v>3406900353.7281513</v>
      </c>
      <c r="L51" s="18"/>
      <c r="M51" s="18"/>
    </row>
    <row r="52" spans="1:13" x14ac:dyDescent="0.2">
      <c r="A52" s="2" t="s">
        <v>69</v>
      </c>
      <c r="B52" s="1" t="s">
        <v>125</v>
      </c>
      <c r="C52" s="13">
        <v>23.8693617926989</v>
      </c>
      <c r="D52" s="1">
        <f t="shared" si="3"/>
        <v>3.3602559969839687</v>
      </c>
      <c r="E52">
        <f t="shared" si="4"/>
        <v>2292.2184138587427</v>
      </c>
      <c r="F52" s="7">
        <v>4.8611111111111112E-2</v>
      </c>
      <c r="G52" s="3" t="s">
        <v>54</v>
      </c>
      <c r="H52" s="3" t="s">
        <v>55</v>
      </c>
      <c r="I52" s="3" t="s">
        <v>141</v>
      </c>
      <c r="J52" s="3">
        <f t="shared" si="12"/>
        <v>2292218.4138587429</v>
      </c>
      <c r="K52" s="4">
        <f t="shared" si="5"/>
        <v>2292218.4138587429</v>
      </c>
      <c r="L52" s="17">
        <f t="shared" ref="L52" si="15">AVERAGE(K52:K54)</f>
        <v>2418403.898884892</v>
      </c>
      <c r="M52" s="18" t="s">
        <v>56</v>
      </c>
    </row>
    <row r="53" spans="1:13" x14ac:dyDescent="0.2">
      <c r="A53" s="2" t="s">
        <v>82</v>
      </c>
      <c r="B53" s="1" t="s">
        <v>125</v>
      </c>
      <c r="C53" s="13">
        <v>23.776317888407</v>
      </c>
      <c r="D53" s="1">
        <f t="shared" si="3"/>
        <v>3.3866270910933332</v>
      </c>
      <c r="E53">
        <f t="shared" si="4"/>
        <v>2435.7184795915191</v>
      </c>
      <c r="F53" s="7">
        <v>4.8611111111111112E-2</v>
      </c>
      <c r="G53" s="3" t="s">
        <v>54</v>
      </c>
      <c r="H53" s="3" t="s">
        <v>55</v>
      </c>
      <c r="I53" s="3" t="s">
        <v>141</v>
      </c>
      <c r="J53" s="3">
        <f t="shared" si="12"/>
        <v>2435718.4795915191</v>
      </c>
      <c r="K53" s="4">
        <f t="shared" si="5"/>
        <v>2435718.4795915191</v>
      </c>
      <c r="L53" s="18"/>
      <c r="M53" s="18"/>
    </row>
    <row r="54" spans="1:13" x14ac:dyDescent="0.2">
      <c r="A54" s="2" t="s">
        <v>94</v>
      </c>
      <c r="B54" s="1" t="s">
        <v>125</v>
      </c>
      <c r="C54" s="13">
        <v>23.7197762985165</v>
      </c>
      <c r="D54" s="1">
        <f t="shared" si="3"/>
        <v>3.4026524674943244</v>
      </c>
      <c r="E54">
        <f t="shared" si="4"/>
        <v>2527.2748032044142</v>
      </c>
      <c r="F54" s="7">
        <v>4.8611111111111112E-2</v>
      </c>
      <c r="G54" s="3" t="s">
        <v>54</v>
      </c>
      <c r="H54" s="3" t="s">
        <v>55</v>
      </c>
      <c r="I54" s="3" t="s">
        <v>141</v>
      </c>
      <c r="J54" s="3">
        <f t="shared" si="12"/>
        <v>2527274.8032044144</v>
      </c>
      <c r="K54" s="4">
        <f t="shared" si="5"/>
        <v>2527274.8032044144</v>
      </c>
      <c r="L54" s="18"/>
      <c r="M54" s="18"/>
    </row>
    <row r="55" spans="1:13" x14ac:dyDescent="0.2">
      <c r="A55" s="2" t="s">
        <v>71</v>
      </c>
      <c r="B55" s="1" t="s">
        <v>126</v>
      </c>
      <c r="C55" s="13">
        <v>22.5769280477767</v>
      </c>
      <c r="D55" s="1">
        <f t="shared" si="3"/>
        <v>3.7265657748984466</v>
      </c>
      <c r="E55">
        <f t="shared" si="4"/>
        <v>5328.0191228802942</v>
      </c>
      <c r="F55" s="7">
        <v>4.8611111111111112E-2</v>
      </c>
      <c r="G55" s="3" t="s">
        <v>54</v>
      </c>
      <c r="H55" s="3" t="s">
        <v>55</v>
      </c>
      <c r="I55" s="3" t="s">
        <v>141</v>
      </c>
      <c r="J55" s="3">
        <f t="shared" si="12"/>
        <v>5328019.122880294</v>
      </c>
      <c r="K55" s="4">
        <f t="shared" si="5"/>
        <v>5328019.122880294</v>
      </c>
      <c r="L55" s="17">
        <f t="shared" ref="L55" si="16">AVERAGE(K55:K57)</f>
        <v>5558180.7128753345</v>
      </c>
      <c r="M55" s="18" t="s">
        <v>56</v>
      </c>
    </row>
    <row r="56" spans="1:13" x14ac:dyDescent="0.2">
      <c r="A56" s="2" t="s">
        <v>83</v>
      </c>
      <c r="B56" s="1" t="s">
        <v>126</v>
      </c>
      <c r="C56" s="13">
        <v>22.6016824887726</v>
      </c>
      <c r="D56" s="1">
        <f t="shared" si="3"/>
        <v>3.7195497140603333</v>
      </c>
      <c r="E56">
        <f t="shared" si="4"/>
        <v>5242.6361047706641</v>
      </c>
      <c r="F56" s="7">
        <v>4.8611111111111112E-2</v>
      </c>
      <c r="G56" s="3" t="s">
        <v>54</v>
      </c>
      <c r="H56" s="3" t="s">
        <v>55</v>
      </c>
      <c r="I56" s="3" t="s">
        <v>141</v>
      </c>
      <c r="J56" s="3">
        <f t="shared" si="12"/>
        <v>5242636.1047706641</v>
      </c>
      <c r="K56" s="4">
        <f t="shared" si="5"/>
        <v>5242636.1047706641</v>
      </c>
      <c r="L56" s="18"/>
      <c r="M56" s="18"/>
    </row>
    <row r="57" spans="1:13" x14ac:dyDescent="0.2">
      <c r="A57" s="2" t="s">
        <v>95</v>
      </c>
      <c r="B57" s="1" t="s">
        <v>126</v>
      </c>
      <c r="C57" s="13">
        <v>22.368617479793699</v>
      </c>
      <c r="D57" s="1">
        <f t="shared" si="3"/>
        <v>3.7856064786829839</v>
      </c>
      <c r="E57">
        <f t="shared" si="4"/>
        <v>6103.886910975044</v>
      </c>
      <c r="F57" s="7">
        <v>4.8611111111111112E-2</v>
      </c>
      <c r="G57" s="3" t="s">
        <v>54</v>
      </c>
      <c r="H57" s="3" t="s">
        <v>55</v>
      </c>
      <c r="I57" s="3" t="s">
        <v>141</v>
      </c>
      <c r="J57" s="3">
        <f t="shared" si="12"/>
        <v>6103886.9109750446</v>
      </c>
      <c r="K57" s="4">
        <f t="shared" si="5"/>
        <v>6103886.9109750446</v>
      </c>
      <c r="L57" s="18"/>
      <c r="M57" s="18"/>
    </row>
    <row r="58" spans="1:13" x14ac:dyDescent="0.2">
      <c r="A58" s="2" t="s">
        <v>72</v>
      </c>
      <c r="B58" s="1" t="s">
        <v>127</v>
      </c>
      <c r="C58" s="13">
        <v>14.561854354342801</v>
      </c>
      <c r="D58" s="1">
        <f t="shared" si="3"/>
        <v>5.9982488504488174</v>
      </c>
      <c r="E58">
        <f t="shared" si="4"/>
        <v>995975.94743363187</v>
      </c>
      <c r="F58" s="7">
        <v>4.8611111111111112E-2</v>
      </c>
      <c r="G58" s="3" t="s">
        <v>54</v>
      </c>
      <c r="H58" s="3" t="s">
        <v>55</v>
      </c>
      <c r="I58" s="3" t="s">
        <v>141</v>
      </c>
      <c r="J58" s="3">
        <f t="shared" si="12"/>
        <v>995975947.4336319</v>
      </c>
      <c r="K58" s="4">
        <f t="shared" si="5"/>
        <v>995975947.4336319</v>
      </c>
      <c r="L58" s="17">
        <f t="shared" ref="L58" si="17">AVERAGE(K58:K60)</f>
        <v>1021912456.6031146</v>
      </c>
      <c r="M58" s="18" t="s">
        <v>56</v>
      </c>
    </row>
    <row r="59" spans="1:13" x14ac:dyDescent="0.2">
      <c r="A59" s="2" t="s">
        <v>84</v>
      </c>
      <c r="B59" s="1" t="s">
        <v>127</v>
      </c>
      <c r="C59" s="13">
        <v>14.5614416872442</v>
      </c>
      <c r="D59" s="1">
        <f t="shared" si="3"/>
        <v>5.9983658111780116</v>
      </c>
      <c r="E59">
        <f t="shared" si="4"/>
        <v>996244.21186116559</v>
      </c>
      <c r="F59" s="7">
        <v>4.8611111111111112E-2</v>
      </c>
      <c r="G59" s="3" t="s">
        <v>54</v>
      </c>
      <c r="H59" s="3" t="s">
        <v>55</v>
      </c>
      <c r="I59" s="3" t="s">
        <v>141</v>
      </c>
      <c r="J59" s="3">
        <f t="shared" si="12"/>
        <v>996244211.86116564</v>
      </c>
      <c r="K59" s="4">
        <f t="shared" si="5"/>
        <v>996244211.86116564</v>
      </c>
      <c r="L59" s="18"/>
      <c r="M59" s="18"/>
    </row>
    <row r="60" spans="1:13" x14ac:dyDescent="0.2">
      <c r="A60" s="2" t="s">
        <v>96</v>
      </c>
      <c r="B60" s="1" t="s">
        <v>127</v>
      </c>
      <c r="C60" s="13">
        <v>14.446973853522399</v>
      </c>
      <c r="D60" s="1">
        <f t="shared" si="3"/>
        <v>6.030809011391348</v>
      </c>
      <c r="E60">
        <f t="shared" si="4"/>
        <v>1073517.2105145464</v>
      </c>
      <c r="F60" s="7">
        <v>4.8611111111111112E-2</v>
      </c>
      <c r="G60" s="3" t="s">
        <v>54</v>
      </c>
      <c r="H60" s="3" t="s">
        <v>55</v>
      </c>
      <c r="I60" s="3" t="s">
        <v>141</v>
      </c>
      <c r="J60" s="3">
        <f t="shared" si="12"/>
        <v>1073517210.5145464</v>
      </c>
      <c r="K60" s="4">
        <f t="shared" si="5"/>
        <v>1073517210.5145464</v>
      </c>
      <c r="L60" s="18"/>
      <c r="M60" s="18"/>
    </row>
    <row r="61" spans="1:13" x14ac:dyDescent="0.2">
      <c r="A61" s="2" t="s">
        <v>73</v>
      </c>
      <c r="B61" s="1" t="s">
        <v>128</v>
      </c>
      <c r="C61" s="13">
        <v>13.1197356174892</v>
      </c>
      <c r="D61" s="1">
        <f t="shared" si="3"/>
        <v>6.4069832991574049</v>
      </c>
      <c r="E61">
        <f t="shared" si="4"/>
        <v>2552603.1401362354</v>
      </c>
      <c r="F61" s="7">
        <v>4.8611111111111112E-2</v>
      </c>
      <c r="G61" s="3" t="s">
        <v>54</v>
      </c>
      <c r="H61" s="3" t="s">
        <v>55</v>
      </c>
      <c r="I61" s="3" t="s">
        <v>141</v>
      </c>
      <c r="J61" s="3">
        <f t="shared" si="12"/>
        <v>2552603140.1362352</v>
      </c>
      <c r="K61" s="4">
        <f t="shared" si="5"/>
        <v>2552603140.1362352</v>
      </c>
      <c r="L61" s="17">
        <f t="shared" ref="L61" si="18">AVERAGE(K61:K63)</f>
        <v>3077313601.9533048</v>
      </c>
      <c r="M61" s="18" t="s">
        <v>56</v>
      </c>
    </row>
    <row r="62" spans="1:13" x14ac:dyDescent="0.2">
      <c r="A62" s="2" t="s">
        <v>85</v>
      </c>
      <c r="B62" s="1" t="s">
        <v>128</v>
      </c>
      <c r="C62" s="13">
        <v>12.750662375421999</v>
      </c>
      <c r="D62" s="1">
        <f t="shared" si="3"/>
        <v>6.5115883807462875</v>
      </c>
      <c r="E62">
        <f t="shared" si="4"/>
        <v>3247793.293970644</v>
      </c>
      <c r="F62" s="7">
        <v>4.8611111111111112E-2</v>
      </c>
      <c r="G62" s="3" t="s">
        <v>54</v>
      </c>
      <c r="H62" s="3" t="s">
        <v>55</v>
      </c>
      <c r="I62" s="3" t="s">
        <v>141</v>
      </c>
      <c r="J62" s="3">
        <f t="shared" si="12"/>
        <v>3247793293.970644</v>
      </c>
      <c r="K62" s="4">
        <f t="shared" si="5"/>
        <v>3247793293.970644</v>
      </c>
      <c r="L62" s="18"/>
      <c r="M62" s="18"/>
    </row>
    <row r="63" spans="1:13" x14ac:dyDescent="0.2">
      <c r="A63" s="2" t="s">
        <v>97</v>
      </c>
      <c r="B63" s="1" t="s">
        <v>128</v>
      </c>
      <c r="C63" s="13">
        <v>12.6663327488726</v>
      </c>
      <c r="D63" s="1">
        <f t="shared" si="3"/>
        <v>6.5354896189291249</v>
      </c>
      <c r="E63">
        <f t="shared" si="4"/>
        <v>3431544.3717530356</v>
      </c>
      <c r="F63" s="7">
        <v>4.8611111111111112E-2</v>
      </c>
      <c r="G63" s="3" t="s">
        <v>54</v>
      </c>
      <c r="H63" s="3" t="s">
        <v>55</v>
      </c>
      <c r="I63" s="3" t="s">
        <v>141</v>
      </c>
      <c r="J63" s="3">
        <f t="shared" si="12"/>
        <v>3431544371.7530355</v>
      </c>
      <c r="K63" s="4">
        <f t="shared" si="5"/>
        <v>3431544371.7530355</v>
      </c>
      <c r="L63" s="18"/>
      <c r="M63" s="18"/>
    </row>
    <row r="64" spans="1:13" x14ac:dyDescent="0.2">
      <c r="A64" s="2" t="s">
        <v>74</v>
      </c>
      <c r="B64" s="1" t="s">
        <v>129</v>
      </c>
      <c r="C64" s="13">
        <v>14.983306951404099</v>
      </c>
      <c r="D64" s="1">
        <f t="shared" si="3"/>
        <v>5.8787980795001697</v>
      </c>
      <c r="E64">
        <f t="shared" si="4"/>
        <v>756481.09558003116</v>
      </c>
      <c r="F64" s="7">
        <v>4.8611111111111112E-2</v>
      </c>
      <c r="G64" s="3" t="s">
        <v>54</v>
      </c>
      <c r="H64" s="3" t="s">
        <v>55</v>
      </c>
      <c r="I64" s="3" t="s">
        <v>141</v>
      </c>
      <c r="J64" s="3">
        <f t="shared" si="12"/>
        <v>756481095.58003116</v>
      </c>
      <c r="K64" s="4">
        <f t="shared" si="5"/>
        <v>756481095.58003116</v>
      </c>
      <c r="L64" s="17">
        <f t="shared" ref="L64:L94" si="19">AVERAGE(K64:K66)</f>
        <v>1608504759.3907948</v>
      </c>
      <c r="M64" s="18" t="s">
        <v>56</v>
      </c>
    </row>
    <row r="65" spans="1:15" x14ac:dyDescent="0.2">
      <c r="A65" s="2" t="s">
        <v>86</v>
      </c>
      <c r="B65" s="1" t="s">
        <v>129</v>
      </c>
      <c r="C65" s="13">
        <v>13.4569234861266</v>
      </c>
      <c r="D65" s="1">
        <f t="shared" si="3"/>
        <v>6.3114153725528128</v>
      </c>
      <c r="E65">
        <f t="shared" si="4"/>
        <v>2048402.8553958766</v>
      </c>
      <c r="F65" s="7">
        <v>4.8611111111111112E-2</v>
      </c>
      <c r="G65" s="3" t="s">
        <v>54</v>
      </c>
      <c r="H65" s="3" t="s">
        <v>55</v>
      </c>
      <c r="I65" s="3" t="s">
        <v>141</v>
      </c>
      <c r="J65" s="3">
        <f t="shared" si="12"/>
        <v>2048402855.3958766</v>
      </c>
      <c r="K65" s="4">
        <f t="shared" si="5"/>
        <v>2048402855.3958766</v>
      </c>
      <c r="L65" s="18"/>
      <c r="M65" s="18"/>
    </row>
    <row r="66" spans="1:15" x14ac:dyDescent="0.2">
      <c r="A66" s="2" t="s">
        <v>98</v>
      </c>
      <c r="B66" s="1" t="s">
        <v>129</v>
      </c>
      <c r="C66" s="13">
        <v>13.477840756651601</v>
      </c>
      <c r="D66" s="1">
        <f t="shared" si="3"/>
        <v>6.3054868669325481</v>
      </c>
      <c r="E66">
        <f t="shared" si="4"/>
        <v>2020630.3271964763</v>
      </c>
      <c r="F66" s="7">
        <v>4.8611111111111112E-2</v>
      </c>
      <c r="G66" s="3" t="s">
        <v>54</v>
      </c>
      <c r="H66" s="3" t="s">
        <v>55</v>
      </c>
      <c r="I66" s="3" t="s">
        <v>141</v>
      </c>
      <c r="J66" s="3">
        <f t="shared" si="12"/>
        <v>2020630327.1964762</v>
      </c>
      <c r="K66" s="4">
        <f t="shared" si="5"/>
        <v>2020630327.1964762</v>
      </c>
      <c r="L66" s="18"/>
      <c r="M66" s="18"/>
    </row>
    <row r="67" spans="1:15" x14ac:dyDescent="0.2">
      <c r="A67" s="2" t="s">
        <v>75</v>
      </c>
      <c r="B67" s="1" t="s">
        <v>130</v>
      </c>
      <c r="C67" s="13">
        <v>12.4015877911201</v>
      </c>
      <c r="D67" s="1">
        <f t="shared" si="3"/>
        <v>6.610525315775722</v>
      </c>
      <c r="E67">
        <f t="shared" si="4"/>
        <v>4078733.3671984114</v>
      </c>
      <c r="F67" s="7">
        <v>4.8611111111111112E-2</v>
      </c>
      <c r="G67" s="3" t="s">
        <v>54</v>
      </c>
      <c r="H67" s="3" t="s">
        <v>55</v>
      </c>
      <c r="I67" s="3" t="s">
        <v>141</v>
      </c>
      <c r="J67" s="3">
        <f t="shared" si="12"/>
        <v>4078733367.1984115</v>
      </c>
      <c r="K67" s="4">
        <f t="shared" si="5"/>
        <v>4078733367.1984115</v>
      </c>
      <c r="L67" s="17">
        <f t="shared" si="19"/>
        <v>4274385932.9509034</v>
      </c>
      <c r="M67" s="18" t="s">
        <v>56</v>
      </c>
    </row>
    <row r="68" spans="1:15" x14ac:dyDescent="0.2">
      <c r="A68" s="2" t="s">
        <v>87</v>
      </c>
      <c r="B68" s="1" t="s">
        <v>130</v>
      </c>
      <c r="C68" s="13">
        <v>12.2863565684475</v>
      </c>
      <c r="D68" s="1">
        <f t="shared" si="3"/>
        <v>6.6431848805324085</v>
      </c>
      <c r="E68">
        <f t="shared" si="4"/>
        <v>4397287.6952476557</v>
      </c>
      <c r="F68" s="7">
        <v>4.8611111111111112E-2</v>
      </c>
      <c r="G68" s="3" t="s">
        <v>54</v>
      </c>
      <c r="H68" s="3" t="s">
        <v>55</v>
      </c>
      <c r="I68" s="3" t="s">
        <v>141</v>
      </c>
      <c r="J68" s="3">
        <f t="shared" si="12"/>
        <v>4397287695.2476559</v>
      </c>
      <c r="K68" s="4">
        <f t="shared" si="5"/>
        <v>4397287695.2476559</v>
      </c>
      <c r="L68" s="18"/>
      <c r="M68" s="18"/>
    </row>
    <row r="69" spans="1:15" x14ac:dyDescent="0.2">
      <c r="A69" s="2" t="s">
        <v>99</v>
      </c>
      <c r="B69" s="1" t="s">
        <v>130</v>
      </c>
      <c r="C69" s="13">
        <v>12.3039328442081</v>
      </c>
      <c r="D69" s="1">
        <f t="shared" ref="D69" si="20">(C69-$S$11)/$S$10</f>
        <v>6.6382033008609378</v>
      </c>
      <c r="E69">
        <f t="shared" ref="E69" si="21">10^D69</f>
        <v>4347136.7364066439</v>
      </c>
      <c r="F69" s="7">
        <v>4.8611111111111112E-2</v>
      </c>
      <c r="G69" s="3" t="s">
        <v>54</v>
      </c>
      <c r="H69" s="3" t="s">
        <v>55</v>
      </c>
      <c r="I69" s="3" t="s">
        <v>141</v>
      </c>
      <c r="J69" s="8">
        <f t="shared" ref="J69" si="22">((E69*10*50)/50)*100</f>
        <v>4347136736.4066439</v>
      </c>
      <c r="K69" s="4">
        <f t="shared" ref="K69" si="23">J69</f>
        <v>4347136736.4066439</v>
      </c>
      <c r="L69" s="18"/>
      <c r="M69" s="18"/>
    </row>
    <row r="70" spans="1:15" x14ac:dyDescent="0.2">
      <c r="A70" s="2" t="s">
        <v>103</v>
      </c>
      <c r="B70" s="1" t="s">
        <v>131</v>
      </c>
      <c r="C70" s="13">
        <v>13.290362463986</v>
      </c>
      <c r="D70" s="1">
        <f t="shared" si="3"/>
        <v>6.3586231549782122</v>
      </c>
      <c r="E70">
        <f t="shared" si="4"/>
        <v>2283616.4089749018</v>
      </c>
      <c r="F70" s="7">
        <v>4.8611111111111112E-2</v>
      </c>
      <c r="G70" s="3" t="s">
        <v>54</v>
      </c>
      <c r="H70" s="3" t="s">
        <v>55</v>
      </c>
      <c r="I70" s="3" t="s">
        <v>141</v>
      </c>
      <c r="J70" s="3">
        <f t="shared" si="12"/>
        <v>2283616408.9749017</v>
      </c>
      <c r="K70" s="4">
        <f t="shared" si="5"/>
        <v>2283616408.9749017</v>
      </c>
      <c r="L70" s="17">
        <f t="shared" si="19"/>
        <v>2273749304.8721814</v>
      </c>
      <c r="M70" s="18" t="s">
        <v>56</v>
      </c>
      <c r="O70" s="11"/>
    </row>
    <row r="71" spans="1:15" x14ac:dyDescent="0.2">
      <c r="A71" s="2" t="s">
        <v>112</v>
      </c>
      <c r="B71" s="1" t="s">
        <v>131</v>
      </c>
      <c r="C71" s="13">
        <v>13.3307538437288</v>
      </c>
      <c r="D71" s="1">
        <f>(C71-$S$11)/$S$10</f>
        <v>6.3471751736783002</v>
      </c>
      <c r="E71">
        <f t="shared" si="4"/>
        <v>2224206.8486930495</v>
      </c>
      <c r="F71" s="7">
        <v>4.8611111111111112E-2</v>
      </c>
      <c r="G71" s="3" t="s">
        <v>54</v>
      </c>
      <c r="H71" s="3" t="s">
        <v>55</v>
      </c>
      <c r="I71" s="3" t="s">
        <v>141</v>
      </c>
      <c r="J71" s="3">
        <f t="shared" si="12"/>
        <v>2224206848.6930499</v>
      </c>
      <c r="K71" s="4">
        <f t="shared" si="5"/>
        <v>2224206848.6930499</v>
      </c>
      <c r="L71" s="18"/>
      <c r="M71" s="18"/>
      <c r="O71" s="11"/>
    </row>
    <row r="72" spans="1:15" x14ac:dyDescent="0.2">
      <c r="A72" s="2" t="s">
        <v>76</v>
      </c>
      <c r="B72" s="1" t="s">
        <v>131</v>
      </c>
      <c r="C72" s="13">
        <v>13.2704906168315</v>
      </c>
      <c r="D72" s="1">
        <f t="shared" si="3"/>
        <v>6.3642553600691993</v>
      </c>
      <c r="E72">
        <f t="shared" si="4"/>
        <v>2313424.656948592</v>
      </c>
      <c r="F72" s="7">
        <v>4.8611111111111112E-2</v>
      </c>
      <c r="G72" s="3" t="s">
        <v>54</v>
      </c>
      <c r="H72" s="3" t="s">
        <v>55</v>
      </c>
      <c r="I72" s="3" t="s">
        <v>141</v>
      </c>
      <c r="J72" s="3">
        <f t="shared" si="12"/>
        <v>2313424656.9485922</v>
      </c>
      <c r="K72" s="4">
        <f t="shared" si="5"/>
        <v>2313424656.9485922</v>
      </c>
      <c r="L72" s="18"/>
      <c r="M72" s="18"/>
      <c r="O72" s="11"/>
    </row>
    <row r="73" spans="1:15" x14ac:dyDescent="0.2">
      <c r="A73" s="2" t="s">
        <v>104</v>
      </c>
      <c r="B73" s="1" t="s">
        <v>132</v>
      </c>
      <c r="C73" s="13">
        <v>13.649654573702501</v>
      </c>
      <c r="D73" s="1">
        <f t="shared" si="3"/>
        <v>6.2567903040225934</v>
      </c>
      <c r="E73">
        <f t="shared" si="4"/>
        <v>1806301.7555645229</v>
      </c>
      <c r="F73" s="7">
        <v>4.8611111111111112E-2</v>
      </c>
      <c r="G73" s="3" t="s">
        <v>54</v>
      </c>
      <c r="H73" s="3" t="s">
        <v>55</v>
      </c>
      <c r="I73" s="3" t="s">
        <v>141</v>
      </c>
      <c r="J73" s="3">
        <f t="shared" si="12"/>
        <v>1806301755.5645227</v>
      </c>
      <c r="K73" s="4">
        <f t="shared" si="5"/>
        <v>1806301755.5645227</v>
      </c>
      <c r="L73" s="17">
        <f t="shared" si="19"/>
        <v>1878252029.3557417</v>
      </c>
      <c r="M73" s="18" t="s">
        <v>56</v>
      </c>
    </row>
    <row r="74" spans="1:15" x14ac:dyDescent="0.2">
      <c r="A74" s="2" t="s">
        <v>113</v>
      </c>
      <c r="B74" s="1" t="s">
        <v>132</v>
      </c>
      <c r="C74" s="13">
        <v>13.6172445533459</v>
      </c>
      <c r="D74" s="1">
        <f t="shared" si="3"/>
        <v>6.2659761577699697</v>
      </c>
      <c r="E74">
        <f t="shared" si="4"/>
        <v>1844914.132894685</v>
      </c>
      <c r="F74" s="7">
        <v>4.8611111111111112E-2</v>
      </c>
      <c r="G74" s="3" t="s">
        <v>54</v>
      </c>
      <c r="H74" s="3" t="s">
        <v>55</v>
      </c>
      <c r="I74" s="3" t="s">
        <v>141</v>
      </c>
      <c r="J74" s="3">
        <f t="shared" si="12"/>
        <v>1844914132.894685</v>
      </c>
      <c r="K74" s="4">
        <f t="shared" si="5"/>
        <v>1844914132.894685</v>
      </c>
      <c r="L74" s="18"/>
      <c r="M74" s="18"/>
    </row>
    <row r="75" spans="1:15" x14ac:dyDescent="0.2">
      <c r="A75" s="2" t="s">
        <v>77</v>
      </c>
      <c r="B75" s="1" t="s">
        <v>132</v>
      </c>
      <c r="C75" s="13">
        <v>13.506228591392</v>
      </c>
      <c r="D75" s="1">
        <f t="shared" si="3"/>
        <v>6.2974410065702013</v>
      </c>
      <c r="E75">
        <f t="shared" si="4"/>
        <v>1983540.1996080184</v>
      </c>
      <c r="F75" s="7">
        <v>4.8611111111111112E-2</v>
      </c>
      <c r="G75" s="3" t="s">
        <v>54</v>
      </c>
      <c r="H75" s="3" t="s">
        <v>55</v>
      </c>
      <c r="I75" s="3" t="s">
        <v>141</v>
      </c>
      <c r="J75" s="3">
        <f t="shared" si="12"/>
        <v>1983540199.6080182</v>
      </c>
      <c r="K75" s="4">
        <f t="shared" si="5"/>
        <v>1983540199.6080182</v>
      </c>
      <c r="L75" s="18"/>
      <c r="M75" s="18"/>
    </row>
    <row r="76" spans="1:15" x14ac:dyDescent="0.2">
      <c r="A76" s="2" t="s">
        <v>105</v>
      </c>
      <c r="B76" s="1" t="s">
        <v>133</v>
      </c>
      <c r="C76" s="13">
        <v>13.992479118418199</v>
      </c>
      <c r="D76" s="1">
        <f t="shared" si="3"/>
        <v>6.1596247948954694</v>
      </c>
      <c r="E76">
        <f t="shared" si="4"/>
        <v>1444191.5343606803</v>
      </c>
      <c r="F76" s="7">
        <v>4.8611111111111112E-2</v>
      </c>
      <c r="G76" s="3" t="s">
        <v>54</v>
      </c>
      <c r="H76" s="3" t="s">
        <v>55</v>
      </c>
      <c r="I76" s="3" t="s">
        <v>141</v>
      </c>
      <c r="J76" s="3">
        <f t="shared" si="12"/>
        <v>1444191534.3606803</v>
      </c>
      <c r="K76" s="4">
        <f t="shared" si="5"/>
        <v>1444191534.3606803</v>
      </c>
      <c r="L76" s="17">
        <f t="shared" si="19"/>
        <v>1501414083.8344829</v>
      </c>
      <c r="M76" s="18" t="s">
        <v>56</v>
      </c>
    </row>
    <row r="77" spans="1:15" x14ac:dyDescent="0.2">
      <c r="A77" s="2" t="s">
        <v>114</v>
      </c>
      <c r="B77" s="1" t="s">
        <v>133</v>
      </c>
      <c r="C77" s="13">
        <v>14.047416974546101</v>
      </c>
      <c r="D77" s="1">
        <f t="shared" si="3"/>
        <v>6.1440539588999101</v>
      </c>
      <c r="E77">
        <f t="shared" si="4"/>
        <v>1393329.9064079595</v>
      </c>
      <c r="F77" s="7">
        <v>4.8611111111111112E-2</v>
      </c>
      <c r="G77" s="3" t="s">
        <v>54</v>
      </c>
      <c r="H77" s="3" t="s">
        <v>55</v>
      </c>
      <c r="I77" s="3" t="s">
        <v>141</v>
      </c>
      <c r="J77" s="3">
        <f t="shared" si="12"/>
        <v>1393329906.4079595</v>
      </c>
      <c r="K77" s="4">
        <f t="shared" si="5"/>
        <v>1393329906.4079595</v>
      </c>
      <c r="L77" s="18"/>
      <c r="M77" s="18"/>
    </row>
    <row r="78" spans="1:15" x14ac:dyDescent="0.2">
      <c r="A78" s="2" t="s">
        <v>78</v>
      </c>
      <c r="B78" s="1" t="s">
        <v>133</v>
      </c>
      <c r="C78" s="13">
        <v>13.772887456076299</v>
      </c>
      <c r="D78" s="1">
        <f t="shared" si="3"/>
        <v>6.221862858069203</v>
      </c>
      <c r="E78">
        <f t="shared" si="4"/>
        <v>1666720.8107348087</v>
      </c>
      <c r="F78" s="7">
        <v>4.8611111111111112E-2</v>
      </c>
      <c r="G78" s="3" t="s">
        <v>54</v>
      </c>
      <c r="H78" s="3" t="s">
        <v>55</v>
      </c>
      <c r="I78" s="3" t="s">
        <v>141</v>
      </c>
      <c r="J78" s="3">
        <f t="shared" si="12"/>
        <v>1666720810.7348087</v>
      </c>
      <c r="K78" s="4">
        <f t="shared" si="5"/>
        <v>1666720810.7348087</v>
      </c>
      <c r="L78" s="18"/>
      <c r="M78" s="18"/>
    </row>
    <row r="79" spans="1:15" x14ac:dyDescent="0.2">
      <c r="A79" s="2" t="s">
        <v>106</v>
      </c>
      <c r="B79" s="1" t="s">
        <v>134</v>
      </c>
      <c r="C79" s="13">
        <v>12.9961882316261</v>
      </c>
      <c r="D79" s="1">
        <f t="shared" si="3"/>
        <v>6.4419998836865791</v>
      </c>
      <c r="E79">
        <f t="shared" si="4"/>
        <v>2766940.9043650166</v>
      </c>
      <c r="F79" s="7">
        <v>4.8611111111111112E-2</v>
      </c>
      <c r="G79" s="3" t="s">
        <v>54</v>
      </c>
      <c r="H79" s="3" t="s">
        <v>55</v>
      </c>
      <c r="I79" s="3" t="s">
        <v>141</v>
      </c>
      <c r="J79" s="3">
        <f t="shared" si="12"/>
        <v>2766940904.3650165</v>
      </c>
      <c r="K79" s="4">
        <f t="shared" si="5"/>
        <v>2766940904.3650165</v>
      </c>
      <c r="L79" s="17">
        <f t="shared" si="19"/>
        <v>2928090134.9648309</v>
      </c>
      <c r="M79" s="18" t="s">
        <v>56</v>
      </c>
    </row>
    <row r="80" spans="1:15" x14ac:dyDescent="0.2">
      <c r="A80" s="2" t="s">
        <v>115</v>
      </c>
      <c r="B80" s="1" t="s">
        <v>134</v>
      </c>
      <c r="C80" s="13">
        <v>13.031597623699399</v>
      </c>
      <c r="D80" s="1">
        <f t="shared" si="3"/>
        <v>6.4319639289636257</v>
      </c>
      <c r="E80">
        <f t="shared" si="4"/>
        <v>2703733.7917639622</v>
      </c>
      <c r="F80" s="7">
        <v>4.8611111111111112E-2</v>
      </c>
      <c r="G80" s="3" t="s">
        <v>54</v>
      </c>
      <c r="H80" s="3" t="s">
        <v>55</v>
      </c>
      <c r="I80" s="3" t="s">
        <v>141</v>
      </c>
      <c r="J80" s="3">
        <f t="shared" si="12"/>
        <v>2703733791.7639623</v>
      </c>
      <c r="K80" s="4">
        <f t="shared" si="5"/>
        <v>2703733791.7639623</v>
      </c>
      <c r="L80" s="18"/>
      <c r="M80" s="18"/>
    </row>
    <row r="81" spans="1:13" x14ac:dyDescent="0.2">
      <c r="A81" s="2" t="s">
        <v>88</v>
      </c>
      <c r="B81" s="1" t="s">
        <v>134</v>
      </c>
      <c r="C81" s="16">
        <v>12.719927271224</v>
      </c>
      <c r="D81" s="1">
        <f t="shared" si="3"/>
        <v>6.5202995191216049</v>
      </c>
      <c r="E81">
        <f t="shared" si="4"/>
        <v>3313595.7087655151</v>
      </c>
      <c r="F81" s="7">
        <v>4.8611111111111112E-2</v>
      </c>
      <c r="G81" s="3" t="s">
        <v>54</v>
      </c>
      <c r="H81" s="3" t="s">
        <v>55</v>
      </c>
      <c r="I81" s="3" t="s">
        <v>141</v>
      </c>
      <c r="J81" s="3">
        <f t="shared" si="12"/>
        <v>3313595708.7655149</v>
      </c>
      <c r="K81" s="4">
        <f t="shared" si="5"/>
        <v>3313595708.7655149</v>
      </c>
      <c r="L81" s="18"/>
      <c r="M81" s="18"/>
    </row>
    <row r="82" spans="1:13" x14ac:dyDescent="0.2">
      <c r="A82" s="2" t="s">
        <v>107</v>
      </c>
      <c r="B82" s="1" t="s">
        <v>135</v>
      </c>
      <c r="C82" s="13">
        <v>12.811825711485699</v>
      </c>
      <c r="D82" s="1">
        <f t="shared" si="3"/>
        <v>6.4942530797004672</v>
      </c>
      <c r="E82">
        <f t="shared" si="4"/>
        <v>3120707.6078191758</v>
      </c>
      <c r="F82" s="7">
        <v>4.8611111111111112E-2</v>
      </c>
      <c r="G82" s="3" t="s">
        <v>54</v>
      </c>
      <c r="H82" s="3" t="s">
        <v>55</v>
      </c>
      <c r="I82" s="3" t="s">
        <v>141</v>
      </c>
      <c r="J82" s="3">
        <f t="shared" si="12"/>
        <v>3120707607.8191757</v>
      </c>
      <c r="K82" s="4">
        <f t="shared" si="5"/>
        <v>3120707607.8191757</v>
      </c>
      <c r="L82" s="17">
        <f t="shared" si="19"/>
        <v>2905031014.1878166</v>
      </c>
      <c r="M82" s="18" t="s">
        <v>56</v>
      </c>
    </row>
    <row r="83" spans="1:13" x14ac:dyDescent="0.2">
      <c r="A83" s="2" t="s">
        <v>116</v>
      </c>
      <c r="B83" s="1" t="s">
        <v>135</v>
      </c>
      <c r="C83" s="13">
        <v>13.011001929960001</v>
      </c>
      <c r="D83" s="1">
        <f t="shared" si="3"/>
        <v>6.4378012912495555</v>
      </c>
      <c r="E83">
        <f t="shared" si="4"/>
        <v>2740320.0685706204</v>
      </c>
      <c r="F83" s="7">
        <v>4.8611111111111112E-2</v>
      </c>
      <c r="G83" s="3" t="s">
        <v>54</v>
      </c>
      <c r="H83" s="3" t="s">
        <v>55</v>
      </c>
      <c r="I83" s="3" t="s">
        <v>141</v>
      </c>
      <c r="J83" s="3">
        <f t="shared" si="12"/>
        <v>2740320068.5706205</v>
      </c>
      <c r="K83" s="4">
        <f t="shared" si="5"/>
        <v>2740320068.5706205</v>
      </c>
      <c r="L83" s="18"/>
      <c r="M83" s="18"/>
    </row>
    <row r="84" spans="1:13" x14ac:dyDescent="0.2">
      <c r="A84" s="2" t="s">
        <v>89</v>
      </c>
      <c r="B84" s="1" t="s">
        <v>135</v>
      </c>
      <c r="C84" s="16">
        <v>12.9486837147867</v>
      </c>
      <c r="D84" s="1">
        <f t="shared" si="3"/>
        <v>6.4554639154651845</v>
      </c>
      <c r="E84">
        <f t="shared" si="4"/>
        <v>2854065.3661736529</v>
      </c>
      <c r="F84" s="7">
        <v>4.8611111111111112E-2</v>
      </c>
      <c r="G84" s="3" t="s">
        <v>54</v>
      </c>
      <c r="H84" s="3" t="s">
        <v>55</v>
      </c>
      <c r="I84" s="3" t="s">
        <v>141</v>
      </c>
      <c r="J84" s="3">
        <f t="shared" si="12"/>
        <v>2854065366.1736531</v>
      </c>
      <c r="K84" s="4">
        <f t="shared" si="5"/>
        <v>2854065366.1736531</v>
      </c>
      <c r="L84" s="18"/>
      <c r="M84" s="18"/>
    </row>
    <row r="85" spans="1:13" x14ac:dyDescent="0.2">
      <c r="A85" s="2" t="s">
        <v>108</v>
      </c>
      <c r="B85" s="1" t="s">
        <v>136</v>
      </c>
      <c r="C85" s="12">
        <v>18.836244155479999</v>
      </c>
      <c r="D85" s="1">
        <f t="shared" si="3"/>
        <v>4.7867741540273538</v>
      </c>
      <c r="E85">
        <f t="shared" si="4"/>
        <v>61203.203419875856</v>
      </c>
      <c r="F85" s="7">
        <v>4.8611111111111112E-2</v>
      </c>
      <c r="G85" s="3" t="s">
        <v>54</v>
      </c>
      <c r="H85" s="3" t="s">
        <v>55</v>
      </c>
      <c r="I85" s="3" t="s">
        <v>141</v>
      </c>
      <c r="J85" s="3">
        <f t="shared" si="12"/>
        <v>61203203.419875853</v>
      </c>
      <c r="K85" s="4">
        <f t="shared" si="5"/>
        <v>61203203.419875853</v>
      </c>
      <c r="L85" s="17">
        <f t="shared" si="19"/>
        <v>63965647.681102335</v>
      </c>
      <c r="M85" s="18" t="s">
        <v>56</v>
      </c>
    </row>
    <row r="86" spans="1:13" x14ac:dyDescent="0.2">
      <c r="A86" s="2" t="s">
        <v>117</v>
      </c>
      <c r="B86" s="1" t="s">
        <v>136</v>
      </c>
      <c r="C86" s="12">
        <v>18.7191175899416</v>
      </c>
      <c r="D86" s="1">
        <f t="shared" si="3"/>
        <v>4.819970908892989</v>
      </c>
      <c r="E86">
        <f t="shared" si="4"/>
        <v>66064.919310480778</v>
      </c>
      <c r="F86" s="7">
        <v>4.8611111111111112E-2</v>
      </c>
      <c r="G86" s="3" t="s">
        <v>54</v>
      </c>
      <c r="H86" s="3" t="s">
        <v>55</v>
      </c>
      <c r="I86" s="3" t="s">
        <v>141</v>
      </c>
      <c r="J86" s="3">
        <f t="shared" si="12"/>
        <v>66064919.310480773</v>
      </c>
      <c r="K86" s="4">
        <f t="shared" si="5"/>
        <v>66064919.310480773</v>
      </c>
      <c r="L86" s="18"/>
      <c r="M86" s="18"/>
    </row>
    <row r="87" spans="1:13" x14ac:dyDescent="0.2">
      <c r="A87" s="2" t="s">
        <v>90</v>
      </c>
      <c r="B87" s="1" t="s">
        <v>136</v>
      </c>
      <c r="C87" s="16">
        <v>18.7527936409418</v>
      </c>
      <c r="D87" s="1">
        <f t="shared" si="3"/>
        <v>4.8104262287023127</v>
      </c>
      <c r="E87">
        <f t="shared" si="4"/>
        <v>64628.820312950382</v>
      </c>
      <c r="F87" s="7">
        <v>4.8611111111111112E-2</v>
      </c>
      <c r="G87" s="3" t="s">
        <v>54</v>
      </c>
      <c r="H87" s="3" t="s">
        <v>55</v>
      </c>
      <c r="I87" s="3" t="s">
        <v>141</v>
      </c>
      <c r="J87" s="3">
        <f t="shared" si="12"/>
        <v>64628820.312950388</v>
      </c>
      <c r="K87" s="4">
        <f t="shared" si="5"/>
        <v>64628820.312950388</v>
      </c>
      <c r="L87" s="18"/>
      <c r="M87" s="18"/>
    </row>
    <row r="88" spans="1:13" x14ac:dyDescent="0.2">
      <c r="A88" s="2" t="s">
        <v>109</v>
      </c>
      <c r="B88" s="1" t="s">
        <v>137</v>
      </c>
      <c r="C88" s="13">
        <v>12.1402756485267</v>
      </c>
      <c r="D88" s="1">
        <f t="shared" si="3"/>
        <v>6.684588062354277</v>
      </c>
      <c r="E88">
        <f t="shared" si="4"/>
        <v>4837133.3742671562</v>
      </c>
      <c r="F88" s="7">
        <v>4.8611111111111112E-2</v>
      </c>
      <c r="G88" s="3" t="s">
        <v>54</v>
      </c>
      <c r="H88" s="3" t="s">
        <v>55</v>
      </c>
      <c r="I88" s="3" t="s">
        <v>141</v>
      </c>
      <c r="J88" s="3">
        <f t="shared" si="12"/>
        <v>4837133374.2671566</v>
      </c>
      <c r="K88" s="4">
        <f t="shared" si="5"/>
        <v>4837133374.2671566</v>
      </c>
      <c r="L88" s="17">
        <f t="shared" si="19"/>
        <v>4643512575.4843216</v>
      </c>
      <c r="M88" s="18" t="s">
        <v>56</v>
      </c>
    </row>
    <row r="89" spans="1:13" x14ac:dyDescent="0.2">
      <c r="A89" s="2" t="s">
        <v>118</v>
      </c>
      <c r="B89" s="1" t="s">
        <v>137</v>
      </c>
      <c r="C89" s="13">
        <v>12.2067218913435</v>
      </c>
      <c r="D89" s="1">
        <f t="shared" si="3"/>
        <v>6.6657554463342281</v>
      </c>
      <c r="E89">
        <f t="shared" si="4"/>
        <v>4631860.2363170926</v>
      </c>
      <c r="F89" s="7">
        <v>4.8611111111111112E-2</v>
      </c>
      <c r="G89" s="3" t="s">
        <v>54</v>
      </c>
      <c r="H89" s="3" t="s">
        <v>55</v>
      </c>
      <c r="I89" s="3" t="s">
        <v>141</v>
      </c>
      <c r="J89" s="3">
        <f t="shared" si="12"/>
        <v>4631860236.3170919</v>
      </c>
      <c r="K89" s="4">
        <f t="shared" si="5"/>
        <v>4631860236.3170919</v>
      </c>
      <c r="L89" s="18"/>
      <c r="M89" s="18"/>
    </row>
    <row r="90" spans="1:13" x14ac:dyDescent="0.2">
      <c r="A90" s="2" t="s">
        <v>100</v>
      </c>
      <c r="B90" s="1" t="s">
        <v>137</v>
      </c>
      <c r="C90" s="13">
        <v>12.2641274738554</v>
      </c>
      <c r="D90" s="1">
        <f t="shared" si="3"/>
        <v>6.6494851916588127</v>
      </c>
      <c r="E90">
        <f t="shared" si="4"/>
        <v>4461544.1158687156</v>
      </c>
      <c r="F90" s="7">
        <v>4.8611111111111112E-2</v>
      </c>
      <c r="G90" s="3" t="s">
        <v>54</v>
      </c>
      <c r="H90" s="3" t="s">
        <v>55</v>
      </c>
      <c r="I90" s="3" t="s">
        <v>141</v>
      </c>
      <c r="J90" s="3">
        <f t="shared" si="12"/>
        <v>4461544115.8687162</v>
      </c>
      <c r="K90" s="4">
        <f t="shared" si="5"/>
        <v>4461544115.8687162</v>
      </c>
      <c r="L90" s="18"/>
      <c r="M90" s="18"/>
    </row>
    <row r="91" spans="1:13" x14ac:dyDescent="0.2">
      <c r="A91" s="2" t="s">
        <v>110</v>
      </c>
      <c r="B91" s="1" t="s">
        <v>138</v>
      </c>
      <c r="C91" s="13">
        <v>13.1819926829273</v>
      </c>
      <c r="D91" s="1">
        <f t="shared" si="3"/>
        <v>6.3893380063879777</v>
      </c>
      <c r="E91">
        <f t="shared" si="4"/>
        <v>2450970.0614605071</v>
      </c>
      <c r="F91" s="7">
        <v>4.8611111111111112E-2</v>
      </c>
      <c r="G91" s="3" t="s">
        <v>54</v>
      </c>
      <c r="H91" s="3" t="s">
        <v>55</v>
      </c>
      <c r="I91" s="3" t="s">
        <v>141</v>
      </c>
      <c r="J91" s="3">
        <f t="shared" si="12"/>
        <v>2450970061.4605069</v>
      </c>
      <c r="K91" s="4">
        <f t="shared" si="5"/>
        <v>2450970061.4605069</v>
      </c>
      <c r="L91" s="17">
        <f t="shared" si="19"/>
        <v>2566203599.8510308</v>
      </c>
      <c r="M91" s="18" t="s">
        <v>56</v>
      </c>
    </row>
    <row r="92" spans="1:13" x14ac:dyDescent="0.2">
      <c r="A92" s="2" t="s">
        <v>119</v>
      </c>
      <c r="B92" s="1" t="s">
        <v>138</v>
      </c>
      <c r="C92" s="13">
        <v>13.104579362966801</v>
      </c>
      <c r="D92" s="1">
        <f t="shared" si="3"/>
        <v>6.4112789810443305</v>
      </c>
      <c r="E92">
        <f t="shared" si="4"/>
        <v>2577976.6596605168</v>
      </c>
      <c r="F92" s="7">
        <v>4.8611111111111112E-2</v>
      </c>
      <c r="G92" s="3" t="s">
        <v>54</v>
      </c>
      <c r="H92" s="3" t="s">
        <v>55</v>
      </c>
      <c r="I92" s="3" t="s">
        <v>141</v>
      </c>
      <c r="J92" s="3">
        <f t="shared" si="12"/>
        <v>2577976659.6605167</v>
      </c>
      <c r="K92" s="4">
        <f t="shared" si="5"/>
        <v>2577976659.6605167</v>
      </c>
      <c r="L92" s="18"/>
      <c r="M92" s="18"/>
    </row>
    <row r="93" spans="1:13" x14ac:dyDescent="0.2">
      <c r="A93" s="2" t="s">
        <v>101</v>
      </c>
      <c r="B93" s="1" t="s">
        <v>138</v>
      </c>
      <c r="C93" s="13">
        <v>13.0510288130831</v>
      </c>
      <c r="D93" s="1">
        <f t="shared" si="3"/>
        <v>6.4264566178958642</v>
      </c>
      <c r="E93">
        <f t="shared" si="4"/>
        <v>2669664.0784320696</v>
      </c>
      <c r="F93" s="7">
        <v>4.8611111111111112E-2</v>
      </c>
      <c r="G93" s="3" t="s">
        <v>54</v>
      </c>
      <c r="H93" s="3" t="s">
        <v>55</v>
      </c>
      <c r="I93" s="3" t="s">
        <v>141</v>
      </c>
      <c r="J93" s="3">
        <f t="shared" si="12"/>
        <v>2669664078.4320698</v>
      </c>
      <c r="K93" s="4">
        <f t="shared" si="5"/>
        <v>2669664078.4320698</v>
      </c>
      <c r="L93" s="18"/>
      <c r="M93" s="18"/>
    </row>
    <row r="94" spans="1:13" x14ac:dyDescent="0.2">
      <c r="A94" s="2" t="s">
        <v>111</v>
      </c>
      <c r="B94" s="1" t="s">
        <v>139</v>
      </c>
      <c r="C94" s="13">
        <v>12.416682541689299</v>
      </c>
      <c r="D94" s="1">
        <f t="shared" si="3"/>
        <v>6.606247065729713</v>
      </c>
      <c r="E94">
        <f t="shared" si="4"/>
        <v>4038750.8807062726</v>
      </c>
      <c r="F94" s="7">
        <v>4.8611111111111112E-2</v>
      </c>
      <c r="G94" s="3" t="s">
        <v>54</v>
      </c>
      <c r="H94" s="3" t="s">
        <v>55</v>
      </c>
      <c r="I94" s="3" t="s">
        <v>141</v>
      </c>
      <c r="J94" s="3">
        <f t="shared" si="12"/>
        <v>4038750880.7062721</v>
      </c>
      <c r="K94" s="4">
        <f t="shared" si="5"/>
        <v>4038750880.7062721</v>
      </c>
      <c r="L94" s="17">
        <f t="shared" si="19"/>
        <v>4161626329.2082634</v>
      </c>
      <c r="M94" s="18" t="s">
        <v>56</v>
      </c>
    </row>
    <row r="95" spans="1:13" x14ac:dyDescent="0.2">
      <c r="A95" s="2" t="s">
        <v>120</v>
      </c>
      <c r="B95" s="1" t="s">
        <v>139</v>
      </c>
      <c r="C95" s="13">
        <v>12.434291582162199</v>
      </c>
      <c r="D95" s="1">
        <f t="shared" si="3"/>
        <v>6.6012561996754506</v>
      </c>
      <c r="E95">
        <f t="shared" si="4"/>
        <v>3992603.6519791093</v>
      </c>
      <c r="F95" s="7">
        <v>4.8611111111111112E-2</v>
      </c>
      <c r="G95" s="3" t="s">
        <v>54</v>
      </c>
      <c r="H95" s="3" t="s">
        <v>55</v>
      </c>
      <c r="I95" s="3" t="s">
        <v>141</v>
      </c>
      <c r="J95" s="3">
        <f t="shared" si="12"/>
        <v>3992603651.9791098</v>
      </c>
      <c r="K95" s="4">
        <f t="shared" si="5"/>
        <v>3992603651.9791098</v>
      </c>
      <c r="L95" s="18"/>
      <c r="M95" s="18"/>
    </row>
    <row r="96" spans="1:13" x14ac:dyDescent="0.2">
      <c r="A96" s="2" t="s">
        <v>102</v>
      </c>
      <c r="B96" s="1" t="s">
        <v>139</v>
      </c>
      <c r="C96" s="13">
        <v>12.2668842755065</v>
      </c>
      <c r="D96" s="1">
        <f t="shared" si="3"/>
        <v>6.6487038414313551</v>
      </c>
      <c r="E96">
        <f t="shared" si="4"/>
        <v>4453524.4549394092</v>
      </c>
      <c r="F96" s="7">
        <v>4.8611111111111112E-2</v>
      </c>
      <c r="G96" s="3" t="s">
        <v>54</v>
      </c>
      <c r="H96" s="3" t="s">
        <v>55</v>
      </c>
      <c r="I96" s="3" t="s">
        <v>141</v>
      </c>
      <c r="J96" s="3">
        <f t="shared" si="12"/>
        <v>4453524454.9394093</v>
      </c>
      <c r="K96" s="4">
        <f t="shared" si="5"/>
        <v>4453524454.9394093</v>
      </c>
      <c r="L96" s="18"/>
      <c r="M96" s="18"/>
    </row>
    <row r="97" spans="1:13" x14ac:dyDescent="0.2">
      <c r="A97" s="2"/>
      <c r="B97" s="1"/>
      <c r="C97" s="6"/>
      <c r="D97" s="1"/>
      <c r="F97" s="7"/>
      <c r="G97" s="3"/>
      <c r="H97" s="3"/>
      <c r="I97" s="1"/>
      <c r="J97" s="3"/>
      <c r="K97" s="4"/>
      <c r="L97" s="9"/>
      <c r="M97" s="10"/>
    </row>
    <row r="98" spans="1:13" x14ac:dyDescent="0.2">
      <c r="A98" s="2"/>
      <c r="B98" s="1"/>
      <c r="C98" s="6"/>
      <c r="D98" s="1"/>
      <c r="F98" s="7"/>
      <c r="G98" s="3"/>
      <c r="H98" s="3"/>
      <c r="I98" s="1"/>
      <c r="J98" s="3"/>
      <c r="K98" s="4"/>
      <c r="L98" s="10"/>
      <c r="M98" s="10"/>
    </row>
    <row r="99" spans="1:13" x14ac:dyDescent="0.2">
      <c r="A99" s="2"/>
      <c r="B99" s="1"/>
      <c r="C99" s="6"/>
      <c r="D99" s="1"/>
      <c r="F99" s="7"/>
      <c r="G99" s="3"/>
      <c r="H99" s="3"/>
      <c r="I99" s="1"/>
      <c r="J99" s="3"/>
      <c r="K99" s="4"/>
      <c r="L99" s="10"/>
      <c r="M99" s="10"/>
    </row>
  </sheetData>
  <mergeCells count="43">
    <mergeCell ref="L88:L90"/>
    <mergeCell ref="M88:M90"/>
    <mergeCell ref="L91:L93"/>
    <mergeCell ref="M91:M93"/>
    <mergeCell ref="L94:L96"/>
    <mergeCell ref="M94:M96"/>
    <mergeCell ref="L79:L81"/>
    <mergeCell ref="M79:M81"/>
    <mergeCell ref="L82:L84"/>
    <mergeCell ref="M82:M84"/>
    <mergeCell ref="L85:L87"/>
    <mergeCell ref="M85:M87"/>
    <mergeCell ref="L70:L72"/>
    <mergeCell ref="M70:M72"/>
    <mergeCell ref="L73:L75"/>
    <mergeCell ref="M73:M75"/>
    <mergeCell ref="L76:L78"/>
    <mergeCell ref="M76:M78"/>
    <mergeCell ref="L61:L63"/>
    <mergeCell ref="M61:M63"/>
    <mergeCell ref="L64:L66"/>
    <mergeCell ref="M64:M66"/>
    <mergeCell ref="L67:L69"/>
    <mergeCell ref="M67:M69"/>
    <mergeCell ref="L52:L54"/>
    <mergeCell ref="M52:M54"/>
    <mergeCell ref="L55:L57"/>
    <mergeCell ref="M55:M57"/>
    <mergeCell ref="L58:L60"/>
    <mergeCell ref="M58:M60"/>
    <mergeCell ref="L43:L45"/>
    <mergeCell ref="M43:M45"/>
    <mergeCell ref="L46:L48"/>
    <mergeCell ref="M46:M48"/>
    <mergeCell ref="L49:L51"/>
    <mergeCell ref="M49:M51"/>
    <mergeCell ref="L40:L42"/>
    <mergeCell ref="M40:M42"/>
    <mergeCell ref="S7:U8"/>
    <mergeCell ref="L34:L36"/>
    <mergeCell ref="M34:M36"/>
    <mergeCell ref="L37:L39"/>
    <mergeCell ref="M37:M3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A841E-7148-DE43-80D0-F926C601E76E}">
  <dimension ref="A1:U99"/>
  <sheetViews>
    <sheetView tabSelected="1" workbookViewId="0"/>
  </sheetViews>
  <sheetFormatPr baseColWidth="10" defaultRowHeight="16" x14ac:dyDescent="0.2"/>
  <cols>
    <col min="2" max="2" width="13.1640625" bestFit="1" customWidth="1"/>
    <col min="4" max="4" width="20.5" bestFit="1" customWidth="1"/>
    <col min="7" max="7" width="9.1640625" bestFit="1" customWidth="1"/>
    <col min="8" max="8" width="13" bestFit="1" customWidth="1"/>
    <col min="9" max="9" width="14.33203125" bestFit="1" customWidth="1"/>
    <col min="10" max="10" width="12.1640625" bestFit="1" customWidth="1"/>
    <col min="13" max="13" width="13.1640625" bestFit="1" customWidth="1"/>
    <col min="21" max="21" width="13.1640625" bestFit="1" customWidth="1"/>
  </cols>
  <sheetData>
    <row r="1" spans="1:21" x14ac:dyDescent="0.2">
      <c r="A1" s="1" t="s">
        <v>0</v>
      </c>
      <c r="B1" s="1" t="s">
        <v>1</v>
      </c>
      <c r="C1" s="1" t="s">
        <v>45</v>
      </c>
      <c r="D1" s="1" t="s">
        <v>44</v>
      </c>
      <c r="N1" s="1" t="s">
        <v>0</v>
      </c>
      <c r="O1" s="1" t="s">
        <v>1</v>
      </c>
      <c r="P1" s="1" t="s">
        <v>2</v>
      </c>
      <c r="Q1" s="1" t="s">
        <v>44</v>
      </c>
    </row>
    <row r="2" spans="1:21" x14ac:dyDescent="0.2">
      <c r="A2" s="2" t="s">
        <v>3</v>
      </c>
      <c r="B2" s="3" t="s">
        <v>4</v>
      </c>
      <c r="C2" s="5">
        <f>LOG(P2)</f>
        <v>8.0136044023579664</v>
      </c>
      <c r="D2" s="6">
        <v>6.98032919471716</v>
      </c>
      <c r="N2" s="2" t="s">
        <v>3</v>
      </c>
      <c r="O2" s="3" t="s">
        <v>4</v>
      </c>
      <c r="P2" s="4">
        <f>((2/37)*(6.0221*10^23))/(478*660*10^9)</f>
        <v>103182109.45826009</v>
      </c>
      <c r="Q2" s="6">
        <v>6.98032919471716</v>
      </c>
    </row>
    <row r="3" spans="1:21" x14ac:dyDescent="0.2">
      <c r="A3" s="2" t="s">
        <v>5</v>
      </c>
      <c r="B3" s="3" t="s">
        <v>4</v>
      </c>
      <c r="C3" s="5">
        <f t="shared" ref="C3:C4" si="0">LOG(P3)</f>
        <v>8.0136044023579664</v>
      </c>
      <c r="D3" s="6">
        <v>7.0372983811490499</v>
      </c>
      <c r="N3" s="2" t="s">
        <v>5</v>
      </c>
      <c r="O3" s="3" t="s">
        <v>4</v>
      </c>
      <c r="P3" s="4">
        <f>((2/37)*(6.0221*10^23))/(478*660*10^9)</f>
        <v>103182109.45826009</v>
      </c>
      <c r="Q3" s="6">
        <v>7.0372983811490499</v>
      </c>
    </row>
    <row r="4" spans="1:21" x14ac:dyDescent="0.2">
      <c r="A4" s="2" t="s">
        <v>6</v>
      </c>
      <c r="B4" s="3" t="s">
        <v>4</v>
      </c>
      <c r="C4" s="5">
        <f t="shared" si="0"/>
        <v>8.0136044023579664</v>
      </c>
      <c r="D4" s="6">
        <v>6.8864647465172499</v>
      </c>
      <c r="N4" s="2" t="s">
        <v>6</v>
      </c>
      <c r="O4" s="3" t="s">
        <v>4</v>
      </c>
      <c r="P4" s="4">
        <f>((2/37)*(6.0221*10^23))/(478*660*10^9)</f>
        <v>103182109.45826009</v>
      </c>
      <c r="Q4" s="6">
        <v>6.8864647465172499</v>
      </c>
    </row>
    <row r="5" spans="1:21" x14ac:dyDescent="0.2">
      <c r="A5" s="2" t="s">
        <v>7</v>
      </c>
      <c r="B5" s="3" t="s">
        <v>8</v>
      </c>
      <c r="C5" s="5">
        <f>LOG(P5)</f>
        <v>7.0136044023579664</v>
      </c>
      <c r="D5" s="6">
        <v>11.3218044749208</v>
      </c>
      <c r="N5" s="2" t="s">
        <v>7</v>
      </c>
      <c r="O5" s="3" t="s">
        <v>8</v>
      </c>
      <c r="P5" s="4">
        <f>P4/10</f>
        <v>10318210.945826009</v>
      </c>
      <c r="Q5" s="6">
        <v>11.3218044749208</v>
      </c>
    </row>
    <row r="6" spans="1:21" ht="17" thickBot="1" x14ac:dyDescent="0.25">
      <c r="A6" s="2" t="s">
        <v>9</v>
      </c>
      <c r="B6" s="3" t="s">
        <v>8</v>
      </c>
      <c r="C6" s="5">
        <f t="shared" ref="C6:C7" si="1">LOG(P6)</f>
        <v>7.0136044023579664</v>
      </c>
      <c r="D6" s="6">
        <v>11.336788072850601</v>
      </c>
      <c r="N6" s="2" t="s">
        <v>9</v>
      </c>
      <c r="O6" s="3" t="s">
        <v>8</v>
      </c>
      <c r="P6" s="4">
        <f>P4/10</f>
        <v>10318210.945826009</v>
      </c>
      <c r="Q6" s="6">
        <v>11.336788072850601</v>
      </c>
    </row>
    <row r="7" spans="1:21" x14ac:dyDescent="0.2">
      <c r="A7" s="2" t="s">
        <v>10</v>
      </c>
      <c r="B7" s="3" t="s">
        <v>8</v>
      </c>
      <c r="C7" s="5">
        <f t="shared" si="1"/>
        <v>7.0136044023579664</v>
      </c>
      <c r="D7" s="6">
        <v>11.4004392155238</v>
      </c>
      <c r="N7" s="2" t="s">
        <v>10</v>
      </c>
      <c r="O7" s="3" t="s">
        <v>8</v>
      </c>
      <c r="P7" s="4">
        <f>P4/10</f>
        <v>10318210.945826009</v>
      </c>
      <c r="Q7" s="6">
        <v>11.4004392155238</v>
      </c>
      <c r="S7" s="19" t="s">
        <v>179</v>
      </c>
      <c r="T7" s="20"/>
      <c r="U7" s="21"/>
    </row>
    <row r="8" spans="1:21" ht="17" thickBot="1" x14ac:dyDescent="0.25">
      <c r="A8" s="2" t="s">
        <v>11</v>
      </c>
      <c r="B8" s="3" t="s">
        <v>12</v>
      </c>
      <c r="C8" s="5">
        <f>LOG(P8)</f>
        <v>6.0136044023579664</v>
      </c>
      <c r="D8" s="6">
        <v>15.026335317328799</v>
      </c>
      <c r="N8" s="2" t="s">
        <v>11</v>
      </c>
      <c r="O8" s="3" t="s">
        <v>12</v>
      </c>
      <c r="P8" s="4">
        <f>P7/10</f>
        <v>1031821.0945826009</v>
      </c>
      <c r="Q8" s="6">
        <v>15.026335317328799</v>
      </c>
      <c r="S8" s="22"/>
      <c r="T8" s="23"/>
      <c r="U8" s="24"/>
    </row>
    <row r="9" spans="1:21" x14ac:dyDescent="0.2">
      <c r="A9" s="2" t="s">
        <v>13</v>
      </c>
      <c r="B9" s="3" t="s">
        <v>12</v>
      </c>
      <c r="C9" s="5">
        <f t="shared" ref="C9:C28" si="2">LOG(P9)</f>
        <v>6.0136044023579664</v>
      </c>
      <c r="D9" s="6">
        <v>14.8765160950532</v>
      </c>
      <c r="N9" s="2" t="s">
        <v>13</v>
      </c>
      <c r="O9" s="3" t="s">
        <v>12</v>
      </c>
      <c r="P9" s="4">
        <f>P7/10</f>
        <v>1031821.0945826009</v>
      </c>
      <c r="Q9" s="6">
        <v>14.8765160950532</v>
      </c>
    </row>
    <row r="10" spans="1:21" x14ac:dyDescent="0.2">
      <c r="A10" s="2" t="s">
        <v>14</v>
      </c>
      <c r="B10" s="3" t="s">
        <v>12</v>
      </c>
      <c r="C10" s="5">
        <f t="shared" si="2"/>
        <v>6.0136044023579664</v>
      </c>
      <c r="D10" s="6">
        <v>14.9820494273651</v>
      </c>
      <c r="N10" s="2" t="s">
        <v>14</v>
      </c>
      <c r="O10" s="3" t="s">
        <v>12</v>
      </c>
      <c r="P10" s="4">
        <f>P7/10</f>
        <v>1031821.0945826009</v>
      </c>
      <c r="Q10" s="6">
        <v>14.9820494273651</v>
      </c>
      <c r="S10">
        <f>SLOPE(D2:D22,C2:C22)</f>
        <v>-3.586227376445263</v>
      </c>
    </row>
    <row r="11" spans="1:21" x14ac:dyDescent="0.2">
      <c r="A11" s="2" t="s">
        <v>15</v>
      </c>
      <c r="B11" s="3" t="s">
        <v>16</v>
      </c>
      <c r="C11" s="5">
        <f t="shared" si="2"/>
        <v>5.0136044023579664</v>
      </c>
      <c r="D11" s="6">
        <v>19.0295271134082</v>
      </c>
      <c r="N11" s="2" t="s">
        <v>15</v>
      </c>
      <c r="O11" s="3" t="s">
        <v>16</v>
      </c>
      <c r="P11" s="4">
        <f>P10/10</f>
        <v>103182.10945826009</v>
      </c>
      <c r="Q11" s="6">
        <v>19.0295271134082</v>
      </c>
      <c r="S11">
        <f>INTERCEPT(D2:D22,C2:C22)</f>
        <v>36.343012933587801</v>
      </c>
    </row>
    <row r="12" spans="1:21" x14ac:dyDescent="0.2">
      <c r="A12" s="2" t="s">
        <v>17</v>
      </c>
      <c r="B12" s="3" t="s">
        <v>16</v>
      </c>
      <c r="C12" s="5">
        <f t="shared" si="2"/>
        <v>5.0136044023579664</v>
      </c>
      <c r="D12" s="6">
        <v>18.859853728827002</v>
      </c>
      <c r="N12" s="2" t="s">
        <v>17</v>
      </c>
      <c r="O12" s="3" t="s">
        <v>16</v>
      </c>
      <c r="P12" s="4">
        <f>P10/10</f>
        <v>103182.10945826009</v>
      </c>
      <c r="Q12" s="6">
        <v>18.859853728827002</v>
      </c>
    </row>
    <row r="13" spans="1:21" x14ac:dyDescent="0.2">
      <c r="A13" s="2" t="s">
        <v>18</v>
      </c>
      <c r="B13" s="3" t="s">
        <v>16</v>
      </c>
      <c r="C13" s="5">
        <f t="shared" si="2"/>
        <v>5.0136044023579664</v>
      </c>
      <c r="D13" s="6">
        <v>18.565572438389999</v>
      </c>
      <c r="N13" s="2" t="s">
        <v>18</v>
      </c>
      <c r="O13" s="3" t="s">
        <v>16</v>
      </c>
      <c r="P13" s="4">
        <f>P10/10</f>
        <v>103182.10945826009</v>
      </c>
      <c r="Q13" s="6">
        <v>18.565572438389999</v>
      </c>
    </row>
    <row r="14" spans="1:21" x14ac:dyDescent="0.2">
      <c r="A14" s="2" t="s">
        <v>19</v>
      </c>
      <c r="B14" s="3" t="s">
        <v>20</v>
      </c>
      <c r="C14" s="5">
        <f t="shared" si="2"/>
        <v>4.0136044023579664</v>
      </c>
      <c r="D14" s="6">
        <v>22.374658153433799</v>
      </c>
      <c r="N14" s="2" t="s">
        <v>19</v>
      </c>
      <c r="O14" s="3" t="s">
        <v>20</v>
      </c>
      <c r="P14" s="4">
        <f>P13/10</f>
        <v>10318.210945826009</v>
      </c>
      <c r="Q14" s="6">
        <v>22.374658153433799</v>
      </c>
    </row>
    <row r="15" spans="1:21" x14ac:dyDescent="0.2">
      <c r="A15" s="2" t="s">
        <v>21</v>
      </c>
      <c r="B15" s="3" t="s">
        <v>20</v>
      </c>
      <c r="C15" s="5">
        <f t="shared" si="2"/>
        <v>4.0136044023579664</v>
      </c>
      <c r="D15" s="6">
        <v>22.1138478300633</v>
      </c>
      <c r="N15" s="2" t="s">
        <v>21</v>
      </c>
      <c r="O15" s="3" t="s">
        <v>20</v>
      </c>
      <c r="P15" s="4">
        <f>P13/10</f>
        <v>10318.210945826009</v>
      </c>
      <c r="Q15" s="6">
        <v>22.1138478300633</v>
      </c>
    </row>
    <row r="16" spans="1:21" x14ac:dyDescent="0.2">
      <c r="A16" s="2" t="s">
        <v>22</v>
      </c>
      <c r="B16" s="3" t="s">
        <v>20</v>
      </c>
      <c r="C16" s="5">
        <f t="shared" si="2"/>
        <v>4.0136044023579664</v>
      </c>
      <c r="D16" s="6">
        <v>22.0652415756288</v>
      </c>
      <c r="N16" s="2" t="s">
        <v>22</v>
      </c>
      <c r="O16" s="3" t="s">
        <v>20</v>
      </c>
      <c r="P16" s="4">
        <f>P13/10</f>
        <v>10318.210945826009</v>
      </c>
      <c r="Q16" s="6">
        <v>22.0652415756288</v>
      </c>
    </row>
    <row r="17" spans="1:17" x14ac:dyDescent="0.2">
      <c r="A17" s="2" t="s">
        <v>23</v>
      </c>
      <c r="B17" s="3" t="s">
        <v>24</v>
      </c>
      <c r="C17" s="5">
        <f t="shared" si="2"/>
        <v>3.0136044023579664</v>
      </c>
      <c r="D17" s="6">
        <v>26.044490763159299</v>
      </c>
      <c r="N17" s="2" t="s">
        <v>23</v>
      </c>
      <c r="O17" s="3" t="s">
        <v>24</v>
      </c>
      <c r="P17" s="4">
        <f>P16/10</f>
        <v>1031.8210945826008</v>
      </c>
      <c r="Q17" s="6">
        <v>26.044490763159299</v>
      </c>
    </row>
    <row r="18" spans="1:17" x14ac:dyDescent="0.2">
      <c r="A18" s="2" t="s">
        <v>25</v>
      </c>
      <c r="B18" s="3" t="s">
        <v>24</v>
      </c>
      <c r="C18" s="5">
        <f t="shared" si="2"/>
        <v>3.0136044023579664</v>
      </c>
      <c r="D18" s="6">
        <v>25.939715862941799</v>
      </c>
      <c r="N18" s="2" t="s">
        <v>25</v>
      </c>
      <c r="O18" s="3" t="s">
        <v>24</v>
      </c>
      <c r="P18" s="4">
        <f>P16/10</f>
        <v>1031.8210945826008</v>
      </c>
      <c r="Q18" s="6">
        <v>25.939715862941799</v>
      </c>
    </row>
    <row r="19" spans="1:17" x14ac:dyDescent="0.2">
      <c r="A19" s="2" t="s">
        <v>26</v>
      </c>
      <c r="B19" s="3" t="s">
        <v>24</v>
      </c>
      <c r="C19" s="5">
        <f t="shared" si="2"/>
        <v>3.0136044023579664</v>
      </c>
      <c r="D19" s="6">
        <v>25.9155396672693</v>
      </c>
      <c r="N19" s="2" t="s">
        <v>26</v>
      </c>
      <c r="O19" s="3" t="s">
        <v>24</v>
      </c>
      <c r="P19" s="4">
        <f>P16/10</f>
        <v>1031.8210945826008</v>
      </c>
      <c r="Q19" s="6">
        <v>25.9155396672693</v>
      </c>
    </row>
    <row r="20" spans="1:17" x14ac:dyDescent="0.2">
      <c r="A20" s="2" t="s">
        <v>27</v>
      </c>
      <c r="B20" s="3" t="s">
        <v>28</v>
      </c>
      <c r="C20" s="5">
        <f t="shared" si="2"/>
        <v>2.0136044023579664</v>
      </c>
      <c r="D20" s="6">
        <v>28.538113339413801</v>
      </c>
      <c r="N20" s="2" t="s">
        <v>27</v>
      </c>
      <c r="O20" s="3" t="s">
        <v>28</v>
      </c>
      <c r="P20" s="4">
        <f>P19/10</f>
        <v>103.18210945826009</v>
      </c>
      <c r="Q20" s="6">
        <v>28.538113339413801</v>
      </c>
    </row>
    <row r="21" spans="1:17" x14ac:dyDescent="0.2">
      <c r="A21" s="2" t="s">
        <v>29</v>
      </c>
      <c r="B21" s="3" t="s">
        <v>28</v>
      </c>
      <c r="C21" s="5">
        <f t="shared" si="2"/>
        <v>2.0136044023579664</v>
      </c>
      <c r="D21" s="6">
        <v>28.054676286789299</v>
      </c>
      <c r="N21" s="2" t="s">
        <v>29</v>
      </c>
      <c r="O21" s="3" t="s">
        <v>28</v>
      </c>
      <c r="P21" s="4">
        <f>P19/10</f>
        <v>103.18210945826009</v>
      </c>
      <c r="Q21" s="6">
        <v>28.054676286789299</v>
      </c>
    </row>
    <row r="22" spans="1:17" x14ac:dyDescent="0.2">
      <c r="A22" s="2" t="s">
        <v>30</v>
      </c>
      <c r="B22" s="3" t="s">
        <v>28</v>
      </c>
      <c r="C22" s="5">
        <f t="shared" si="2"/>
        <v>2.0136044023579664</v>
      </c>
      <c r="D22" s="6">
        <v>28.275577310138001</v>
      </c>
      <c r="N22" s="2" t="s">
        <v>30</v>
      </c>
      <c r="O22" s="3" t="s">
        <v>28</v>
      </c>
      <c r="P22" s="4">
        <f>P19/10</f>
        <v>103.18210945826009</v>
      </c>
      <c r="Q22" s="6">
        <v>28.275577310138001</v>
      </c>
    </row>
    <row r="23" spans="1:17" x14ac:dyDescent="0.2">
      <c r="A23" s="2" t="s">
        <v>31</v>
      </c>
      <c r="B23" s="3" t="s">
        <v>32</v>
      </c>
      <c r="C23" s="5">
        <f t="shared" si="2"/>
        <v>1.0136044023579664</v>
      </c>
      <c r="D23" s="6">
        <v>29.044561463823101</v>
      </c>
      <c r="N23" s="2" t="s">
        <v>31</v>
      </c>
      <c r="O23" s="3" t="s">
        <v>32</v>
      </c>
      <c r="P23" s="4">
        <f>P22/10</f>
        <v>10.318210945826008</v>
      </c>
      <c r="Q23" s="6">
        <v>29.044561463823101</v>
      </c>
    </row>
    <row r="24" spans="1:17" x14ac:dyDescent="0.2">
      <c r="A24" s="2" t="s">
        <v>33</v>
      </c>
      <c r="B24" s="3" t="s">
        <v>32</v>
      </c>
      <c r="C24" s="5">
        <f t="shared" si="2"/>
        <v>1.0136044023579664</v>
      </c>
      <c r="D24" s="6">
        <v>29.049614590475599</v>
      </c>
      <c r="N24" s="2" t="s">
        <v>33</v>
      </c>
      <c r="O24" s="3" t="s">
        <v>32</v>
      </c>
      <c r="P24" s="4">
        <f>P22/10</f>
        <v>10.318210945826008</v>
      </c>
      <c r="Q24" s="6">
        <v>29.049614590475599</v>
      </c>
    </row>
    <row r="25" spans="1:17" x14ac:dyDescent="0.2">
      <c r="A25" s="2" t="s">
        <v>34</v>
      </c>
      <c r="B25" s="3" t="s">
        <v>32</v>
      </c>
      <c r="C25" s="5">
        <f t="shared" si="2"/>
        <v>1.0136044023579664</v>
      </c>
      <c r="D25" s="6">
        <v>29.193688593347499</v>
      </c>
      <c r="N25" s="2" t="s">
        <v>34</v>
      </c>
      <c r="O25" s="3" t="s">
        <v>32</v>
      </c>
      <c r="P25" s="4">
        <f>P22/10</f>
        <v>10.318210945826008</v>
      </c>
      <c r="Q25" s="6">
        <v>29.193688593347499</v>
      </c>
    </row>
    <row r="26" spans="1:17" x14ac:dyDescent="0.2">
      <c r="A26" s="2" t="s">
        <v>35</v>
      </c>
      <c r="B26" s="3" t="s">
        <v>36</v>
      </c>
      <c r="C26" s="5">
        <f>LOG(P26)</f>
        <v>1.3604402357966342E-2</v>
      </c>
      <c r="D26" s="6">
        <v>29.0070948116282</v>
      </c>
      <c r="N26" s="2" t="s">
        <v>35</v>
      </c>
      <c r="O26" s="3" t="s">
        <v>36</v>
      </c>
      <c r="P26" s="4">
        <f>P25/10</f>
        <v>1.0318210945826007</v>
      </c>
      <c r="Q26" s="6">
        <v>29.0070948116282</v>
      </c>
    </row>
    <row r="27" spans="1:17" x14ac:dyDescent="0.2">
      <c r="A27" s="2" t="s">
        <v>37</v>
      </c>
      <c r="B27" s="3" t="s">
        <v>36</v>
      </c>
      <c r="C27" s="5">
        <f t="shared" si="2"/>
        <v>1.3604402357966342E-2</v>
      </c>
      <c r="D27" s="6">
        <v>29.120203056914399</v>
      </c>
      <c r="N27" s="2" t="s">
        <v>37</v>
      </c>
      <c r="O27" s="3" t="s">
        <v>36</v>
      </c>
      <c r="P27" s="4">
        <f>P25/10</f>
        <v>1.0318210945826007</v>
      </c>
      <c r="Q27" s="6">
        <v>29.120203056914399</v>
      </c>
    </row>
    <row r="28" spans="1:17" x14ac:dyDescent="0.2">
      <c r="A28" s="2" t="s">
        <v>38</v>
      </c>
      <c r="B28" s="3" t="s">
        <v>36</v>
      </c>
      <c r="C28" s="5">
        <f t="shared" si="2"/>
        <v>1.3604402357966342E-2</v>
      </c>
      <c r="D28" s="6">
        <v>28.9478286807236</v>
      </c>
      <c r="N28" s="2" t="s">
        <v>38</v>
      </c>
      <c r="O28" s="3" t="s">
        <v>36</v>
      </c>
      <c r="P28" s="4">
        <f>P25/10</f>
        <v>1.0318210945826007</v>
      </c>
      <c r="Q28" s="6">
        <v>28.9478286807236</v>
      </c>
    </row>
    <row r="29" spans="1:17" x14ac:dyDescent="0.2">
      <c r="A29" s="2" t="s">
        <v>39</v>
      </c>
      <c r="B29" s="3" t="s">
        <v>40</v>
      </c>
      <c r="C29" s="3" t="s">
        <v>41</v>
      </c>
      <c r="D29" s="6">
        <v>28.931454105356401</v>
      </c>
      <c r="N29" s="2" t="s">
        <v>39</v>
      </c>
      <c r="O29" s="3" t="s">
        <v>40</v>
      </c>
      <c r="P29" s="1" t="s">
        <v>41</v>
      </c>
      <c r="Q29" s="6">
        <v>28.931454105356401</v>
      </c>
    </row>
    <row r="30" spans="1:17" x14ac:dyDescent="0.2">
      <c r="A30" s="2" t="s">
        <v>42</v>
      </c>
      <c r="B30" s="3" t="s">
        <v>40</v>
      </c>
      <c r="C30" s="3" t="s">
        <v>41</v>
      </c>
      <c r="D30" s="6">
        <v>29.024781045162499</v>
      </c>
      <c r="N30" s="2" t="s">
        <v>42</v>
      </c>
      <c r="O30" s="3" t="s">
        <v>40</v>
      </c>
      <c r="P30" s="1" t="s">
        <v>41</v>
      </c>
      <c r="Q30" s="6">
        <v>29.024781045162499</v>
      </c>
    </row>
    <row r="31" spans="1:17" x14ac:dyDescent="0.2">
      <c r="A31" s="2" t="s">
        <v>43</v>
      </c>
      <c r="B31" s="3" t="s">
        <v>40</v>
      </c>
      <c r="C31" s="3" t="s">
        <v>41</v>
      </c>
      <c r="D31" s="6">
        <v>28.952959500160301</v>
      </c>
      <c r="N31" s="2" t="s">
        <v>43</v>
      </c>
      <c r="O31" s="3" t="s">
        <v>40</v>
      </c>
      <c r="P31" s="1" t="s">
        <v>41</v>
      </c>
      <c r="Q31" s="6">
        <v>28.952959500160301</v>
      </c>
    </row>
    <row r="33" spans="1:21" x14ac:dyDescent="0.2">
      <c r="A33" s="1" t="s">
        <v>0</v>
      </c>
      <c r="B33" s="1" t="s">
        <v>1</v>
      </c>
      <c r="C33" s="1" t="s">
        <v>44</v>
      </c>
      <c r="D33" t="s">
        <v>179</v>
      </c>
      <c r="E33" s="3" t="s">
        <v>46</v>
      </c>
      <c r="F33" s="3" t="s">
        <v>47</v>
      </c>
      <c r="G33" s="3" t="s">
        <v>48</v>
      </c>
      <c r="H33" s="3" t="s">
        <v>49</v>
      </c>
      <c r="I33" s="3" t="s">
        <v>50</v>
      </c>
      <c r="J33" s="3"/>
      <c r="K33" s="3"/>
      <c r="L33" s="3" t="s">
        <v>51</v>
      </c>
      <c r="M33" s="3"/>
    </row>
    <row r="34" spans="1:21" x14ac:dyDescent="0.2">
      <c r="A34" s="2" t="s">
        <v>142</v>
      </c>
      <c r="B34" s="1" t="s">
        <v>169</v>
      </c>
      <c r="C34" s="6">
        <v>15.248502639813299</v>
      </c>
      <c r="D34" s="1">
        <f>(C34-$S$11)/$S$10</f>
        <v>5.8820894716061707</v>
      </c>
      <c r="E34">
        <f>10^D34</f>
        <v>762236.02665795421</v>
      </c>
      <c r="F34" s="7">
        <v>4.8611111111111112E-2</v>
      </c>
      <c r="G34" s="3" t="s">
        <v>54</v>
      </c>
      <c r="H34" s="3" t="s">
        <v>55</v>
      </c>
      <c r="I34" s="3" t="s">
        <v>140</v>
      </c>
      <c r="J34" s="3">
        <f>((E34*10*50)/100)*100</f>
        <v>381118013.32897711</v>
      </c>
      <c r="K34" s="4">
        <f>J34</f>
        <v>381118013.32897711</v>
      </c>
      <c r="L34" s="17">
        <f>AVERAGE(K34:K36)</f>
        <v>331318451.05250978</v>
      </c>
      <c r="M34" s="18" t="s">
        <v>56</v>
      </c>
      <c r="O34" s="11"/>
    </row>
    <row r="35" spans="1:21" x14ac:dyDescent="0.2">
      <c r="A35" s="2" t="s">
        <v>143</v>
      </c>
      <c r="B35" s="1" t="s">
        <v>169</v>
      </c>
      <c r="C35" s="6">
        <v>15.7202777954775</v>
      </c>
      <c r="D35" s="1">
        <f t="shared" ref="D35:D60" si="3">(C35-$S$11)/$S$10</f>
        <v>5.7505375352278829</v>
      </c>
      <c r="E35">
        <f t="shared" ref="E35:E60" si="4">10^D35</f>
        <v>563037.77755208476</v>
      </c>
      <c r="F35" s="7">
        <v>4.8611111111111112E-2</v>
      </c>
      <c r="G35" s="3" t="s">
        <v>54</v>
      </c>
      <c r="H35" s="3" t="s">
        <v>55</v>
      </c>
      <c r="I35" s="3" t="s">
        <v>140</v>
      </c>
      <c r="J35" s="3">
        <f>((E35*10*50)/100)*100</f>
        <v>281518888.7760424</v>
      </c>
      <c r="K35" s="4">
        <f t="shared" ref="K35:K60" si="5">J35</f>
        <v>281518888.7760424</v>
      </c>
      <c r="L35" s="18"/>
      <c r="M35" s="18"/>
      <c r="O35" s="11"/>
    </row>
    <row r="36" spans="1:21" x14ac:dyDescent="0.2">
      <c r="A36" s="2" t="s">
        <v>144</v>
      </c>
      <c r="B36" s="1" t="s">
        <v>169</v>
      </c>
      <c r="C36" s="6"/>
      <c r="D36" s="1"/>
      <c r="F36" s="7">
        <v>4.8611111111111112E-2</v>
      </c>
      <c r="G36" s="3" t="s">
        <v>54</v>
      </c>
      <c r="H36" s="3" t="s">
        <v>55</v>
      </c>
      <c r="I36" s="3" t="s">
        <v>140</v>
      </c>
      <c r="J36" s="3"/>
      <c r="K36" s="4"/>
      <c r="L36" s="18"/>
      <c r="M36" s="18"/>
      <c r="O36" s="11"/>
    </row>
    <row r="37" spans="1:21" x14ac:dyDescent="0.2">
      <c r="A37" s="2" t="s">
        <v>145</v>
      </c>
      <c r="B37" s="1" t="s">
        <v>170</v>
      </c>
      <c r="C37" s="6">
        <v>14.127406481725901</v>
      </c>
      <c r="D37" s="1">
        <f t="shared" si="3"/>
        <v>6.1947010381373069</v>
      </c>
      <c r="E37">
        <f t="shared" si="4"/>
        <v>1565672.9131077647</v>
      </c>
      <c r="F37" s="7">
        <v>4.8611111111111112E-2</v>
      </c>
      <c r="G37" s="3" t="s">
        <v>54</v>
      </c>
      <c r="H37" s="3" t="s">
        <v>55</v>
      </c>
      <c r="I37" s="3" t="s">
        <v>141</v>
      </c>
      <c r="J37" s="3">
        <f t="shared" ref="J37:J39" si="6">((E37*10*50)/50)*100</f>
        <v>1565672913.1077647</v>
      </c>
      <c r="K37" s="4">
        <f t="shared" si="5"/>
        <v>1565672913.1077647</v>
      </c>
      <c r="L37" s="17">
        <f>AVERAGE(K37:K39)</f>
        <v>1343919875.3743649</v>
      </c>
      <c r="M37" s="18" t="s">
        <v>56</v>
      </c>
      <c r="O37" s="11"/>
      <c r="S37" s="1"/>
      <c r="T37" s="4"/>
      <c r="U37" s="1"/>
    </row>
    <row r="38" spans="1:21" x14ac:dyDescent="0.2">
      <c r="A38" s="2" t="s">
        <v>146</v>
      </c>
      <c r="B38" s="1" t="s">
        <v>170</v>
      </c>
      <c r="C38" s="6">
        <v>14.6461313481456</v>
      </c>
      <c r="D38" s="1">
        <f t="shared" si="3"/>
        <v>6.0500574302537844</v>
      </c>
      <c r="E38">
        <f t="shared" si="4"/>
        <v>1122166.8376409649</v>
      </c>
      <c r="F38" s="7">
        <v>4.8611111111111112E-2</v>
      </c>
      <c r="G38" s="3" t="s">
        <v>54</v>
      </c>
      <c r="H38" s="3" t="s">
        <v>55</v>
      </c>
      <c r="I38" s="3" t="s">
        <v>141</v>
      </c>
      <c r="J38" s="3">
        <f t="shared" si="6"/>
        <v>1122166837.640965</v>
      </c>
      <c r="K38" s="4">
        <f t="shared" si="5"/>
        <v>1122166837.640965</v>
      </c>
      <c r="L38" s="18"/>
      <c r="M38" s="18"/>
      <c r="O38" s="11"/>
      <c r="S38" s="1"/>
      <c r="T38" s="4"/>
      <c r="U38" s="1"/>
    </row>
    <row r="39" spans="1:21" x14ac:dyDescent="0.2">
      <c r="A39" s="2" t="s">
        <v>147</v>
      </c>
      <c r="B39" s="1" t="s">
        <v>170</v>
      </c>
      <c r="C39" s="6"/>
      <c r="D39" s="1"/>
      <c r="F39" s="7">
        <v>4.8611111111111112E-2</v>
      </c>
      <c r="G39" s="3" t="s">
        <v>54</v>
      </c>
      <c r="H39" s="3" t="s">
        <v>55</v>
      </c>
      <c r="I39" s="3" t="s">
        <v>141</v>
      </c>
      <c r="J39" s="3"/>
      <c r="K39" s="4"/>
      <c r="L39" s="18"/>
      <c r="M39" s="18"/>
      <c r="O39" s="11"/>
      <c r="S39" s="1"/>
      <c r="T39" s="4"/>
      <c r="U39" s="1"/>
    </row>
    <row r="40" spans="1:21" x14ac:dyDescent="0.2">
      <c r="A40" s="2" t="s">
        <v>148</v>
      </c>
      <c r="B40" s="1" t="s">
        <v>171</v>
      </c>
      <c r="C40" s="6">
        <v>13.257799483399699</v>
      </c>
      <c r="D40" s="1">
        <f t="shared" si="3"/>
        <v>6.4371862202085479</v>
      </c>
      <c r="E40">
        <f t="shared" si="4"/>
        <v>2736441.8278626376</v>
      </c>
      <c r="F40" s="7">
        <v>4.8611111111111112E-2</v>
      </c>
      <c r="G40" s="3" t="s">
        <v>54</v>
      </c>
      <c r="H40" s="3" t="s">
        <v>55</v>
      </c>
      <c r="I40" s="3" t="s">
        <v>141</v>
      </c>
      <c r="J40" s="3">
        <f t="shared" ref="J40:J42" si="7">((E40*10*50)/50)*100</f>
        <v>2736441827.8626375</v>
      </c>
      <c r="K40" s="4">
        <f t="shared" si="5"/>
        <v>2736441827.8626375</v>
      </c>
      <c r="L40" s="17">
        <f>AVERAGE(K40:K42)</f>
        <v>2390421851.3642235</v>
      </c>
      <c r="M40" s="18" t="s">
        <v>56</v>
      </c>
      <c r="O40" s="11"/>
    </row>
    <row r="41" spans="1:21" x14ac:dyDescent="0.2">
      <c r="A41" s="2" t="s">
        <v>149</v>
      </c>
      <c r="B41" s="1" t="s">
        <v>171</v>
      </c>
      <c r="C41" s="6">
        <v>13.7118874132222</v>
      </c>
      <c r="D41" s="1">
        <f t="shared" si="3"/>
        <v>6.3105662705631351</v>
      </c>
      <c r="E41">
        <f t="shared" si="4"/>
        <v>2044401.874865809</v>
      </c>
      <c r="F41" s="7">
        <v>4.8611111111111112E-2</v>
      </c>
      <c r="G41" s="3" t="s">
        <v>54</v>
      </c>
      <c r="H41" s="3" t="s">
        <v>55</v>
      </c>
      <c r="I41" s="3" t="s">
        <v>141</v>
      </c>
      <c r="J41" s="3">
        <f t="shared" si="7"/>
        <v>2044401874.865809</v>
      </c>
      <c r="K41" s="4">
        <f t="shared" si="5"/>
        <v>2044401874.865809</v>
      </c>
      <c r="L41" s="18"/>
      <c r="M41" s="18"/>
      <c r="O41" s="11"/>
    </row>
    <row r="42" spans="1:21" x14ac:dyDescent="0.2">
      <c r="A42" s="2" t="s">
        <v>150</v>
      </c>
      <c r="B42" s="1" t="s">
        <v>171</v>
      </c>
      <c r="C42" s="6"/>
      <c r="D42" s="1"/>
      <c r="F42" s="7">
        <v>4.8611111111111112E-2</v>
      </c>
      <c r="G42" s="3" t="s">
        <v>54</v>
      </c>
      <c r="H42" s="3" t="s">
        <v>55</v>
      </c>
      <c r="I42" s="3" t="s">
        <v>141</v>
      </c>
      <c r="J42" s="3"/>
      <c r="K42" s="4"/>
      <c r="L42" s="18"/>
      <c r="M42" s="18"/>
      <c r="O42" s="11"/>
    </row>
    <row r="43" spans="1:21" x14ac:dyDescent="0.2">
      <c r="A43" s="2" t="s">
        <v>151</v>
      </c>
      <c r="B43" s="1" t="s">
        <v>172</v>
      </c>
      <c r="C43" s="6">
        <v>12.727648051638001</v>
      </c>
      <c r="D43" s="1">
        <f t="shared" si="3"/>
        <v>6.5850160636935975</v>
      </c>
      <c r="E43">
        <f t="shared" si="4"/>
        <v>3846060.0759751108</v>
      </c>
      <c r="F43" s="7">
        <v>4.8611111111111112E-2</v>
      </c>
      <c r="G43" s="3" t="s">
        <v>54</v>
      </c>
      <c r="H43" s="3" t="s">
        <v>55</v>
      </c>
      <c r="I43" s="3" t="s">
        <v>141</v>
      </c>
      <c r="J43" s="3">
        <f>((E43*10*50)/50)*100</f>
        <v>3846060075.975111</v>
      </c>
      <c r="K43" s="4">
        <f t="shared" si="5"/>
        <v>3846060075.975111</v>
      </c>
      <c r="L43" s="17">
        <f>AVERAGE(K43:K45)</f>
        <v>3249406797.3905582</v>
      </c>
      <c r="M43" s="18" t="s">
        <v>56</v>
      </c>
      <c r="O43" s="11"/>
    </row>
    <row r="44" spans="1:21" x14ac:dyDescent="0.2">
      <c r="A44" s="2" t="s">
        <v>152</v>
      </c>
      <c r="B44" s="1" t="s">
        <v>172</v>
      </c>
      <c r="C44" s="6">
        <v>13.306175255379101</v>
      </c>
      <c r="D44" s="1">
        <f t="shared" si="3"/>
        <v>6.4236968992867514</v>
      </c>
      <c r="E44">
        <f t="shared" si="4"/>
        <v>2652753.5188060054</v>
      </c>
      <c r="F44" s="7">
        <v>4.8611111111111112E-2</v>
      </c>
      <c r="G44" s="3" t="s">
        <v>54</v>
      </c>
      <c r="H44" s="3" t="s">
        <v>55</v>
      </c>
      <c r="I44" s="3" t="s">
        <v>141</v>
      </c>
      <c r="J44" s="3">
        <f t="shared" ref="J44:J60" si="8">((E44*10*50)/50)*100</f>
        <v>2652753518.8060055</v>
      </c>
      <c r="K44" s="4">
        <f t="shared" si="5"/>
        <v>2652753518.8060055</v>
      </c>
      <c r="L44" s="18"/>
      <c r="M44" s="18"/>
      <c r="O44" s="11"/>
    </row>
    <row r="45" spans="1:21" x14ac:dyDescent="0.2">
      <c r="A45" s="2" t="s">
        <v>153</v>
      </c>
      <c r="B45" s="1" t="s">
        <v>172</v>
      </c>
      <c r="C45" s="6"/>
      <c r="D45" s="1"/>
      <c r="F45" s="7">
        <v>4.8611111111111112E-2</v>
      </c>
      <c r="G45" s="3" t="s">
        <v>54</v>
      </c>
      <c r="H45" s="3" t="s">
        <v>55</v>
      </c>
      <c r="I45" s="3" t="s">
        <v>141</v>
      </c>
      <c r="J45" s="3"/>
      <c r="K45" s="4"/>
      <c r="L45" s="18"/>
      <c r="M45" s="18"/>
      <c r="O45" s="11"/>
    </row>
    <row r="46" spans="1:21" x14ac:dyDescent="0.2">
      <c r="A46" s="2" t="s">
        <v>154</v>
      </c>
      <c r="B46" s="1" t="s">
        <v>173</v>
      </c>
      <c r="C46" s="6">
        <v>24.7677407444796</v>
      </c>
      <c r="D46" s="1">
        <f t="shared" si="3"/>
        <v>3.2277016970914523</v>
      </c>
      <c r="E46">
        <f t="shared" si="4"/>
        <v>1689.280220821192</v>
      </c>
      <c r="F46" s="7">
        <v>4.8611111111111112E-2</v>
      </c>
      <c r="G46" s="3" t="s">
        <v>54</v>
      </c>
      <c r="H46" s="3" t="s">
        <v>55</v>
      </c>
      <c r="I46" s="3" t="s">
        <v>141</v>
      </c>
      <c r="J46" s="3">
        <f t="shared" si="8"/>
        <v>1689280.220821192</v>
      </c>
      <c r="K46" s="4">
        <f t="shared" si="5"/>
        <v>1689280.220821192</v>
      </c>
      <c r="L46" s="17">
        <f t="shared" ref="L46" si="9">AVERAGE(K46:K48)</f>
        <v>1472776.2103149456</v>
      </c>
      <c r="M46" s="18" t="s">
        <v>56</v>
      </c>
      <c r="O46" s="11"/>
    </row>
    <row r="47" spans="1:21" x14ac:dyDescent="0.2">
      <c r="A47" s="2" t="s">
        <v>155</v>
      </c>
      <c r="B47" s="1" t="s">
        <v>173</v>
      </c>
      <c r="C47" s="6">
        <v>25.2289939498542</v>
      </c>
      <c r="D47" s="1">
        <f t="shared" si="3"/>
        <v>3.0990837493271353</v>
      </c>
      <c r="E47">
        <f t="shared" si="4"/>
        <v>1256.272199808699</v>
      </c>
      <c r="F47" s="7">
        <v>4.8611111111111112E-2</v>
      </c>
      <c r="G47" s="3" t="s">
        <v>54</v>
      </c>
      <c r="H47" s="3" t="s">
        <v>55</v>
      </c>
      <c r="I47" s="3" t="s">
        <v>141</v>
      </c>
      <c r="J47" s="3">
        <f t="shared" si="8"/>
        <v>1256272.1998086991</v>
      </c>
      <c r="K47" s="4">
        <f t="shared" si="5"/>
        <v>1256272.1998086991</v>
      </c>
      <c r="L47" s="18"/>
      <c r="M47" s="18"/>
      <c r="O47" s="11"/>
    </row>
    <row r="48" spans="1:21" x14ac:dyDescent="0.2">
      <c r="A48" s="2" t="s">
        <v>156</v>
      </c>
      <c r="B48" s="1" t="s">
        <v>173</v>
      </c>
      <c r="C48" s="6"/>
      <c r="D48" s="1"/>
      <c r="F48" s="7">
        <v>4.8611111111111112E-2</v>
      </c>
      <c r="G48" s="3" t="s">
        <v>54</v>
      </c>
      <c r="H48" s="3" t="s">
        <v>55</v>
      </c>
      <c r="I48" s="3" t="s">
        <v>141</v>
      </c>
      <c r="J48" s="3"/>
      <c r="K48" s="4"/>
      <c r="L48" s="18"/>
      <c r="M48" s="18"/>
      <c r="O48" s="11"/>
    </row>
    <row r="49" spans="1:13" x14ac:dyDescent="0.2">
      <c r="A49" s="2" t="s">
        <v>157</v>
      </c>
      <c r="B49" s="1" t="s">
        <v>174</v>
      </c>
      <c r="C49" s="6">
        <v>13.7081567203484</v>
      </c>
      <c r="D49" s="1">
        <f t="shared" si="3"/>
        <v>6.3116065539813881</v>
      </c>
      <c r="E49">
        <f t="shared" si="4"/>
        <v>2049304.7844100047</v>
      </c>
      <c r="F49" s="7">
        <v>4.8611111111111112E-2</v>
      </c>
      <c r="G49" s="3" t="s">
        <v>54</v>
      </c>
      <c r="H49" s="3" t="s">
        <v>55</v>
      </c>
      <c r="I49" s="3" t="s">
        <v>141</v>
      </c>
      <c r="J49" s="3">
        <f t="shared" si="8"/>
        <v>2049304784.4100046</v>
      </c>
      <c r="K49" s="4">
        <f t="shared" si="5"/>
        <v>2049304784.4100046</v>
      </c>
      <c r="L49" s="17">
        <f t="shared" ref="L49" si="10">AVERAGE(K49:K51)</f>
        <v>1772531085.5995636</v>
      </c>
      <c r="M49" s="18" t="s">
        <v>56</v>
      </c>
    </row>
    <row r="50" spans="1:13" x14ac:dyDescent="0.2">
      <c r="A50" s="2" t="s">
        <v>158</v>
      </c>
      <c r="B50" s="1" t="s">
        <v>174</v>
      </c>
      <c r="C50" s="6">
        <v>14.198556809187499</v>
      </c>
      <c r="D50" s="1">
        <f t="shared" si="3"/>
        <v>6.1748611562801425</v>
      </c>
      <c r="E50">
        <f t="shared" si="4"/>
        <v>1495757.3867891224</v>
      </c>
      <c r="F50" s="7">
        <v>4.8611111111111112E-2</v>
      </c>
      <c r="G50" s="3" t="s">
        <v>54</v>
      </c>
      <c r="H50" s="3" t="s">
        <v>55</v>
      </c>
      <c r="I50" s="3" t="s">
        <v>141</v>
      </c>
      <c r="J50" s="3">
        <f t="shared" si="8"/>
        <v>1495757386.7891223</v>
      </c>
      <c r="K50" s="4">
        <f t="shared" si="5"/>
        <v>1495757386.7891223</v>
      </c>
      <c r="L50" s="18"/>
      <c r="M50" s="18"/>
    </row>
    <row r="51" spans="1:13" x14ac:dyDescent="0.2">
      <c r="A51" s="2" t="s">
        <v>159</v>
      </c>
      <c r="B51" s="1" t="s">
        <v>174</v>
      </c>
      <c r="C51" s="6"/>
      <c r="D51" s="1"/>
      <c r="F51" s="7">
        <v>4.8611111111111112E-2</v>
      </c>
      <c r="G51" s="3" t="s">
        <v>54</v>
      </c>
      <c r="H51" s="3" t="s">
        <v>55</v>
      </c>
      <c r="I51" s="3" t="s">
        <v>141</v>
      </c>
      <c r="J51" s="3"/>
      <c r="K51" s="4"/>
      <c r="L51" s="18"/>
      <c r="M51" s="18"/>
    </row>
    <row r="52" spans="1:13" x14ac:dyDescent="0.2">
      <c r="A52" s="2" t="s">
        <v>160</v>
      </c>
      <c r="B52" s="1" t="s">
        <v>175</v>
      </c>
      <c r="C52" s="6">
        <v>12.262658400274599</v>
      </c>
      <c r="D52" s="1">
        <f t="shared" si="3"/>
        <v>6.714675899100996</v>
      </c>
      <c r="E52">
        <f t="shared" si="4"/>
        <v>5184130.1850528726</v>
      </c>
      <c r="F52" s="7">
        <v>4.8611111111111112E-2</v>
      </c>
      <c r="G52" s="3" t="s">
        <v>54</v>
      </c>
      <c r="H52" s="3" t="s">
        <v>55</v>
      </c>
      <c r="I52" s="3" t="s">
        <v>141</v>
      </c>
      <c r="J52" s="3">
        <f t="shared" si="8"/>
        <v>5184130185.0528727</v>
      </c>
      <c r="K52" s="4">
        <f t="shared" si="5"/>
        <v>5184130185.0528727</v>
      </c>
      <c r="L52" s="17">
        <f t="shared" ref="L52" si="11">AVERAGE(K52:K54)</f>
        <v>4366615661.7386703</v>
      </c>
      <c r="M52" s="18" t="s">
        <v>56</v>
      </c>
    </row>
    <row r="53" spans="1:13" x14ac:dyDescent="0.2">
      <c r="A53" s="2" t="s">
        <v>161</v>
      </c>
      <c r="B53" s="1" t="s">
        <v>175</v>
      </c>
      <c r="C53" s="6">
        <v>12.852799096140799</v>
      </c>
      <c r="D53" s="1">
        <f t="shared" si="3"/>
        <v>6.5501183755757699</v>
      </c>
      <c r="E53">
        <f t="shared" si="4"/>
        <v>3549101.1384244678</v>
      </c>
      <c r="F53" s="7">
        <v>4.8611111111111112E-2</v>
      </c>
      <c r="G53" s="3" t="s">
        <v>54</v>
      </c>
      <c r="H53" s="3" t="s">
        <v>55</v>
      </c>
      <c r="I53" s="3" t="s">
        <v>141</v>
      </c>
      <c r="J53" s="3">
        <f t="shared" si="8"/>
        <v>3549101138.424468</v>
      </c>
      <c r="K53" s="4">
        <f t="shared" si="5"/>
        <v>3549101138.424468</v>
      </c>
      <c r="L53" s="18"/>
      <c r="M53" s="18"/>
    </row>
    <row r="54" spans="1:13" x14ac:dyDescent="0.2">
      <c r="A54" s="2" t="s">
        <v>162</v>
      </c>
      <c r="B54" s="1" t="s">
        <v>175</v>
      </c>
      <c r="C54" s="6"/>
      <c r="D54" s="1"/>
      <c r="F54" s="7">
        <v>4.8611111111111112E-2</v>
      </c>
      <c r="G54" s="3" t="s">
        <v>54</v>
      </c>
      <c r="H54" s="3" t="s">
        <v>55</v>
      </c>
      <c r="I54" s="3" t="s">
        <v>141</v>
      </c>
      <c r="J54" s="3"/>
      <c r="K54" s="4"/>
      <c r="L54" s="18"/>
      <c r="M54" s="18"/>
    </row>
    <row r="55" spans="1:13" x14ac:dyDescent="0.2">
      <c r="A55" s="2" t="s">
        <v>163</v>
      </c>
      <c r="B55" s="1" t="s">
        <v>176</v>
      </c>
      <c r="C55" s="6">
        <v>13.047251049446199</v>
      </c>
      <c r="D55" s="1">
        <f t="shared" si="3"/>
        <v>6.4958965059356624</v>
      </c>
      <c r="E55">
        <f t="shared" si="4"/>
        <v>3132539.1391003761</v>
      </c>
      <c r="F55" s="7">
        <v>4.8611111111111112E-2</v>
      </c>
      <c r="G55" s="3" t="s">
        <v>54</v>
      </c>
      <c r="H55" s="3" t="s">
        <v>55</v>
      </c>
      <c r="I55" s="3" t="s">
        <v>141</v>
      </c>
      <c r="J55" s="3">
        <f t="shared" si="8"/>
        <v>3132539139.1003761</v>
      </c>
      <c r="K55" s="4">
        <f t="shared" si="5"/>
        <v>3132539139.1003761</v>
      </c>
      <c r="L55" s="17">
        <f t="shared" ref="L55" si="12">AVERAGE(K55:K57)</f>
        <v>2717236823.7725973</v>
      </c>
      <c r="M55" s="18" t="s">
        <v>56</v>
      </c>
    </row>
    <row r="56" spans="1:13" x14ac:dyDescent="0.2">
      <c r="A56" s="2" t="s">
        <v>164</v>
      </c>
      <c r="B56" s="1" t="s">
        <v>176</v>
      </c>
      <c r="C56" s="6">
        <v>13.5271009763762</v>
      </c>
      <c r="D56" s="1">
        <f t="shared" si="3"/>
        <v>6.3620929635050549</v>
      </c>
      <c r="E56">
        <f t="shared" si="4"/>
        <v>2301934.5084448187</v>
      </c>
      <c r="F56" s="7">
        <v>4.8611111111111112E-2</v>
      </c>
      <c r="G56" s="3" t="s">
        <v>54</v>
      </c>
      <c r="H56" s="3" t="s">
        <v>55</v>
      </c>
      <c r="I56" s="3" t="s">
        <v>141</v>
      </c>
      <c r="J56" s="3">
        <f t="shared" si="8"/>
        <v>2301934508.444819</v>
      </c>
      <c r="K56" s="4">
        <f t="shared" si="5"/>
        <v>2301934508.444819</v>
      </c>
      <c r="L56" s="18"/>
      <c r="M56" s="18"/>
    </row>
    <row r="57" spans="1:13" x14ac:dyDescent="0.2">
      <c r="A57" s="2" t="s">
        <v>165</v>
      </c>
      <c r="B57" s="1" t="s">
        <v>176</v>
      </c>
      <c r="C57" s="6"/>
      <c r="D57" s="1"/>
      <c r="F57" s="7">
        <v>4.8611111111111112E-2</v>
      </c>
      <c r="G57" s="3" t="s">
        <v>54</v>
      </c>
      <c r="H57" s="3" t="s">
        <v>55</v>
      </c>
      <c r="I57" s="3" t="s">
        <v>141</v>
      </c>
      <c r="J57" s="3"/>
      <c r="K57" s="4"/>
      <c r="L57" s="18"/>
      <c r="M57" s="18"/>
    </row>
    <row r="58" spans="1:13" x14ac:dyDescent="0.2">
      <c r="A58" s="2" t="s">
        <v>166</v>
      </c>
      <c r="B58" s="1" t="s">
        <v>177</v>
      </c>
      <c r="C58" s="6">
        <v>12.371477571331001</v>
      </c>
      <c r="D58" s="1">
        <f t="shared" si="3"/>
        <v>6.6843322650717827</v>
      </c>
      <c r="E58">
        <f t="shared" si="4"/>
        <v>4834285.1657220805</v>
      </c>
      <c r="F58" s="7">
        <v>4.8611111111111112E-2</v>
      </c>
      <c r="G58" s="3" t="s">
        <v>54</v>
      </c>
      <c r="H58" s="3" t="s">
        <v>55</v>
      </c>
      <c r="I58" s="3" t="s">
        <v>141</v>
      </c>
      <c r="J58" s="3">
        <f t="shared" si="8"/>
        <v>4834285165.7220802</v>
      </c>
      <c r="K58" s="4">
        <f t="shared" si="5"/>
        <v>4834285165.7220802</v>
      </c>
      <c r="L58" s="17">
        <f t="shared" ref="L58" si="13">AVERAGE(K58:K60)</f>
        <v>4970469964.1767063</v>
      </c>
      <c r="M58" s="18" t="s">
        <v>56</v>
      </c>
    </row>
    <row r="59" spans="1:13" x14ac:dyDescent="0.2">
      <c r="A59" s="2" t="s">
        <v>167</v>
      </c>
      <c r="B59" s="1" t="s">
        <v>177</v>
      </c>
      <c r="C59" s="6">
        <v>12.3293153834907</v>
      </c>
      <c r="D59" s="1">
        <f t="shared" si="3"/>
        <v>6.6960889618493553</v>
      </c>
      <c r="E59">
        <f t="shared" si="4"/>
        <v>4966940.5494725769</v>
      </c>
      <c r="F59" s="7">
        <v>4.8611111111111112E-2</v>
      </c>
      <c r="G59" s="3" t="s">
        <v>54</v>
      </c>
      <c r="H59" s="3" t="s">
        <v>55</v>
      </c>
      <c r="I59" s="3" t="s">
        <v>141</v>
      </c>
      <c r="J59" s="3">
        <f t="shared" si="8"/>
        <v>4966940549.4725771</v>
      </c>
      <c r="K59" s="4">
        <f t="shared" si="5"/>
        <v>4966940549.4725771</v>
      </c>
      <c r="L59" s="18"/>
      <c r="M59" s="18"/>
    </row>
    <row r="60" spans="1:13" x14ac:dyDescent="0.2">
      <c r="A60" s="2" t="s">
        <v>168</v>
      </c>
      <c r="B60" s="1" t="s">
        <v>177</v>
      </c>
      <c r="C60" s="6">
        <v>12.285034114341601</v>
      </c>
      <c r="D60" s="1">
        <f t="shared" si="3"/>
        <v>6.7084365529251322</v>
      </c>
      <c r="E60">
        <f t="shared" si="4"/>
        <v>5110184.1773354625</v>
      </c>
      <c r="F60" s="7">
        <v>4.8611111111111112E-2</v>
      </c>
      <c r="G60" s="3" t="s">
        <v>54</v>
      </c>
      <c r="H60" s="3" t="s">
        <v>55</v>
      </c>
      <c r="I60" s="3" t="s">
        <v>141</v>
      </c>
      <c r="J60" s="3">
        <f t="shared" si="8"/>
        <v>5110184177.3354626</v>
      </c>
      <c r="K60" s="4">
        <f t="shared" si="5"/>
        <v>5110184177.3354626</v>
      </c>
      <c r="L60" s="18"/>
      <c r="M60" s="18"/>
    </row>
    <row r="61" spans="1:13" x14ac:dyDescent="0.2">
      <c r="A61" s="2"/>
      <c r="B61" s="1"/>
      <c r="C61" s="6"/>
      <c r="D61" s="1"/>
      <c r="F61" s="7"/>
      <c r="G61" s="3"/>
      <c r="H61" s="3"/>
      <c r="I61" s="3"/>
      <c r="J61" s="3"/>
      <c r="K61" s="4"/>
      <c r="L61" s="9"/>
      <c r="M61" s="10"/>
    </row>
    <row r="62" spans="1:13" x14ac:dyDescent="0.2">
      <c r="A62" s="2"/>
      <c r="B62" s="1"/>
      <c r="C62" s="6"/>
      <c r="D62" s="1"/>
      <c r="F62" s="7"/>
      <c r="G62" s="3"/>
      <c r="H62" s="3"/>
      <c r="I62" s="3"/>
      <c r="J62" s="3"/>
      <c r="K62" s="4"/>
      <c r="L62" s="10"/>
      <c r="M62" s="10"/>
    </row>
    <row r="63" spans="1:13" x14ac:dyDescent="0.2">
      <c r="A63" s="2"/>
      <c r="B63" s="1"/>
      <c r="C63" s="6"/>
      <c r="D63" s="1"/>
      <c r="F63" s="7"/>
      <c r="G63" s="3"/>
      <c r="H63" s="3"/>
      <c r="I63" s="3"/>
      <c r="J63" s="3"/>
      <c r="K63" s="4"/>
      <c r="L63" s="10"/>
      <c r="M63" s="10"/>
    </row>
    <row r="64" spans="1:13" x14ac:dyDescent="0.2">
      <c r="A64" s="2"/>
      <c r="B64" s="1"/>
      <c r="C64" s="6"/>
      <c r="D64" s="1"/>
      <c r="F64" s="7"/>
      <c r="G64" s="3"/>
      <c r="H64" s="3"/>
      <c r="I64" s="3"/>
      <c r="J64" s="3"/>
      <c r="K64" s="4"/>
      <c r="L64" s="9"/>
      <c r="M64" s="10"/>
    </row>
    <row r="65" spans="1:13" x14ac:dyDescent="0.2">
      <c r="A65" s="2"/>
      <c r="B65" s="1"/>
      <c r="C65" s="6"/>
      <c r="D65" s="1"/>
      <c r="F65" s="7"/>
      <c r="G65" s="3"/>
      <c r="H65" s="3"/>
      <c r="I65" s="3"/>
      <c r="J65" s="3"/>
      <c r="K65" s="4"/>
      <c r="L65" s="10"/>
      <c r="M65" s="10"/>
    </row>
    <row r="66" spans="1:13" x14ac:dyDescent="0.2">
      <c r="A66" s="2"/>
      <c r="B66" s="1"/>
      <c r="C66" s="6"/>
      <c r="D66" s="1"/>
      <c r="F66" s="7"/>
      <c r="G66" s="3"/>
      <c r="H66" s="3"/>
      <c r="I66" s="3"/>
      <c r="J66" s="3"/>
      <c r="K66" s="4"/>
      <c r="L66" s="10"/>
      <c r="M66" s="10"/>
    </row>
    <row r="67" spans="1:13" x14ac:dyDescent="0.2">
      <c r="A67" s="2"/>
      <c r="B67" s="1"/>
      <c r="C67" s="6"/>
      <c r="D67" s="1"/>
      <c r="F67" s="7"/>
      <c r="G67" s="3"/>
      <c r="H67" s="3"/>
      <c r="I67" s="3"/>
      <c r="J67" s="3"/>
      <c r="K67" s="4"/>
      <c r="L67" s="9"/>
      <c r="M67" s="10"/>
    </row>
    <row r="68" spans="1:13" x14ac:dyDescent="0.2">
      <c r="A68" s="2"/>
      <c r="B68" s="1"/>
      <c r="C68" s="6"/>
      <c r="D68" s="1"/>
      <c r="F68" s="7"/>
      <c r="G68" s="3"/>
      <c r="H68" s="3"/>
      <c r="I68" s="3"/>
      <c r="J68" s="3"/>
      <c r="K68" s="4"/>
      <c r="L68" s="10"/>
      <c r="M68" s="10"/>
    </row>
    <row r="69" spans="1:13" x14ac:dyDescent="0.2">
      <c r="A69" s="2"/>
      <c r="B69" s="1"/>
      <c r="C69" s="6"/>
      <c r="D69" s="1"/>
      <c r="F69" s="7"/>
      <c r="G69" s="3"/>
      <c r="H69" s="3"/>
      <c r="I69" s="3"/>
      <c r="J69" s="3"/>
      <c r="K69" s="4"/>
      <c r="L69" s="10"/>
      <c r="M69" s="10"/>
    </row>
    <row r="70" spans="1:13" x14ac:dyDescent="0.2">
      <c r="A70" s="2"/>
      <c r="B70" s="1"/>
      <c r="C70" s="6"/>
      <c r="D70" s="1"/>
      <c r="F70" s="7"/>
      <c r="G70" s="3"/>
      <c r="H70" s="3"/>
      <c r="I70" s="3"/>
      <c r="J70" s="3"/>
      <c r="K70" s="4"/>
      <c r="L70" s="9"/>
      <c r="M70" s="10"/>
    </row>
    <row r="71" spans="1:13" x14ac:dyDescent="0.2">
      <c r="A71" s="2"/>
      <c r="B71" s="1"/>
      <c r="C71" s="6"/>
      <c r="D71" s="1"/>
      <c r="F71" s="7"/>
      <c r="G71" s="3"/>
      <c r="H71" s="3"/>
      <c r="I71" s="3"/>
      <c r="J71" s="3"/>
      <c r="K71" s="4"/>
      <c r="L71" s="10"/>
      <c r="M71" s="10"/>
    </row>
    <row r="72" spans="1:13" x14ac:dyDescent="0.2">
      <c r="A72" s="2"/>
      <c r="B72" s="1"/>
      <c r="C72" s="6"/>
      <c r="D72" s="1"/>
      <c r="F72" s="7"/>
      <c r="G72" s="3"/>
      <c r="H72" s="3"/>
      <c r="I72" s="3"/>
      <c r="J72" s="3"/>
      <c r="K72" s="4"/>
      <c r="L72" s="10"/>
      <c r="M72" s="10"/>
    </row>
    <row r="73" spans="1:13" x14ac:dyDescent="0.2">
      <c r="A73" s="2"/>
      <c r="B73" s="1"/>
      <c r="C73" s="6"/>
      <c r="D73" s="1"/>
      <c r="F73" s="7"/>
      <c r="G73" s="3"/>
      <c r="H73" s="3"/>
      <c r="I73" s="3"/>
      <c r="J73" s="3"/>
      <c r="K73" s="4"/>
      <c r="L73" s="9"/>
      <c r="M73" s="10"/>
    </row>
    <row r="74" spans="1:13" x14ac:dyDescent="0.2">
      <c r="A74" s="2"/>
      <c r="B74" s="1"/>
      <c r="C74" s="6"/>
      <c r="D74" s="1"/>
      <c r="F74" s="7"/>
      <c r="G74" s="3"/>
      <c r="H74" s="3"/>
      <c r="I74" s="3"/>
      <c r="J74" s="3"/>
      <c r="K74" s="4"/>
      <c r="L74" s="10"/>
      <c r="M74" s="10"/>
    </row>
    <row r="75" spans="1:13" x14ac:dyDescent="0.2">
      <c r="A75" s="2"/>
      <c r="B75" s="1"/>
      <c r="C75" s="6"/>
      <c r="D75" s="1"/>
      <c r="F75" s="7"/>
      <c r="G75" s="3"/>
      <c r="H75" s="3"/>
      <c r="I75" s="3"/>
      <c r="J75" s="3"/>
      <c r="K75" s="4"/>
      <c r="L75" s="10"/>
      <c r="M75" s="10"/>
    </row>
    <row r="76" spans="1:13" x14ac:dyDescent="0.2">
      <c r="A76" s="2"/>
      <c r="B76" s="1"/>
      <c r="C76" s="6"/>
      <c r="D76" s="1"/>
      <c r="F76" s="7"/>
      <c r="G76" s="3"/>
      <c r="H76" s="3"/>
      <c r="I76" s="3"/>
      <c r="J76" s="3"/>
      <c r="K76" s="4"/>
      <c r="L76" s="9"/>
      <c r="M76" s="10"/>
    </row>
    <row r="77" spans="1:13" x14ac:dyDescent="0.2">
      <c r="A77" s="2"/>
      <c r="B77" s="1"/>
      <c r="C77" s="6"/>
      <c r="D77" s="1"/>
      <c r="F77" s="7"/>
      <c r="G77" s="3"/>
      <c r="H77" s="3"/>
      <c r="I77" s="3"/>
      <c r="J77" s="3"/>
      <c r="K77" s="4"/>
      <c r="L77" s="10"/>
      <c r="M77" s="10"/>
    </row>
    <row r="78" spans="1:13" x14ac:dyDescent="0.2">
      <c r="A78" s="2"/>
      <c r="B78" s="1"/>
      <c r="C78" s="6"/>
      <c r="D78" s="1"/>
      <c r="F78" s="7"/>
      <c r="G78" s="3"/>
      <c r="H78" s="3"/>
      <c r="I78" s="3"/>
      <c r="J78" s="3"/>
      <c r="K78" s="4"/>
      <c r="L78" s="10"/>
      <c r="M78" s="10"/>
    </row>
    <row r="79" spans="1:13" x14ac:dyDescent="0.2">
      <c r="A79" s="2"/>
      <c r="B79" s="1"/>
      <c r="C79" s="6"/>
      <c r="D79" s="1"/>
      <c r="F79" s="7"/>
      <c r="G79" s="3"/>
      <c r="H79" s="3"/>
      <c r="I79" s="3"/>
      <c r="J79" s="3"/>
      <c r="K79" s="4"/>
      <c r="L79" s="9"/>
      <c r="M79" s="10"/>
    </row>
    <row r="80" spans="1:13" x14ac:dyDescent="0.2">
      <c r="A80" s="2"/>
      <c r="B80" s="1"/>
      <c r="C80" s="6"/>
      <c r="D80" s="1"/>
      <c r="F80" s="7"/>
      <c r="G80" s="3"/>
      <c r="H80" s="3"/>
      <c r="I80" s="3"/>
      <c r="J80" s="3"/>
      <c r="K80" s="4"/>
      <c r="L80" s="10"/>
      <c r="M80" s="10"/>
    </row>
    <row r="81" spans="1:13" x14ac:dyDescent="0.2">
      <c r="A81" s="2"/>
      <c r="B81" s="1"/>
      <c r="C81" s="6"/>
      <c r="D81" s="1"/>
      <c r="F81" s="7"/>
      <c r="G81" s="3"/>
      <c r="H81" s="3"/>
      <c r="I81" s="3"/>
      <c r="J81" s="3"/>
      <c r="K81" s="4"/>
      <c r="L81" s="10"/>
      <c r="M81" s="10"/>
    </row>
    <row r="82" spans="1:13" x14ac:dyDescent="0.2">
      <c r="A82" s="2"/>
      <c r="B82" s="1"/>
      <c r="C82" s="6"/>
      <c r="D82" s="1"/>
      <c r="F82" s="7"/>
      <c r="G82" s="3"/>
      <c r="H82" s="3"/>
      <c r="I82" s="3"/>
      <c r="J82" s="3"/>
      <c r="K82" s="4"/>
      <c r="L82" s="9"/>
      <c r="M82" s="10"/>
    </row>
    <row r="83" spans="1:13" x14ac:dyDescent="0.2">
      <c r="A83" s="2"/>
      <c r="B83" s="1"/>
      <c r="C83" s="6"/>
      <c r="D83" s="1"/>
      <c r="F83" s="7"/>
      <c r="G83" s="3"/>
      <c r="H83" s="3"/>
      <c r="I83" s="3"/>
      <c r="J83" s="3"/>
      <c r="K83" s="4"/>
      <c r="L83" s="10"/>
      <c r="M83" s="10"/>
    </row>
    <row r="84" spans="1:13" x14ac:dyDescent="0.2">
      <c r="A84" s="2"/>
      <c r="B84" s="1"/>
      <c r="C84" s="6"/>
      <c r="D84" s="1"/>
      <c r="F84" s="7"/>
      <c r="G84" s="3"/>
      <c r="H84" s="3"/>
      <c r="I84" s="3"/>
      <c r="J84" s="3"/>
      <c r="K84" s="4"/>
      <c r="L84" s="10"/>
      <c r="M84" s="10"/>
    </row>
    <row r="85" spans="1:13" x14ac:dyDescent="0.2">
      <c r="A85" s="2"/>
      <c r="B85" s="1"/>
      <c r="C85" s="6"/>
      <c r="D85" s="1"/>
      <c r="F85" s="7"/>
      <c r="G85" s="3"/>
      <c r="H85" s="3"/>
      <c r="I85" s="3"/>
      <c r="J85" s="3"/>
      <c r="K85" s="4"/>
      <c r="L85" s="9"/>
      <c r="M85" s="10"/>
    </row>
    <row r="86" spans="1:13" x14ac:dyDescent="0.2">
      <c r="A86" s="2"/>
      <c r="B86" s="1"/>
      <c r="C86" s="6"/>
      <c r="D86" s="1"/>
      <c r="F86" s="7"/>
      <c r="G86" s="3"/>
      <c r="H86" s="3"/>
      <c r="I86" s="3"/>
      <c r="J86" s="3"/>
      <c r="K86" s="4"/>
      <c r="L86" s="10"/>
      <c r="M86" s="10"/>
    </row>
    <row r="87" spans="1:13" x14ac:dyDescent="0.2">
      <c r="A87" s="2"/>
      <c r="B87" s="1"/>
      <c r="C87" s="6"/>
      <c r="D87" s="1"/>
      <c r="F87" s="7"/>
      <c r="G87" s="3"/>
      <c r="H87" s="3"/>
      <c r="I87" s="3"/>
      <c r="J87" s="3"/>
      <c r="K87" s="4"/>
      <c r="L87" s="10"/>
      <c r="M87" s="10"/>
    </row>
    <row r="88" spans="1:13" x14ac:dyDescent="0.2">
      <c r="A88" s="2"/>
      <c r="B88" s="1"/>
      <c r="C88" s="6"/>
      <c r="D88" s="1"/>
      <c r="F88" s="7"/>
      <c r="G88" s="3"/>
      <c r="H88" s="3"/>
      <c r="I88" s="3"/>
      <c r="J88" s="3"/>
      <c r="K88" s="4"/>
      <c r="L88" s="9"/>
      <c r="M88" s="10"/>
    </row>
    <row r="89" spans="1:13" x14ac:dyDescent="0.2">
      <c r="A89" s="2"/>
      <c r="B89" s="1"/>
      <c r="C89" s="6"/>
      <c r="D89" s="1"/>
      <c r="F89" s="7"/>
      <c r="G89" s="3"/>
      <c r="H89" s="3"/>
      <c r="I89" s="3"/>
      <c r="J89" s="3"/>
      <c r="K89" s="4"/>
      <c r="L89" s="10"/>
      <c r="M89" s="10"/>
    </row>
    <row r="90" spans="1:13" x14ac:dyDescent="0.2">
      <c r="A90" s="2"/>
      <c r="B90" s="1"/>
      <c r="C90" s="6"/>
      <c r="D90" s="1"/>
      <c r="F90" s="7"/>
      <c r="G90" s="3"/>
      <c r="H90" s="3"/>
      <c r="I90" s="3"/>
      <c r="J90" s="3"/>
      <c r="K90" s="4"/>
      <c r="L90" s="10"/>
      <c r="M90" s="10"/>
    </row>
    <row r="91" spans="1:13" x14ac:dyDescent="0.2">
      <c r="A91" s="2"/>
      <c r="B91" s="1"/>
      <c r="C91" s="6"/>
      <c r="D91" s="1"/>
      <c r="F91" s="7"/>
      <c r="G91" s="3"/>
      <c r="H91" s="3"/>
      <c r="I91" s="3"/>
      <c r="J91" s="3"/>
      <c r="K91" s="4"/>
      <c r="L91" s="9"/>
      <c r="M91" s="10"/>
    </row>
    <row r="92" spans="1:13" x14ac:dyDescent="0.2">
      <c r="A92" s="2"/>
      <c r="B92" s="1"/>
      <c r="C92" s="6"/>
      <c r="D92" s="1"/>
      <c r="F92" s="7"/>
      <c r="G92" s="3"/>
      <c r="H92" s="3"/>
      <c r="I92" s="3"/>
      <c r="J92" s="3"/>
      <c r="K92" s="4"/>
      <c r="L92" s="10"/>
      <c r="M92" s="10"/>
    </row>
    <row r="93" spans="1:13" x14ac:dyDescent="0.2">
      <c r="A93" s="2"/>
      <c r="B93" s="1"/>
      <c r="C93" s="6"/>
      <c r="D93" s="1"/>
      <c r="F93" s="7"/>
      <c r="G93" s="3"/>
      <c r="H93" s="3"/>
      <c r="I93" s="3"/>
      <c r="J93" s="3"/>
      <c r="K93" s="4"/>
      <c r="L93" s="10"/>
      <c r="M93" s="10"/>
    </row>
    <row r="94" spans="1:13" x14ac:dyDescent="0.2">
      <c r="A94" s="2"/>
      <c r="B94" s="1"/>
      <c r="C94" s="6"/>
      <c r="D94" s="1"/>
      <c r="F94" s="7"/>
      <c r="G94" s="3"/>
      <c r="H94" s="3"/>
      <c r="I94" s="3"/>
      <c r="J94" s="3"/>
      <c r="K94" s="4"/>
      <c r="L94" s="9"/>
      <c r="M94" s="10"/>
    </row>
    <row r="95" spans="1:13" x14ac:dyDescent="0.2">
      <c r="A95" s="2"/>
      <c r="B95" s="1"/>
      <c r="C95" s="6"/>
      <c r="D95" s="1"/>
      <c r="F95" s="7"/>
      <c r="G95" s="3"/>
      <c r="H95" s="3"/>
      <c r="I95" s="3"/>
      <c r="J95" s="3"/>
      <c r="K95" s="4"/>
      <c r="L95" s="10"/>
      <c r="M95" s="10"/>
    </row>
    <row r="96" spans="1:13" x14ac:dyDescent="0.2">
      <c r="A96" s="2"/>
      <c r="B96" s="1"/>
      <c r="C96" s="6"/>
      <c r="D96" s="1"/>
      <c r="F96" s="7"/>
      <c r="G96" s="3"/>
      <c r="H96" s="3"/>
      <c r="I96" s="3"/>
      <c r="J96" s="3"/>
      <c r="K96" s="4"/>
      <c r="L96" s="10"/>
      <c r="M96" s="10"/>
    </row>
    <row r="97" spans="1:13" x14ac:dyDescent="0.2">
      <c r="A97" s="2"/>
      <c r="B97" s="1"/>
      <c r="C97" s="6"/>
      <c r="D97" s="1"/>
      <c r="F97" s="7"/>
      <c r="G97" s="3"/>
      <c r="H97" s="3"/>
      <c r="I97" s="1"/>
      <c r="J97" s="3"/>
      <c r="K97" s="4"/>
      <c r="L97" s="9"/>
      <c r="M97" s="10"/>
    </row>
    <row r="98" spans="1:13" x14ac:dyDescent="0.2">
      <c r="A98" s="2"/>
      <c r="B98" s="1"/>
      <c r="C98" s="6"/>
      <c r="D98" s="1"/>
      <c r="F98" s="7"/>
      <c r="G98" s="3"/>
      <c r="H98" s="3"/>
      <c r="I98" s="1"/>
      <c r="J98" s="3"/>
      <c r="K98" s="4"/>
      <c r="L98" s="10"/>
      <c r="M98" s="10"/>
    </row>
    <row r="99" spans="1:13" x14ac:dyDescent="0.2">
      <c r="A99" s="2"/>
      <c r="B99" s="1"/>
      <c r="C99" s="6"/>
      <c r="D99" s="1"/>
      <c r="F99" s="7"/>
      <c r="G99" s="3"/>
      <c r="H99" s="3"/>
      <c r="I99" s="1"/>
      <c r="J99" s="3"/>
      <c r="K99" s="4"/>
      <c r="L99" s="10"/>
      <c r="M99" s="10"/>
    </row>
  </sheetData>
  <mergeCells count="19">
    <mergeCell ref="L52:L54"/>
    <mergeCell ref="M52:M54"/>
    <mergeCell ref="L55:L57"/>
    <mergeCell ref="M55:M57"/>
    <mergeCell ref="L58:L60"/>
    <mergeCell ref="M58:M60"/>
    <mergeCell ref="L43:L45"/>
    <mergeCell ref="M43:M45"/>
    <mergeCell ref="L46:L48"/>
    <mergeCell ref="M46:M48"/>
    <mergeCell ref="L49:L51"/>
    <mergeCell ref="M49:M51"/>
    <mergeCell ref="L40:L42"/>
    <mergeCell ref="M40:M42"/>
    <mergeCell ref="S7:U8"/>
    <mergeCell ref="L34:L36"/>
    <mergeCell ref="M34:M36"/>
    <mergeCell ref="L37:L39"/>
    <mergeCell ref="M37:M3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16S - plate 1</vt:lpstr>
      <vt:lpstr>16S - plate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Alt, Laura M [ABE]</dc:creator>
  <cp:lastModifiedBy>Alt, Laura M [ABE]</cp:lastModifiedBy>
  <dcterms:created xsi:type="dcterms:W3CDTF">2020-10-13T18:38:20Z</dcterms:created>
  <dcterms:modified xsi:type="dcterms:W3CDTF">2020-10-14T21:03:31Z</dcterms:modified>
</cp:coreProperties>
</file>