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malt/Desktop/STRIPS/Flume/Flume Run 6 - 08:17:20/qPCR/Raw Data/ermB/"/>
    </mc:Choice>
  </mc:AlternateContent>
  <xr:revisionPtr revIDLastSave="0" documentId="13_ncr:1_{DF337508-70A8-264C-8FC3-175C0B9F78EF}" xr6:coauthVersionLast="45" xr6:coauthVersionMax="45" xr10:uidLastSave="{00000000-0000-0000-0000-000000000000}"/>
  <bookViews>
    <workbookView xWindow="400" yWindow="460" windowWidth="27640" windowHeight="15660" xr2:uid="{75DF55C5-9461-AD4C-A702-BA2CBFE07065}"/>
  </bookViews>
  <sheets>
    <sheet name="ermB - plate 1" sheetId="1" r:id="rId1"/>
    <sheet name="ermB - plate 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1" i="1" l="1"/>
  <c r="S10" i="1"/>
  <c r="S11" i="3"/>
  <c r="S10" i="3"/>
  <c r="P4" i="3" l="1"/>
  <c r="P6" i="3" s="1"/>
  <c r="C6" i="3" s="1"/>
  <c r="P3" i="3"/>
  <c r="C3" i="3" s="1"/>
  <c r="P2" i="3"/>
  <c r="C2" i="3"/>
  <c r="P4" i="1"/>
  <c r="P6" i="1" s="1"/>
  <c r="C6" i="1" s="1"/>
  <c r="P3" i="1"/>
  <c r="C3" i="1" s="1"/>
  <c r="P2" i="1"/>
  <c r="C2" i="1" s="1"/>
  <c r="P5" i="3" l="1"/>
  <c r="C5" i="3" s="1"/>
  <c r="C4" i="3"/>
  <c r="P7" i="3"/>
  <c r="P8" i="3" s="1"/>
  <c r="C8" i="3" s="1"/>
  <c r="P10" i="3"/>
  <c r="P9" i="3"/>
  <c r="C9" i="3" s="1"/>
  <c r="P7" i="1"/>
  <c r="P8" i="1" s="1"/>
  <c r="C8" i="1" s="1"/>
  <c r="C7" i="1"/>
  <c r="P5" i="1"/>
  <c r="C5" i="1" s="1"/>
  <c r="C4" i="1"/>
  <c r="P9" i="1"/>
  <c r="C9" i="1" s="1"/>
  <c r="P10" i="1"/>
  <c r="C10" i="1" s="1"/>
  <c r="C7" i="3" l="1"/>
  <c r="P13" i="3"/>
  <c r="P12" i="3"/>
  <c r="C12" i="3" s="1"/>
  <c r="P11" i="3"/>
  <c r="C11" i="3" s="1"/>
  <c r="C10" i="3"/>
  <c r="P12" i="1"/>
  <c r="C12" i="1" s="1"/>
  <c r="P11" i="1"/>
  <c r="C11" i="1" s="1"/>
  <c r="P13" i="1"/>
  <c r="C13" i="1" s="1"/>
  <c r="P15" i="3" l="1"/>
  <c r="C15" i="3" s="1"/>
  <c r="P16" i="3"/>
  <c r="C13" i="3"/>
  <c r="P14" i="3"/>
  <c r="C14" i="3" s="1"/>
  <c r="P16" i="1"/>
  <c r="C16" i="1" s="1"/>
  <c r="P15" i="1"/>
  <c r="C15" i="1" s="1"/>
  <c r="P14" i="1"/>
  <c r="C14" i="1" s="1"/>
  <c r="C16" i="3" l="1"/>
  <c r="P19" i="3"/>
  <c r="P17" i="3"/>
  <c r="C17" i="3" s="1"/>
  <c r="P18" i="3"/>
  <c r="C18" i="3" s="1"/>
  <c r="P19" i="1"/>
  <c r="C19" i="1" s="1"/>
  <c r="P18" i="1"/>
  <c r="C18" i="1" s="1"/>
  <c r="P17" i="1"/>
  <c r="C17" i="1" s="1"/>
  <c r="C19" i="3" l="1"/>
  <c r="P21" i="3"/>
  <c r="C21" i="3" s="1"/>
  <c r="P22" i="3"/>
  <c r="P20" i="3"/>
  <c r="C20" i="3" s="1"/>
  <c r="P20" i="1"/>
  <c r="C20" i="1" s="1"/>
  <c r="P22" i="1"/>
  <c r="C22" i="1" s="1"/>
  <c r="P21" i="1"/>
  <c r="C21" i="1" s="1"/>
  <c r="C22" i="3" l="1"/>
  <c r="P25" i="3"/>
  <c r="P23" i="3"/>
  <c r="C23" i="3" s="1"/>
  <c r="P24" i="3"/>
  <c r="C24" i="3" s="1"/>
  <c r="P24" i="1"/>
  <c r="C24" i="1" s="1"/>
  <c r="P23" i="1"/>
  <c r="C23" i="1" s="1"/>
  <c r="P25" i="1"/>
  <c r="C25" i="1" s="1"/>
  <c r="D42" i="1" l="1"/>
  <c r="E42" i="1" s="1"/>
  <c r="J42" i="1" s="1"/>
  <c r="K42" i="1" s="1"/>
  <c r="D69" i="1"/>
  <c r="E69" i="1" s="1"/>
  <c r="J69" i="1" s="1"/>
  <c r="K69" i="1" s="1"/>
  <c r="P27" i="3"/>
  <c r="C27" i="3" s="1"/>
  <c r="C25" i="3"/>
  <c r="P26" i="3"/>
  <c r="C26" i="3" s="1"/>
  <c r="P28" i="3"/>
  <c r="C28" i="3" s="1"/>
  <c r="D71" i="1"/>
  <c r="E71" i="1" s="1"/>
  <c r="D37" i="1"/>
  <c r="E37" i="1" s="1"/>
  <c r="D43" i="1"/>
  <c r="E43" i="1" s="1"/>
  <c r="D50" i="1"/>
  <c r="E50" i="1" s="1"/>
  <c r="D62" i="1"/>
  <c r="E62" i="1" s="1"/>
  <c r="D66" i="1"/>
  <c r="E66" i="1" s="1"/>
  <c r="D72" i="1"/>
  <c r="E72" i="1" s="1"/>
  <c r="D75" i="1"/>
  <c r="E75" i="1" s="1"/>
  <c r="D78" i="1"/>
  <c r="E78" i="1" s="1"/>
  <c r="D81" i="1"/>
  <c r="E81" i="1" s="1"/>
  <c r="D85" i="1"/>
  <c r="E85" i="1" s="1"/>
  <c r="D89" i="1"/>
  <c r="E89" i="1" s="1"/>
  <c r="D92" i="1"/>
  <c r="E92" i="1" s="1"/>
  <c r="D96" i="1"/>
  <c r="E96" i="1" s="1"/>
  <c r="D68" i="1"/>
  <c r="E68" i="1" s="1"/>
  <c r="D91" i="1"/>
  <c r="E91" i="1" s="1"/>
  <c r="D38" i="1"/>
  <c r="E38" i="1" s="1"/>
  <c r="D44" i="1"/>
  <c r="E44" i="1" s="1"/>
  <c r="D46" i="1"/>
  <c r="E46" i="1" s="1"/>
  <c r="D48" i="1"/>
  <c r="E48" i="1" s="1"/>
  <c r="D53" i="1"/>
  <c r="E53" i="1" s="1"/>
  <c r="D56" i="1"/>
  <c r="E56" i="1" s="1"/>
  <c r="D59" i="1"/>
  <c r="E59" i="1" s="1"/>
  <c r="D63" i="1"/>
  <c r="E63" i="1" s="1"/>
  <c r="D67" i="1"/>
  <c r="E67" i="1" s="1"/>
  <c r="D73" i="1"/>
  <c r="E73" i="1" s="1"/>
  <c r="D76" i="1"/>
  <c r="E76" i="1" s="1"/>
  <c r="D79" i="1"/>
  <c r="E79" i="1" s="1"/>
  <c r="D82" i="1"/>
  <c r="E82" i="1" s="1"/>
  <c r="D86" i="1"/>
  <c r="E86" i="1" s="1"/>
  <c r="D90" i="1"/>
  <c r="E90" i="1" s="1"/>
  <c r="D93" i="1"/>
  <c r="E93" i="1" s="1"/>
  <c r="D34" i="1"/>
  <c r="E34" i="1" s="1"/>
  <c r="D36" i="1"/>
  <c r="E36" i="1" s="1"/>
  <c r="J36" i="1" s="1"/>
  <c r="K36" i="1" s="1"/>
  <c r="D45" i="1"/>
  <c r="E45" i="1" s="1"/>
  <c r="D49" i="1"/>
  <c r="E49" i="1" s="1"/>
  <c r="D55" i="1"/>
  <c r="E55" i="1" s="1"/>
  <c r="D61" i="1"/>
  <c r="E61" i="1" s="1"/>
  <c r="D84" i="1"/>
  <c r="E84" i="1" s="1"/>
  <c r="D35" i="1"/>
  <c r="E35" i="1" s="1"/>
  <c r="J35" i="1" s="1"/>
  <c r="K35" i="1" s="1"/>
  <c r="D51" i="1"/>
  <c r="E51" i="1" s="1"/>
  <c r="D54" i="1"/>
  <c r="E54" i="1" s="1"/>
  <c r="D57" i="1"/>
  <c r="E57" i="1" s="1"/>
  <c r="D60" i="1"/>
  <c r="E60" i="1" s="1"/>
  <c r="D64" i="1"/>
  <c r="E64" i="1" s="1"/>
  <c r="D70" i="1"/>
  <c r="E70" i="1" s="1"/>
  <c r="D74" i="1"/>
  <c r="E74" i="1" s="1"/>
  <c r="D77" i="1"/>
  <c r="E77" i="1" s="1"/>
  <c r="D80" i="1"/>
  <c r="E80" i="1" s="1"/>
  <c r="D83" i="1"/>
  <c r="E83" i="1" s="1"/>
  <c r="D87" i="1"/>
  <c r="E87" i="1" s="1"/>
  <c r="D94" i="1"/>
  <c r="E94" i="1" s="1"/>
  <c r="D39" i="1"/>
  <c r="E39" i="1" s="1"/>
  <c r="D47" i="1"/>
  <c r="E47" i="1" s="1"/>
  <c r="D58" i="1"/>
  <c r="E58" i="1" s="1"/>
  <c r="D65" i="1"/>
  <c r="E65" i="1" s="1"/>
  <c r="D88" i="1"/>
  <c r="E88" i="1" s="1"/>
  <c r="D95" i="1"/>
  <c r="E95" i="1" s="1"/>
  <c r="P28" i="1"/>
  <c r="C28" i="1" s="1"/>
  <c r="P27" i="1"/>
  <c r="C27" i="1" s="1"/>
  <c r="P26" i="1"/>
  <c r="C26" i="1" s="1"/>
  <c r="L40" i="1" l="1"/>
  <c r="J57" i="1"/>
  <c r="K57" i="1" s="1"/>
  <c r="J76" i="1"/>
  <c r="K76" i="1" s="1"/>
  <c r="J68" i="1"/>
  <c r="K68" i="1" s="1"/>
  <c r="J72" i="1"/>
  <c r="K72" i="1" s="1"/>
  <c r="J88" i="1"/>
  <c r="K88" i="1" s="1"/>
  <c r="J70" i="1"/>
  <c r="K70" i="1" s="1"/>
  <c r="J54" i="1"/>
  <c r="K54" i="1" s="1"/>
  <c r="J61" i="1"/>
  <c r="K61" i="1" s="1"/>
  <c r="J86" i="1"/>
  <c r="K86" i="1" s="1"/>
  <c r="J73" i="1"/>
  <c r="K73" i="1" s="1"/>
  <c r="J56" i="1"/>
  <c r="K56" i="1" s="1"/>
  <c r="J44" i="1"/>
  <c r="K44" i="1" s="1"/>
  <c r="J96" i="1"/>
  <c r="K96" i="1" s="1"/>
  <c r="J81" i="1"/>
  <c r="K81" i="1" s="1"/>
  <c r="J66" i="1"/>
  <c r="K66" i="1" s="1"/>
  <c r="J37" i="1"/>
  <c r="K37" i="1" s="1"/>
  <c r="J87" i="1"/>
  <c r="K87" i="1" s="1"/>
  <c r="J84" i="1"/>
  <c r="K84" i="1" s="1"/>
  <c r="J59" i="1"/>
  <c r="K59" i="1" s="1"/>
  <c r="J43" i="1"/>
  <c r="K43" i="1" s="1"/>
  <c r="J47" i="1"/>
  <c r="K47" i="1" s="1"/>
  <c r="J65" i="1"/>
  <c r="K65" i="1" s="1"/>
  <c r="J39" i="1"/>
  <c r="K39" i="1" s="1"/>
  <c r="J80" i="1"/>
  <c r="K80" i="1" s="1"/>
  <c r="J64" i="1"/>
  <c r="K64" i="1" s="1"/>
  <c r="J51" i="1"/>
  <c r="K51" i="1" s="1"/>
  <c r="J55" i="1"/>
  <c r="K55" i="1" s="1"/>
  <c r="J82" i="1"/>
  <c r="K82" i="1" s="1"/>
  <c r="J67" i="1"/>
  <c r="K67" i="1" s="1"/>
  <c r="J53" i="1"/>
  <c r="K53" i="1" s="1"/>
  <c r="J38" i="1"/>
  <c r="K38" i="1" s="1"/>
  <c r="J92" i="1"/>
  <c r="K92" i="1" s="1"/>
  <c r="J78" i="1"/>
  <c r="K78" i="1" s="1"/>
  <c r="J62" i="1"/>
  <c r="K62" i="1" s="1"/>
  <c r="J71" i="1"/>
  <c r="K71" i="1" s="1"/>
  <c r="J74" i="1"/>
  <c r="K74" i="1" s="1"/>
  <c r="J45" i="1"/>
  <c r="K45" i="1" s="1"/>
  <c r="J46" i="1"/>
  <c r="K46" i="1" s="1"/>
  <c r="J85" i="1"/>
  <c r="K85" i="1" s="1"/>
  <c r="J83" i="1"/>
  <c r="K83" i="1" s="1"/>
  <c r="J58" i="1"/>
  <c r="K58" i="1" s="1"/>
  <c r="J94" i="1"/>
  <c r="K94" i="1" s="1"/>
  <c r="J77" i="1"/>
  <c r="K77" i="1" s="1"/>
  <c r="J60" i="1"/>
  <c r="K60" i="1" s="1"/>
  <c r="J49" i="1"/>
  <c r="K49" i="1" s="1"/>
  <c r="J93" i="1"/>
  <c r="K93" i="1" s="1"/>
  <c r="J79" i="1"/>
  <c r="K79" i="1" s="1"/>
  <c r="J63" i="1"/>
  <c r="K63" i="1" s="1"/>
  <c r="J48" i="1"/>
  <c r="K48" i="1" s="1"/>
  <c r="J91" i="1"/>
  <c r="K91" i="1" s="1"/>
  <c r="J89" i="1"/>
  <c r="K89" i="1" s="1"/>
  <c r="J75" i="1"/>
  <c r="K75" i="1" s="1"/>
  <c r="J50" i="1"/>
  <c r="K50" i="1" s="1"/>
  <c r="D42" i="3"/>
  <c r="E42" i="3" s="1"/>
  <c r="J42" i="3" s="1"/>
  <c r="K42" i="3" s="1"/>
  <c r="D40" i="3"/>
  <c r="E40" i="3" s="1"/>
  <c r="J40" i="3" s="1"/>
  <c r="K40" i="3" s="1"/>
  <c r="D41" i="3"/>
  <c r="E41" i="3" s="1"/>
  <c r="J41" i="3" s="1"/>
  <c r="K41" i="3" s="1"/>
  <c r="J95" i="1"/>
  <c r="K95" i="1" s="1"/>
  <c r="J90" i="1"/>
  <c r="K90" i="1" s="1"/>
  <c r="D58" i="3"/>
  <c r="E58" i="3" s="1"/>
  <c r="J58" i="3" s="1"/>
  <c r="K58" i="3" s="1"/>
  <c r="D55" i="3"/>
  <c r="E55" i="3" s="1"/>
  <c r="J55" i="3" s="1"/>
  <c r="K55" i="3" s="1"/>
  <c r="D54" i="3"/>
  <c r="E54" i="3" s="1"/>
  <c r="J54" i="3" s="1"/>
  <c r="K54" i="3" s="1"/>
  <c r="D53" i="3"/>
  <c r="E53" i="3" s="1"/>
  <c r="J53" i="3" s="1"/>
  <c r="K53" i="3" s="1"/>
  <c r="D43" i="3"/>
  <c r="E43" i="3" s="1"/>
  <c r="J43" i="3" s="1"/>
  <c r="K43" i="3" s="1"/>
  <c r="D39" i="3"/>
  <c r="E39" i="3" s="1"/>
  <c r="J39" i="3" s="1"/>
  <c r="K39" i="3" s="1"/>
  <c r="D38" i="3"/>
  <c r="E38" i="3" s="1"/>
  <c r="J38" i="3" s="1"/>
  <c r="K38" i="3" s="1"/>
  <c r="D52" i="3"/>
  <c r="E52" i="3" s="1"/>
  <c r="J52" i="3" s="1"/>
  <c r="K52" i="3" s="1"/>
  <c r="D51" i="3"/>
  <c r="E51" i="3" s="1"/>
  <c r="J51" i="3" s="1"/>
  <c r="K51" i="3" s="1"/>
  <c r="D50" i="3"/>
  <c r="E50" i="3" s="1"/>
  <c r="J50" i="3" s="1"/>
  <c r="K50" i="3" s="1"/>
  <c r="D37" i="3"/>
  <c r="E37" i="3" s="1"/>
  <c r="J37" i="3" s="1"/>
  <c r="K37" i="3" s="1"/>
  <c r="D36" i="3"/>
  <c r="E36" i="3" s="1"/>
  <c r="D35" i="3"/>
  <c r="E35" i="3" s="1"/>
  <c r="D49" i="3"/>
  <c r="E49" i="3" s="1"/>
  <c r="J49" i="3" s="1"/>
  <c r="K49" i="3" s="1"/>
  <c r="D34" i="3"/>
  <c r="E34" i="3" s="1"/>
  <c r="D60" i="3"/>
  <c r="E60" i="3" s="1"/>
  <c r="J60" i="3" s="1"/>
  <c r="K60" i="3" s="1"/>
  <c r="D59" i="3"/>
  <c r="E59" i="3" s="1"/>
  <c r="J59" i="3" s="1"/>
  <c r="K59" i="3" s="1"/>
  <c r="D48" i="3"/>
  <c r="E48" i="3" s="1"/>
  <c r="J48" i="3" s="1"/>
  <c r="K48" i="3" s="1"/>
  <c r="D47" i="3"/>
  <c r="E47" i="3" s="1"/>
  <c r="J47" i="3" s="1"/>
  <c r="K47" i="3" s="1"/>
  <c r="D56" i="3"/>
  <c r="E56" i="3" s="1"/>
  <c r="J56" i="3" s="1"/>
  <c r="K56" i="3" s="1"/>
  <c r="D45" i="3"/>
  <c r="E45" i="3" s="1"/>
  <c r="J45" i="3" s="1"/>
  <c r="K45" i="3" s="1"/>
  <c r="D44" i="3"/>
  <c r="E44" i="3" s="1"/>
  <c r="J44" i="3" s="1"/>
  <c r="K44" i="3" s="1"/>
  <c r="D57" i="3"/>
  <c r="E57" i="3" s="1"/>
  <c r="J57" i="3" s="1"/>
  <c r="K57" i="3" s="1"/>
  <c r="D46" i="3"/>
  <c r="E46" i="3" s="1"/>
  <c r="J46" i="3" s="1"/>
  <c r="K46" i="3" s="1"/>
  <c r="J34" i="1"/>
  <c r="K34" i="1" s="1"/>
  <c r="L34" i="1" s="1"/>
  <c r="L91" i="1" l="1"/>
  <c r="L94" i="1"/>
  <c r="L58" i="1"/>
  <c r="L67" i="1"/>
  <c r="L79" i="1"/>
  <c r="L85" i="1"/>
  <c r="L55" i="1"/>
  <c r="L46" i="1"/>
  <c r="L73" i="1"/>
  <c r="L70" i="1"/>
  <c r="L76" i="1"/>
  <c r="L64" i="1"/>
  <c r="L88" i="1"/>
  <c r="L49" i="1"/>
  <c r="L82" i="1"/>
  <c r="L43" i="1"/>
  <c r="L37" i="1"/>
  <c r="L61" i="1"/>
  <c r="L52" i="1"/>
  <c r="L40" i="3"/>
  <c r="J36" i="3"/>
  <c r="K36" i="3" s="1"/>
  <c r="L46" i="3"/>
  <c r="J35" i="3"/>
  <c r="K35" i="3" s="1"/>
  <c r="J34" i="3"/>
  <c r="K34" i="3" s="1"/>
  <c r="L37" i="3"/>
  <c r="L55" i="3"/>
  <c r="L52" i="3"/>
  <c r="L43" i="3"/>
  <c r="L58" i="3"/>
  <c r="L49" i="3"/>
  <c r="L34" i="3" l="1"/>
</calcChain>
</file>

<file path=xl/sharedStrings.xml><?xml version="1.0" encoding="utf-8"?>
<sst xmlns="http://schemas.openxmlformats.org/spreadsheetml/2006/main" count="770" uniqueCount="182">
  <si>
    <t>Well</t>
  </si>
  <si>
    <t>Sample</t>
  </si>
  <si>
    <t>Copies/rxn</t>
  </si>
  <si>
    <t>A01</t>
  </si>
  <si>
    <t>Std 10^8</t>
  </si>
  <si>
    <t>A02</t>
  </si>
  <si>
    <t>A03</t>
  </si>
  <si>
    <t>A04</t>
  </si>
  <si>
    <t>Std 10^7</t>
  </si>
  <si>
    <t>A05</t>
  </si>
  <si>
    <t>A06</t>
  </si>
  <si>
    <t>A07</t>
  </si>
  <si>
    <t>Std 10^6</t>
  </si>
  <si>
    <t>A08</t>
  </si>
  <si>
    <t>A09</t>
  </si>
  <si>
    <t>A10</t>
  </si>
  <si>
    <t>Std 10^5</t>
  </si>
  <si>
    <t>A11</t>
  </si>
  <si>
    <t>A12</t>
  </si>
  <si>
    <t>B01</t>
  </si>
  <si>
    <t>Std 10^4</t>
  </si>
  <si>
    <t>B02</t>
  </si>
  <si>
    <t>B03</t>
  </si>
  <si>
    <t>B04</t>
  </si>
  <si>
    <t>Std 10^3</t>
  </si>
  <si>
    <t>B05</t>
  </si>
  <si>
    <t>B06</t>
  </si>
  <si>
    <t>B07</t>
  </si>
  <si>
    <t>Std 10^2</t>
  </si>
  <si>
    <t>B08</t>
  </si>
  <si>
    <t>B09</t>
  </si>
  <si>
    <t>B10</t>
  </si>
  <si>
    <t>Std 10^1</t>
  </si>
  <si>
    <t>B11</t>
  </si>
  <si>
    <t>B12</t>
  </si>
  <si>
    <t>C01</t>
  </si>
  <si>
    <t>Std 10^0</t>
  </si>
  <si>
    <t>C02</t>
  </si>
  <si>
    <t>C03</t>
  </si>
  <si>
    <t>C04</t>
  </si>
  <si>
    <t>NTC</t>
  </si>
  <si>
    <t>NA</t>
  </si>
  <si>
    <t>C05</t>
  </si>
  <si>
    <t>C06</t>
  </si>
  <si>
    <t>Cq</t>
  </si>
  <si>
    <t>Log</t>
  </si>
  <si>
    <t>10^</t>
  </si>
  <si>
    <t>Dil</t>
  </si>
  <si>
    <t>DNA used</t>
  </si>
  <si>
    <t>DNA extracted</t>
  </si>
  <si>
    <t>Sample Amount</t>
  </si>
  <si>
    <t>Avg</t>
  </si>
  <si>
    <t>C07</t>
  </si>
  <si>
    <t>Holding Tank</t>
  </si>
  <si>
    <t>2 uL</t>
  </si>
  <si>
    <t>100 uL</t>
  </si>
  <si>
    <t>copies/100 mL</t>
  </si>
  <si>
    <t>C08</t>
  </si>
  <si>
    <t>C09</t>
  </si>
  <si>
    <t>C10</t>
  </si>
  <si>
    <t>Source Water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</si>
  <si>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</si>
  <si>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</si>
  <si>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</si>
  <si>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</si>
  <si>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</si>
  <si>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</si>
  <si>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</si>
  <si>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</si>
  <si>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</si>
  <si>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250 uL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</si>
  <si>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</si>
  <si>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</si>
  <si>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</si>
  <si>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</si>
  <si>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</si>
  <si>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</si>
  <si>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</si>
  <si>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</si>
  <si>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</si>
  <si>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</si>
  <si>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</si>
  <si>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</si>
  <si>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</si>
  <si>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</si>
  <si>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</si>
  <si>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</si>
  <si>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</si>
  <si>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</si>
  <si>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</si>
  <si>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</si>
  <si>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</si>
  <si>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</si>
  <si>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</si>
  <si>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</si>
  <si>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</si>
  <si>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</si>
  <si>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</si>
  <si>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</si>
  <si>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</si>
  <si>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</si>
  <si>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</si>
  <si>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</si>
  <si>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</si>
  <si>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</si>
  <si>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</si>
  <si>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</si>
  <si>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</si>
  <si>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</si>
  <si>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</si>
  <si>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</si>
  <si>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</si>
  <si>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</si>
  <si>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</si>
  <si>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</si>
  <si>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</si>
  <si>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</si>
  <si>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</si>
  <si>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</si>
  <si>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</si>
  <si>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</si>
  <si>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Manure</t>
  </si>
  <si>
    <t>Upstream 1</t>
  </si>
  <si>
    <t>Upstream 2</t>
  </si>
  <si>
    <t>Upstream 3</t>
  </si>
  <si>
    <t>Upstream 4</t>
  </si>
  <si>
    <t>Upstream 5</t>
  </si>
  <si>
    <t>Upstream 6</t>
  </si>
  <si>
    <t>Upstream 7</t>
  </si>
  <si>
    <t>Upstream 8</t>
  </si>
  <si>
    <t>Upstream 9</t>
  </si>
  <si>
    <t>Downstream 1</t>
  </si>
  <si>
    <t>Downstream 2</t>
  </si>
  <si>
    <t>Downstream 3</t>
  </si>
  <si>
    <t>Downstream 4</t>
  </si>
  <si>
    <t>Downstream 5</t>
  </si>
  <si>
    <t>Downstream 6</t>
  </si>
  <si>
    <t>Downstream 7</t>
  </si>
  <si>
    <t>Downstream 8</t>
  </si>
  <si>
    <t>Downstream 9</t>
  </si>
  <si>
    <t>100 mL</t>
  </si>
  <si>
    <t>50 mL</t>
  </si>
  <si>
    <t>x = (y - 38.40) / -3.7802</t>
  </si>
  <si>
    <t>D1</t>
  </si>
  <si>
    <t>E1</t>
  </si>
  <si>
    <t>F1</t>
  </si>
  <si>
    <t>D2</t>
  </si>
  <si>
    <t>E2</t>
  </si>
  <si>
    <t>F2</t>
  </si>
  <si>
    <t>D3</t>
  </si>
  <si>
    <t>E3</t>
  </si>
  <si>
    <t>F3</t>
  </si>
  <si>
    <t>D4</t>
  </si>
  <si>
    <t>E4</t>
  </si>
  <si>
    <t>F4</t>
  </si>
  <si>
    <t>D5</t>
  </si>
  <si>
    <t>E5</t>
  </si>
  <si>
    <t>F5</t>
  </si>
  <si>
    <t>D6</t>
  </si>
  <si>
    <t>E6</t>
  </si>
  <si>
    <t>F6</t>
  </si>
  <si>
    <t>D7</t>
  </si>
  <si>
    <t>E7</t>
  </si>
  <si>
    <t>F7</t>
  </si>
  <si>
    <t>D8</t>
  </si>
  <si>
    <t>E8</t>
  </si>
  <si>
    <t>F8</t>
  </si>
  <si>
    <t>D9</t>
  </si>
  <si>
    <t>E9</t>
  </si>
  <si>
    <t>F9</t>
  </si>
  <si>
    <t>Infiltration 1</t>
  </si>
  <si>
    <t>Infiltration 2</t>
  </si>
  <si>
    <t>Infiltration 3</t>
  </si>
  <si>
    <t>Infiltration 4</t>
  </si>
  <si>
    <t>Infiltration 5</t>
  </si>
  <si>
    <t>Infiltration 6</t>
  </si>
  <si>
    <t>Infiltration 7</t>
  </si>
  <si>
    <t>Infiltration 8</t>
  </si>
  <si>
    <t>Infiltration 9</t>
  </si>
  <si>
    <t>x = (y - 37.84) / -3.8756</t>
  </si>
  <si>
    <t>x = (y - 37.08) / -3.6892</t>
  </si>
  <si>
    <t>x = (y - 37.88) / -3.8508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</si>
</sst>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##0.00;\-###0.00"/>
  </numFmts>
  <fonts count="3" x14ac:knownFonts="1">
    <font>
      <sz val="12"/>
      <color theme="1"/>
      <name val="Calibri"/>
      <family val="2"/>
      <scheme val="minor"/>
    </font>
    <font>
      <sz val="12"/>
      <name val="Calibri"/>
      <family val="2"/>
    </font>
    <font>
      <sz val="8.25"/>
      <name val="Microsoft Sans Serif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/>
    <xf numFmtId="165" fontId="1" fillId="0" borderId="0" xfId="0" applyNumberFormat="1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65" fontId="2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Curve Plate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80979739737258"/>
                  <c:y val="-0.646641218760698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'ermB - plate 1'!$C$2:$C$25</c:f>
              <c:numCache>
                <c:formatCode>0.0000</c:formatCode>
                <c:ptCount val="24"/>
                <c:pt idx="0">
                  <c:v>8.0136044023579664</c:v>
                </c:pt>
                <c:pt idx="1">
                  <c:v>8.0136044023579664</c:v>
                </c:pt>
                <c:pt idx="2">
                  <c:v>8.0136044023579664</c:v>
                </c:pt>
                <c:pt idx="3">
                  <c:v>7.0136044023579664</c:v>
                </c:pt>
                <c:pt idx="4">
                  <c:v>7.0136044023579664</c:v>
                </c:pt>
                <c:pt idx="5">
                  <c:v>7.0136044023579664</c:v>
                </c:pt>
                <c:pt idx="6">
                  <c:v>6.0136044023579664</c:v>
                </c:pt>
                <c:pt idx="7">
                  <c:v>6.0136044023579664</c:v>
                </c:pt>
                <c:pt idx="8">
                  <c:v>6.0136044023579664</c:v>
                </c:pt>
                <c:pt idx="9">
                  <c:v>5.0136044023579664</c:v>
                </c:pt>
                <c:pt idx="10">
                  <c:v>5.0136044023579664</c:v>
                </c:pt>
                <c:pt idx="11">
                  <c:v>5.0136044023579664</c:v>
                </c:pt>
                <c:pt idx="12">
                  <c:v>4.0136044023579664</c:v>
                </c:pt>
                <c:pt idx="13">
                  <c:v>4.0136044023579664</c:v>
                </c:pt>
                <c:pt idx="14">
                  <c:v>4.0136044023579664</c:v>
                </c:pt>
                <c:pt idx="15">
                  <c:v>3.0136044023579664</c:v>
                </c:pt>
                <c:pt idx="16">
                  <c:v>3.0136044023579664</c:v>
                </c:pt>
                <c:pt idx="17">
                  <c:v>3.0136044023579664</c:v>
                </c:pt>
                <c:pt idx="18">
                  <c:v>2.0136044023579664</c:v>
                </c:pt>
                <c:pt idx="19">
                  <c:v>2.0136044023579664</c:v>
                </c:pt>
                <c:pt idx="20">
                  <c:v>2.0136044023579664</c:v>
                </c:pt>
                <c:pt idx="21">
                  <c:v>1.0136044023579664</c:v>
                </c:pt>
                <c:pt idx="22">
                  <c:v>1.0136044023579664</c:v>
                </c:pt>
                <c:pt idx="23">
                  <c:v>1.0136044023579664</c:v>
                </c:pt>
              </c:numCache>
            </c:numRef>
          </c:xVal>
          <c:yVal>
            <c:numRef>
              <c:f>'ermB - plate 1'!$D$2:$D$25</c:f>
              <c:numCache>
                <c:formatCode>###0.00;\-###0.00</c:formatCode>
                <c:ptCount val="24"/>
                <c:pt idx="0">
                  <c:v>6.0494433102723004</c:v>
                </c:pt>
                <c:pt idx="1">
                  <c:v>6.1068519106141297</c:v>
                </c:pt>
                <c:pt idx="2">
                  <c:v>6.0386672096030196</c:v>
                </c:pt>
                <c:pt idx="3">
                  <c:v>11.1355181190522</c:v>
                </c:pt>
                <c:pt idx="4">
                  <c:v>11.2340165499888</c:v>
                </c:pt>
                <c:pt idx="5">
                  <c:v>11.156618304666001</c:v>
                </c:pt>
                <c:pt idx="6">
                  <c:v>14.8740947299758</c:v>
                </c:pt>
                <c:pt idx="7">
                  <c:v>14.842547288770501</c:v>
                </c:pt>
                <c:pt idx="8">
                  <c:v>14.923377450698499</c:v>
                </c:pt>
                <c:pt idx="9">
                  <c:v>18.632583313553798</c:v>
                </c:pt>
                <c:pt idx="10">
                  <c:v>18.709893692781499</c:v>
                </c:pt>
                <c:pt idx="11">
                  <c:v>18.663757810777302</c:v>
                </c:pt>
                <c:pt idx="12">
                  <c:v>22.204558636522499</c:v>
                </c:pt>
                <c:pt idx="13">
                  <c:v>22.0213026451773</c:v>
                </c:pt>
                <c:pt idx="14">
                  <c:v>22.019946210015299</c:v>
                </c:pt>
                <c:pt idx="15">
                  <c:v>26.0620032459132</c:v>
                </c:pt>
                <c:pt idx="16">
                  <c:v>26.094907447242701</c:v>
                </c:pt>
                <c:pt idx="17">
                  <c:v>25.882231452800401</c:v>
                </c:pt>
                <c:pt idx="18">
                  <c:v>29.429359343968699</c:v>
                </c:pt>
                <c:pt idx="19">
                  <c:v>29.745742178345399</c:v>
                </c:pt>
                <c:pt idx="20">
                  <c:v>30.6595110518411</c:v>
                </c:pt>
                <c:pt idx="21">
                  <c:v>32.251090096469298</c:v>
                </c:pt>
                <c:pt idx="22">
                  <c:v>34.8995170749278</c:v>
                </c:pt>
                <c:pt idx="23">
                  <c:v>32.198029646610102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06-1F4A-82DA-7154AB882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991376"/>
        <c:axId val="1498000368"/>
      </c:scatterChart>
      <c:valAx>
        <c:axId val="149799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Dil (log)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000368"/>
        <c:crosses val="autoZero"/>
        <c:crossBetween val="midCat"/>
      </c:valAx>
      <c:valAx>
        <c:axId val="149800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#0.00;\-#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99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Curve Plate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3643413985503466"/>
                  <c:y val="-0.702512303149606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'ermB - plate 1'!$Q$2:$Q$25</c:f>
              <c:numCache>
                <c:formatCode>###0.00;\-###0.00</c:formatCode>
                <c:ptCount val="24"/>
                <c:pt idx="0">
                  <c:v>6.0494433102723004</c:v>
                </c:pt>
                <c:pt idx="1">
                  <c:v>6.1068519106141297</c:v>
                </c:pt>
                <c:pt idx="2">
                  <c:v>6.0386672096030196</c:v>
                </c:pt>
                <c:pt idx="3">
                  <c:v>11.1355181190522</c:v>
                </c:pt>
                <c:pt idx="4">
                  <c:v>11.2340165499888</c:v>
                </c:pt>
                <c:pt idx="5">
                  <c:v>11.156618304666001</c:v>
                </c:pt>
                <c:pt idx="6">
                  <c:v>14.8740947299758</c:v>
                </c:pt>
                <c:pt idx="7">
                  <c:v>14.842547288770501</c:v>
                </c:pt>
                <c:pt idx="8">
                  <c:v>14.923377450698499</c:v>
                </c:pt>
                <c:pt idx="9">
                  <c:v>18.632583313553798</c:v>
                </c:pt>
                <c:pt idx="10">
                  <c:v>18.709893692781499</c:v>
                </c:pt>
                <c:pt idx="11">
                  <c:v>18.663757810777302</c:v>
                </c:pt>
                <c:pt idx="12">
                  <c:v>22.204558636522499</c:v>
                </c:pt>
                <c:pt idx="13">
                  <c:v>22.0213026451773</c:v>
                </c:pt>
                <c:pt idx="14">
                  <c:v>22.019946210015299</c:v>
                </c:pt>
                <c:pt idx="15">
                  <c:v>26.0620032459132</c:v>
                </c:pt>
                <c:pt idx="16">
                  <c:v>26.094907447242701</c:v>
                </c:pt>
                <c:pt idx="17">
                  <c:v>25.882231452800401</c:v>
                </c:pt>
                <c:pt idx="18">
                  <c:v>29.429359343968699</c:v>
                </c:pt>
                <c:pt idx="19">
                  <c:v>29.745742178345399</c:v>
                </c:pt>
                <c:pt idx="20">
                  <c:v>30.6595110518411</c:v>
                </c:pt>
                <c:pt idx="21">
                  <c:v>32.251090096469298</c:v>
                </c:pt>
                <c:pt idx="22">
                  <c:v>34.8995170749278</c:v>
                </c:pt>
                <c:pt idx="23">
                  <c:v>32.198029646610102</c:v>
                </c:pt>
              </c:numCache>
            </c:numRef>
          </c:xVal>
          <c:yVal>
            <c:numRef>
              <c:f>'ermB - plate 1'!$P$2:$P$25</c:f>
              <c:numCache>
                <c:formatCode>0.00E+00</c:formatCode>
                <c:ptCount val="24"/>
                <c:pt idx="0">
                  <c:v>103182109.45826009</c:v>
                </c:pt>
                <c:pt idx="1">
                  <c:v>103182109.45826009</c:v>
                </c:pt>
                <c:pt idx="2">
                  <c:v>103182109.45826009</c:v>
                </c:pt>
                <c:pt idx="3">
                  <c:v>10318210.945826009</c:v>
                </c:pt>
                <c:pt idx="4">
                  <c:v>10318210.945826009</c:v>
                </c:pt>
                <c:pt idx="5">
                  <c:v>10318210.945826009</c:v>
                </c:pt>
                <c:pt idx="6">
                  <c:v>1031821.0945826009</c:v>
                </c:pt>
                <c:pt idx="7">
                  <c:v>1031821.0945826009</c:v>
                </c:pt>
                <c:pt idx="8">
                  <c:v>1031821.0945826009</c:v>
                </c:pt>
                <c:pt idx="9">
                  <c:v>103182.10945826009</c:v>
                </c:pt>
                <c:pt idx="10">
                  <c:v>103182.10945826009</c:v>
                </c:pt>
                <c:pt idx="11">
                  <c:v>103182.10945826009</c:v>
                </c:pt>
                <c:pt idx="12">
                  <c:v>10318.210945826009</c:v>
                </c:pt>
                <c:pt idx="13">
                  <c:v>10318.210945826009</c:v>
                </c:pt>
                <c:pt idx="14">
                  <c:v>10318.210945826009</c:v>
                </c:pt>
                <c:pt idx="15">
                  <c:v>1031.8210945826008</c:v>
                </c:pt>
                <c:pt idx="16">
                  <c:v>1031.8210945826008</c:v>
                </c:pt>
                <c:pt idx="17">
                  <c:v>1031.8210945826008</c:v>
                </c:pt>
                <c:pt idx="18">
                  <c:v>103.18210945826009</c:v>
                </c:pt>
                <c:pt idx="19">
                  <c:v>103.18210945826009</c:v>
                </c:pt>
                <c:pt idx="20">
                  <c:v>103.18210945826009</c:v>
                </c:pt>
                <c:pt idx="21">
                  <c:v>10.318210945826008</c:v>
                </c:pt>
                <c:pt idx="22">
                  <c:v>10.318210945826008</c:v>
                </c:pt>
                <c:pt idx="23">
                  <c:v>10.318210945826008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77-064F-8179-B20CD171C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468544"/>
        <c:axId val="1518635584"/>
      </c:scatterChart>
      <c:valAx>
        <c:axId val="149346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 Dil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#0.00;\-#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635584"/>
        <c:crosses val="autoZero"/>
        <c:crossBetween val="midCat"/>
      </c:valAx>
      <c:valAx>
        <c:axId val="15186355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46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Curve Plate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80979739737258"/>
                  <c:y val="-0.646641218760698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'ermB - plate 2'!$C$2:$C$25</c:f>
              <c:numCache>
                <c:formatCode>0.0000</c:formatCode>
                <c:ptCount val="24"/>
                <c:pt idx="0">
                  <c:v>8.0136044023579664</c:v>
                </c:pt>
                <c:pt idx="1">
                  <c:v>8.0136044023579664</c:v>
                </c:pt>
                <c:pt idx="2">
                  <c:v>8.0136044023579664</c:v>
                </c:pt>
                <c:pt idx="3">
                  <c:v>7.0136044023579664</c:v>
                </c:pt>
                <c:pt idx="4">
                  <c:v>7.0136044023579664</c:v>
                </c:pt>
                <c:pt idx="5">
                  <c:v>7.0136044023579664</c:v>
                </c:pt>
                <c:pt idx="6">
                  <c:v>6.0136044023579664</c:v>
                </c:pt>
                <c:pt idx="7">
                  <c:v>6.0136044023579664</c:v>
                </c:pt>
                <c:pt idx="8">
                  <c:v>6.0136044023579664</c:v>
                </c:pt>
                <c:pt idx="9">
                  <c:v>5.0136044023579664</c:v>
                </c:pt>
                <c:pt idx="10">
                  <c:v>5.0136044023579664</c:v>
                </c:pt>
                <c:pt idx="11">
                  <c:v>5.0136044023579664</c:v>
                </c:pt>
                <c:pt idx="12">
                  <c:v>4.0136044023579664</c:v>
                </c:pt>
                <c:pt idx="13">
                  <c:v>4.0136044023579664</c:v>
                </c:pt>
                <c:pt idx="14">
                  <c:v>4.0136044023579664</c:v>
                </c:pt>
                <c:pt idx="15">
                  <c:v>3.0136044023579664</c:v>
                </c:pt>
                <c:pt idx="16">
                  <c:v>3.0136044023579664</c:v>
                </c:pt>
                <c:pt idx="17">
                  <c:v>3.0136044023579664</c:v>
                </c:pt>
                <c:pt idx="18">
                  <c:v>2.0136044023579664</c:v>
                </c:pt>
                <c:pt idx="19">
                  <c:v>2.0136044023579664</c:v>
                </c:pt>
                <c:pt idx="20">
                  <c:v>2.0136044023579664</c:v>
                </c:pt>
                <c:pt idx="21">
                  <c:v>1.0136044023579664</c:v>
                </c:pt>
                <c:pt idx="22">
                  <c:v>1.0136044023579664</c:v>
                </c:pt>
                <c:pt idx="23">
                  <c:v>1.0136044023579664</c:v>
                </c:pt>
              </c:numCache>
            </c:numRef>
          </c:xVal>
          <c:yVal>
            <c:numRef>
              <c:f>'ermB - plate 2'!$D$2:$D$25</c:f>
              <c:numCache>
                <c:formatCode>###0.00;\-###0.00</c:formatCode>
                <c:ptCount val="24"/>
                <c:pt idx="0">
                  <c:v>6.0553094532963403</c:v>
                </c:pt>
                <c:pt idx="1">
                  <c:v>6.1216322895799804</c:v>
                </c:pt>
                <c:pt idx="2">
                  <c:v>6.0815989198812499</c:v>
                </c:pt>
                <c:pt idx="3">
                  <c:v>11.570028298022599</c:v>
                </c:pt>
                <c:pt idx="4">
                  <c:v>11.4354488199135</c:v>
                </c:pt>
                <c:pt idx="5">
                  <c:v>11.5796688334549</c:v>
                </c:pt>
                <c:pt idx="6">
                  <c:v>15.047833280427099</c:v>
                </c:pt>
                <c:pt idx="7">
                  <c:v>15.0293142284442</c:v>
                </c:pt>
                <c:pt idx="8">
                  <c:v>15.055842886967501</c:v>
                </c:pt>
                <c:pt idx="9">
                  <c:v>18.499440250086899</c:v>
                </c:pt>
                <c:pt idx="10">
                  <c:v>18.657691572466401</c:v>
                </c:pt>
                <c:pt idx="11">
                  <c:v>18.979851825314999</c:v>
                </c:pt>
                <c:pt idx="12">
                  <c:v>22.496269225743902</c:v>
                </c:pt>
                <c:pt idx="13">
                  <c:v>22.508407866416299</c:v>
                </c:pt>
                <c:pt idx="14">
                  <c:v>22.1483615857662</c:v>
                </c:pt>
                <c:pt idx="15">
                  <c:v>26.778538231237899</c:v>
                </c:pt>
                <c:pt idx="16">
                  <c:v>26.323378707588301</c:v>
                </c:pt>
                <c:pt idx="17">
                  <c:v>26.642893491767101</c:v>
                </c:pt>
                <c:pt idx="18">
                  <c:v>29.3168586621366</c:v>
                </c:pt>
                <c:pt idx="19">
                  <c:v>29.867455540778401</c:v>
                </c:pt>
                <c:pt idx="20">
                  <c:v>30.8164264417419</c:v>
                </c:pt>
                <c:pt idx="21">
                  <c:v>32.2859769273119</c:v>
                </c:pt>
                <c:pt idx="22">
                  <c:v>33.011709500616703</c:v>
                </c:pt>
                <c:pt idx="23">
                  <c:v>35.600141415713999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8-6340-9B25-AA84A28D0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991376"/>
        <c:axId val="1498000368"/>
      </c:scatterChart>
      <c:valAx>
        <c:axId val="149799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Dil (log)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000368"/>
        <c:crosses val="autoZero"/>
        <c:crossBetween val="midCat"/>
      </c:valAx>
      <c:valAx>
        <c:axId val="149800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#0.00;\-#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99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Curve Plate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2156489544767168"/>
                  <c:y val="-0.693854269192913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'ermB - plate 2'!$Q$2:$Q$25</c:f>
              <c:numCache>
                <c:formatCode>###0.00;\-###0.00</c:formatCode>
                <c:ptCount val="24"/>
                <c:pt idx="0">
                  <c:v>6.0553094532963403</c:v>
                </c:pt>
                <c:pt idx="1">
                  <c:v>6.1216322895799804</c:v>
                </c:pt>
                <c:pt idx="2">
                  <c:v>6.0815989198812499</c:v>
                </c:pt>
                <c:pt idx="3">
                  <c:v>11.570028298022599</c:v>
                </c:pt>
                <c:pt idx="4">
                  <c:v>11.4354488199135</c:v>
                </c:pt>
                <c:pt idx="5">
                  <c:v>11.5796688334549</c:v>
                </c:pt>
                <c:pt idx="6">
                  <c:v>15.047833280427099</c:v>
                </c:pt>
                <c:pt idx="7">
                  <c:v>15.0293142284442</c:v>
                </c:pt>
                <c:pt idx="8">
                  <c:v>15.055842886967501</c:v>
                </c:pt>
                <c:pt idx="9">
                  <c:v>18.499440250086899</c:v>
                </c:pt>
                <c:pt idx="10">
                  <c:v>18.657691572466401</c:v>
                </c:pt>
                <c:pt idx="11">
                  <c:v>18.979851825314999</c:v>
                </c:pt>
                <c:pt idx="12">
                  <c:v>22.496269225743902</c:v>
                </c:pt>
                <c:pt idx="13">
                  <c:v>22.508407866416299</c:v>
                </c:pt>
                <c:pt idx="14">
                  <c:v>22.1483615857662</c:v>
                </c:pt>
                <c:pt idx="15">
                  <c:v>26.778538231237899</c:v>
                </c:pt>
                <c:pt idx="16">
                  <c:v>26.323378707588301</c:v>
                </c:pt>
                <c:pt idx="17">
                  <c:v>26.642893491767101</c:v>
                </c:pt>
                <c:pt idx="18">
                  <c:v>29.3168586621366</c:v>
                </c:pt>
                <c:pt idx="19">
                  <c:v>29.867455540778401</c:v>
                </c:pt>
                <c:pt idx="20">
                  <c:v>30.8164264417419</c:v>
                </c:pt>
                <c:pt idx="21">
                  <c:v>32.2859769273119</c:v>
                </c:pt>
                <c:pt idx="22">
                  <c:v>33.011709500616703</c:v>
                </c:pt>
                <c:pt idx="23">
                  <c:v>35.600141415713999</c:v>
                </c:pt>
              </c:numCache>
            </c:numRef>
          </c:xVal>
          <c:yVal>
            <c:numRef>
              <c:f>'ermB - plate 2'!$P$2:$P$25</c:f>
              <c:numCache>
                <c:formatCode>0.00E+00</c:formatCode>
                <c:ptCount val="24"/>
                <c:pt idx="0">
                  <c:v>103182109.45826009</c:v>
                </c:pt>
                <c:pt idx="1">
                  <c:v>103182109.45826009</c:v>
                </c:pt>
                <c:pt idx="2">
                  <c:v>103182109.45826009</c:v>
                </c:pt>
                <c:pt idx="3">
                  <c:v>10318210.945826009</c:v>
                </c:pt>
                <c:pt idx="4">
                  <c:v>10318210.945826009</c:v>
                </c:pt>
                <c:pt idx="5">
                  <c:v>10318210.945826009</c:v>
                </c:pt>
                <c:pt idx="6">
                  <c:v>1031821.0945826009</c:v>
                </c:pt>
                <c:pt idx="7">
                  <c:v>1031821.0945826009</c:v>
                </c:pt>
                <c:pt idx="8">
                  <c:v>1031821.0945826009</c:v>
                </c:pt>
                <c:pt idx="9">
                  <c:v>103182.10945826009</c:v>
                </c:pt>
                <c:pt idx="10">
                  <c:v>103182.10945826009</c:v>
                </c:pt>
                <c:pt idx="11">
                  <c:v>103182.10945826009</c:v>
                </c:pt>
                <c:pt idx="12">
                  <c:v>10318.210945826009</c:v>
                </c:pt>
                <c:pt idx="13">
                  <c:v>10318.210945826009</c:v>
                </c:pt>
                <c:pt idx="14">
                  <c:v>10318.210945826009</c:v>
                </c:pt>
                <c:pt idx="15">
                  <c:v>1031.8210945826008</c:v>
                </c:pt>
                <c:pt idx="16">
                  <c:v>1031.8210945826008</c:v>
                </c:pt>
                <c:pt idx="17">
                  <c:v>1031.8210945826008</c:v>
                </c:pt>
                <c:pt idx="18">
                  <c:v>103.18210945826009</c:v>
                </c:pt>
                <c:pt idx="19">
                  <c:v>103.18210945826009</c:v>
                </c:pt>
                <c:pt idx="20">
                  <c:v>103.18210945826009</c:v>
                </c:pt>
                <c:pt idx="21">
                  <c:v>10.318210945826008</c:v>
                </c:pt>
                <c:pt idx="22">
                  <c:v>10.318210945826008</c:v>
                </c:pt>
                <c:pt idx="23">
                  <c:v>10.318210945826008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8D-6F47-9464-85B6CD29E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468544"/>
        <c:axId val="1518635584"/>
      </c:scatterChart>
      <c:valAx>
        <c:axId val="149346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 Dil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#0.00;\-#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635584"/>
        <c:crosses val="autoZero"/>
        <c:crossBetween val="midCat"/>
      </c:valAx>
      <c:valAx>
        <c:axId val="15186355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46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120650</xdr:colOff>
      <xdr:row>0</xdr:row>
      <xdr:rowOff>63500</xdr:rowOff>
    </xdr:from>
    <xdr:to>
      <xdr:col>12</xdr:col>
      <xdr:colOff>774700</xdr:colOff>
      <xdr:row>14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24B43C-2843-D947-81C2-3889EA957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101600</xdr:colOff>
      <xdr:row>15</xdr:row>
      <xdr:rowOff>0</xdr:rowOff>
    </xdr:from>
    <xdr:to>
      <xdr:col>12</xdr:col>
      <xdr:colOff>762000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42E5BD-4458-A243-8E87-75F28B3EB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120650</xdr:colOff>
      <xdr:row>0</xdr:row>
      <xdr:rowOff>63500</xdr:rowOff>
    </xdr:from>
    <xdr:to>
      <xdr:col>12</xdr:col>
      <xdr:colOff>774700</xdr:colOff>
      <xdr:row>14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EC51E1-55BF-634E-A595-47D36E8FF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101600</xdr:colOff>
      <xdr:row>15</xdr:row>
      <xdr:rowOff>0</xdr:rowOff>
    </xdr:from>
    <xdr:to>
      <xdr:col>12</xdr:col>
      <xdr:colOff>762000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B166DE-DA3B-8448-8C1E-41171D47F3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CCDEC-36A7-1541-AC23-125D3509C04C}">
  <dimension ref="A1:U99"/>
  <sheetViews>
    <sheetView tabSelected="1" workbookViewId="0">
      <selection activeCell="L34" sqref="L34:L96"/>
    </sheetView>
  </sheetViews>
  <sheetFormatPr baseColWidth="10" defaultRowHeight="16" x14ac:dyDescent="0.2"/>
  <cols>
    <col min="2" max="2" width="13.1640625" bestFit="1" customWidth="1"/>
    <col min="4" max="4" width="20.5" bestFit="1" customWidth="1"/>
    <col min="7" max="7" width="9.1640625" bestFit="1" customWidth="1"/>
    <col min="8" max="8" width="13" bestFit="1" customWidth="1"/>
    <col min="9" max="9" width="14.33203125" bestFit="1" customWidth="1"/>
    <col min="10" max="10" width="12.1640625" bestFit="1" customWidth="1"/>
    <col min="13" max="13" width="13.1640625" bestFit="1" customWidth="1"/>
    <col min="21" max="21" width="13.1640625" bestFit="1" customWidth="1"/>
  </cols>
  <sheetData>
    <row r="1" spans="1:21" x14ac:dyDescent="0.2">
      <c r="A1" s="1" t="s">
        <v>0</v>
      </c>
      <c r="B1" s="1" t="s">
        <v>1</v>
      </c>
      <c r="C1" s="1" t="s">
        <v>45</v>
      </c>
      <c r="D1" s="1" t="s">
        <v>44</v>
      </c>
      <c r="N1" s="1" t="s">
        <v>0</v>
      </c>
      <c r="O1" s="1" t="s">
        <v>1</v>
      </c>
      <c r="P1" s="1" t="s">
        <v>2</v>
      </c>
      <c r="Q1" s="1" t="s">
        <v>44</v>
      </c>
    </row>
    <row r="2" spans="1:21" x14ac:dyDescent="0.2">
      <c r="A2" s="2" t="s">
        <v>3</v>
      </c>
      <c r="B2" s="3" t="s">
        <v>4</v>
      </c>
      <c r="C2" s="5">
        <f>LOG(P2)</f>
        <v>8.0136044023579664</v>
      </c>
      <c r="D2" s="7">
        <v>6.0494433102723004</v>
      </c>
      <c r="N2" s="2" t="s">
        <v>3</v>
      </c>
      <c r="O2" s="3" t="s">
        <v>4</v>
      </c>
      <c r="P2" s="4">
        <f>((2/37)*(6.0221*10^23))/(478*660*10^9)</f>
        <v>103182109.45826009</v>
      </c>
      <c r="Q2" s="7">
        <v>6.0494433102723004</v>
      </c>
    </row>
    <row r="3" spans="1:21" x14ac:dyDescent="0.2">
      <c r="A3" s="2" t="s">
        <v>5</v>
      </c>
      <c r="B3" s="3" t="s">
        <v>4</v>
      </c>
      <c r="C3" s="5">
        <f t="shared" ref="C3:C4" si="0">LOG(P3)</f>
        <v>8.0136044023579664</v>
      </c>
      <c r="D3" s="7">
        <v>6.1068519106141297</v>
      </c>
      <c r="N3" s="2" t="s">
        <v>5</v>
      </c>
      <c r="O3" s="3" t="s">
        <v>4</v>
      </c>
      <c r="P3" s="4">
        <f>((2/37)*(6.0221*10^23))/(478*660*10^9)</f>
        <v>103182109.45826009</v>
      </c>
      <c r="Q3" s="7">
        <v>6.1068519106141297</v>
      </c>
    </row>
    <row r="4" spans="1:21" x14ac:dyDescent="0.2">
      <c r="A4" s="2" t="s">
        <v>6</v>
      </c>
      <c r="B4" s="3" t="s">
        <v>4</v>
      </c>
      <c r="C4" s="5">
        <f t="shared" si="0"/>
        <v>8.0136044023579664</v>
      </c>
      <c r="D4" s="7">
        <v>6.0386672096030196</v>
      </c>
      <c r="N4" s="2" t="s">
        <v>6</v>
      </c>
      <c r="O4" s="3" t="s">
        <v>4</v>
      </c>
      <c r="P4" s="4">
        <f>((2/37)*(6.0221*10^23))/(478*660*10^9)</f>
        <v>103182109.45826009</v>
      </c>
      <c r="Q4" s="7">
        <v>6.0386672096030196</v>
      </c>
    </row>
    <row r="5" spans="1:21" x14ac:dyDescent="0.2">
      <c r="A5" s="2" t="s">
        <v>7</v>
      </c>
      <c r="B5" s="3" t="s">
        <v>8</v>
      </c>
      <c r="C5" s="5">
        <f>LOG(P5)</f>
        <v>7.0136044023579664</v>
      </c>
      <c r="D5" s="7">
        <v>11.1355181190522</v>
      </c>
      <c r="N5" s="2" t="s">
        <v>7</v>
      </c>
      <c r="O5" s="3" t="s">
        <v>8</v>
      </c>
      <c r="P5" s="4">
        <f>P4/10</f>
        <v>10318210.945826009</v>
      </c>
      <c r="Q5" s="7">
        <v>11.1355181190522</v>
      </c>
    </row>
    <row r="6" spans="1:21" ht="17" thickBot="1" x14ac:dyDescent="0.25">
      <c r="A6" s="2" t="s">
        <v>9</v>
      </c>
      <c r="B6" s="3" t="s">
        <v>8</v>
      </c>
      <c r="C6" s="5">
        <f t="shared" ref="C6:C7" si="1">LOG(P6)</f>
        <v>7.0136044023579664</v>
      </c>
      <c r="D6" s="7">
        <v>11.2340165499888</v>
      </c>
      <c r="N6" s="2" t="s">
        <v>9</v>
      </c>
      <c r="O6" s="3" t="s">
        <v>8</v>
      </c>
      <c r="P6" s="4">
        <f>P4/10</f>
        <v>10318210.945826009</v>
      </c>
      <c r="Q6" s="7">
        <v>11.2340165499888</v>
      </c>
    </row>
    <row r="7" spans="1:21" x14ac:dyDescent="0.2">
      <c r="A7" s="2" t="s">
        <v>10</v>
      </c>
      <c r="B7" s="3" t="s">
        <v>8</v>
      </c>
      <c r="C7" s="5">
        <f t="shared" si="1"/>
        <v>7.0136044023579664</v>
      </c>
      <c r="D7" s="7">
        <v>11.156618304666001</v>
      </c>
      <c r="N7" s="2" t="s">
        <v>10</v>
      </c>
      <c r="O7" s="3" t="s">
        <v>8</v>
      </c>
      <c r="P7" s="4">
        <f>P4/10</f>
        <v>10318210.945826009</v>
      </c>
      <c r="Q7" s="7">
        <v>11.156618304666001</v>
      </c>
      <c r="S7" s="16" t="s">
        <v>180</v>
      </c>
      <c r="T7" s="17"/>
      <c r="U7" s="18"/>
    </row>
    <row r="8" spans="1:21" ht="17" thickBot="1" x14ac:dyDescent="0.25">
      <c r="A8" s="2" t="s">
        <v>11</v>
      </c>
      <c r="B8" s="3" t="s">
        <v>12</v>
      </c>
      <c r="C8" s="5">
        <f>LOG(P8)</f>
        <v>6.0136044023579664</v>
      </c>
      <c r="D8" s="7">
        <v>14.8740947299758</v>
      </c>
      <c r="N8" s="2" t="s">
        <v>11</v>
      </c>
      <c r="O8" s="3" t="s">
        <v>12</v>
      </c>
      <c r="P8" s="4">
        <f>P7/10</f>
        <v>1031821.0945826009</v>
      </c>
      <c r="Q8" s="7">
        <v>14.8740947299758</v>
      </c>
      <c r="S8" s="19"/>
      <c r="T8" s="20"/>
      <c r="U8" s="21"/>
    </row>
    <row r="9" spans="1:21" x14ac:dyDescent="0.2">
      <c r="A9" s="2" t="s">
        <v>13</v>
      </c>
      <c r="B9" s="3" t="s">
        <v>12</v>
      </c>
      <c r="C9" s="5">
        <f t="shared" ref="C9:C28" si="2">LOG(P9)</f>
        <v>6.0136044023579664</v>
      </c>
      <c r="D9" s="7">
        <v>14.842547288770501</v>
      </c>
      <c r="N9" s="2" t="s">
        <v>13</v>
      </c>
      <c r="O9" s="3" t="s">
        <v>12</v>
      </c>
      <c r="P9" s="4">
        <f>P7/10</f>
        <v>1031821.0945826009</v>
      </c>
      <c r="Q9" s="7">
        <v>14.842547288770501</v>
      </c>
    </row>
    <row r="10" spans="1:21" x14ac:dyDescent="0.2">
      <c r="A10" s="2" t="s">
        <v>14</v>
      </c>
      <c r="B10" s="3" t="s">
        <v>12</v>
      </c>
      <c r="C10" s="5">
        <f t="shared" si="2"/>
        <v>6.0136044023579664</v>
      </c>
      <c r="D10" s="7">
        <v>14.923377450698499</v>
      </c>
      <c r="N10" s="2" t="s">
        <v>14</v>
      </c>
      <c r="O10" s="3" t="s">
        <v>12</v>
      </c>
      <c r="P10" s="4">
        <f>P7/10</f>
        <v>1031821.0945826009</v>
      </c>
      <c r="Q10" s="7">
        <v>14.923377450698499</v>
      </c>
      <c r="S10">
        <f>SLOPE(D2:D25,C2:C25)</f>
        <v>-3.8097419024563575</v>
      </c>
    </row>
    <row r="11" spans="1:21" x14ac:dyDescent="0.2">
      <c r="A11" s="2" t="s">
        <v>15</v>
      </c>
      <c r="B11" s="3" t="s">
        <v>16</v>
      </c>
      <c r="C11" s="5">
        <f t="shared" si="2"/>
        <v>5.0136044023579664</v>
      </c>
      <c r="D11" s="7">
        <v>18.632583313553798</v>
      </c>
      <c r="N11" s="2" t="s">
        <v>15</v>
      </c>
      <c r="O11" s="3" t="s">
        <v>16</v>
      </c>
      <c r="P11" s="4">
        <f>P10/10</f>
        <v>103182.10945826009</v>
      </c>
      <c r="Q11" s="7">
        <v>18.632583313553798</v>
      </c>
      <c r="S11">
        <f>INTERCEPT(D2:D25,C2:C25)</f>
        <v>37.438816519465789</v>
      </c>
    </row>
    <row r="12" spans="1:21" x14ac:dyDescent="0.2">
      <c r="A12" s="2" t="s">
        <v>17</v>
      </c>
      <c r="B12" s="3" t="s">
        <v>16</v>
      </c>
      <c r="C12" s="5">
        <f t="shared" si="2"/>
        <v>5.0136044023579664</v>
      </c>
      <c r="D12" s="7">
        <v>18.709893692781499</v>
      </c>
      <c r="N12" s="2" t="s">
        <v>17</v>
      </c>
      <c r="O12" s="3" t="s">
        <v>16</v>
      </c>
      <c r="P12" s="4">
        <f>P10/10</f>
        <v>103182.10945826009</v>
      </c>
      <c r="Q12" s="7">
        <v>18.709893692781499</v>
      </c>
    </row>
    <row r="13" spans="1:21" x14ac:dyDescent="0.2">
      <c r="A13" s="2" t="s">
        <v>18</v>
      </c>
      <c r="B13" s="3" t="s">
        <v>16</v>
      </c>
      <c r="C13" s="5">
        <f t="shared" si="2"/>
        <v>5.0136044023579664</v>
      </c>
      <c r="D13" s="7">
        <v>18.663757810777302</v>
      </c>
      <c r="N13" s="2" t="s">
        <v>18</v>
      </c>
      <c r="O13" s="3" t="s">
        <v>16</v>
      </c>
      <c r="P13" s="4">
        <f>P10/10</f>
        <v>103182.10945826009</v>
      </c>
      <c r="Q13" s="7">
        <v>18.663757810777302</v>
      </c>
    </row>
    <row r="14" spans="1:21" x14ac:dyDescent="0.2">
      <c r="A14" s="2" t="s">
        <v>19</v>
      </c>
      <c r="B14" s="3" t="s">
        <v>20</v>
      </c>
      <c r="C14" s="5">
        <f t="shared" si="2"/>
        <v>4.0136044023579664</v>
      </c>
      <c r="D14" s="7">
        <v>22.204558636522499</v>
      </c>
      <c r="N14" s="2" t="s">
        <v>19</v>
      </c>
      <c r="O14" s="3" t="s">
        <v>20</v>
      </c>
      <c r="P14" s="4">
        <f>P13/10</f>
        <v>10318.210945826009</v>
      </c>
      <c r="Q14" s="7">
        <v>22.204558636522499</v>
      </c>
    </row>
    <row r="15" spans="1:21" x14ac:dyDescent="0.2">
      <c r="A15" s="2" t="s">
        <v>21</v>
      </c>
      <c r="B15" s="3" t="s">
        <v>20</v>
      </c>
      <c r="C15" s="5">
        <f t="shared" si="2"/>
        <v>4.0136044023579664</v>
      </c>
      <c r="D15" s="7">
        <v>22.0213026451773</v>
      </c>
      <c r="N15" s="2" t="s">
        <v>21</v>
      </c>
      <c r="O15" s="3" t="s">
        <v>20</v>
      </c>
      <c r="P15" s="4">
        <f>P13/10</f>
        <v>10318.210945826009</v>
      </c>
      <c r="Q15" s="7">
        <v>22.0213026451773</v>
      </c>
    </row>
    <row r="16" spans="1:21" x14ac:dyDescent="0.2">
      <c r="A16" s="2" t="s">
        <v>22</v>
      </c>
      <c r="B16" s="3" t="s">
        <v>20</v>
      </c>
      <c r="C16" s="5">
        <f t="shared" si="2"/>
        <v>4.0136044023579664</v>
      </c>
      <c r="D16" s="7">
        <v>22.019946210015299</v>
      </c>
      <c r="N16" s="2" t="s">
        <v>22</v>
      </c>
      <c r="O16" s="3" t="s">
        <v>20</v>
      </c>
      <c r="P16" s="4">
        <f>P13/10</f>
        <v>10318.210945826009</v>
      </c>
      <c r="Q16" s="7">
        <v>22.019946210015299</v>
      </c>
    </row>
    <row r="17" spans="1:17" x14ac:dyDescent="0.2">
      <c r="A17" s="2" t="s">
        <v>23</v>
      </c>
      <c r="B17" s="3" t="s">
        <v>24</v>
      </c>
      <c r="C17" s="5">
        <f t="shared" si="2"/>
        <v>3.0136044023579664</v>
      </c>
      <c r="D17" s="7">
        <v>26.0620032459132</v>
      </c>
      <c r="N17" s="2" t="s">
        <v>23</v>
      </c>
      <c r="O17" s="3" t="s">
        <v>24</v>
      </c>
      <c r="P17" s="4">
        <f>P16/10</f>
        <v>1031.8210945826008</v>
      </c>
      <c r="Q17" s="7">
        <v>26.0620032459132</v>
      </c>
    </row>
    <row r="18" spans="1:17" x14ac:dyDescent="0.2">
      <c r="A18" s="2" t="s">
        <v>25</v>
      </c>
      <c r="B18" s="3" t="s">
        <v>24</v>
      </c>
      <c r="C18" s="5">
        <f t="shared" si="2"/>
        <v>3.0136044023579664</v>
      </c>
      <c r="D18" s="7">
        <v>26.094907447242701</v>
      </c>
      <c r="N18" s="2" t="s">
        <v>25</v>
      </c>
      <c r="O18" s="3" t="s">
        <v>24</v>
      </c>
      <c r="P18" s="4">
        <f>P16/10</f>
        <v>1031.8210945826008</v>
      </c>
      <c r="Q18" s="7">
        <v>26.094907447242701</v>
      </c>
    </row>
    <row r="19" spans="1:17" x14ac:dyDescent="0.2">
      <c r="A19" s="2" t="s">
        <v>26</v>
      </c>
      <c r="B19" s="3" t="s">
        <v>24</v>
      </c>
      <c r="C19" s="5">
        <f t="shared" si="2"/>
        <v>3.0136044023579664</v>
      </c>
      <c r="D19" s="7">
        <v>25.882231452800401</v>
      </c>
      <c r="N19" s="2" t="s">
        <v>26</v>
      </c>
      <c r="O19" s="3" t="s">
        <v>24</v>
      </c>
      <c r="P19" s="4">
        <f>P16/10</f>
        <v>1031.8210945826008</v>
      </c>
      <c r="Q19" s="7">
        <v>25.882231452800401</v>
      </c>
    </row>
    <row r="20" spans="1:17" x14ac:dyDescent="0.2">
      <c r="A20" s="2" t="s">
        <v>27</v>
      </c>
      <c r="B20" s="3" t="s">
        <v>28</v>
      </c>
      <c r="C20" s="5">
        <f t="shared" si="2"/>
        <v>2.0136044023579664</v>
      </c>
      <c r="D20" s="7">
        <v>29.429359343968699</v>
      </c>
      <c r="N20" s="2" t="s">
        <v>27</v>
      </c>
      <c r="O20" s="3" t="s">
        <v>28</v>
      </c>
      <c r="P20" s="4">
        <f>P19/10</f>
        <v>103.18210945826009</v>
      </c>
      <c r="Q20" s="7">
        <v>29.429359343968699</v>
      </c>
    </row>
    <row r="21" spans="1:17" x14ac:dyDescent="0.2">
      <c r="A21" s="2" t="s">
        <v>29</v>
      </c>
      <c r="B21" s="3" t="s">
        <v>28</v>
      </c>
      <c r="C21" s="5">
        <f t="shared" si="2"/>
        <v>2.0136044023579664</v>
      </c>
      <c r="D21" s="7">
        <v>29.745742178345399</v>
      </c>
      <c r="N21" s="2" t="s">
        <v>29</v>
      </c>
      <c r="O21" s="3" t="s">
        <v>28</v>
      </c>
      <c r="P21" s="4">
        <f>P19/10</f>
        <v>103.18210945826009</v>
      </c>
      <c r="Q21" s="7">
        <v>29.745742178345399</v>
      </c>
    </row>
    <row r="22" spans="1:17" x14ac:dyDescent="0.2">
      <c r="A22" s="2" t="s">
        <v>30</v>
      </c>
      <c r="B22" s="3" t="s">
        <v>28</v>
      </c>
      <c r="C22" s="5">
        <f t="shared" si="2"/>
        <v>2.0136044023579664</v>
      </c>
      <c r="D22" s="7">
        <v>30.6595110518411</v>
      </c>
      <c r="N22" s="2" t="s">
        <v>30</v>
      </c>
      <c r="O22" s="3" t="s">
        <v>28</v>
      </c>
      <c r="P22" s="4">
        <f>P19/10</f>
        <v>103.18210945826009</v>
      </c>
      <c r="Q22" s="7">
        <v>30.6595110518411</v>
      </c>
    </row>
    <row r="23" spans="1:17" x14ac:dyDescent="0.2">
      <c r="A23" s="2" t="s">
        <v>31</v>
      </c>
      <c r="B23" s="3" t="s">
        <v>32</v>
      </c>
      <c r="C23" s="5">
        <f t="shared" si="2"/>
        <v>1.0136044023579664</v>
      </c>
      <c r="D23" s="7">
        <v>32.251090096469298</v>
      </c>
      <c r="N23" s="2" t="s">
        <v>31</v>
      </c>
      <c r="O23" s="3" t="s">
        <v>32</v>
      </c>
      <c r="P23" s="4">
        <f>P22/10</f>
        <v>10.318210945826008</v>
      </c>
      <c r="Q23" s="7">
        <v>32.251090096469298</v>
      </c>
    </row>
    <row r="24" spans="1:17" x14ac:dyDescent="0.2">
      <c r="A24" s="2" t="s">
        <v>33</v>
      </c>
      <c r="B24" s="3" t="s">
        <v>32</v>
      </c>
      <c r="C24" s="5">
        <f t="shared" si="2"/>
        <v>1.0136044023579664</v>
      </c>
      <c r="D24" s="7">
        <v>34.8995170749278</v>
      </c>
      <c r="N24" s="2" t="s">
        <v>33</v>
      </c>
      <c r="O24" s="3" t="s">
        <v>32</v>
      </c>
      <c r="P24" s="4">
        <f>P22/10</f>
        <v>10.318210945826008</v>
      </c>
      <c r="Q24" s="7">
        <v>34.8995170749278</v>
      </c>
    </row>
    <row r="25" spans="1:17" x14ac:dyDescent="0.2">
      <c r="A25" s="2" t="s">
        <v>34</v>
      </c>
      <c r="B25" s="3" t="s">
        <v>32</v>
      </c>
      <c r="C25" s="5">
        <f t="shared" si="2"/>
        <v>1.0136044023579664</v>
      </c>
      <c r="D25" s="7">
        <v>32.198029646610102</v>
      </c>
      <c r="N25" s="2" t="s">
        <v>34</v>
      </c>
      <c r="O25" s="3" t="s">
        <v>32</v>
      </c>
      <c r="P25" s="4">
        <f>P22/10</f>
        <v>10.318210945826008</v>
      </c>
      <c r="Q25" s="7">
        <v>32.198029646610102</v>
      </c>
    </row>
    <row r="26" spans="1:17" x14ac:dyDescent="0.2">
      <c r="A26" s="2" t="s">
        <v>35</v>
      </c>
      <c r="B26" s="3" t="s">
        <v>36</v>
      </c>
      <c r="C26" s="5">
        <f>LOG(P26)</f>
        <v>1.3604402357966342E-2</v>
      </c>
      <c r="D26" s="7">
        <v>39.563674318848797</v>
      </c>
      <c r="N26" s="2" t="s">
        <v>35</v>
      </c>
      <c r="O26" s="3" t="s">
        <v>36</v>
      </c>
      <c r="P26" s="4">
        <f>P25/10</f>
        <v>1.0318210945826007</v>
      </c>
      <c r="Q26" s="7">
        <v>39.563674318848797</v>
      </c>
    </row>
    <row r="27" spans="1:17" x14ac:dyDescent="0.2">
      <c r="A27" s="2" t="s">
        <v>37</v>
      </c>
      <c r="B27" s="3" t="s">
        <v>36</v>
      </c>
      <c r="C27" s="5">
        <f t="shared" si="2"/>
        <v>1.3604402357966342E-2</v>
      </c>
      <c r="D27" s="7"/>
      <c r="N27" s="2" t="s">
        <v>37</v>
      </c>
      <c r="O27" s="3" t="s">
        <v>36</v>
      </c>
      <c r="P27" s="4">
        <f>P25/10</f>
        <v>1.0318210945826007</v>
      </c>
      <c r="Q27" s="7"/>
    </row>
    <row r="28" spans="1:17" x14ac:dyDescent="0.2">
      <c r="A28" s="2" t="s">
        <v>38</v>
      </c>
      <c r="B28" s="3" t="s">
        <v>36</v>
      </c>
      <c r="C28" s="5">
        <f t="shared" si="2"/>
        <v>1.3604402357966342E-2</v>
      </c>
      <c r="D28" s="7">
        <v>36.016590677781998</v>
      </c>
      <c r="N28" s="2" t="s">
        <v>38</v>
      </c>
      <c r="O28" s="3" t="s">
        <v>36</v>
      </c>
      <c r="P28" s="4">
        <f>P25/10</f>
        <v>1.0318210945826007</v>
      </c>
      <c r="Q28" s="7">
        <v>36.016590677781998</v>
      </c>
    </row>
    <row r="29" spans="1:17" x14ac:dyDescent="0.2">
      <c r="A29" s="2" t="s">
        <v>39</v>
      </c>
      <c r="B29" s="3" t="s">
        <v>40</v>
      </c>
      <c r="C29" s="3" t="s">
        <v>41</v>
      </c>
      <c r="D29" s="13"/>
      <c r="N29" s="2" t="s">
        <v>39</v>
      </c>
      <c r="O29" s="3" t="s">
        <v>40</v>
      </c>
      <c r="P29" s="1" t="s">
        <v>41</v>
      </c>
      <c r="Q29" s="6"/>
    </row>
    <row r="30" spans="1:17" x14ac:dyDescent="0.2">
      <c r="A30" s="2" t="s">
        <v>42</v>
      </c>
      <c r="B30" s="3" t="s">
        <v>40</v>
      </c>
      <c r="C30" s="3" t="s">
        <v>41</v>
      </c>
      <c r="D30" s="13"/>
      <c r="N30" s="2" t="s">
        <v>42</v>
      </c>
      <c r="O30" s="3" t="s">
        <v>40</v>
      </c>
      <c r="P30" s="1" t="s">
        <v>41</v>
      </c>
      <c r="Q30" s="6"/>
    </row>
    <row r="31" spans="1:17" x14ac:dyDescent="0.2">
      <c r="A31" s="2" t="s">
        <v>43</v>
      </c>
      <c r="B31" s="3" t="s">
        <v>40</v>
      </c>
      <c r="C31" s="3" t="s">
        <v>41</v>
      </c>
      <c r="D31" s="13"/>
      <c r="N31" s="2" t="s">
        <v>43</v>
      </c>
      <c r="O31" s="3" t="s">
        <v>40</v>
      </c>
      <c r="P31" s="1" t="s">
        <v>41</v>
      </c>
      <c r="Q31" s="6"/>
    </row>
    <row r="33" spans="1:21" x14ac:dyDescent="0.2">
      <c r="A33" s="1" t="s">
        <v>0</v>
      </c>
      <c r="B33" s="1" t="s">
        <v>1</v>
      </c>
      <c r="C33" s="1" t="s">
        <v>44</v>
      </c>
      <c r="D33" t="s">
        <v>179</v>
      </c>
      <c r="E33" s="3" t="s">
        <v>46</v>
      </c>
      <c r="F33" s="3" t="s">
        <v>47</v>
      </c>
      <c r="G33" s="3" t="s">
        <v>48</v>
      </c>
      <c r="H33" s="3" t="s">
        <v>49</v>
      </c>
      <c r="I33" s="3" t="s">
        <v>50</v>
      </c>
      <c r="J33" s="3"/>
      <c r="K33" s="3"/>
      <c r="L33" s="3" t="s">
        <v>51</v>
      </c>
      <c r="M33" s="3"/>
    </row>
    <row r="34" spans="1:21" x14ac:dyDescent="0.2">
      <c r="A34" s="2" t="s">
        <v>52</v>
      </c>
      <c r="B34" s="1" t="s">
        <v>121</v>
      </c>
      <c r="C34" s="7">
        <v>19.556807534448001</v>
      </c>
      <c r="D34" s="1">
        <f>(C34-$S$11)/$S$10</f>
        <v>4.6937586437255074</v>
      </c>
      <c r="E34">
        <f>10^D34</f>
        <v>49403.605342484821</v>
      </c>
      <c r="F34" s="8">
        <v>4.8611111111111112E-2</v>
      </c>
      <c r="G34" s="3" t="s">
        <v>54</v>
      </c>
      <c r="H34" s="3" t="s">
        <v>55</v>
      </c>
      <c r="I34" s="3" t="s">
        <v>70</v>
      </c>
      <c r="J34" s="3">
        <f>((E34*10*50)/0.25)*100</f>
        <v>9880721068.4969654</v>
      </c>
      <c r="K34" s="4">
        <f>J34</f>
        <v>9880721068.4969654</v>
      </c>
      <c r="L34" s="14">
        <f>AVERAGE(K34:K36)</f>
        <v>10185805716.078722</v>
      </c>
      <c r="M34" s="15" t="s">
        <v>56</v>
      </c>
    </row>
    <row r="35" spans="1:21" x14ac:dyDescent="0.2">
      <c r="A35" s="2" t="s">
        <v>57</v>
      </c>
      <c r="B35" s="1" t="s">
        <v>121</v>
      </c>
      <c r="C35" s="7">
        <v>19.466627258215901</v>
      </c>
      <c r="D35" s="1">
        <f t="shared" ref="D35:D96" si="3">(C35-$S$11)/$S$10</f>
        <v>4.7174296110878782</v>
      </c>
      <c r="E35">
        <f t="shared" ref="E35:E96" si="4">10^D35</f>
        <v>52171.054038887531</v>
      </c>
      <c r="F35" s="8">
        <v>4.8611111111111112E-2</v>
      </c>
      <c r="G35" s="3" t="s">
        <v>54</v>
      </c>
      <c r="H35" s="3" t="s">
        <v>55</v>
      </c>
      <c r="I35" s="3" t="s">
        <v>70</v>
      </c>
      <c r="J35" s="3">
        <f>((E35*10*50)/0.25)*100</f>
        <v>10434210807.777506</v>
      </c>
      <c r="K35" s="4">
        <f t="shared" ref="K35:K96" si="5">J35</f>
        <v>10434210807.777506</v>
      </c>
      <c r="L35" s="15"/>
      <c r="M35" s="15"/>
    </row>
    <row r="36" spans="1:21" x14ac:dyDescent="0.2">
      <c r="A36" s="2" t="s">
        <v>58</v>
      </c>
      <c r="B36" s="1" t="s">
        <v>121</v>
      </c>
      <c r="C36" s="7">
        <v>19.4973119047505</v>
      </c>
      <c r="D36" s="1">
        <f t="shared" si="3"/>
        <v>4.7093753524739768</v>
      </c>
      <c r="E36">
        <f t="shared" si="4"/>
        <v>51212.426359808465</v>
      </c>
      <c r="F36" s="8">
        <v>4.8611111111111112E-2</v>
      </c>
      <c r="G36" s="3" t="s">
        <v>54</v>
      </c>
      <c r="H36" s="3" t="s">
        <v>55</v>
      </c>
      <c r="I36" s="3" t="s">
        <v>70</v>
      </c>
      <c r="J36" s="3">
        <f>((E36*10*50)/0.25)*100</f>
        <v>10242485271.961693</v>
      </c>
      <c r="K36" s="4">
        <f t="shared" si="5"/>
        <v>10242485271.961693</v>
      </c>
      <c r="L36" s="15"/>
      <c r="M36" s="15"/>
    </row>
    <row r="37" spans="1:21" x14ac:dyDescent="0.2">
      <c r="A37" s="2" t="s">
        <v>59</v>
      </c>
      <c r="B37" s="1" t="s">
        <v>53</v>
      </c>
      <c r="C37" s="7">
        <v>18.106845674519199</v>
      </c>
      <c r="D37" s="1">
        <f t="shared" si="3"/>
        <v>5.0743518432264842</v>
      </c>
      <c r="E37">
        <f t="shared" si="4"/>
        <v>118672.97867348576</v>
      </c>
      <c r="F37" s="8">
        <v>4.8611111111111112E-2</v>
      </c>
      <c r="G37" s="3" t="s">
        <v>54</v>
      </c>
      <c r="H37" s="3" t="s">
        <v>55</v>
      </c>
      <c r="I37" s="3" t="s">
        <v>141</v>
      </c>
      <c r="J37" s="3">
        <f t="shared" ref="J37:J39" si="6">((E37*10*50)/50)*100</f>
        <v>118672978.67348576</v>
      </c>
      <c r="K37" s="4">
        <f t="shared" si="5"/>
        <v>118672978.67348576</v>
      </c>
      <c r="L37" s="14">
        <f>AVERAGE(K37:K39)</f>
        <v>114296979.95134199</v>
      </c>
      <c r="M37" s="15" t="s">
        <v>56</v>
      </c>
      <c r="S37" s="1"/>
      <c r="T37" s="4"/>
      <c r="U37" s="1"/>
    </row>
    <row r="38" spans="1:21" x14ac:dyDescent="0.2">
      <c r="A38" s="2" t="s">
        <v>61</v>
      </c>
      <c r="B38" s="1" t="s">
        <v>53</v>
      </c>
      <c r="C38" s="7">
        <v>18.128789042440999</v>
      </c>
      <c r="D38" s="1">
        <f t="shared" si="3"/>
        <v>5.0685920388923238</v>
      </c>
      <c r="E38">
        <f t="shared" si="4"/>
        <v>117109.47630698408</v>
      </c>
      <c r="F38" s="8">
        <v>4.8611111111111112E-2</v>
      </c>
      <c r="G38" s="3" t="s">
        <v>54</v>
      </c>
      <c r="H38" s="3" t="s">
        <v>55</v>
      </c>
      <c r="I38" s="3" t="s">
        <v>141</v>
      </c>
      <c r="J38" s="3">
        <f t="shared" si="6"/>
        <v>117109476.30698408</v>
      </c>
      <c r="K38" s="4">
        <f t="shared" si="5"/>
        <v>117109476.30698408</v>
      </c>
      <c r="L38" s="15"/>
      <c r="M38" s="15"/>
      <c r="S38" s="1"/>
      <c r="T38" s="4"/>
      <c r="U38" s="1"/>
    </row>
    <row r="39" spans="1:21" x14ac:dyDescent="0.2">
      <c r="A39" s="2" t="s">
        <v>62</v>
      </c>
      <c r="B39" s="1" t="s">
        <v>53</v>
      </c>
      <c r="C39" s="7">
        <v>18.276485737295999</v>
      </c>
      <c r="D39" s="1">
        <f t="shared" si="3"/>
        <v>5.029823875946752</v>
      </c>
      <c r="E39">
        <f t="shared" si="4"/>
        <v>107108.48487355612</v>
      </c>
      <c r="F39" s="8">
        <v>4.8611111111111112E-2</v>
      </c>
      <c r="G39" s="3" t="s">
        <v>54</v>
      </c>
      <c r="H39" s="3" t="s">
        <v>55</v>
      </c>
      <c r="I39" s="3" t="s">
        <v>141</v>
      </c>
      <c r="J39" s="3">
        <f t="shared" si="6"/>
        <v>107108484.87355611</v>
      </c>
      <c r="K39" s="4">
        <f t="shared" si="5"/>
        <v>107108484.87355611</v>
      </c>
      <c r="L39" s="15"/>
      <c r="M39" s="15"/>
      <c r="S39" s="1"/>
      <c r="T39" s="4"/>
      <c r="U39" s="1"/>
    </row>
    <row r="40" spans="1:21" x14ac:dyDescent="0.2">
      <c r="A40" s="2" t="s">
        <v>63</v>
      </c>
      <c r="B40" s="1" t="s">
        <v>60</v>
      </c>
      <c r="C40" s="7"/>
      <c r="D40" s="1"/>
      <c r="F40" s="8">
        <v>4.8611111111111112E-2</v>
      </c>
      <c r="G40" s="3" t="s">
        <v>54</v>
      </c>
      <c r="H40" s="3" t="s">
        <v>55</v>
      </c>
      <c r="I40" s="3" t="s">
        <v>140</v>
      </c>
      <c r="J40" s="9"/>
      <c r="K40" s="4"/>
      <c r="L40" s="14">
        <f>AVERAGE(K40:K42)</f>
        <v>715.73590298664374</v>
      </c>
      <c r="M40" s="15" t="s">
        <v>56</v>
      </c>
    </row>
    <row r="41" spans="1:21" x14ac:dyDescent="0.2">
      <c r="A41" s="2" t="s">
        <v>64</v>
      </c>
      <c r="B41" s="1" t="s">
        <v>60</v>
      </c>
      <c r="C41" s="7"/>
      <c r="D41" s="1"/>
      <c r="F41" s="8">
        <v>4.8611111111111112E-2</v>
      </c>
      <c r="G41" s="3" t="s">
        <v>54</v>
      </c>
      <c r="H41" s="3" t="s">
        <v>55</v>
      </c>
      <c r="I41" s="3" t="s">
        <v>140</v>
      </c>
      <c r="J41" s="9"/>
      <c r="K41" s="4"/>
      <c r="L41" s="15"/>
      <c r="M41" s="15"/>
    </row>
    <row r="42" spans="1:21" x14ac:dyDescent="0.2">
      <c r="A42" s="2" t="s">
        <v>65</v>
      </c>
      <c r="B42" s="1" t="s">
        <v>60</v>
      </c>
      <c r="C42" s="7">
        <v>37.9921708521399</v>
      </c>
      <c r="D42" s="1">
        <f t="shared" ref="D42" si="7">(C42-$S$11)/$S$10</f>
        <v>-0.14524719701282968</v>
      </c>
      <c r="E42">
        <f t="shared" ref="E42" si="8">10^D42</f>
        <v>0.71573590298664369</v>
      </c>
      <c r="F42" s="8">
        <v>4.8611111111111112E-2</v>
      </c>
      <c r="G42" s="3" t="s">
        <v>54</v>
      </c>
      <c r="H42" s="3" t="s">
        <v>55</v>
      </c>
      <c r="I42" s="3" t="s">
        <v>140</v>
      </c>
      <c r="J42" s="9">
        <f t="shared" ref="J42" si="9">((E42*10*50)/50)*100</f>
        <v>715.73590298664374</v>
      </c>
      <c r="K42" s="4">
        <f t="shared" ref="K42" si="10">J42</f>
        <v>715.73590298664374</v>
      </c>
      <c r="L42" s="15"/>
      <c r="M42" s="15"/>
    </row>
    <row r="43" spans="1:21" x14ac:dyDescent="0.2">
      <c r="A43" s="2" t="s">
        <v>66</v>
      </c>
      <c r="B43" s="1" t="s">
        <v>122</v>
      </c>
      <c r="C43" s="7">
        <v>19.021570103322698</v>
      </c>
      <c r="D43" s="1">
        <f t="shared" si="3"/>
        <v>4.8342504263263724</v>
      </c>
      <c r="E43">
        <f t="shared" si="4"/>
        <v>68273.226314823623</v>
      </c>
      <c r="F43" s="8">
        <v>4.8611111111111112E-2</v>
      </c>
      <c r="G43" s="3" t="s">
        <v>54</v>
      </c>
      <c r="H43" s="3" t="s">
        <v>55</v>
      </c>
      <c r="I43" s="3" t="s">
        <v>141</v>
      </c>
      <c r="J43" s="3">
        <f>((E43*10*50)/50)*100</f>
        <v>68273226.314823627</v>
      </c>
      <c r="K43" s="4">
        <f t="shared" si="5"/>
        <v>68273226.314823627</v>
      </c>
      <c r="L43" s="14">
        <f>AVERAGE(K43:K45)</f>
        <v>75246558.631637201</v>
      </c>
      <c r="M43" s="15" t="s">
        <v>56</v>
      </c>
    </row>
    <row r="44" spans="1:21" x14ac:dyDescent="0.2">
      <c r="A44" s="2" t="s">
        <v>79</v>
      </c>
      <c r="B44" s="1" t="s">
        <v>122</v>
      </c>
      <c r="C44" s="7">
        <v>18.824304883670202</v>
      </c>
      <c r="D44" s="1">
        <f t="shared" si="3"/>
        <v>4.8860295821598179</v>
      </c>
      <c r="E44">
        <f t="shared" si="4"/>
        <v>76918.283172944648</v>
      </c>
      <c r="F44" s="8">
        <v>4.8611111111111112E-2</v>
      </c>
      <c r="G44" s="3" t="s">
        <v>54</v>
      </c>
      <c r="H44" s="3" t="s">
        <v>55</v>
      </c>
      <c r="I44" s="3" t="s">
        <v>141</v>
      </c>
      <c r="J44" s="3">
        <f t="shared" ref="J44:J96" si="11">((E44*10*50)/50)*100</f>
        <v>76918283.17294465</v>
      </c>
      <c r="K44" s="4">
        <f t="shared" si="5"/>
        <v>76918283.17294465</v>
      </c>
      <c r="L44" s="15"/>
      <c r="M44" s="15"/>
    </row>
    <row r="45" spans="1:21" x14ac:dyDescent="0.2">
      <c r="A45" s="2" t="s">
        <v>91</v>
      </c>
      <c r="B45" s="1" t="s">
        <v>122</v>
      </c>
      <c r="C45" s="7">
        <v>18.748010701044201</v>
      </c>
      <c r="D45" s="1">
        <f t="shared" si="3"/>
        <v>4.9060556586183859</v>
      </c>
      <c r="E45">
        <f t="shared" si="4"/>
        <v>80548.166407143304</v>
      </c>
      <c r="F45" s="8">
        <v>4.8611111111111112E-2</v>
      </c>
      <c r="G45" s="3" t="s">
        <v>54</v>
      </c>
      <c r="H45" s="3" t="s">
        <v>55</v>
      </c>
      <c r="I45" s="3" t="s">
        <v>141</v>
      </c>
      <c r="J45" s="3">
        <f t="shared" si="11"/>
        <v>80548166.407143295</v>
      </c>
      <c r="K45" s="4">
        <f t="shared" si="5"/>
        <v>80548166.407143295</v>
      </c>
      <c r="L45" s="15"/>
      <c r="M45" s="15"/>
    </row>
    <row r="46" spans="1:21" x14ac:dyDescent="0.2">
      <c r="A46" s="2" t="s">
        <v>67</v>
      </c>
      <c r="B46" s="1" t="s">
        <v>123</v>
      </c>
      <c r="C46" s="7">
        <v>30.042863880035998</v>
      </c>
      <c r="D46" s="1">
        <f t="shared" si="3"/>
        <v>1.9413264280872147</v>
      </c>
      <c r="E46">
        <f t="shared" si="4"/>
        <v>87.362776515483247</v>
      </c>
      <c r="F46" s="8">
        <v>4.8611111111111112E-2</v>
      </c>
      <c r="G46" s="3" t="s">
        <v>54</v>
      </c>
      <c r="H46" s="3" t="s">
        <v>55</v>
      </c>
      <c r="I46" s="3" t="s">
        <v>141</v>
      </c>
      <c r="J46" s="3">
        <f t="shared" si="11"/>
        <v>87362.776515483245</v>
      </c>
      <c r="K46" s="4">
        <f t="shared" si="5"/>
        <v>87362.776515483245</v>
      </c>
      <c r="L46" s="14">
        <f t="shared" ref="L46" si="12">AVERAGE(K46:K48)</f>
        <v>81838.566258125691</v>
      </c>
      <c r="M46" s="15" t="s">
        <v>56</v>
      </c>
    </row>
    <row r="47" spans="1:21" x14ac:dyDescent="0.2">
      <c r="A47" s="2" t="s">
        <v>80</v>
      </c>
      <c r="B47" s="1" t="s">
        <v>123</v>
      </c>
      <c r="C47" s="7">
        <v>30.2722218759423</v>
      </c>
      <c r="D47" s="1">
        <f t="shared" si="3"/>
        <v>1.8811234007486903</v>
      </c>
      <c r="E47">
        <f t="shared" si="4"/>
        <v>76.05423472950315</v>
      </c>
      <c r="F47" s="8">
        <v>4.8611111111111112E-2</v>
      </c>
      <c r="G47" s="3" t="s">
        <v>54</v>
      </c>
      <c r="H47" s="3" t="s">
        <v>55</v>
      </c>
      <c r="I47" s="3" t="s">
        <v>141</v>
      </c>
      <c r="J47" s="3">
        <f t="shared" si="11"/>
        <v>76054.23472950315</v>
      </c>
      <c r="K47" s="4">
        <f t="shared" si="5"/>
        <v>76054.23472950315</v>
      </c>
      <c r="L47" s="15"/>
      <c r="M47" s="15"/>
    </row>
    <row r="48" spans="1:21" x14ac:dyDescent="0.2">
      <c r="A48" s="2" t="s">
        <v>92</v>
      </c>
      <c r="B48" s="1" t="s">
        <v>123</v>
      </c>
      <c r="C48" s="7">
        <v>30.145689628356401</v>
      </c>
      <c r="D48" s="1">
        <f t="shared" si="3"/>
        <v>1.9143362143265124</v>
      </c>
      <c r="E48">
        <f t="shared" si="4"/>
        <v>82.098687529390688</v>
      </c>
      <c r="F48" s="8">
        <v>4.8611111111111112E-2</v>
      </c>
      <c r="G48" s="3" t="s">
        <v>54</v>
      </c>
      <c r="H48" s="3" t="s">
        <v>55</v>
      </c>
      <c r="I48" s="3" t="s">
        <v>141</v>
      </c>
      <c r="J48" s="3">
        <f t="shared" si="11"/>
        <v>82098.687529390692</v>
      </c>
      <c r="K48" s="4">
        <f t="shared" si="5"/>
        <v>82098.687529390692</v>
      </c>
      <c r="L48" s="15"/>
      <c r="M48" s="15"/>
    </row>
    <row r="49" spans="1:13" x14ac:dyDescent="0.2">
      <c r="A49" s="2" t="s">
        <v>68</v>
      </c>
      <c r="B49" s="1" t="s">
        <v>124</v>
      </c>
      <c r="C49" s="7">
        <v>19.0010292918898</v>
      </c>
      <c r="D49" s="1">
        <f t="shared" si="3"/>
        <v>4.8396420806585603</v>
      </c>
      <c r="E49">
        <f t="shared" si="4"/>
        <v>69126.104040582592</v>
      </c>
      <c r="F49" s="8">
        <v>4.8611111111111112E-2</v>
      </c>
      <c r="G49" s="3" t="s">
        <v>54</v>
      </c>
      <c r="H49" s="3" t="s">
        <v>55</v>
      </c>
      <c r="I49" s="3" t="s">
        <v>141</v>
      </c>
      <c r="J49" s="3">
        <f t="shared" si="11"/>
        <v>69126104.040582597</v>
      </c>
      <c r="K49" s="4">
        <f t="shared" si="5"/>
        <v>69126104.040582597</v>
      </c>
      <c r="L49" s="14">
        <f t="shared" ref="L49" si="13">AVERAGE(K49:K51)</f>
        <v>79082962.979072452</v>
      </c>
      <c r="M49" s="15" t="s">
        <v>56</v>
      </c>
    </row>
    <row r="50" spans="1:13" x14ac:dyDescent="0.2">
      <c r="A50" s="2" t="s">
        <v>81</v>
      </c>
      <c r="B50" s="1" t="s">
        <v>124</v>
      </c>
      <c r="C50" s="7">
        <v>18.703787500042001</v>
      </c>
      <c r="D50" s="1">
        <f t="shared" si="3"/>
        <v>4.9176635843347416</v>
      </c>
      <c r="E50">
        <f t="shared" si="4"/>
        <v>82730.106677476448</v>
      </c>
      <c r="F50" s="8">
        <v>4.8611111111111112E-2</v>
      </c>
      <c r="G50" s="3" t="s">
        <v>54</v>
      </c>
      <c r="H50" s="3" t="s">
        <v>55</v>
      </c>
      <c r="I50" s="3" t="s">
        <v>141</v>
      </c>
      <c r="J50" s="3">
        <f t="shared" si="11"/>
        <v>82730106.677476451</v>
      </c>
      <c r="K50" s="4">
        <f t="shared" si="5"/>
        <v>82730106.677476451</v>
      </c>
      <c r="L50" s="15"/>
      <c r="M50" s="15"/>
    </row>
    <row r="51" spans="1:13" x14ac:dyDescent="0.2">
      <c r="A51" s="2" t="s">
        <v>93</v>
      </c>
      <c r="B51" s="1" t="s">
        <v>124</v>
      </c>
      <c r="C51" s="7">
        <v>18.651376688448799</v>
      </c>
      <c r="D51" s="1">
        <f t="shared" si="3"/>
        <v>4.9314206347951437</v>
      </c>
      <c r="E51">
        <f t="shared" si="4"/>
        <v>85392.678219158304</v>
      </c>
      <c r="F51" s="8">
        <v>4.8611111111111112E-2</v>
      </c>
      <c r="G51" s="3" t="s">
        <v>54</v>
      </c>
      <c r="H51" s="3" t="s">
        <v>55</v>
      </c>
      <c r="I51" s="3" t="s">
        <v>141</v>
      </c>
      <c r="J51" s="3">
        <f t="shared" si="11"/>
        <v>85392678.219158307</v>
      </c>
      <c r="K51" s="4">
        <f t="shared" si="5"/>
        <v>85392678.219158307</v>
      </c>
      <c r="L51" s="15"/>
      <c r="M51" s="15"/>
    </row>
    <row r="52" spans="1:13" x14ac:dyDescent="0.2">
      <c r="A52" s="2" t="s">
        <v>69</v>
      </c>
      <c r="B52" s="1" t="s">
        <v>125</v>
      </c>
      <c r="C52" s="7"/>
      <c r="D52" s="1"/>
      <c r="F52" s="8">
        <v>4.8611111111111112E-2</v>
      </c>
      <c r="G52" s="3" t="s">
        <v>54</v>
      </c>
      <c r="H52" s="3" t="s">
        <v>55</v>
      </c>
      <c r="I52" s="3" t="s">
        <v>141</v>
      </c>
      <c r="J52" s="3"/>
      <c r="K52" s="4"/>
      <c r="L52" s="14">
        <f t="shared" ref="L52" si="14">AVERAGE(K52:K54)</f>
        <v>125983.58744469422</v>
      </c>
      <c r="M52" s="15" t="s">
        <v>56</v>
      </c>
    </row>
    <row r="53" spans="1:13" x14ac:dyDescent="0.2">
      <c r="A53" s="2" t="s">
        <v>82</v>
      </c>
      <c r="B53" s="1" t="s">
        <v>125</v>
      </c>
      <c r="C53" s="7">
        <v>29.438240585750901</v>
      </c>
      <c r="D53" s="1">
        <f t="shared" si="3"/>
        <v>2.100030957098816</v>
      </c>
      <c r="E53">
        <f t="shared" si="4"/>
        <v>125.90151529008241</v>
      </c>
      <c r="F53" s="8">
        <v>4.8611111111111112E-2</v>
      </c>
      <c r="G53" s="3" t="s">
        <v>54</v>
      </c>
      <c r="H53" s="3" t="s">
        <v>55</v>
      </c>
      <c r="I53" s="3" t="s">
        <v>141</v>
      </c>
      <c r="J53" s="3">
        <f t="shared" si="11"/>
        <v>125901.51529008242</v>
      </c>
      <c r="K53" s="4">
        <f t="shared" si="5"/>
        <v>125901.51529008242</v>
      </c>
      <c r="L53" s="15"/>
      <c r="M53" s="15"/>
    </row>
    <row r="54" spans="1:13" x14ac:dyDescent="0.2">
      <c r="A54" s="2" t="s">
        <v>94</v>
      </c>
      <c r="B54" s="1" t="s">
        <v>125</v>
      </c>
      <c r="C54" s="7">
        <v>29.436084868550001</v>
      </c>
      <c r="D54" s="1">
        <f t="shared" si="3"/>
        <v>2.1005968004698614</v>
      </c>
      <c r="E54">
        <f t="shared" si="4"/>
        <v>126.06565959930602</v>
      </c>
      <c r="F54" s="8">
        <v>4.8611111111111112E-2</v>
      </c>
      <c r="G54" s="3" t="s">
        <v>54</v>
      </c>
      <c r="H54" s="3" t="s">
        <v>55</v>
      </c>
      <c r="I54" s="3" t="s">
        <v>141</v>
      </c>
      <c r="J54" s="3">
        <f t="shared" si="11"/>
        <v>126065.65959930602</v>
      </c>
      <c r="K54" s="4">
        <f t="shared" si="5"/>
        <v>126065.65959930602</v>
      </c>
      <c r="L54" s="15"/>
      <c r="M54" s="15"/>
    </row>
    <row r="55" spans="1:13" x14ac:dyDescent="0.2">
      <c r="A55" s="2" t="s">
        <v>71</v>
      </c>
      <c r="B55" s="1" t="s">
        <v>126</v>
      </c>
      <c r="C55" s="7">
        <v>28.310342650760301</v>
      </c>
      <c r="D55" s="1">
        <f t="shared" si="3"/>
        <v>2.3960872159922015</v>
      </c>
      <c r="E55">
        <f t="shared" si="4"/>
        <v>248.93571863834728</v>
      </c>
      <c r="F55" s="8">
        <v>4.8611111111111112E-2</v>
      </c>
      <c r="G55" s="3" t="s">
        <v>54</v>
      </c>
      <c r="H55" s="3" t="s">
        <v>55</v>
      </c>
      <c r="I55" s="3" t="s">
        <v>141</v>
      </c>
      <c r="J55" s="3">
        <f t="shared" si="11"/>
        <v>248935.71863834726</v>
      </c>
      <c r="K55" s="4">
        <f t="shared" si="5"/>
        <v>248935.71863834726</v>
      </c>
      <c r="L55" s="14">
        <f t="shared" ref="L55" si="15">AVERAGE(K55:K57)</f>
        <v>266854.11687151674</v>
      </c>
      <c r="M55" s="15" t="s">
        <v>56</v>
      </c>
    </row>
    <row r="56" spans="1:13" x14ac:dyDescent="0.2">
      <c r="A56" s="2" t="s">
        <v>83</v>
      </c>
      <c r="B56" s="1" t="s">
        <v>126</v>
      </c>
      <c r="C56" s="7">
        <v>28.207491746799398</v>
      </c>
      <c r="D56" s="1">
        <f t="shared" si="3"/>
        <v>2.423084032730519</v>
      </c>
      <c r="E56">
        <f t="shared" si="4"/>
        <v>264.90126531354491</v>
      </c>
      <c r="F56" s="8">
        <v>4.8611111111111112E-2</v>
      </c>
      <c r="G56" s="3" t="s">
        <v>54</v>
      </c>
      <c r="H56" s="3" t="s">
        <v>55</v>
      </c>
      <c r="I56" s="3" t="s">
        <v>141</v>
      </c>
      <c r="J56" s="3">
        <f t="shared" si="11"/>
        <v>264901.26531354489</v>
      </c>
      <c r="K56" s="4">
        <f t="shared" si="5"/>
        <v>264901.26531354489</v>
      </c>
      <c r="L56" s="15"/>
      <c r="M56" s="15"/>
    </row>
    <row r="57" spans="1:13" x14ac:dyDescent="0.2">
      <c r="A57" s="2" t="s">
        <v>95</v>
      </c>
      <c r="B57" s="1" t="s">
        <v>126</v>
      </c>
      <c r="C57" s="7">
        <v>28.076504880486201</v>
      </c>
      <c r="D57" s="1">
        <f t="shared" si="3"/>
        <v>2.4574661167842295</v>
      </c>
      <c r="E57">
        <f t="shared" si="4"/>
        <v>286.72536666265808</v>
      </c>
      <c r="F57" s="8">
        <v>4.8611111111111112E-2</v>
      </c>
      <c r="G57" s="3" t="s">
        <v>54</v>
      </c>
      <c r="H57" s="3" t="s">
        <v>55</v>
      </c>
      <c r="I57" s="3" t="s">
        <v>141</v>
      </c>
      <c r="J57" s="3">
        <f t="shared" si="11"/>
        <v>286725.36666265805</v>
      </c>
      <c r="K57" s="4">
        <f t="shared" si="5"/>
        <v>286725.36666265805</v>
      </c>
      <c r="L57" s="15"/>
      <c r="M57" s="15"/>
    </row>
    <row r="58" spans="1:13" x14ac:dyDescent="0.2">
      <c r="A58" s="2" t="s">
        <v>72</v>
      </c>
      <c r="B58" s="1" t="s">
        <v>127</v>
      </c>
      <c r="C58" s="7">
        <v>20.478628454430801</v>
      </c>
      <c r="D58" s="1">
        <f t="shared" si="3"/>
        <v>4.4517945045305538</v>
      </c>
      <c r="E58">
        <f t="shared" si="4"/>
        <v>28300.525806815767</v>
      </c>
      <c r="F58" s="8">
        <v>4.8611111111111112E-2</v>
      </c>
      <c r="G58" s="3" t="s">
        <v>54</v>
      </c>
      <c r="H58" s="3" t="s">
        <v>55</v>
      </c>
      <c r="I58" s="3" t="s">
        <v>141</v>
      </c>
      <c r="J58" s="3">
        <f t="shared" si="11"/>
        <v>28300525.806815766</v>
      </c>
      <c r="K58" s="4">
        <f t="shared" si="5"/>
        <v>28300525.806815766</v>
      </c>
      <c r="L58" s="14">
        <f t="shared" ref="L58" si="16">AVERAGE(K58:K60)</f>
        <v>31084458.773205709</v>
      </c>
      <c r="M58" s="15" t="s">
        <v>56</v>
      </c>
    </row>
    <row r="59" spans="1:13" x14ac:dyDescent="0.2">
      <c r="A59" s="2" t="s">
        <v>84</v>
      </c>
      <c r="B59" s="1" t="s">
        <v>127</v>
      </c>
      <c r="C59" s="7">
        <v>20.295510028829199</v>
      </c>
      <c r="D59" s="1">
        <f t="shared" si="3"/>
        <v>4.4998603395110113</v>
      </c>
      <c r="E59">
        <f t="shared" si="4"/>
        <v>31612.608979064273</v>
      </c>
      <c r="F59" s="8">
        <v>4.8611111111111112E-2</v>
      </c>
      <c r="G59" s="3" t="s">
        <v>54</v>
      </c>
      <c r="H59" s="3" t="s">
        <v>55</v>
      </c>
      <c r="I59" s="3" t="s">
        <v>141</v>
      </c>
      <c r="J59" s="3">
        <f t="shared" si="11"/>
        <v>31612608.979064271</v>
      </c>
      <c r="K59" s="4">
        <f t="shared" si="5"/>
        <v>31612608.979064271</v>
      </c>
      <c r="L59" s="15"/>
      <c r="M59" s="15"/>
    </row>
    <row r="60" spans="1:13" x14ac:dyDescent="0.2">
      <c r="A60" s="2" t="s">
        <v>96</v>
      </c>
      <c r="B60" s="1" t="s">
        <v>127</v>
      </c>
      <c r="C60" s="7">
        <v>20.207472980503699</v>
      </c>
      <c r="D60" s="1">
        <f t="shared" si="3"/>
        <v>4.5229687417544113</v>
      </c>
      <c r="E60">
        <f t="shared" si="4"/>
        <v>33340.241533737091</v>
      </c>
      <c r="F60" s="8">
        <v>4.8611111111111112E-2</v>
      </c>
      <c r="G60" s="3" t="s">
        <v>54</v>
      </c>
      <c r="H60" s="3" t="s">
        <v>55</v>
      </c>
      <c r="I60" s="3" t="s">
        <v>141</v>
      </c>
      <c r="J60" s="3">
        <f t="shared" si="11"/>
        <v>33340241.533737093</v>
      </c>
      <c r="K60" s="4">
        <f t="shared" si="5"/>
        <v>33340241.533737093</v>
      </c>
      <c r="L60" s="15"/>
      <c r="M60" s="15"/>
    </row>
    <row r="61" spans="1:13" x14ac:dyDescent="0.2">
      <c r="A61" s="2" t="s">
        <v>73</v>
      </c>
      <c r="B61" s="1" t="s">
        <v>128</v>
      </c>
      <c r="C61" s="7">
        <v>18.819524147144399</v>
      </c>
      <c r="D61" s="1">
        <f t="shared" si="3"/>
        <v>4.8872844536572071</v>
      </c>
      <c r="E61">
        <f t="shared" si="4"/>
        <v>77140.8559849343</v>
      </c>
      <c r="F61" s="8">
        <v>4.8611111111111112E-2</v>
      </c>
      <c r="G61" s="3" t="s">
        <v>54</v>
      </c>
      <c r="H61" s="3" t="s">
        <v>55</v>
      </c>
      <c r="I61" s="3" t="s">
        <v>141</v>
      </c>
      <c r="J61" s="3">
        <f t="shared" si="11"/>
        <v>77140855.9849343</v>
      </c>
      <c r="K61" s="4">
        <f t="shared" si="5"/>
        <v>77140855.9849343</v>
      </c>
      <c r="L61" s="14">
        <f t="shared" ref="L61" si="17">AVERAGE(K61:K63)</f>
        <v>80158029.454508066</v>
      </c>
      <c r="M61" s="15" t="s">
        <v>56</v>
      </c>
    </row>
    <row r="62" spans="1:13" x14ac:dyDescent="0.2">
      <c r="A62" s="2" t="s">
        <v>85</v>
      </c>
      <c r="B62" s="1" t="s">
        <v>128</v>
      </c>
      <c r="C62" s="7">
        <v>18.7888515578659</v>
      </c>
      <c r="D62" s="1">
        <f t="shared" si="3"/>
        <v>4.8953355474225679</v>
      </c>
      <c r="E62">
        <f t="shared" si="4"/>
        <v>78584.256289902129</v>
      </c>
      <c r="F62" s="8">
        <v>4.8611111111111112E-2</v>
      </c>
      <c r="G62" s="3" t="s">
        <v>54</v>
      </c>
      <c r="H62" s="3" t="s">
        <v>55</v>
      </c>
      <c r="I62" s="3" t="s">
        <v>141</v>
      </c>
      <c r="J62" s="3">
        <f t="shared" si="11"/>
        <v>78584256.289902136</v>
      </c>
      <c r="K62" s="4">
        <f t="shared" si="5"/>
        <v>78584256.289902136</v>
      </c>
      <c r="L62" s="15"/>
      <c r="M62" s="15"/>
    </row>
    <row r="63" spans="1:13" x14ac:dyDescent="0.2">
      <c r="A63" s="2" t="s">
        <v>97</v>
      </c>
      <c r="B63" s="1" t="s">
        <v>128</v>
      </c>
      <c r="C63" s="7">
        <v>18.663896166671599</v>
      </c>
      <c r="D63" s="1">
        <f t="shared" si="3"/>
        <v>4.9281344598931831</v>
      </c>
      <c r="E63">
        <f t="shared" si="4"/>
        <v>84748.976088687763</v>
      </c>
      <c r="F63" s="8">
        <v>4.8611111111111112E-2</v>
      </c>
      <c r="G63" s="3" t="s">
        <v>54</v>
      </c>
      <c r="H63" s="3" t="s">
        <v>55</v>
      </c>
      <c r="I63" s="3" t="s">
        <v>141</v>
      </c>
      <c r="J63" s="3">
        <f t="shared" si="11"/>
        <v>84748976.088687763</v>
      </c>
      <c r="K63" s="4">
        <f t="shared" si="5"/>
        <v>84748976.088687763</v>
      </c>
      <c r="L63" s="15"/>
      <c r="M63" s="15"/>
    </row>
    <row r="64" spans="1:13" x14ac:dyDescent="0.2">
      <c r="A64" s="2" t="s">
        <v>74</v>
      </c>
      <c r="B64" s="1" t="s">
        <v>129</v>
      </c>
      <c r="C64" s="7">
        <v>19.4130513981405</v>
      </c>
      <c r="D64" s="1">
        <f t="shared" si="3"/>
        <v>4.7314924692675513</v>
      </c>
      <c r="E64">
        <f t="shared" si="4"/>
        <v>53888.050102232482</v>
      </c>
      <c r="F64" s="8">
        <v>4.8611111111111112E-2</v>
      </c>
      <c r="G64" s="3" t="s">
        <v>54</v>
      </c>
      <c r="H64" s="3" t="s">
        <v>55</v>
      </c>
      <c r="I64" s="3" t="s">
        <v>141</v>
      </c>
      <c r="J64" s="3">
        <f t="shared" si="11"/>
        <v>53888050.102232479</v>
      </c>
      <c r="K64" s="4">
        <f t="shared" si="5"/>
        <v>53888050.102232479</v>
      </c>
      <c r="L64" s="14">
        <f t="shared" ref="L64:L94" si="18">AVERAGE(K64:K66)</f>
        <v>54740860.991135366</v>
      </c>
      <c r="M64" s="15" t="s">
        <v>56</v>
      </c>
    </row>
    <row r="65" spans="1:13" x14ac:dyDescent="0.2">
      <c r="A65" s="2" t="s">
        <v>86</v>
      </c>
      <c r="B65" s="1" t="s">
        <v>129</v>
      </c>
      <c r="C65" s="7">
        <v>19.388951239590401</v>
      </c>
      <c r="D65" s="1">
        <f t="shared" si="3"/>
        <v>4.7378183987313189</v>
      </c>
      <c r="E65">
        <f t="shared" si="4"/>
        <v>54678.727468698926</v>
      </c>
      <c r="F65" s="8">
        <v>4.8611111111111112E-2</v>
      </c>
      <c r="G65" s="3" t="s">
        <v>54</v>
      </c>
      <c r="H65" s="3" t="s">
        <v>55</v>
      </c>
      <c r="I65" s="3" t="s">
        <v>141</v>
      </c>
      <c r="J65" s="3">
        <f t="shared" si="11"/>
        <v>54678727.468698926</v>
      </c>
      <c r="K65" s="4">
        <f t="shared" si="5"/>
        <v>54678727.468698926</v>
      </c>
      <c r="L65" s="15"/>
      <c r="M65" s="15"/>
    </row>
    <row r="66" spans="1:13" x14ac:dyDescent="0.2">
      <c r="A66" s="2" t="s">
        <v>98</v>
      </c>
      <c r="B66" s="1" t="s">
        <v>129</v>
      </c>
      <c r="C66" s="7">
        <v>19.359646426256301</v>
      </c>
      <c r="D66" s="1">
        <f t="shared" si="3"/>
        <v>4.7455104718649883</v>
      </c>
      <c r="E66">
        <f t="shared" si="4"/>
        <v>55655.805402474703</v>
      </c>
      <c r="F66" s="8">
        <v>4.8611111111111112E-2</v>
      </c>
      <c r="G66" s="3" t="s">
        <v>54</v>
      </c>
      <c r="H66" s="3" t="s">
        <v>55</v>
      </c>
      <c r="I66" s="3" t="s">
        <v>141</v>
      </c>
      <c r="J66" s="3">
        <f t="shared" si="11"/>
        <v>55655805.402474701</v>
      </c>
      <c r="K66" s="4">
        <f t="shared" si="5"/>
        <v>55655805.402474701</v>
      </c>
      <c r="L66" s="15"/>
      <c r="M66" s="15"/>
    </row>
    <row r="67" spans="1:13" x14ac:dyDescent="0.2">
      <c r="A67" s="2" t="s">
        <v>75</v>
      </c>
      <c r="B67" s="1" t="s">
        <v>130</v>
      </c>
      <c r="C67" s="7">
        <v>18.186756383313298</v>
      </c>
      <c r="D67" s="1">
        <f t="shared" si="3"/>
        <v>5.0533764829947119</v>
      </c>
      <c r="E67">
        <f t="shared" si="4"/>
        <v>113077.57414597235</v>
      </c>
      <c r="F67" s="8">
        <v>4.8611111111111112E-2</v>
      </c>
      <c r="G67" s="3" t="s">
        <v>54</v>
      </c>
      <c r="H67" s="3" t="s">
        <v>55</v>
      </c>
      <c r="I67" s="3" t="s">
        <v>141</v>
      </c>
      <c r="J67" s="3">
        <f t="shared" si="11"/>
        <v>113077574.14597236</v>
      </c>
      <c r="K67" s="4">
        <f t="shared" si="5"/>
        <v>113077574.14597236</v>
      </c>
      <c r="L67" s="14">
        <f t="shared" si="18"/>
        <v>114146127.79806812</v>
      </c>
      <c r="M67" s="15" t="s">
        <v>56</v>
      </c>
    </row>
    <row r="68" spans="1:13" x14ac:dyDescent="0.2">
      <c r="A68" s="2" t="s">
        <v>87</v>
      </c>
      <c r="B68" s="1" t="s">
        <v>130</v>
      </c>
      <c r="C68" s="7">
        <v>18.1348608021366</v>
      </c>
      <c r="D68" s="1">
        <f t="shared" si="3"/>
        <v>5.0669982932132038</v>
      </c>
      <c r="E68">
        <f t="shared" si="4"/>
        <v>116680.50314827041</v>
      </c>
      <c r="F68" s="8">
        <v>4.8611111111111112E-2</v>
      </c>
      <c r="G68" s="3" t="s">
        <v>54</v>
      </c>
      <c r="H68" s="3" t="s">
        <v>55</v>
      </c>
      <c r="I68" s="3" t="s">
        <v>141</v>
      </c>
      <c r="J68" s="3">
        <f t="shared" si="11"/>
        <v>116680503.1482704</v>
      </c>
      <c r="K68" s="4">
        <f t="shared" si="5"/>
        <v>116680503.1482704</v>
      </c>
      <c r="L68" s="15"/>
      <c r="M68" s="15"/>
    </row>
    <row r="69" spans="1:13" x14ac:dyDescent="0.2">
      <c r="A69" s="2" t="s">
        <v>99</v>
      </c>
      <c r="B69" s="1" t="s">
        <v>130</v>
      </c>
      <c r="C69" s="7">
        <v>18.192579440102001</v>
      </c>
      <c r="D69" s="1">
        <f t="shared" ref="D69" si="19">(C69-$S$11)/$S$10</f>
        <v>5.0518480180913681</v>
      </c>
      <c r="E69">
        <f t="shared" ref="E69" si="20">10^D69</f>
        <v>112680.30609996161</v>
      </c>
      <c r="F69" s="8">
        <v>4.8611111111111112E-2</v>
      </c>
      <c r="G69" s="3" t="s">
        <v>54</v>
      </c>
      <c r="H69" s="3" t="s">
        <v>55</v>
      </c>
      <c r="I69" s="3" t="s">
        <v>141</v>
      </c>
      <c r="J69" s="9">
        <f t="shared" ref="J69" si="21">((E69*10*50)/50)*100</f>
        <v>112680306.09996161</v>
      </c>
      <c r="K69" s="4">
        <f t="shared" ref="K69" si="22">J69</f>
        <v>112680306.09996161</v>
      </c>
      <c r="L69" s="15"/>
      <c r="M69" s="15"/>
    </row>
    <row r="70" spans="1:13" x14ac:dyDescent="0.2">
      <c r="A70" s="2" t="s">
        <v>103</v>
      </c>
      <c r="B70" s="1" t="s">
        <v>131</v>
      </c>
      <c r="C70" s="7">
        <v>19.0680560923429</v>
      </c>
      <c r="D70" s="1">
        <f t="shared" si="3"/>
        <v>4.8220485527584467</v>
      </c>
      <c r="E70">
        <f t="shared" si="4"/>
        <v>66381.727893964577</v>
      </c>
      <c r="F70" s="8">
        <v>4.8611111111111112E-2</v>
      </c>
      <c r="G70" s="3" t="s">
        <v>54</v>
      </c>
      <c r="H70" s="3" t="s">
        <v>55</v>
      </c>
      <c r="I70" s="3" t="s">
        <v>141</v>
      </c>
      <c r="J70" s="3">
        <f t="shared" si="11"/>
        <v>66381727.893964574</v>
      </c>
      <c r="K70" s="4">
        <f t="shared" si="5"/>
        <v>66381727.893964574</v>
      </c>
      <c r="L70" s="14">
        <f t="shared" si="18"/>
        <v>62418810.104110897</v>
      </c>
      <c r="M70" s="15" t="s">
        <v>56</v>
      </c>
    </row>
    <row r="71" spans="1:13" x14ac:dyDescent="0.2">
      <c r="A71" s="2" t="s">
        <v>112</v>
      </c>
      <c r="B71" s="1" t="s">
        <v>131</v>
      </c>
      <c r="C71" s="7">
        <v>19.201509058463099</v>
      </c>
      <c r="D71" s="1">
        <f>(C71-$S$11)/$S$10</f>
        <v>4.7870191545637404</v>
      </c>
      <c r="E71">
        <f t="shared" si="4"/>
        <v>61237.740004231651</v>
      </c>
      <c r="F71" s="8">
        <v>4.8611111111111112E-2</v>
      </c>
      <c r="G71" s="3" t="s">
        <v>54</v>
      </c>
      <c r="H71" s="3" t="s">
        <v>55</v>
      </c>
      <c r="I71" s="3" t="s">
        <v>141</v>
      </c>
      <c r="J71" s="3">
        <f t="shared" si="11"/>
        <v>61237740.004231654</v>
      </c>
      <c r="K71" s="4">
        <f t="shared" si="5"/>
        <v>61237740.004231654</v>
      </c>
      <c r="L71" s="15"/>
      <c r="M71" s="15"/>
    </row>
    <row r="72" spans="1:13" x14ac:dyDescent="0.2">
      <c r="A72" s="2" t="s">
        <v>76</v>
      </c>
      <c r="B72" s="1" t="s">
        <v>131</v>
      </c>
      <c r="C72" s="7">
        <v>19.245334957202701</v>
      </c>
      <c r="D72" s="1">
        <f t="shared" si="3"/>
        <v>4.7755155147210147</v>
      </c>
      <c r="E72">
        <f t="shared" si="4"/>
        <v>59636.962414136455</v>
      </c>
      <c r="F72" s="8">
        <v>4.8611111111111112E-2</v>
      </c>
      <c r="G72" s="3" t="s">
        <v>54</v>
      </c>
      <c r="H72" s="3" t="s">
        <v>55</v>
      </c>
      <c r="I72" s="3" t="s">
        <v>141</v>
      </c>
      <c r="J72" s="3">
        <f t="shared" si="11"/>
        <v>59636962.414136462</v>
      </c>
      <c r="K72" s="4">
        <f t="shared" si="5"/>
        <v>59636962.414136462</v>
      </c>
      <c r="L72" s="15"/>
      <c r="M72" s="15"/>
    </row>
    <row r="73" spans="1:13" x14ac:dyDescent="0.2">
      <c r="A73" s="2" t="s">
        <v>104</v>
      </c>
      <c r="B73" s="1" t="s">
        <v>132</v>
      </c>
      <c r="C73" s="7">
        <v>19.3155330199452</v>
      </c>
      <c r="D73" s="1">
        <f t="shared" si="3"/>
        <v>4.7570895781248268</v>
      </c>
      <c r="E73">
        <f t="shared" si="4"/>
        <v>57159.652272985222</v>
      </c>
      <c r="F73" s="8">
        <v>4.8611111111111112E-2</v>
      </c>
      <c r="G73" s="3" t="s">
        <v>54</v>
      </c>
      <c r="H73" s="3" t="s">
        <v>55</v>
      </c>
      <c r="I73" s="3" t="s">
        <v>141</v>
      </c>
      <c r="J73" s="3">
        <f t="shared" si="11"/>
        <v>57159652.27298522</v>
      </c>
      <c r="K73" s="4">
        <f t="shared" si="5"/>
        <v>57159652.27298522</v>
      </c>
      <c r="L73" s="14">
        <f t="shared" si="18"/>
        <v>55541838.594638944</v>
      </c>
      <c r="M73" s="15" t="s">
        <v>56</v>
      </c>
    </row>
    <row r="74" spans="1:13" x14ac:dyDescent="0.2">
      <c r="A74" s="2" t="s">
        <v>113</v>
      </c>
      <c r="B74" s="1" t="s">
        <v>132</v>
      </c>
      <c r="C74" s="7">
        <v>19.404167453520401</v>
      </c>
      <c r="D74" s="1">
        <f t="shared" si="3"/>
        <v>4.7338243712303507</v>
      </c>
      <c r="E74">
        <f t="shared" si="4"/>
        <v>54178.174945355509</v>
      </c>
      <c r="F74" s="8">
        <v>4.8611111111111112E-2</v>
      </c>
      <c r="G74" s="3" t="s">
        <v>54</v>
      </c>
      <c r="H74" s="3" t="s">
        <v>55</v>
      </c>
      <c r="I74" s="3" t="s">
        <v>141</v>
      </c>
      <c r="J74" s="3">
        <f t="shared" si="11"/>
        <v>54178174.945355512</v>
      </c>
      <c r="K74" s="4">
        <f t="shared" si="5"/>
        <v>54178174.945355512</v>
      </c>
      <c r="L74" s="15"/>
      <c r="M74" s="15"/>
    </row>
    <row r="75" spans="1:13" x14ac:dyDescent="0.2">
      <c r="A75" s="2" t="s">
        <v>77</v>
      </c>
      <c r="B75" s="1" t="s">
        <v>132</v>
      </c>
      <c r="C75" s="7">
        <v>19.370626248214801</v>
      </c>
      <c r="D75" s="1">
        <f t="shared" si="3"/>
        <v>4.7426284335958284</v>
      </c>
      <c r="E75">
        <f t="shared" si="4"/>
        <v>55287.688565576093</v>
      </c>
      <c r="F75" s="8">
        <v>4.8611111111111112E-2</v>
      </c>
      <c r="G75" s="3" t="s">
        <v>54</v>
      </c>
      <c r="H75" s="3" t="s">
        <v>55</v>
      </c>
      <c r="I75" s="3" t="s">
        <v>141</v>
      </c>
      <c r="J75" s="3">
        <f t="shared" si="11"/>
        <v>55287688.565576091</v>
      </c>
      <c r="K75" s="4">
        <f t="shared" si="5"/>
        <v>55287688.565576091</v>
      </c>
      <c r="L75" s="15"/>
      <c r="M75" s="15"/>
    </row>
    <row r="76" spans="1:13" x14ac:dyDescent="0.2">
      <c r="A76" s="2" t="s">
        <v>105</v>
      </c>
      <c r="B76" s="1" t="s">
        <v>133</v>
      </c>
      <c r="C76" s="7">
        <v>19.495680144324201</v>
      </c>
      <c r="D76" s="1">
        <f t="shared" si="3"/>
        <v>4.7098036650652437</v>
      </c>
      <c r="E76">
        <f t="shared" si="4"/>
        <v>51262.958309695292</v>
      </c>
      <c r="F76" s="8">
        <v>4.8611111111111112E-2</v>
      </c>
      <c r="G76" s="3" t="s">
        <v>54</v>
      </c>
      <c r="H76" s="3" t="s">
        <v>55</v>
      </c>
      <c r="I76" s="3" t="s">
        <v>141</v>
      </c>
      <c r="J76" s="3">
        <f t="shared" si="11"/>
        <v>51262958.309695296</v>
      </c>
      <c r="K76" s="4">
        <f t="shared" si="5"/>
        <v>51262958.309695296</v>
      </c>
      <c r="L76" s="14">
        <f t="shared" si="18"/>
        <v>47672315.797304966</v>
      </c>
      <c r="M76" s="15" t="s">
        <v>56</v>
      </c>
    </row>
    <row r="77" spans="1:13" x14ac:dyDescent="0.2">
      <c r="A77" s="2" t="s">
        <v>114</v>
      </c>
      <c r="B77" s="1" t="s">
        <v>133</v>
      </c>
      <c r="C77" s="7">
        <v>19.707069581619901</v>
      </c>
      <c r="D77" s="1">
        <f t="shared" si="3"/>
        <v>4.6543171143465702</v>
      </c>
      <c r="E77">
        <f t="shared" si="4"/>
        <v>45114.600333979979</v>
      </c>
      <c r="F77" s="8">
        <v>4.8611111111111112E-2</v>
      </c>
      <c r="G77" s="3" t="s">
        <v>54</v>
      </c>
      <c r="H77" s="3" t="s">
        <v>55</v>
      </c>
      <c r="I77" s="3" t="s">
        <v>141</v>
      </c>
      <c r="J77" s="3">
        <f t="shared" si="11"/>
        <v>45114600.333979979</v>
      </c>
      <c r="K77" s="4">
        <f t="shared" si="5"/>
        <v>45114600.333979979</v>
      </c>
      <c r="L77" s="15"/>
      <c r="M77" s="15"/>
    </row>
    <row r="78" spans="1:13" x14ac:dyDescent="0.2">
      <c r="A78" s="2" t="s">
        <v>78</v>
      </c>
      <c r="B78" s="1" t="s">
        <v>133</v>
      </c>
      <c r="C78" s="7">
        <v>19.6520731547505</v>
      </c>
      <c r="D78" s="1">
        <f t="shared" si="3"/>
        <v>4.6687528499626607</v>
      </c>
      <c r="E78">
        <f t="shared" si="4"/>
        <v>46639.388748239624</v>
      </c>
      <c r="F78" s="8">
        <v>4.8611111111111112E-2</v>
      </c>
      <c r="G78" s="3" t="s">
        <v>54</v>
      </c>
      <c r="H78" s="3" t="s">
        <v>55</v>
      </c>
      <c r="I78" s="3" t="s">
        <v>141</v>
      </c>
      <c r="J78" s="3">
        <f t="shared" si="11"/>
        <v>46639388.748239622</v>
      </c>
      <c r="K78" s="4">
        <f t="shared" si="5"/>
        <v>46639388.748239622</v>
      </c>
      <c r="L78" s="15"/>
      <c r="M78" s="15"/>
    </row>
    <row r="79" spans="1:13" x14ac:dyDescent="0.2">
      <c r="A79" s="2" t="s">
        <v>106</v>
      </c>
      <c r="B79" s="1" t="s">
        <v>134</v>
      </c>
      <c r="C79" s="7">
        <v>18.497110363676502</v>
      </c>
      <c r="D79" s="1">
        <f t="shared" si="3"/>
        <v>4.9719132268714823</v>
      </c>
      <c r="E79">
        <f t="shared" si="4"/>
        <v>93737.469839453799</v>
      </c>
      <c r="F79" s="8">
        <v>4.8611111111111112E-2</v>
      </c>
      <c r="G79" s="3" t="s">
        <v>54</v>
      </c>
      <c r="H79" s="3" t="s">
        <v>55</v>
      </c>
      <c r="I79" s="3" t="s">
        <v>141</v>
      </c>
      <c r="J79" s="3">
        <f t="shared" si="11"/>
        <v>93737469.839453802</v>
      </c>
      <c r="K79" s="4">
        <f t="shared" si="5"/>
        <v>93737469.839453802</v>
      </c>
      <c r="L79" s="14">
        <f t="shared" si="18"/>
        <v>88621565.426175445</v>
      </c>
      <c r="M79" s="15" t="s">
        <v>56</v>
      </c>
    </row>
    <row r="80" spans="1:13" x14ac:dyDescent="0.2">
      <c r="A80" s="2" t="s">
        <v>115</v>
      </c>
      <c r="B80" s="1" t="s">
        <v>134</v>
      </c>
      <c r="C80" s="7">
        <v>18.657267756331098</v>
      </c>
      <c r="D80" s="1">
        <f t="shared" si="3"/>
        <v>4.9298743180017413</v>
      </c>
      <c r="E80">
        <f t="shared" si="4"/>
        <v>85089.176002759181</v>
      </c>
      <c r="F80" s="8">
        <v>4.8611111111111112E-2</v>
      </c>
      <c r="G80" s="3" t="s">
        <v>54</v>
      </c>
      <c r="H80" s="3" t="s">
        <v>55</v>
      </c>
      <c r="I80" s="3" t="s">
        <v>141</v>
      </c>
      <c r="J80" s="3">
        <f t="shared" si="11"/>
        <v>85089176.002759188</v>
      </c>
      <c r="K80" s="4">
        <f t="shared" si="5"/>
        <v>85089176.002759188</v>
      </c>
      <c r="L80" s="15"/>
      <c r="M80" s="15"/>
    </row>
    <row r="81" spans="1:13" x14ac:dyDescent="0.2">
      <c r="A81" s="2" t="s">
        <v>88</v>
      </c>
      <c r="B81" s="1" t="s">
        <v>134</v>
      </c>
      <c r="C81" s="7">
        <v>18.619799566823801</v>
      </c>
      <c r="D81" s="1">
        <f t="shared" si="3"/>
        <v>4.9397091547089573</v>
      </c>
      <c r="E81">
        <f t="shared" si="4"/>
        <v>87038.050436313351</v>
      </c>
      <c r="F81" s="8">
        <v>4.8611111111111112E-2</v>
      </c>
      <c r="G81" s="3" t="s">
        <v>54</v>
      </c>
      <c r="H81" s="3" t="s">
        <v>55</v>
      </c>
      <c r="I81" s="3" t="s">
        <v>141</v>
      </c>
      <c r="J81" s="3">
        <f t="shared" si="11"/>
        <v>87038050.436313361</v>
      </c>
      <c r="K81" s="4">
        <f t="shared" si="5"/>
        <v>87038050.436313361</v>
      </c>
      <c r="L81" s="15"/>
      <c r="M81" s="15"/>
    </row>
    <row r="82" spans="1:13" x14ac:dyDescent="0.2">
      <c r="A82" s="2" t="s">
        <v>107</v>
      </c>
      <c r="B82" s="1" t="s">
        <v>135</v>
      </c>
      <c r="C82" s="7">
        <v>18.484488318105399</v>
      </c>
      <c r="D82" s="1">
        <f t="shared" si="3"/>
        <v>4.9752263241610821</v>
      </c>
      <c r="E82">
        <f t="shared" si="4"/>
        <v>94455.29835490523</v>
      </c>
      <c r="F82" s="8">
        <v>4.8611111111111112E-2</v>
      </c>
      <c r="G82" s="3" t="s">
        <v>54</v>
      </c>
      <c r="H82" s="3" t="s">
        <v>55</v>
      </c>
      <c r="I82" s="3" t="s">
        <v>141</v>
      </c>
      <c r="J82" s="3">
        <f t="shared" si="11"/>
        <v>94455298.354905233</v>
      </c>
      <c r="K82" s="4">
        <f t="shared" si="5"/>
        <v>94455298.354905233</v>
      </c>
      <c r="L82" s="14">
        <f t="shared" si="18"/>
        <v>90564934.652830794</v>
      </c>
      <c r="M82" s="15" t="s">
        <v>56</v>
      </c>
    </row>
    <row r="83" spans="1:13" x14ac:dyDescent="0.2">
      <c r="A83" s="2" t="s">
        <v>116</v>
      </c>
      <c r="B83" s="1" t="s">
        <v>135</v>
      </c>
      <c r="C83" s="7">
        <v>18.580732463721699</v>
      </c>
      <c r="D83" s="1">
        <f t="shared" si="3"/>
        <v>4.9499636822077662</v>
      </c>
      <c r="E83">
        <f t="shared" si="4"/>
        <v>89117.64105622693</v>
      </c>
      <c r="F83" s="8">
        <v>4.8611111111111112E-2</v>
      </c>
      <c r="G83" s="3" t="s">
        <v>54</v>
      </c>
      <c r="H83" s="3" t="s">
        <v>55</v>
      </c>
      <c r="I83" s="3" t="s">
        <v>141</v>
      </c>
      <c r="J83" s="3">
        <f t="shared" si="11"/>
        <v>89117641.056226924</v>
      </c>
      <c r="K83" s="4">
        <f t="shared" si="5"/>
        <v>89117641.056226924</v>
      </c>
      <c r="L83" s="15"/>
      <c r="M83" s="15"/>
    </row>
    <row r="84" spans="1:13" x14ac:dyDescent="0.2">
      <c r="A84" s="2" t="s">
        <v>89</v>
      </c>
      <c r="B84" s="1" t="s">
        <v>135</v>
      </c>
      <c r="C84" s="7">
        <v>18.599324021384099</v>
      </c>
      <c r="D84" s="1">
        <f t="shared" si="3"/>
        <v>4.9450836776986904</v>
      </c>
      <c r="E84">
        <f t="shared" si="4"/>
        <v>88121.864547360223</v>
      </c>
      <c r="F84" s="8">
        <v>4.8611111111111112E-2</v>
      </c>
      <c r="G84" s="3" t="s">
        <v>54</v>
      </c>
      <c r="H84" s="3" t="s">
        <v>55</v>
      </c>
      <c r="I84" s="3" t="s">
        <v>141</v>
      </c>
      <c r="J84" s="3">
        <f t="shared" si="11"/>
        <v>88121864.547360227</v>
      </c>
      <c r="K84" s="4">
        <f t="shared" si="5"/>
        <v>88121864.547360227</v>
      </c>
      <c r="L84" s="15"/>
      <c r="M84" s="15"/>
    </row>
    <row r="85" spans="1:13" x14ac:dyDescent="0.2">
      <c r="A85" s="2" t="s">
        <v>108</v>
      </c>
      <c r="B85" s="1" t="s">
        <v>136</v>
      </c>
      <c r="C85" s="7">
        <v>24.1688051579888</v>
      </c>
      <c r="D85" s="1">
        <f t="shared" si="3"/>
        <v>3.483178572522474</v>
      </c>
      <c r="E85">
        <f t="shared" si="4"/>
        <v>3042.1356290946355</v>
      </c>
      <c r="F85" s="8">
        <v>4.8611111111111112E-2</v>
      </c>
      <c r="G85" s="3" t="s">
        <v>54</v>
      </c>
      <c r="H85" s="3" t="s">
        <v>55</v>
      </c>
      <c r="I85" s="3" t="s">
        <v>141</v>
      </c>
      <c r="J85" s="3">
        <f t="shared" si="11"/>
        <v>3042135.6290946356</v>
      </c>
      <c r="K85" s="4">
        <f t="shared" si="5"/>
        <v>3042135.6290946356</v>
      </c>
      <c r="L85" s="14">
        <f t="shared" si="18"/>
        <v>2929176.6496065096</v>
      </c>
      <c r="M85" s="15" t="s">
        <v>56</v>
      </c>
    </row>
    <row r="86" spans="1:13" x14ac:dyDescent="0.2">
      <c r="A86" s="2" t="s">
        <v>117</v>
      </c>
      <c r="B86" s="1" t="s">
        <v>136</v>
      </c>
      <c r="C86" s="7">
        <v>24.245981507362298</v>
      </c>
      <c r="D86" s="1">
        <f t="shared" si="3"/>
        <v>3.4629209405491008</v>
      </c>
      <c r="E86">
        <f t="shared" si="4"/>
        <v>2903.4940510631995</v>
      </c>
      <c r="F86" s="8">
        <v>4.8611111111111112E-2</v>
      </c>
      <c r="G86" s="3" t="s">
        <v>54</v>
      </c>
      <c r="H86" s="3" t="s">
        <v>55</v>
      </c>
      <c r="I86" s="3" t="s">
        <v>141</v>
      </c>
      <c r="J86" s="3">
        <f t="shared" si="11"/>
        <v>2903494.0510631995</v>
      </c>
      <c r="K86" s="4">
        <f t="shared" si="5"/>
        <v>2903494.0510631995</v>
      </c>
      <c r="L86" s="15"/>
      <c r="M86" s="15"/>
    </row>
    <row r="87" spans="1:13" x14ac:dyDescent="0.2">
      <c r="A87" s="2" t="s">
        <v>90</v>
      </c>
      <c r="B87" s="1" t="s">
        <v>136</v>
      </c>
      <c r="C87" s="7">
        <v>24.281458233382601</v>
      </c>
      <c r="D87" s="1">
        <f t="shared" si="3"/>
        <v>3.4536088330812884</v>
      </c>
      <c r="E87">
        <f t="shared" si="4"/>
        <v>2841.9002686616959</v>
      </c>
      <c r="F87" s="8">
        <v>4.8611111111111112E-2</v>
      </c>
      <c r="G87" s="3" t="s">
        <v>54</v>
      </c>
      <c r="H87" s="3" t="s">
        <v>55</v>
      </c>
      <c r="I87" s="3" t="s">
        <v>141</v>
      </c>
      <c r="J87" s="3">
        <f t="shared" si="11"/>
        <v>2841900.2686616955</v>
      </c>
      <c r="K87" s="4">
        <f t="shared" si="5"/>
        <v>2841900.2686616955</v>
      </c>
      <c r="L87" s="15"/>
      <c r="M87" s="15"/>
    </row>
    <row r="88" spans="1:13" x14ac:dyDescent="0.2">
      <c r="A88" s="2" t="s">
        <v>109</v>
      </c>
      <c r="B88" s="1" t="s">
        <v>137</v>
      </c>
      <c r="C88" s="7">
        <v>17.935966514604001</v>
      </c>
      <c r="D88" s="1">
        <f t="shared" si="3"/>
        <v>5.1192050548850014</v>
      </c>
      <c r="E88">
        <f t="shared" si="4"/>
        <v>131584.59705365449</v>
      </c>
      <c r="F88" s="8">
        <v>4.8611111111111112E-2</v>
      </c>
      <c r="G88" s="3" t="s">
        <v>54</v>
      </c>
      <c r="H88" s="3" t="s">
        <v>55</v>
      </c>
      <c r="I88" s="3" t="s">
        <v>141</v>
      </c>
      <c r="J88" s="3">
        <f t="shared" si="11"/>
        <v>131584597.05365449</v>
      </c>
      <c r="K88" s="4">
        <f t="shared" si="5"/>
        <v>131584597.05365449</v>
      </c>
      <c r="L88" s="14">
        <f t="shared" si="18"/>
        <v>124854226.07177009</v>
      </c>
      <c r="M88" s="15" t="s">
        <v>56</v>
      </c>
    </row>
    <row r="89" spans="1:13" x14ac:dyDescent="0.2">
      <c r="A89" s="2" t="s">
        <v>118</v>
      </c>
      <c r="B89" s="1" t="s">
        <v>137</v>
      </c>
      <c r="C89" s="7">
        <v>18.040164349325501</v>
      </c>
      <c r="D89" s="1">
        <f t="shared" si="3"/>
        <v>5.0918546890624983</v>
      </c>
      <c r="E89">
        <f t="shared" si="4"/>
        <v>123553.39659808642</v>
      </c>
      <c r="F89" s="8">
        <v>4.8611111111111112E-2</v>
      </c>
      <c r="G89" s="3" t="s">
        <v>54</v>
      </c>
      <c r="H89" s="3" t="s">
        <v>55</v>
      </c>
      <c r="I89" s="3" t="s">
        <v>141</v>
      </c>
      <c r="J89" s="3">
        <f t="shared" si="11"/>
        <v>123553396.59808642</v>
      </c>
      <c r="K89" s="4">
        <f t="shared" si="5"/>
        <v>123553396.59808642</v>
      </c>
      <c r="L89" s="15"/>
      <c r="M89" s="15"/>
    </row>
    <row r="90" spans="1:13" x14ac:dyDescent="0.2">
      <c r="A90" s="2" t="s">
        <v>100</v>
      </c>
      <c r="B90" s="1" t="s">
        <v>137</v>
      </c>
      <c r="C90" s="7">
        <v>18.0963983731056</v>
      </c>
      <c r="D90" s="1">
        <f t="shared" si="3"/>
        <v>5.0770941028548497</v>
      </c>
      <c r="E90">
        <f t="shared" si="4"/>
        <v>119424.68456356938</v>
      </c>
      <c r="F90" s="8">
        <v>4.8611111111111112E-2</v>
      </c>
      <c r="G90" s="3" t="s">
        <v>54</v>
      </c>
      <c r="H90" s="3" t="s">
        <v>55</v>
      </c>
      <c r="I90" s="3" t="s">
        <v>141</v>
      </c>
      <c r="J90" s="3">
        <f t="shared" si="11"/>
        <v>119424684.56356938</v>
      </c>
      <c r="K90" s="4">
        <f t="shared" si="5"/>
        <v>119424684.56356938</v>
      </c>
      <c r="L90" s="15"/>
      <c r="M90" s="15"/>
    </row>
    <row r="91" spans="1:13" x14ac:dyDescent="0.2">
      <c r="A91" s="2" t="s">
        <v>110</v>
      </c>
      <c r="B91" s="1" t="s">
        <v>138</v>
      </c>
      <c r="C91" s="7">
        <v>19.085314236582501</v>
      </c>
      <c r="D91" s="1">
        <f t="shared" si="3"/>
        <v>4.817518549235511</v>
      </c>
      <c r="E91">
        <f t="shared" si="4"/>
        <v>65692.917410593174</v>
      </c>
      <c r="F91" s="8">
        <v>4.8611111111111112E-2</v>
      </c>
      <c r="G91" s="3" t="s">
        <v>54</v>
      </c>
      <c r="H91" s="3" t="s">
        <v>55</v>
      </c>
      <c r="I91" s="3" t="s">
        <v>141</v>
      </c>
      <c r="J91" s="3">
        <f t="shared" si="11"/>
        <v>65692917.410593174</v>
      </c>
      <c r="K91" s="4">
        <f t="shared" si="5"/>
        <v>65692917.410593174</v>
      </c>
      <c r="L91" s="14">
        <f t="shared" si="18"/>
        <v>70750375.833532751</v>
      </c>
      <c r="M91" s="15" t="s">
        <v>56</v>
      </c>
    </row>
    <row r="92" spans="1:13" x14ac:dyDescent="0.2">
      <c r="A92" s="2" t="s">
        <v>119</v>
      </c>
      <c r="B92" s="1" t="s">
        <v>138</v>
      </c>
      <c r="C92" s="7">
        <v>19.0200961766879</v>
      </c>
      <c r="D92" s="1">
        <f t="shared" si="3"/>
        <v>4.8346373099191551</v>
      </c>
      <c r="E92">
        <f t="shared" si="4"/>
        <v>68334.0734146912</v>
      </c>
      <c r="F92" s="8">
        <v>4.8611111111111112E-2</v>
      </c>
      <c r="G92" s="3" t="s">
        <v>54</v>
      </c>
      <c r="H92" s="3" t="s">
        <v>55</v>
      </c>
      <c r="I92" s="3" t="s">
        <v>141</v>
      </c>
      <c r="J92" s="3">
        <f t="shared" si="11"/>
        <v>68334073.414691195</v>
      </c>
      <c r="K92" s="4">
        <f t="shared" si="5"/>
        <v>68334073.414691195</v>
      </c>
      <c r="L92" s="15"/>
      <c r="M92" s="15"/>
    </row>
    <row r="93" spans="1:13" x14ac:dyDescent="0.2">
      <c r="A93" s="2" t="s">
        <v>101</v>
      </c>
      <c r="B93" s="1" t="s">
        <v>138</v>
      </c>
      <c r="C93" s="7">
        <v>18.796451111734299</v>
      </c>
      <c r="D93" s="1">
        <f t="shared" si="3"/>
        <v>4.8933407787314138</v>
      </c>
      <c r="E93">
        <f t="shared" si="4"/>
        <v>78224.136675313901</v>
      </c>
      <c r="F93" s="8">
        <v>4.8611111111111112E-2</v>
      </c>
      <c r="G93" s="3" t="s">
        <v>54</v>
      </c>
      <c r="H93" s="3" t="s">
        <v>55</v>
      </c>
      <c r="I93" s="3" t="s">
        <v>141</v>
      </c>
      <c r="J93" s="3">
        <f t="shared" si="11"/>
        <v>78224136.675313905</v>
      </c>
      <c r="K93" s="4">
        <f t="shared" si="5"/>
        <v>78224136.675313905</v>
      </c>
      <c r="L93" s="15"/>
      <c r="M93" s="15"/>
    </row>
    <row r="94" spans="1:13" x14ac:dyDescent="0.2">
      <c r="A94" s="2" t="s">
        <v>111</v>
      </c>
      <c r="B94" s="1" t="s">
        <v>139</v>
      </c>
      <c r="C94" s="7">
        <v>18.338658444316501</v>
      </c>
      <c r="D94" s="1">
        <f t="shared" si="3"/>
        <v>5.0135044746297197</v>
      </c>
      <c r="E94">
        <f t="shared" si="4"/>
        <v>103158.3708014204</v>
      </c>
      <c r="F94" s="8">
        <v>4.8611111111111112E-2</v>
      </c>
      <c r="G94" s="3" t="s">
        <v>54</v>
      </c>
      <c r="H94" s="3" t="s">
        <v>55</v>
      </c>
      <c r="I94" s="3" t="s">
        <v>141</v>
      </c>
      <c r="J94" s="3">
        <f t="shared" si="11"/>
        <v>103158370.80142041</v>
      </c>
      <c r="K94" s="4">
        <f t="shared" si="5"/>
        <v>103158370.80142041</v>
      </c>
      <c r="L94" s="14">
        <f t="shared" si="18"/>
        <v>102423675.89341979</v>
      </c>
      <c r="M94" s="15" t="s">
        <v>56</v>
      </c>
    </row>
    <row r="95" spans="1:13" x14ac:dyDescent="0.2">
      <c r="A95" s="2" t="s">
        <v>120</v>
      </c>
      <c r="B95" s="1" t="s">
        <v>139</v>
      </c>
      <c r="C95" s="7">
        <v>18.447261514335398</v>
      </c>
      <c r="D95" s="1">
        <f t="shared" si="3"/>
        <v>4.9849978007395865</v>
      </c>
      <c r="E95">
        <f t="shared" si="4"/>
        <v>96604.598693577078</v>
      </c>
      <c r="F95" s="8">
        <v>4.8611111111111112E-2</v>
      </c>
      <c r="G95" s="3" t="s">
        <v>54</v>
      </c>
      <c r="H95" s="3" t="s">
        <v>55</v>
      </c>
      <c r="I95" s="3" t="s">
        <v>141</v>
      </c>
      <c r="J95" s="3">
        <f t="shared" si="11"/>
        <v>96604598.693577081</v>
      </c>
      <c r="K95" s="4">
        <f t="shared" si="5"/>
        <v>96604598.693577081</v>
      </c>
      <c r="L95" s="15"/>
      <c r="M95" s="15"/>
    </row>
    <row r="96" spans="1:13" x14ac:dyDescent="0.2">
      <c r="A96" s="2" t="s">
        <v>102</v>
      </c>
      <c r="B96" s="1" t="s">
        <v>139</v>
      </c>
      <c r="C96" s="7">
        <v>18.2703248446484</v>
      </c>
      <c r="D96" s="1">
        <f t="shared" si="3"/>
        <v>5.0314410176863609</v>
      </c>
      <c r="E96">
        <f t="shared" si="4"/>
        <v>107508.05818526186</v>
      </c>
      <c r="F96" s="8">
        <v>4.8611111111111112E-2</v>
      </c>
      <c r="G96" s="3" t="s">
        <v>54</v>
      </c>
      <c r="H96" s="3" t="s">
        <v>55</v>
      </c>
      <c r="I96" s="3" t="s">
        <v>141</v>
      </c>
      <c r="J96" s="3">
        <f t="shared" si="11"/>
        <v>107508058.18526186</v>
      </c>
      <c r="K96" s="4">
        <f t="shared" si="5"/>
        <v>107508058.18526186</v>
      </c>
      <c r="L96" s="15"/>
      <c r="M96" s="15"/>
    </row>
    <row r="97" spans="1:13" x14ac:dyDescent="0.2">
      <c r="A97" s="2"/>
      <c r="B97" s="1"/>
      <c r="C97" s="7"/>
      <c r="D97" s="1"/>
      <c r="F97" s="8"/>
      <c r="G97" s="3"/>
      <c r="H97" s="3"/>
      <c r="I97" s="1"/>
      <c r="J97" s="3"/>
      <c r="K97" s="4"/>
      <c r="L97" s="10"/>
      <c r="M97" s="11"/>
    </row>
    <row r="98" spans="1:13" x14ac:dyDescent="0.2">
      <c r="A98" s="2"/>
      <c r="B98" s="1"/>
      <c r="C98" s="7"/>
      <c r="D98" s="1"/>
      <c r="F98" s="8"/>
      <c r="G98" s="3"/>
      <c r="H98" s="3"/>
      <c r="I98" s="1"/>
      <c r="J98" s="3"/>
      <c r="K98" s="4"/>
      <c r="L98" s="11"/>
      <c r="M98" s="11"/>
    </row>
    <row r="99" spans="1:13" x14ac:dyDescent="0.2">
      <c r="A99" s="2"/>
      <c r="B99" s="1"/>
      <c r="C99" s="7"/>
      <c r="D99" s="1"/>
      <c r="F99" s="8"/>
      <c r="G99" s="3"/>
      <c r="H99" s="3"/>
      <c r="I99" s="1"/>
      <c r="J99" s="3"/>
      <c r="K99" s="4"/>
      <c r="L99" s="11"/>
      <c r="M99" s="11"/>
    </row>
  </sheetData>
  <mergeCells count="43">
    <mergeCell ref="L88:L90"/>
    <mergeCell ref="M88:M90"/>
    <mergeCell ref="L91:L93"/>
    <mergeCell ref="M91:M93"/>
    <mergeCell ref="L94:L96"/>
    <mergeCell ref="M94:M96"/>
    <mergeCell ref="L79:L81"/>
    <mergeCell ref="M79:M81"/>
    <mergeCell ref="L82:L84"/>
    <mergeCell ref="M82:M84"/>
    <mergeCell ref="L85:L87"/>
    <mergeCell ref="M85:M87"/>
    <mergeCell ref="L70:L72"/>
    <mergeCell ref="M70:M72"/>
    <mergeCell ref="L73:L75"/>
    <mergeCell ref="M73:M75"/>
    <mergeCell ref="L76:L78"/>
    <mergeCell ref="M76:M78"/>
    <mergeCell ref="L61:L63"/>
    <mergeCell ref="M61:M63"/>
    <mergeCell ref="L64:L66"/>
    <mergeCell ref="M64:M66"/>
    <mergeCell ref="L67:L69"/>
    <mergeCell ref="M67:M69"/>
    <mergeCell ref="L52:L54"/>
    <mergeCell ref="M52:M54"/>
    <mergeCell ref="L55:L57"/>
    <mergeCell ref="M55:M57"/>
    <mergeCell ref="L58:L60"/>
    <mergeCell ref="M58:M60"/>
    <mergeCell ref="L43:L45"/>
    <mergeCell ref="M43:M45"/>
    <mergeCell ref="L46:L48"/>
    <mergeCell ref="M46:M48"/>
    <mergeCell ref="L49:L51"/>
    <mergeCell ref="M49:M51"/>
    <mergeCell ref="L40:L42"/>
    <mergeCell ref="M40:M42"/>
    <mergeCell ref="S7:U8"/>
    <mergeCell ref="L34:L36"/>
    <mergeCell ref="M34:M36"/>
    <mergeCell ref="L37:L39"/>
    <mergeCell ref="M37:M3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A841E-7148-DE43-80D0-F926C601E76E}">
  <dimension ref="A1:U99"/>
  <sheetViews>
    <sheetView workbookViewId="0"/>
  </sheetViews>
  <sheetFormatPr baseColWidth="10" defaultRowHeight="16" x14ac:dyDescent="0.2"/>
  <cols>
    <col min="2" max="2" width="13.1640625" bestFit="1" customWidth="1"/>
    <col min="4" max="4" width="20.5" bestFit="1" customWidth="1"/>
    <col min="7" max="7" width="9.1640625" bestFit="1" customWidth="1"/>
    <col min="8" max="8" width="13" bestFit="1" customWidth="1"/>
    <col min="9" max="9" width="14.33203125" bestFit="1" customWidth="1"/>
    <col min="10" max="10" width="12.1640625" bestFit="1" customWidth="1"/>
    <col min="13" max="13" width="13.1640625" bestFit="1" customWidth="1"/>
    <col min="21" max="21" width="13.1640625" bestFit="1" customWidth="1"/>
  </cols>
  <sheetData>
    <row r="1" spans="1:21" x14ac:dyDescent="0.2">
      <c r="A1" s="1" t="s">
        <v>0</v>
      </c>
      <c r="B1" s="1" t="s">
        <v>1</v>
      </c>
      <c r="C1" s="1" t="s">
        <v>45</v>
      </c>
      <c r="D1" s="1" t="s">
        <v>44</v>
      </c>
      <c r="N1" s="1" t="s">
        <v>0</v>
      </c>
      <c r="O1" s="1" t="s">
        <v>1</v>
      </c>
      <c r="P1" s="1" t="s">
        <v>2</v>
      </c>
      <c r="Q1" s="1" t="s">
        <v>44</v>
      </c>
    </row>
    <row r="2" spans="1:21" x14ac:dyDescent="0.2">
      <c r="A2" s="2" t="s">
        <v>3</v>
      </c>
      <c r="B2" s="3" t="s">
        <v>4</v>
      </c>
      <c r="C2" s="5">
        <f>LOG(P2)</f>
        <v>8.0136044023579664</v>
      </c>
      <c r="D2" s="7">
        <v>6.0553094532963403</v>
      </c>
      <c r="N2" s="2" t="s">
        <v>3</v>
      </c>
      <c r="O2" s="3" t="s">
        <v>4</v>
      </c>
      <c r="P2" s="4">
        <f>((2/37)*(6.0221*10^23))/(478*660*10^9)</f>
        <v>103182109.45826009</v>
      </c>
      <c r="Q2" s="7">
        <v>6.0553094532963403</v>
      </c>
    </row>
    <row r="3" spans="1:21" x14ac:dyDescent="0.2">
      <c r="A3" s="2" t="s">
        <v>5</v>
      </c>
      <c r="B3" s="3" t="s">
        <v>4</v>
      </c>
      <c r="C3" s="5">
        <f t="shared" ref="C3:C4" si="0">LOG(P3)</f>
        <v>8.0136044023579664</v>
      </c>
      <c r="D3" s="7">
        <v>6.1216322895799804</v>
      </c>
      <c r="N3" s="2" t="s">
        <v>5</v>
      </c>
      <c r="O3" s="3" t="s">
        <v>4</v>
      </c>
      <c r="P3" s="4">
        <f>((2/37)*(6.0221*10^23))/(478*660*10^9)</f>
        <v>103182109.45826009</v>
      </c>
      <c r="Q3" s="7">
        <v>6.1216322895799804</v>
      </c>
    </row>
    <row r="4" spans="1:21" x14ac:dyDescent="0.2">
      <c r="A4" s="2" t="s">
        <v>6</v>
      </c>
      <c r="B4" s="3" t="s">
        <v>4</v>
      </c>
      <c r="C4" s="5">
        <f t="shared" si="0"/>
        <v>8.0136044023579664</v>
      </c>
      <c r="D4" s="7">
        <v>6.0815989198812499</v>
      </c>
      <c r="N4" s="2" t="s">
        <v>6</v>
      </c>
      <c r="O4" s="3" t="s">
        <v>4</v>
      </c>
      <c r="P4" s="4">
        <f>((2/37)*(6.0221*10^23))/(478*660*10^9)</f>
        <v>103182109.45826009</v>
      </c>
      <c r="Q4" s="7">
        <v>6.0815989198812499</v>
      </c>
    </row>
    <row r="5" spans="1:21" x14ac:dyDescent="0.2">
      <c r="A5" s="2" t="s">
        <v>7</v>
      </c>
      <c r="B5" s="3" t="s">
        <v>8</v>
      </c>
      <c r="C5" s="5">
        <f>LOG(P5)</f>
        <v>7.0136044023579664</v>
      </c>
      <c r="D5" s="7">
        <v>11.570028298022599</v>
      </c>
      <c r="N5" s="2" t="s">
        <v>7</v>
      </c>
      <c r="O5" s="3" t="s">
        <v>8</v>
      </c>
      <c r="P5" s="4">
        <f>P4/10</f>
        <v>10318210.945826009</v>
      </c>
      <c r="Q5" s="7">
        <v>11.570028298022599</v>
      </c>
    </row>
    <row r="6" spans="1:21" ht="17" thickBot="1" x14ac:dyDescent="0.25">
      <c r="A6" s="2" t="s">
        <v>9</v>
      </c>
      <c r="B6" s="3" t="s">
        <v>8</v>
      </c>
      <c r="C6" s="5">
        <f t="shared" ref="C6:C7" si="1">LOG(P6)</f>
        <v>7.0136044023579664</v>
      </c>
      <c r="D6" s="7">
        <v>11.4354488199135</v>
      </c>
      <c r="N6" s="2" t="s">
        <v>9</v>
      </c>
      <c r="O6" s="3" t="s">
        <v>8</v>
      </c>
      <c r="P6" s="4">
        <f>P4/10</f>
        <v>10318210.945826009</v>
      </c>
      <c r="Q6" s="7">
        <v>11.4354488199135</v>
      </c>
    </row>
    <row r="7" spans="1:21" x14ac:dyDescent="0.2">
      <c r="A7" s="2" t="s">
        <v>10</v>
      </c>
      <c r="B7" s="3" t="s">
        <v>8</v>
      </c>
      <c r="C7" s="5">
        <f t="shared" si="1"/>
        <v>7.0136044023579664</v>
      </c>
      <c r="D7" s="7">
        <v>11.5796688334549</v>
      </c>
      <c r="N7" s="2" t="s">
        <v>10</v>
      </c>
      <c r="O7" s="3" t="s">
        <v>8</v>
      </c>
      <c r="P7" s="4">
        <f>P4/10</f>
        <v>10318210.945826009</v>
      </c>
      <c r="Q7" s="7">
        <v>11.5796688334549</v>
      </c>
      <c r="S7" s="16" t="s">
        <v>181</v>
      </c>
      <c r="T7" s="17"/>
      <c r="U7" s="18"/>
    </row>
    <row r="8" spans="1:21" ht="17" thickBot="1" x14ac:dyDescent="0.25">
      <c r="A8" s="2" t="s">
        <v>11</v>
      </c>
      <c r="B8" s="3" t="s">
        <v>12</v>
      </c>
      <c r="C8" s="5">
        <f>LOG(P8)</f>
        <v>6.0136044023579664</v>
      </c>
      <c r="D8" s="7">
        <v>15.047833280427099</v>
      </c>
      <c r="N8" s="2" t="s">
        <v>11</v>
      </c>
      <c r="O8" s="3" t="s">
        <v>12</v>
      </c>
      <c r="P8" s="4">
        <f>P7/10</f>
        <v>1031821.0945826009</v>
      </c>
      <c r="Q8" s="7">
        <v>15.047833280427099</v>
      </c>
      <c r="S8" s="19"/>
      <c r="T8" s="20"/>
      <c r="U8" s="21"/>
    </row>
    <row r="9" spans="1:21" x14ac:dyDescent="0.2">
      <c r="A9" s="2" t="s">
        <v>13</v>
      </c>
      <c r="B9" s="3" t="s">
        <v>12</v>
      </c>
      <c r="C9" s="5">
        <f t="shared" ref="C9:C28" si="2">LOG(P9)</f>
        <v>6.0136044023579664</v>
      </c>
      <c r="D9" s="7">
        <v>15.0293142284442</v>
      </c>
      <c r="N9" s="2" t="s">
        <v>13</v>
      </c>
      <c r="O9" s="3" t="s">
        <v>12</v>
      </c>
      <c r="P9" s="4">
        <f>P7/10</f>
        <v>1031821.0945826009</v>
      </c>
      <c r="Q9" s="7">
        <v>15.0293142284442</v>
      </c>
    </row>
    <row r="10" spans="1:21" x14ac:dyDescent="0.2">
      <c r="A10" s="2" t="s">
        <v>14</v>
      </c>
      <c r="B10" s="3" t="s">
        <v>12</v>
      </c>
      <c r="C10" s="5">
        <f t="shared" si="2"/>
        <v>6.0136044023579664</v>
      </c>
      <c r="D10" s="7">
        <v>15.055842886967501</v>
      </c>
      <c r="N10" s="2" t="s">
        <v>14</v>
      </c>
      <c r="O10" s="3" t="s">
        <v>12</v>
      </c>
      <c r="P10" s="4">
        <f>P7/10</f>
        <v>1031821.0945826009</v>
      </c>
      <c r="Q10" s="7">
        <v>15.055842886967501</v>
      </c>
      <c r="S10">
        <f>SLOPE(D2:D25,C2:C25)</f>
        <v>-3.8508115034398669</v>
      </c>
    </row>
    <row r="11" spans="1:21" x14ac:dyDescent="0.2">
      <c r="A11" s="2" t="s">
        <v>15</v>
      </c>
      <c r="B11" s="3" t="s">
        <v>16</v>
      </c>
      <c r="C11" s="5">
        <f t="shared" si="2"/>
        <v>5.0136044023579664</v>
      </c>
      <c r="D11" s="7">
        <v>18.499440250086899</v>
      </c>
      <c r="N11" s="2" t="s">
        <v>15</v>
      </c>
      <c r="O11" s="3" t="s">
        <v>16</v>
      </c>
      <c r="P11" s="4">
        <f>P10/10</f>
        <v>103182.10945826009</v>
      </c>
      <c r="Q11" s="7">
        <v>18.499440250086899</v>
      </c>
      <c r="S11">
        <f>INTERCEPT(D2:D25,C2:C25)</f>
        <v>37.877293015188343</v>
      </c>
    </row>
    <row r="12" spans="1:21" x14ac:dyDescent="0.2">
      <c r="A12" s="2" t="s">
        <v>17</v>
      </c>
      <c r="B12" s="3" t="s">
        <v>16</v>
      </c>
      <c r="C12" s="5">
        <f t="shared" si="2"/>
        <v>5.0136044023579664</v>
      </c>
      <c r="D12" s="7">
        <v>18.657691572466401</v>
      </c>
      <c r="N12" s="2" t="s">
        <v>17</v>
      </c>
      <c r="O12" s="3" t="s">
        <v>16</v>
      </c>
      <c r="P12" s="4">
        <f>P10/10</f>
        <v>103182.10945826009</v>
      </c>
      <c r="Q12" s="7">
        <v>18.657691572466401</v>
      </c>
    </row>
    <row r="13" spans="1:21" x14ac:dyDescent="0.2">
      <c r="A13" s="2" t="s">
        <v>18</v>
      </c>
      <c r="B13" s="3" t="s">
        <v>16</v>
      </c>
      <c r="C13" s="5">
        <f t="shared" si="2"/>
        <v>5.0136044023579664</v>
      </c>
      <c r="D13" s="7">
        <v>18.979851825314999</v>
      </c>
      <c r="N13" s="2" t="s">
        <v>18</v>
      </c>
      <c r="O13" s="3" t="s">
        <v>16</v>
      </c>
      <c r="P13" s="4">
        <f>P10/10</f>
        <v>103182.10945826009</v>
      </c>
      <c r="Q13" s="7">
        <v>18.979851825314999</v>
      </c>
    </row>
    <row r="14" spans="1:21" x14ac:dyDescent="0.2">
      <c r="A14" s="2" t="s">
        <v>19</v>
      </c>
      <c r="B14" s="3" t="s">
        <v>20</v>
      </c>
      <c r="C14" s="5">
        <f t="shared" si="2"/>
        <v>4.0136044023579664</v>
      </c>
      <c r="D14" s="7">
        <v>22.496269225743902</v>
      </c>
      <c r="N14" s="2" t="s">
        <v>19</v>
      </c>
      <c r="O14" s="3" t="s">
        <v>20</v>
      </c>
      <c r="P14" s="4">
        <f>P13/10</f>
        <v>10318.210945826009</v>
      </c>
      <c r="Q14" s="7">
        <v>22.496269225743902</v>
      </c>
    </row>
    <row r="15" spans="1:21" x14ac:dyDescent="0.2">
      <c r="A15" s="2" t="s">
        <v>21</v>
      </c>
      <c r="B15" s="3" t="s">
        <v>20</v>
      </c>
      <c r="C15" s="5">
        <f t="shared" si="2"/>
        <v>4.0136044023579664</v>
      </c>
      <c r="D15" s="7">
        <v>22.508407866416299</v>
      </c>
      <c r="N15" s="2" t="s">
        <v>21</v>
      </c>
      <c r="O15" s="3" t="s">
        <v>20</v>
      </c>
      <c r="P15" s="4">
        <f>P13/10</f>
        <v>10318.210945826009</v>
      </c>
      <c r="Q15" s="7">
        <v>22.508407866416299</v>
      </c>
    </row>
    <row r="16" spans="1:21" x14ac:dyDescent="0.2">
      <c r="A16" s="2" t="s">
        <v>22</v>
      </c>
      <c r="B16" s="3" t="s">
        <v>20</v>
      </c>
      <c r="C16" s="5">
        <f t="shared" si="2"/>
        <v>4.0136044023579664</v>
      </c>
      <c r="D16" s="7">
        <v>22.1483615857662</v>
      </c>
      <c r="N16" s="2" t="s">
        <v>22</v>
      </c>
      <c r="O16" s="3" t="s">
        <v>20</v>
      </c>
      <c r="P16" s="4">
        <f>P13/10</f>
        <v>10318.210945826009</v>
      </c>
      <c r="Q16" s="7">
        <v>22.1483615857662</v>
      </c>
    </row>
    <row r="17" spans="1:17" x14ac:dyDescent="0.2">
      <c r="A17" s="2" t="s">
        <v>23</v>
      </c>
      <c r="B17" s="3" t="s">
        <v>24</v>
      </c>
      <c r="C17" s="5">
        <f t="shared" si="2"/>
        <v>3.0136044023579664</v>
      </c>
      <c r="D17" s="7">
        <v>26.778538231237899</v>
      </c>
      <c r="N17" s="2" t="s">
        <v>23</v>
      </c>
      <c r="O17" s="3" t="s">
        <v>24</v>
      </c>
      <c r="P17" s="4">
        <f>P16/10</f>
        <v>1031.8210945826008</v>
      </c>
      <c r="Q17" s="7">
        <v>26.778538231237899</v>
      </c>
    </row>
    <row r="18" spans="1:17" x14ac:dyDescent="0.2">
      <c r="A18" s="2" t="s">
        <v>25</v>
      </c>
      <c r="B18" s="3" t="s">
        <v>24</v>
      </c>
      <c r="C18" s="5">
        <f t="shared" si="2"/>
        <v>3.0136044023579664</v>
      </c>
      <c r="D18" s="7">
        <v>26.323378707588301</v>
      </c>
      <c r="N18" s="2" t="s">
        <v>25</v>
      </c>
      <c r="O18" s="3" t="s">
        <v>24</v>
      </c>
      <c r="P18" s="4">
        <f>P16/10</f>
        <v>1031.8210945826008</v>
      </c>
      <c r="Q18" s="7">
        <v>26.323378707588301</v>
      </c>
    </row>
    <row r="19" spans="1:17" x14ac:dyDescent="0.2">
      <c r="A19" s="2" t="s">
        <v>26</v>
      </c>
      <c r="B19" s="3" t="s">
        <v>24</v>
      </c>
      <c r="C19" s="5">
        <f t="shared" si="2"/>
        <v>3.0136044023579664</v>
      </c>
      <c r="D19" s="7">
        <v>26.642893491767101</v>
      </c>
      <c r="N19" s="2" t="s">
        <v>26</v>
      </c>
      <c r="O19" s="3" t="s">
        <v>24</v>
      </c>
      <c r="P19" s="4">
        <f>P16/10</f>
        <v>1031.8210945826008</v>
      </c>
      <c r="Q19" s="7">
        <v>26.642893491767101</v>
      </c>
    </row>
    <row r="20" spans="1:17" x14ac:dyDescent="0.2">
      <c r="A20" s="2" t="s">
        <v>27</v>
      </c>
      <c r="B20" s="3" t="s">
        <v>28</v>
      </c>
      <c r="C20" s="5">
        <f t="shared" si="2"/>
        <v>2.0136044023579664</v>
      </c>
      <c r="D20" s="7">
        <v>29.3168586621366</v>
      </c>
      <c r="N20" s="2" t="s">
        <v>27</v>
      </c>
      <c r="O20" s="3" t="s">
        <v>28</v>
      </c>
      <c r="P20" s="4">
        <f>P19/10</f>
        <v>103.18210945826009</v>
      </c>
      <c r="Q20" s="7">
        <v>29.3168586621366</v>
      </c>
    </row>
    <row r="21" spans="1:17" x14ac:dyDescent="0.2">
      <c r="A21" s="2" t="s">
        <v>29</v>
      </c>
      <c r="B21" s="3" t="s">
        <v>28</v>
      </c>
      <c r="C21" s="5">
        <f t="shared" si="2"/>
        <v>2.0136044023579664</v>
      </c>
      <c r="D21" s="7">
        <v>29.867455540778401</v>
      </c>
      <c r="N21" s="2" t="s">
        <v>29</v>
      </c>
      <c r="O21" s="3" t="s">
        <v>28</v>
      </c>
      <c r="P21" s="4">
        <f>P19/10</f>
        <v>103.18210945826009</v>
      </c>
      <c r="Q21" s="7">
        <v>29.867455540778401</v>
      </c>
    </row>
    <row r="22" spans="1:17" x14ac:dyDescent="0.2">
      <c r="A22" s="2" t="s">
        <v>30</v>
      </c>
      <c r="B22" s="3" t="s">
        <v>28</v>
      </c>
      <c r="C22" s="5">
        <f t="shared" si="2"/>
        <v>2.0136044023579664</v>
      </c>
      <c r="D22" s="7">
        <v>30.8164264417419</v>
      </c>
      <c r="N22" s="2" t="s">
        <v>30</v>
      </c>
      <c r="O22" s="3" t="s">
        <v>28</v>
      </c>
      <c r="P22" s="4">
        <f>P19/10</f>
        <v>103.18210945826009</v>
      </c>
      <c r="Q22" s="7">
        <v>30.8164264417419</v>
      </c>
    </row>
    <row r="23" spans="1:17" x14ac:dyDescent="0.2">
      <c r="A23" s="2" t="s">
        <v>31</v>
      </c>
      <c r="B23" s="3" t="s">
        <v>32</v>
      </c>
      <c r="C23" s="5">
        <f t="shared" si="2"/>
        <v>1.0136044023579664</v>
      </c>
      <c r="D23" s="7">
        <v>32.2859769273119</v>
      </c>
      <c r="N23" s="2" t="s">
        <v>31</v>
      </c>
      <c r="O23" s="3" t="s">
        <v>32</v>
      </c>
      <c r="P23" s="4">
        <f>P22/10</f>
        <v>10.318210945826008</v>
      </c>
      <c r="Q23" s="7">
        <v>32.2859769273119</v>
      </c>
    </row>
    <row r="24" spans="1:17" x14ac:dyDescent="0.2">
      <c r="A24" s="2" t="s">
        <v>33</v>
      </c>
      <c r="B24" s="3" t="s">
        <v>32</v>
      </c>
      <c r="C24" s="5">
        <f t="shared" si="2"/>
        <v>1.0136044023579664</v>
      </c>
      <c r="D24" s="7">
        <v>33.011709500616703</v>
      </c>
      <c r="N24" s="2" t="s">
        <v>33</v>
      </c>
      <c r="O24" s="3" t="s">
        <v>32</v>
      </c>
      <c r="P24" s="4">
        <f>P22/10</f>
        <v>10.318210945826008</v>
      </c>
      <c r="Q24" s="7">
        <v>33.011709500616703</v>
      </c>
    </row>
    <row r="25" spans="1:17" x14ac:dyDescent="0.2">
      <c r="A25" s="2" t="s">
        <v>34</v>
      </c>
      <c r="B25" s="3" t="s">
        <v>32</v>
      </c>
      <c r="C25" s="5">
        <f t="shared" si="2"/>
        <v>1.0136044023579664</v>
      </c>
      <c r="D25" s="7">
        <v>35.600141415713999</v>
      </c>
      <c r="N25" s="2" t="s">
        <v>34</v>
      </c>
      <c r="O25" s="3" t="s">
        <v>32</v>
      </c>
      <c r="P25" s="4">
        <f>P22/10</f>
        <v>10.318210945826008</v>
      </c>
      <c r="Q25" s="7">
        <v>35.600141415713999</v>
      </c>
    </row>
    <row r="26" spans="1:17" x14ac:dyDescent="0.2">
      <c r="A26" s="2" t="s">
        <v>35</v>
      </c>
      <c r="B26" s="3" t="s">
        <v>36</v>
      </c>
      <c r="C26" s="5">
        <f>LOG(P26)</f>
        <v>1.3604402357966342E-2</v>
      </c>
      <c r="D26" s="7">
        <v>36.003537285272103</v>
      </c>
      <c r="N26" s="2" t="s">
        <v>35</v>
      </c>
      <c r="O26" s="3" t="s">
        <v>36</v>
      </c>
      <c r="P26" s="4">
        <f>P25/10</f>
        <v>1.0318210945826007</v>
      </c>
      <c r="Q26" s="7">
        <v>36.003537285272103</v>
      </c>
    </row>
    <row r="27" spans="1:17" x14ac:dyDescent="0.2">
      <c r="A27" s="2" t="s">
        <v>37</v>
      </c>
      <c r="B27" s="3" t="s">
        <v>36</v>
      </c>
      <c r="C27" s="5">
        <f t="shared" si="2"/>
        <v>1.3604402357966342E-2</v>
      </c>
      <c r="D27" s="7">
        <v>39.158748204155401</v>
      </c>
      <c r="N27" s="2" t="s">
        <v>37</v>
      </c>
      <c r="O27" s="3" t="s">
        <v>36</v>
      </c>
      <c r="P27" s="4">
        <f>P25/10</f>
        <v>1.0318210945826007</v>
      </c>
      <c r="Q27" s="7">
        <v>39.158748204155401</v>
      </c>
    </row>
    <row r="28" spans="1:17" x14ac:dyDescent="0.2">
      <c r="A28" s="2" t="s">
        <v>38</v>
      </c>
      <c r="B28" s="3" t="s">
        <v>36</v>
      </c>
      <c r="C28" s="5">
        <f t="shared" si="2"/>
        <v>1.3604402357966342E-2</v>
      </c>
      <c r="D28" s="7"/>
      <c r="N28" s="2" t="s">
        <v>38</v>
      </c>
      <c r="O28" s="3" t="s">
        <v>36</v>
      </c>
      <c r="P28" s="4">
        <f>P25/10</f>
        <v>1.0318210945826007</v>
      </c>
      <c r="Q28" s="7"/>
    </row>
    <row r="29" spans="1:17" x14ac:dyDescent="0.2">
      <c r="A29" s="2" t="s">
        <v>39</v>
      </c>
      <c r="B29" s="3" t="s">
        <v>40</v>
      </c>
      <c r="C29" s="3" t="s">
        <v>41</v>
      </c>
      <c r="D29" s="7"/>
      <c r="N29" s="2" t="s">
        <v>39</v>
      </c>
      <c r="O29" s="3" t="s">
        <v>40</v>
      </c>
      <c r="P29" s="1" t="s">
        <v>41</v>
      </c>
      <c r="Q29" s="7"/>
    </row>
    <row r="30" spans="1:17" x14ac:dyDescent="0.2">
      <c r="A30" s="2" t="s">
        <v>42</v>
      </c>
      <c r="B30" s="3" t="s">
        <v>40</v>
      </c>
      <c r="C30" s="3" t="s">
        <v>41</v>
      </c>
      <c r="D30" s="7"/>
      <c r="N30" s="2" t="s">
        <v>42</v>
      </c>
      <c r="O30" s="3" t="s">
        <v>40</v>
      </c>
      <c r="P30" s="1" t="s">
        <v>41</v>
      </c>
      <c r="Q30" s="7"/>
    </row>
    <row r="31" spans="1:17" x14ac:dyDescent="0.2">
      <c r="A31" s="2" t="s">
        <v>43</v>
      </c>
      <c r="B31" s="3" t="s">
        <v>40</v>
      </c>
      <c r="C31" s="3" t="s">
        <v>41</v>
      </c>
      <c r="D31" s="7"/>
      <c r="N31" s="2" t="s">
        <v>43</v>
      </c>
      <c r="O31" s="3" t="s">
        <v>40</v>
      </c>
      <c r="P31" s="1" t="s">
        <v>41</v>
      </c>
      <c r="Q31" s="7"/>
    </row>
    <row r="33" spans="1:21" x14ac:dyDescent="0.2">
      <c r="A33" s="1" t="s">
        <v>0</v>
      </c>
      <c r="B33" s="1" t="s">
        <v>1</v>
      </c>
      <c r="C33" s="1" t="s">
        <v>44</v>
      </c>
      <c r="D33" t="s">
        <v>142</v>
      </c>
      <c r="E33" s="3" t="s">
        <v>46</v>
      </c>
      <c r="F33" s="3" t="s">
        <v>47</v>
      </c>
      <c r="G33" s="3" t="s">
        <v>48</v>
      </c>
      <c r="H33" s="3" t="s">
        <v>49</v>
      </c>
      <c r="I33" s="3" t="s">
        <v>50</v>
      </c>
      <c r="J33" s="3"/>
      <c r="K33" s="3"/>
      <c r="L33" s="3" t="s">
        <v>51</v>
      </c>
      <c r="M33" s="3"/>
    </row>
    <row r="34" spans="1:21" x14ac:dyDescent="0.2">
      <c r="A34" s="2" t="s">
        <v>143</v>
      </c>
      <c r="B34" s="1" t="s">
        <v>170</v>
      </c>
      <c r="C34" s="7">
        <v>21.3952913528625</v>
      </c>
      <c r="D34" s="1">
        <f>(C34-$S$11)/$S$10</f>
        <v>4.2801372249986116</v>
      </c>
      <c r="E34">
        <f>10^D34</f>
        <v>19060.628857764208</v>
      </c>
      <c r="F34" s="8">
        <v>4.8611111111111112E-2</v>
      </c>
      <c r="G34" s="3" t="s">
        <v>54</v>
      </c>
      <c r="H34" s="3" t="s">
        <v>55</v>
      </c>
      <c r="I34" s="3" t="s">
        <v>140</v>
      </c>
      <c r="J34" s="3">
        <f>((E34*10*50)/100)*100</f>
        <v>9530314.4288821053</v>
      </c>
      <c r="K34" s="4">
        <f>J34</f>
        <v>9530314.4288821053</v>
      </c>
      <c r="L34" s="14">
        <f>AVERAGE(K34:K36)</f>
        <v>9608389.1778418329</v>
      </c>
      <c r="M34" s="15" t="s">
        <v>56</v>
      </c>
    </row>
    <row r="35" spans="1:21" x14ac:dyDescent="0.2">
      <c r="A35" s="2" t="s">
        <v>144</v>
      </c>
      <c r="B35" s="1" t="s">
        <v>170</v>
      </c>
      <c r="C35" s="7">
        <v>21.408658494612101</v>
      </c>
      <c r="D35" s="1">
        <f t="shared" ref="D35:D60" si="3">(C35-$S$11)/$S$10</f>
        <v>4.2766659717997308</v>
      </c>
      <c r="E35">
        <f t="shared" ref="E35:E60" si="4">10^D35</f>
        <v>18908.887230837048</v>
      </c>
      <c r="F35" s="8">
        <v>4.8611111111111112E-2</v>
      </c>
      <c r="G35" s="3" t="s">
        <v>54</v>
      </c>
      <c r="H35" s="3" t="s">
        <v>55</v>
      </c>
      <c r="I35" s="3" t="s">
        <v>140</v>
      </c>
      <c r="J35" s="3">
        <f>((E35*10*50)/100)*100</f>
        <v>9454443.6154185236</v>
      </c>
      <c r="K35" s="4">
        <f t="shared" ref="K35:K60" si="5">J35</f>
        <v>9454443.6154185236</v>
      </c>
      <c r="L35" s="15"/>
      <c r="M35" s="15"/>
    </row>
    <row r="36" spans="1:21" x14ac:dyDescent="0.2">
      <c r="A36" s="2" t="s">
        <v>145</v>
      </c>
      <c r="B36" s="1" t="s">
        <v>170</v>
      </c>
      <c r="C36" s="7">
        <v>21.341742192287199</v>
      </c>
      <c r="D36" s="1">
        <f t="shared" si="3"/>
        <v>4.294043166779316</v>
      </c>
      <c r="E36">
        <f t="shared" si="4"/>
        <v>19680.818978449741</v>
      </c>
      <c r="F36" s="8">
        <v>4.8611111111111112E-2</v>
      </c>
      <c r="G36" s="3" t="s">
        <v>54</v>
      </c>
      <c r="H36" s="3" t="s">
        <v>55</v>
      </c>
      <c r="I36" s="3" t="s">
        <v>140</v>
      </c>
      <c r="J36" s="3">
        <f>((E36*10*50)/100)*100</f>
        <v>9840409.4892248698</v>
      </c>
      <c r="K36" s="4">
        <f t="shared" si="5"/>
        <v>9840409.4892248698</v>
      </c>
      <c r="L36" s="15"/>
      <c r="M36" s="15"/>
    </row>
    <row r="37" spans="1:21" x14ac:dyDescent="0.2">
      <c r="A37" s="2" t="s">
        <v>146</v>
      </c>
      <c r="B37" s="1" t="s">
        <v>171</v>
      </c>
      <c r="C37" s="7">
        <v>20.114245693743001</v>
      </c>
      <c r="D37" s="1">
        <f t="shared" si="3"/>
        <v>4.6128062372250378</v>
      </c>
      <c r="E37">
        <f t="shared" si="4"/>
        <v>41002.112908175041</v>
      </c>
      <c r="F37" s="8">
        <v>4.8611111111111112E-2</v>
      </c>
      <c r="G37" s="3" t="s">
        <v>54</v>
      </c>
      <c r="H37" s="3" t="s">
        <v>55</v>
      </c>
      <c r="I37" s="3" t="s">
        <v>141</v>
      </c>
      <c r="J37" s="3">
        <f t="shared" ref="J37:J39" si="6">((E37*10*50)/50)*100</f>
        <v>41002112.908175044</v>
      </c>
      <c r="K37" s="4">
        <f t="shared" si="5"/>
        <v>41002112.908175044</v>
      </c>
      <c r="L37" s="14">
        <f>AVERAGE(K37:K39)</f>
        <v>41360998.012211986</v>
      </c>
      <c r="M37" s="15" t="s">
        <v>56</v>
      </c>
      <c r="S37" s="1"/>
      <c r="T37" s="4"/>
      <c r="U37" s="1"/>
    </row>
    <row r="38" spans="1:21" x14ac:dyDescent="0.2">
      <c r="A38" s="2" t="s">
        <v>147</v>
      </c>
      <c r="B38" s="1" t="s">
        <v>171</v>
      </c>
      <c r="C38" s="7">
        <v>20.122742723920201</v>
      </c>
      <c r="D38" s="1">
        <f t="shared" si="3"/>
        <v>4.6105996814978587</v>
      </c>
      <c r="E38">
        <f t="shared" si="4"/>
        <v>40794.318423931458</v>
      </c>
      <c r="F38" s="8">
        <v>4.8611111111111112E-2</v>
      </c>
      <c r="G38" s="3" t="s">
        <v>54</v>
      </c>
      <c r="H38" s="3" t="s">
        <v>55</v>
      </c>
      <c r="I38" s="3" t="s">
        <v>141</v>
      </c>
      <c r="J38" s="3">
        <f t="shared" si="6"/>
        <v>40794318.423931457</v>
      </c>
      <c r="K38" s="4">
        <f t="shared" si="5"/>
        <v>40794318.423931457</v>
      </c>
      <c r="L38" s="15"/>
      <c r="M38" s="15"/>
      <c r="S38" s="1"/>
      <c r="T38" s="4"/>
      <c r="U38" s="1"/>
    </row>
    <row r="39" spans="1:21" x14ac:dyDescent="0.2">
      <c r="A39" s="2" t="s">
        <v>148</v>
      </c>
      <c r="B39" s="1" t="s">
        <v>171</v>
      </c>
      <c r="C39" s="7">
        <v>20.062659655238399</v>
      </c>
      <c r="D39" s="1">
        <f t="shared" si="3"/>
        <v>4.6262023846237144</v>
      </c>
      <c r="E39">
        <f t="shared" si="4"/>
        <v>42286.562704529453</v>
      </c>
      <c r="F39" s="8">
        <v>4.8611111111111112E-2</v>
      </c>
      <c r="G39" s="3" t="s">
        <v>54</v>
      </c>
      <c r="H39" s="3" t="s">
        <v>55</v>
      </c>
      <c r="I39" s="3" t="s">
        <v>141</v>
      </c>
      <c r="J39" s="3">
        <f t="shared" si="6"/>
        <v>42286562.704529449</v>
      </c>
      <c r="K39" s="4">
        <f t="shared" si="5"/>
        <v>42286562.704529449</v>
      </c>
      <c r="L39" s="15"/>
      <c r="M39" s="15"/>
      <c r="S39" s="1"/>
      <c r="T39" s="4"/>
      <c r="U39" s="1"/>
    </row>
    <row r="40" spans="1:21" x14ac:dyDescent="0.2">
      <c r="A40" s="2" t="s">
        <v>149</v>
      </c>
      <c r="B40" s="1" t="s">
        <v>172</v>
      </c>
      <c r="C40" s="7">
        <v>19.215588432744301</v>
      </c>
      <c r="D40" s="1">
        <f t="shared" si="3"/>
        <v>4.8461745182213791</v>
      </c>
      <c r="E40">
        <f t="shared" si="4"/>
        <v>70173.723000236758</v>
      </c>
      <c r="F40" s="8">
        <v>4.8611111111111112E-2</v>
      </c>
      <c r="G40" s="3" t="s">
        <v>54</v>
      </c>
      <c r="H40" s="3" t="s">
        <v>55</v>
      </c>
      <c r="I40" s="3" t="s">
        <v>141</v>
      </c>
      <c r="J40" s="3">
        <f t="shared" ref="J40:J42" si="7">((E40*10*50)/50)*100</f>
        <v>70173723.000236765</v>
      </c>
      <c r="K40" s="4">
        <f t="shared" si="5"/>
        <v>70173723.000236765</v>
      </c>
      <c r="L40" s="14">
        <f>AVERAGE(K40:K42)</f>
        <v>71677172.559048116</v>
      </c>
      <c r="M40" s="15" t="s">
        <v>56</v>
      </c>
      <c r="O40" s="12"/>
    </row>
    <row r="41" spans="1:21" x14ac:dyDescent="0.2">
      <c r="A41" s="2" t="s">
        <v>150</v>
      </c>
      <c r="B41" s="1" t="s">
        <v>172</v>
      </c>
      <c r="C41" s="7">
        <v>19.153515004839701</v>
      </c>
      <c r="D41" s="1">
        <f t="shared" si="3"/>
        <v>4.8622940888233552</v>
      </c>
      <c r="E41">
        <f t="shared" si="4"/>
        <v>72827.279811392189</v>
      </c>
      <c r="F41" s="8">
        <v>4.8611111111111112E-2</v>
      </c>
      <c r="G41" s="3" t="s">
        <v>54</v>
      </c>
      <c r="H41" s="3" t="s">
        <v>55</v>
      </c>
      <c r="I41" s="3" t="s">
        <v>141</v>
      </c>
      <c r="J41" s="3">
        <f t="shared" si="7"/>
        <v>72827279.811392188</v>
      </c>
      <c r="K41" s="4">
        <f t="shared" si="5"/>
        <v>72827279.811392188</v>
      </c>
      <c r="L41" s="15"/>
      <c r="M41" s="15"/>
      <c r="O41" s="12"/>
    </row>
    <row r="42" spans="1:21" x14ac:dyDescent="0.2">
      <c r="A42" s="2" t="s">
        <v>151</v>
      </c>
      <c r="B42" s="1" t="s">
        <v>172</v>
      </c>
      <c r="C42" s="7">
        <v>19.171912525393399</v>
      </c>
      <c r="D42" s="1">
        <f t="shared" si="3"/>
        <v>4.8575165190728589</v>
      </c>
      <c r="E42">
        <f t="shared" si="4"/>
        <v>72030.514865515404</v>
      </c>
      <c r="F42" s="8">
        <v>4.8611111111111112E-2</v>
      </c>
      <c r="G42" s="3" t="s">
        <v>54</v>
      </c>
      <c r="H42" s="3" t="s">
        <v>55</v>
      </c>
      <c r="I42" s="3" t="s">
        <v>141</v>
      </c>
      <c r="J42" s="3">
        <f t="shared" si="7"/>
        <v>72030514.865515411</v>
      </c>
      <c r="K42" s="4">
        <f t="shared" si="5"/>
        <v>72030514.865515411</v>
      </c>
      <c r="L42" s="15"/>
      <c r="M42" s="15"/>
      <c r="O42" s="12"/>
    </row>
    <row r="43" spans="1:21" x14ac:dyDescent="0.2">
      <c r="A43" s="2" t="s">
        <v>152</v>
      </c>
      <c r="B43" s="1" t="s">
        <v>173</v>
      </c>
      <c r="C43" s="7">
        <v>18.6960194599747</v>
      </c>
      <c r="D43" s="1">
        <f t="shared" si="3"/>
        <v>4.9810990587514672</v>
      </c>
      <c r="E43">
        <f t="shared" si="4"/>
        <v>95741.242374465815</v>
      </c>
      <c r="F43" s="8">
        <v>4.8611111111111112E-2</v>
      </c>
      <c r="G43" s="3" t="s">
        <v>54</v>
      </c>
      <c r="H43" s="3" t="s">
        <v>55</v>
      </c>
      <c r="I43" s="3" t="s">
        <v>141</v>
      </c>
      <c r="J43" s="3">
        <f>((E43*10*50)/50)*100</f>
        <v>95741242.374465808</v>
      </c>
      <c r="K43" s="4">
        <f t="shared" si="5"/>
        <v>95741242.374465808</v>
      </c>
      <c r="L43" s="14">
        <f>AVERAGE(K43:K45)</f>
        <v>101484385.86040361</v>
      </c>
      <c r="M43" s="15" t="s">
        <v>56</v>
      </c>
      <c r="O43" s="12"/>
    </row>
    <row r="44" spans="1:21" x14ac:dyDescent="0.2">
      <c r="A44" s="2" t="s">
        <v>153</v>
      </c>
      <c r="B44" s="1" t="s">
        <v>173</v>
      </c>
      <c r="C44" s="7">
        <v>18.580760117087301</v>
      </c>
      <c r="D44" s="1">
        <f t="shared" si="3"/>
        <v>5.0110302415124099</v>
      </c>
      <c r="E44">
        <f t="shared" si="4"/>
        <v>102572.33486311448</v>
      </c>
      <c r="F44" s="8">
        <v>4.8611111111111112E-2</v>
      </c>
      <c r="G44" s="3" t="s">
        <v>54</v>
      </c>
      <c r="H44" s="3" t="s">
        <v>55</v>
      </c>
      <c r="I44" s="3" t="s">
        <v>141</v>
      </c>
      <c r="J44" s="3">
        <f t="shared" ref="J44:J60" si="8">((E44*10*50)/50)*100</f>
        <v>102572334.86311448</v>
      </c>
      <c r="K44" s="4">
        <f t="shared" si="5"/>
        <v>102572334.86311448</v>
      </c>
      <c r="L44" s="15"/>
      <c r="M44" s="15"/>
      <c r="O44" s="12"/>
    </row>
    <row r="45" spans="1:21" x14ac:dyDescent="0.2">
      <c r="A45" s="2" t="s">
        <v>154</v>
      </c>
      <c r="B45" s="1" t="s">
        <v>173</v>
      </c>
      <c r="C45" s="7">
        <v>18.523586638638601</v>
      </c>
      <c r="D45" s="1">
        <f t="shared" si="3"/>
        <v>5.0258773661762959</v>
      </c>
      <c r="E45">
        <f t="shared" si="4"/>
        <v>106139.58034363053</v>
      </c>
      <c r="F45" s="8">
        <v>4.8611111111111112E-2</v>
      </c>
      <c r="G45" s="3" t="s">
        <v>54</v>
      </c>
      <c r="H45" s="3" t="s">
        <v>55</v>
      </c>
      <c r="I45" s="3" t="s">
        <v>141</v>
      </c>
      <c r="J45" s="3">
        <f t="shared" si="8"/>
        <v>106139580.34363054</v>
      </c>
      <c r="K45" s="4">
        <f t="shared" si="5"/>
        <v>106139580.34363054</v>
      </c>
      <c r="L45" s="15"/>
      <c r="M45" s="15"/>
      <c r="O45" s="12"/>
    </row>
    <row r="46" spans="1:21" x14ac:dyDescent="0.2">
      <c r="A46" s="2" t="s">
        <v>155</v>
      </c>
      <c r="B46" s="1" t="s">
        <v>174</v>
      </c>
      <c r="C46" s="7">
        <v>30.804672553609301</v>
      </c>
      <c r="D46" s="1">
        <f t="shared" si="3"/>
        <v>1.8366571449319673</v>
      </c>
      <c r="E46">
        <f t="shared" si="4"/>
        <v>68.652624584111592</v>
      </c>
      <c r="F46" s="8">
        <v>4.8611111111111112E-2</v>
      </c>
      <c r="G46" s="3" t="s">
        <v>54</v>
      </c>
      <c r="H46" s="3" t="s">
        <v>55</v>
      </c>
      <c r="I46" s="3" t="s">
        <v>141</v>
      </c>
      <c r="J46" s="3">
        <f t="shared" si="8"/>
        <v>68652.624584111589</v>
      </c>
      <c r="K46" s="4">
        <f t="shared" si="5"/>
        <v>68652.624584111589</v>
      </c>
      <c r="L46" s="14">
        <f t="shared" ref="L46" si="9">AVERAGE(K46:K48)</f>
        <v>76552.844215385572</v>
      </c>
      <c r="M46" s="15" t="s">
        <v>56</v>
      </c>
      <c r="O46" s="12"/>
    </row>
    <row r="47" spans="1:21" x14ac:dyDescent="0.2">
      <c r="A47" s="2" t="s">
        <v>156</v>
      </c>
      <c r="B47" s="1" t="s">
        <v>174</v>
      </c>
      <c r="C47" s="7">
        <v>30.628899249500599</v>
      </c>
      <c r="D47" s="1">
        <f t="shared" si="3"/>
        <v>1.8823029273733272</v>
      </c>
      <c r="E47">
        <f t="shared" si="4"/>
        <v>76.261075779912971</v>
      </c>
      <c r="F47" s="8">
        <v>4.8611111111111112E-2</v>
      </c>
      <c r="G47" s="3" t="s">
        <v>54</v>
      </c>
      <c r="H47" s="3" t="s">
        <v>55</v>
      </c>
      <c r="I47" s="3" t="s">
        <v>141</v>
      </c>
      <c r="J47" s="3">
        <f t="shared" si="8"/>
        <v>76261.075779912964</v>
      </c>
      <c r="K47" s="4">
        <f t="shared" si="5"/>
        <v>76261.075779912964</v>
      </c>
      <c r="L47" s="15"/>
      <c r="M47" s="15"/>
      <c r="O47" s="12"/>
    </row>
    <row r="48" spans="1:21" x14ac:dyDescent="0.2">
      <c r="A48" s="2" t="s">
        <v>157</v>
      </c>
      <c r="B48" s="1" t="s">
        <v>174</v>
      </c>
      <c r="C48" s="7">
        <v>30.4524924302806</v>
      </c>
      <c r="D48" s="1">
        <f t="shared" si="3"/>
        <v>1.9281132245178165</v>
      </c>
      <c r="E48">
        <f t="shared" si="4"/>
        <v>84.744832282132137</v>
      </c>
      <c r="F48" s="8">
        <v>4.8611111111111112E-2</v>
      </c>
      <c r="G48" s="3" t="s">
        <v>54</v>
      </c>
      <c r="H48" s="3" t="s">
        <v>55</v>
      </c>
      <c r="I48" s="3" t="s">
        <v>141</v>
      </c>
      <c r="J48" s="3">
        <f t="shared" si="8"/>
        <v>84744.832282132149</v>
      </c>
      <c r="K48" s="4">
        <f t="shared" si="5"/>
        <v>84744.832282132149</v>
      </c>
      <c r="L48" s="15"/>
      <c r="M48" s="15"/>
      <c r="O48" s="12"/>
    </row>
    <row r="49" spans="1:13" x14ac:dyDescent="0.2">
      <c r="A49" s="2" t="s">
        <v>158</v>
      </c>
      <c r="B49" s="1" t="s">
        <v>175</v>
      </c>
      <c r="C49" s="7">
        <v>19.488997332232302</v>
      </c>
      <c r="D49" s="1">
        <f t="shared" si="3"/>
        <v>4.7751741851113918</v>
      </c>
      <c r="E49">
        <f t="shared" si="4"/>
        <v>59590.10972593636</v>
      </c>
      <c r="F49" s="8">
        <v>4.8611111111111112E-2</v>
      </c>
      <c r="G49" s="3" t="s">
        <v>54</v>
      </c>
      <c r="H49" s="3" t="s">
        <v>55</v>
      </c>
      <c r="I49" s="3" t="s">
        <v>141</v>
      </c>
      <c r="J49" s="3">
        <f t="shared" si="8"/>
        <v>59590109.725936361</v>
      </c>
      <c r="K49" s="4">
        <f t="shared" si="5"/>
        <v>59590109.725936361</v>
      </c>
      <c r="L49" s="14">
        <f t="shared" ref="L49" si="10">AVERAGE(K49:K51)</f>
        <v>63342310.19417236</v>
      </c>
      <c r="M49" s="15" t="s">
        <v>56</v>
      </c>
    </row>
    <row r="50" spans="1:13" x14ac:dyDescent="0.2">
      <c r="A50" s="2" t="s">
        <v>159</v>
      </c>
      <c r="B50" s="1" t="s">
        <v>175</v>
      </c>
      <c r="C50" s="7">
        <v>19.325456143936499</v>
      </c>
      <c r="D50" s="1">
        <f t="shared" si="3"/>
        <v>4.8176434641580848</v>
      </c>
      <c r="E50">
        <f t="shared" si="4"/>
        <v>65711.815200653611</v>
      </c>
      <c r="F50" s="8">
        <v>4.8611111111111112E-2</v>
      </c>
      <c r="G50" s="3" t="s">
        <v>54</v>
      </c>
      <c r="H50" s="3" t="s">
        <v>55</v>
      </c>
      <c r="I50" s="3" t="s">
        <v>141</v>
      </c>
      <c r="J50" s="3">
        <f t="shared" si="8"/>
        <v>65711815.200653613</v>
      </c>
      <c r="K50" s="4">
        <f t="shared" si="5"/>
        <v>65711815.200653613</v>
      </c>
      <c r="L50" s="15"/>
      <c r="M50" s="15"/>
    </row>
    <row r="51" spans="1:13" x14ac:dyDescent="0.2">
      <c r="A51" s="2" t="s">
        <v>160</v>
      </c>
      <c r="B51" s="1" t="s">
        <v>175</v>
      </c>
      <c r="C51" s="7">
        <v>19.350761239961599</v>
      </c>
      <c r="D51" s="1">
        <f t="shared" si="3"/>
        <v>4.8110720970572816</v>
      </c>
      <c r="E51">
        <f t="shared" si="4"/>
        <v>64725.005655927118</v>
      </c>
      <c r="F51" s="8">
        <v>4.8611111111111112E-2</v>
      </c>
      <c r="G51" s="3" t="s">
        <v>54</v>
      </c>
      <c r="H51" s="3" t="s">
        <v>55</v>
      </c>
      <c r="I51" s="3" t="s">
        <v>141</v>
      </c>
      <c r="J51" s="3">
        <f t="shared" si="8"/>
        <v>64725005.655927122</v>
      </c>
      <c r="K51" s="4">
        <f t="shared" si="5"/>
        <v>64725005.655927122</v>
      </c>
      <c r="L51" s="15"/>
      <c r="M51" s="15"/>
    </row>
    <row r="52" spans="1:13" x14ac:dyDescent="0.2">
      <c r="A52" s="2" t="s">
        <v>161</v>
      </c>
      <c r="B52" s="1" t="s">
        <v>176</v>
      </c>
      <c r="C52" s="7">
        <v>18.2880683009545</v>
      </c>
      <c r="D52" s="1">
        <f t="shared" si="3"/>
        <v>5.0870380689200472</v>
      </c>
      <c r="E52">
        <f t="shared" si="4"/>
        <v>122190.67640636092</v>
      </c>
      <c r="F52" s="8">
        <v>4.8611111111111112E-2</v>
      </c>
      <c r="G52" s="3" t="s">
        <v>54</v>
      </c>
      <c r="H52" s="3" t="s">
        <v>55</v>
      </c>
      <c r="I52" s="3" t="s">
        <v>141</v>
      </c>
      <c r="J52" s="3">
        <f t="shared" si="8"/>
        <v>122190676.40636091</v>
      </c>
      <c r="K52" s="4">
        <f t="shared" si="5"/>
        <v>122190676.40636091</v>
      </c>
      <c r="L52" s="14">
        <f t="shared" ref="L52" si="11">AVERAGE(K52:K54)</f>
        <v>129777743.20227385</v>
      </c>
      <c r="M52" s="15" t="s">
        <v>56</v>
      </c>
    </row>
    <row r="53" spans="1:13" x14ac:dyDescent="0.2">
      <c r="A53" s="2" t="s">
        <v>162</v>
      </c>
      <c r="B53" s="1" t="s">
        <v>176</v>
      </c>
      <c r="C53" s="7">
        <v>18.1590476634697</v>
      </c>
      <c r="D53" s="1">
        <f t="shared" si="3"/>
        <v>5.1205428606683698</v>
      </c>
      <c r="E53">
        <f t="shared" si="4"/>
        <v>131990.55672035314</v>
      </c>
      <c r="F53" s="8">
        <v>4.8611111111111112E-2</v>
      </c>
      <c r="G53" s="3" t="s">
        <v>54</v>
      </c>
      <c r="H53" s="3" t="s">
        <v>55</v>
      </c>
      <c r="I53" s="3" t="s">
        <v>141</v>
      </c>
      <c r="J53" s="3">
        <f t="shared" si="8"/>
        <v>131990556.72035316</v>
      </c>
      <c r="K53" s="4">
        <f t="shared" si="5"/>
        <v>131990556.72035316</v>
      </c>
      <c r="L53" s="15"/>
      <c r="M53" s="15"/>
    </row>
    <row r="54" spans="1:13" x14ac:dyDescent="0.2">
      <c r="A54" s="2" t="s">
        <v>163</v>
      </c>
      <c r="B54" s="1" t="s">
        <v>176</v>
      </c>
      <c r="C54" s="7">
        <v>18.119462842826099</v>
      </c>
      <c r="D54" s="1">
        <f t="shared" si="3"/>
        <v>5.1308224655278236</v>
      </c>
      <c r="E54">
        <f t="shared" si="4"/>
        <v>135151.99648010748</v>
      </c>
      <c r="F54" s="8">
        <v>4.8611111111111112E-2</v>
      </c>
      <c r="G54" s="3" t="s">
        <v>54</v>
      </c>
      <c r="H54" s="3" t="s">
        <v>55</v>
      </c>
      <c r="I54" s="3" t="s">
        <v>141</v>
      </c>
      <c r="J54" s="3">
        <f t="shared" si="8"/>
        <v>135151996.48010749</v>
      </c>
      <c r="K54" s="4">
        <f t="shared" si="5"/>
        <v>135151996.48010749</v>
      </c>
      <c r="L54" s="15"/>
      <c r="M54" s="15"/>
    </row>
    <row r="55" spans="1:13" x14ac:dyDescent="0.2">
      <c r="A55" s="2" t="s">
        <v>164</v>
      </c>
      <c r="B55" s="1" t="s">
        <v>177</v>
      </c>
      <c r="C55" s="7">
        <v>18.9939902748077</v>
      </c>
      <c r="D55" s="1">
        <f t="shared" si="3"/>
        <v>4.9037203518044175</v>
      </c>
      <c r="E55">
        <f t="shared" si="4"/>
        <v>80116.201800861163</v>
      </c>
      <c r="F55" s="8">
        <v>4.8611111111111112E-2</v>
      </c>
      <c r="G55" s="3" t="s">
        <v>54</v>
      </c>
      <c r="H55" s="3" t="s">
        <v>55</v>
      </c>
      <c r="I55" s="3" t="s">
        <v>141</v>
      </c>
      <c r="J55" s="3">
        <f t="shared" si="8"/>
        <v>80116201.800861165</v>
      </c>
      <c r="K55" s="4">
        <f t="shared" si="5"/>
        <v>80116201.800861165</v>
      </c>
      <c r="L55" s="14">
        <f t="shared" ref="L55" si="12">AVERAGE(K55:K57)</f>
        <v>67959216.740410239</v>
      </c>
      <c r="M55" s="15" t="s">
        <v>56</v>
      </c>
    </row>
    <row r="56" spans="1:13" x14ac:dyDescent="0.2">
      <c r="A56" s="2" t="s">
        <v>165</v>
      </c>
      <c r="B56" s="1" t="s">
        <v>177</v>
      </c>
      <c r="C56" s="7">
        <v>19.9910961567778</v>
      </c>
      <c r="D56" s="1">
        <f t="shared" si="3"/>
        <v>4.6447863891631922</v>
      </c>
      <c r="E56">
        <f t="shared" si="4"/>
        <v>44135.33111853947</v>
      </c>
      <c r="F56" s="8">
        <v>4.8611111111111112E-2</v>
      </c>
      <c r="G56" s="3" t="s">
        <v>54</v>
      </c>
      <c r="H56" s="3" t="s">
        <v>55</v>
      </c>
      <c r="I56" s="3" t="s">
        <v>141</v>
      </c>
      <c r="J56" s="3">
        <f t="shared" si="8"/>
        <v>44135331.118539467</v>
      </c>
      <c r="K56" s="4">
        <f t="shared" si="5"/>
        <v>44135331.118539467</v>
      </c>
      <c r="L56" s="15"/>
      <c r="M56" s="15"/>
    </row>
    <row r="57" spans="1:13" x14ac:dyDescent="0.2">
      <c r="A57" s="2" t="s">
        <v>166</v>
      </c>
      <c r="B57" s="1" t="s">
        <v>177</v>
      </c>
      <c r="C57" s="7">
        <v>19.004251965293602</v>
      </c>
      <c r="D57" s="1">
        <f t="shared" si="3"/>
        <v>4.9010555393417112</v>
      </c>
      <c r="E57">
        <f t="shared" si="4"/>
        <v>79626.117301830076</v>
      </c>
      <c r="F57" s="8">
        <v>4.8611111111111112E-2</v>
      </c>
      <c r="G57" s="3" t="s">
        <v>54</v>
      </c>
      <c r="H57" s="3" t="s">
        <v>55</v>
      </c>
      <c r="I57" s="3" t="s">
        <v>141</v>
      </c>
      <c r="J57" s="3">
        <f t="shared" si="8"/>
        <v>79626117.301830083</v>
      </c>
      <c r="K57" s="4">
        <f t="shared" si="5"/>
        <v>79626117.301830083</v>
      </c>
      <c r="L57" s="15"/>
      <c r="M57" s="15"/>
    </row>
    <row r="58" spans="1:13" x14ac:dyDescent="0.2">
      <c r="A58" s="2" t="s">
        <v>167</v>
      </c>
      <c r="B58" s="1" t="s">
        <v>178</v>
      </c>
      <c r="C58" s="7">
        <v>18.304074708539599</v>
      </c>
      <c r="D58" s="1">
        <f t="shared" si="3"/>
        <v>5.0828814365918218</v>
      </c>
      <c r="E58">
        <f t="shared" si="4"/>
        <v>121026.76825407702</v>
      </c>
      <c r="F58" s="8">
        <v>4.8611111111111112E-2</v>
      </c>
      <c r="G58" s="3" t="s">
        <v>54</v>
      </c>
      <c r="H58" s="3" t="s">
        <v>55</v>
      </c>
      <c r="I58" s="3" t="s">
        <v>141</v>
      </c>
      <c r="J58" s="3">
        <f t="shared" si="8"/>
        <v>121026768.25407702</v>
      </c>
      <c r="K58" s="4">
        <f t="shared" si="5"/>
        <v>121026768.25407702</v>
      </c>
      <c r="L58" s="14">
        <f t="shared" ref="L58" si="13">AVERAGE(K58:K60)</f>
        <v>125324537.58615018</v>
      </c>
      <c r="M58" s="15" t="s">
        <v>56</v>
      </c>
    </row>
    <row r="59" spans="1:13" x14ac:dyDescent="0.2">
      <c r="A59" s="2" t="s">
        <v>168</v>
      </c>
      <c r="B59" s="1" t="s">
        <v>178</v>
      </c>
      <c r="C59" s="7">
        <v>18.220241042935001</v>
      </c>
      <c r="D59" s="1">
        <f t="shared" si="3"/>
        <v>5.1046518259057914</v>
      </c>
      <c r="E59">
        <f t="shared" si="4"/>
        <v>127248.25221324229</v>
      </c>
      <c r="F59" s="8">
        <v>4.8611111111111112E-2</v>
      </c>
      <c r="G59" s="3" t="s">
        <v>54</v>
      </c>
      <c r="H59" s="3" t="s">
        <v>55</v>
      </c>
      <c r="I59" s="3" t="s">
        <v>141</v>
      </c>
      <c r="J59" s="3">
        <f t="shared" si="8"/>
        <v>127248252.21324228</v>
      </c>
      <c r="K59" s="4">
        <f t="shared" si="5"/>
        <v>127248252.21324228</v>
      </c>
      <c r="L59" s="15"/>
      <c r="M59" s="15"/>
    </row>
    <row r="60" spans="1:13" x14ac:dyDescent="0.2">
      <c r="A60" s="2" t="s">
        <v>169</v>
      </c>
      <c r="B60" s="1" t="s">
        <v>178</v>
      </c>
      <c r="C60" s="7">
        <v>18.2143328050009</v>
      </c>
      <c r="D60" s="1">
        <f t="shared" si="3"/>
        <v>5.1061861097648746</v>
      </c>
      <c r="E60">
        <f t="shared" si="4"/>
        <v>127698.59229113124</v>
      </c>
      <c r="F60" s="8">
        <v>4.8611111111111112E-2</v>
      </c>
      <c r="G60" s="3" t="s">
        <v>54</v>
      </c>
      <c r="H60" s="3" t="s">
        <v>55</v>
      </c>
      <c r="I60" s="3" t="s">
        <v>141</v>
      </c>
      <c r="J60" s="3">
        <f t="shared" si="8"/>
        <v>127698592.29113124</v>
      </c>
      <c r="K60" s="4">
        <f t="shared" si="5"/>
        <v>127698592.29113124</v>
      </c>
      <c r="L60" s="15"/>
      <c r="M60" s="15"/>
    </row>
    <row r="61" spans="1:13" x14ac:dyDescent="0.2">
      <c r="A61" s="2"/>
      <c r="B61" s="1"/>
      <c r="C61" s="7"/>
      <c r="D61" s="1"/>
      <c r="F61" s="8"/>
      <c r="G61" s="3"/>
      <c r="H61" s="3"/>
      <c r="I61" s="3"/>
      <c r="J61" s="3"/>
      <c r="K61" s="4"/>
      <c r="L61" s="10"/>
      <c r="M61" s="11"/>
    </row>
    <row r="62" spans="1:13" x14ac:dyDescent="0.2">
      <c r="A62" s="2"/>
      <c r="B62" s="1"/>
      <c r="C62" s="7"/>
      <c r="D62" s="1"/>
      <c r="F62" s="8"/>
      <c r="G62" s="3"/>
      <c r="H62" s="3"/>
      <c r="I62" s="3"/>
      <c r="J62" s="3"/>
      <c r="K62" s="4"/>
      <c r="L62" s="11"/>
      <c r="M62" s="11"/>
    </row>
    <row r="63" spans="1:13" x14ac:dyDescent="0.2">
      <c r="A63" s="2"/>
      <c r="B63" s="1"/>
      <c r="C63" s="7"/>
      <c r="D63" s="1"/>
      <c r="F63" s="8"/>
      <c r="G63" s="3"/>
      <c r="H63" s="3"/>
      <c r="I63" s="3"/>
      <c r="J63" s="3"/>
      <c r="K63" s="4"/>
      <c r="L63" s="11"/>
      <c r="M63" s="11"/>
    </row>
    <row r="64" spans="1:13" x14ac:dyDescent="0.2">
      <c r="A64" s="2"/>
      <c r="B64" s="1"/>
      <c r="C64" s="7"/>
      <c r="D64" s="1"/>
      <c r="F64" s="8"/>
      <c r="G64" s="3"/>
      <c r="H64" s="3"/>
      <c r="I64" s="3"/>
      <c r="J64" s="3"/>
      <c r="K64" s="4"/>
      <c r="L64" s="10"/>
      <c r="M64" s="11"/>
    </row>
    <row r="65" spans="1:13" x14ac:dyDescent="0.2">
      <c r="A65" s="2"/>
      <c r="B65" s="1"/>
      <c r="C65" s="7"/>
      <c r="D65" s="1"/>
      <c r="F65" s="8"/>
      <c r="G65" s="3"/>
      <c r="H65" s="3"/>
      <c r="I65" s="3"/>
      <c r="J65" s="3"/>
      <c r="K65" s="4"/>
      <c r="L65" s="11"/>
      <c r="M65" s="11"/>
    </row>
    <row r="66" spans="1:13" x14ac:dyDescent="0.2">
      <c r="A66" s="2"/>
      <c r="B66" s="1"/>
      <c r="C66" s="7"/>
      <c r="D66" s="1"/>
      <c r="F66" s="8"/>
      <c r="G66" s="3"/>
      <c r="H66" s="3"/>
      <c r="I66" s="3"/>
      <c r="J66" s="3"/>
      <c r="K66" s="4"/>
      <c r="L66" s="11"/>
      <c r="M66" s="11"/>
    </row>
    <row r="67" spans="1:13" x14ac:dyDescent="0.2">
      <c r="A67" s="2"/>
      <c r="B67" s="1"/>
      <c r="C67" s="7"/>
      <c r="D67" s="1"/>
      <c r="F67" s="8"/>
      <c r="G67" s="3"/>
      <c r="H67" s="3"/>
      <c r="I67" s="3"/>
      <c r="J67" s="3"/>
      <c r="K67" s="4"/>
      <c r="L67" s="10"/>
      <c r="M67" s="11"/>
    </row>
    <row r="68" spans="1:13" x14ac:dyDescent="0.2">
      <c r="A68" s="2"/>
      <c r="B68" s="1"/>
      <c r="C68" s="7"/>
      <c r="D68" s="1"/>
      <c r="F68" s="8"/>
      <c r="G68" s="3"/>
      <c r="H68" s="3"/>
      <c r="I68" s="3"/>
      <c r="J68" s="3"/>
      <c r="K68" s="4"/>
      <c r="L68" s="11"/>
      <c r="M68" s="11"/>
    </row>
    <row r="69" spans="1:13" x14ac:dyDescent="0.2">
      <c r="A69" s="2"/>
      <c r="B69" s="1"/>
      <c r="C69" s="7"/>
      <c r="D69" s="1"/>
      <c r="F69" s="8"/>
      <c r="G69" s="3"/>
      <c r="H69" s="3"/>
      <c r="I69" s="3"/>
      <c r="J69" s="3"/>
      <c r="K69" s="4"/>
      <c r="L69" s="11"/>
      <c r="M69" s="11"/>
    </row>
    <row r="70" spans="1:13" x14ac:dyDescent="0.2">
      <c r="A70" s="2"/>
      <c r="B70" s="1"/>
      <c r="C70" s="7"/>
      <c r="D70" s="1"/>
      <c r="F70" s="8"/>
      <c r="G70" s="3"/>
      <c r="H70" s="3"/>
      <c r="I70" s="3"/>
      <c r="J70" s="3"/>
      <c r="K70" s="4"/>
      <c r="L70" s="10"/>
      <c r="M70" s="11"/>
    </row>
    <row r="71" spans="1:13" x14ac:dyDescent="0.2">
      <c r="A71" s="2"/>
      <c r="B71" s="1"/>
      <c r="C71" s="7"/>
      <c r="D71" s="1"/>
      <c r="F71" s="8"/>
      <c r="G71" s="3"/>
      <c r="H71" s="3"/>
      <c r="I71" s="3"/>
      <c r="J71" s="3"/>
      <c r="K71" s="4"/>
      <c r="L71" s="11"/>
      <c r="M71" s="11"/>
    </row>
    <row r="72" spans="1:13" x14ac:dyDescent="0.2">
      <c r="A72" s="2"/>
      <c r="B72" s="1"/>
      <c r="C72" s="7"/>
      <c r="D72" s="1"/>
      <c r="F72" s="8"/>
      <c r="G72" s="3"/>
      <c r="H72" s="3"/>
      <c r="I72" s="3"/>
      <c r="J72" s="3"/>
      <c r="K72" s="4"/>
      <c r="L72" s="11"/>
      <c r="M72" s="11"/>
    </row>
    <row r="73" spans="1:13" x14ac:dyDescent="0.2">
      <c r="A73" s="2"/>
      <c r="B73" s="1"/>
      <c r="C73" s="7"/>
      <c r="D73" s="1"/>
      <c r="F73" s="8"/>
      <c r="G73" s="3"/>
      <c r="H73" s="3"/>
      <c r="I73" s="3"/>
      <c r="J73" s="3"/>
      <c r="K73" s="4"/>
      <c r="L73" s="10"/>
      <c r="M73" s="11"/>
    </row>
    <row r="74" spans="1:13" x14ac:dyDescent="0.2">
      <c r="A74" s="2"/>
      <c r="B74" s="1"/>
      <c r="C74" s="7"/>
      <c r="D74" s="1"/>
      <c r="F74" s="8"/>
      <c r="G74" s="3"/>
      <c r="H74" s="3"/>
      <c r="I74" s="3"/>
      <c r="J74" s="3"/>
      <c r="K74" s="4"/>
      <c r="L74" s="11"/>
      <c r="M74" s="11"/>
    </row>
    <row r="75" spans="1:13" x14ac:dyDescent="0.2">
      <c r="A75" s="2"/>
      <c r="B75" s="1"/>
      <c r="C75" s="7"/>
      <c r="D75" s="1"/>
      <c r="F75" s="8"/>
      <c r="G75" s="3"/>
      <c r="H75" s="3"/>
      <c r="I75" s="3"/>
      <c r="J75" s="3"/>
      <c r="K75" s="4"/>
      <c r="L75" s="11"/>
      <c r="M75" s="11"/>
    </row>
    <row r="76" spans="1:13" x14ac:dyDescent="0.2">
      <c r="A76" s="2"/>
      <c r="B76" s="1"/>
      <c r="C76" s="7"/>
      <c r="D76" s="1"/>
      <c r="F76" s="8"/>
      <c r="G76" s="3"/>
      <c r="H76" s="3"/>
      <c r="I76" s="3"/>
      <c r="J76" s="3"/>
      <c r="K76" s="4"/>
      <c r="L76" s="10"/>
      <c r="M76" s="11"/>
    </row>
    <row r="77" spans="1:13" x14ac:dyDescent="0.2">
      <c r="A77" s="2"/>
      <c r="B77" s="1"/>
      <c r="C77" s="7"/>
      <c r="D77" s="1"/>
      <c r="F77" s="8"/>
      <c r="G77" s="3"/>
      <c r="H77" s="3"/>
      <c r="I77" s="3"/>
      <c r="J77" s="3"/>
      <c r="K77" s="4"/>
      <c r="L77" s="11"/>
      <c r="M77" s="11"/>
    </row>
    <row r="78" spans="1:13" x14ac:dyDescent="0.2">
      <c r="A78" s="2"/>
      <c r="B78" s="1"/>
      <c r="C78" s="7"/>
      <c r="D78" s="1"/>
      <c r="F78" s="8"/>
      <c r="G78" s="3"/>
      <c r="H78" s="3"/>
      <c r="I78" s="3"/>
      <c r="J78" s="3"/>
      <c r="K78" s="4"/>
      <c r="L78" s="11"/>
      <c r="M78" s="11"/>
    </row>
    <row r="79" spans="1:13" x14ac:dyDescent="0.2">
      <c r="A79" s="2"/>
      <c r="B79" s="1"/>
      <c r="C79" s="7"/>
      <c r="D79" s="1"/>
      <c r="F79" s="8"/>
      <c r="G79" s="3"/>
      <c r="H79" s="3"/>
      <c r="I79" s="3"/>
      <c r="J79" s="3"/>
      <c r="K79" s="4"/>
      <c r="L79" s="10"/>
      <c r="M79" s="11"/>
    </row>
    <row r="80" spans="1:13" x14ac:dyDescent="0.2">
      <c r="A80" s="2"/>
      <c r="B80" s="1"/>
      <c r="C80" s="7"/>
      <c r="D80" s="1"/>
      <c r="F80" s="8"/>
      <c r="G80" s="3"/>
      <c r="H80" s="3"/>
      <c r="I80" s="3"/>
      <c r="J80" s="3"/>
      <c r="K80" s="4"/>
      <c r="L80" s="11"/>
      <c r="M80" s="11"/>
    </row>
    <row r="81" spans="1:13" x14ac:dyDescent="0.2">
      <c r="A81" s="2"/>
      <c r="B81" s="1"/>
      <c r="C81" s="7"/>
      <c r="D81" s="1"/>
      <c r="F81" s="8"/>
      <c r="G81" s="3"/>
      <c r="H81" s="3"/>
      <c r="I81" s="3"/>
      <c r="J81" s="3"/>
      <c r="K81" s="4"/>
      <c r="L81" s="11"/>
      <c r="M81" s="11"/>
    </row>
    <row r="82" spans="1:13" x14ac:dyDescent="0.2">
      <c r="A82" s="2"/>
      <c r="B82" s="1"/>
      <c r="C82" s="7"/>
      <c r="D82" s="1"/>
      <c r="F82" s="8"/>
      <c r="G82" s="3"/>
      <c r="H82" s="3"/>
      <c r="I82" s="3"/>
      <c r="J82" s="3"/>
      <c r="K82" s="4"/>
      <c r="L82" s="10"/>
      <c r="M82" s="11"/>
    </row>
    <row r="83" spans="1:13" x14ac:dyDescent="0.2">
      <c r="A83" s="2"/>
      <c r="B83" s="1"/>
      <c r="C83" s="7"/>
      <c r="D83" s="1"/>
      <c r="F83" s="8"/>
      <c r="G83" s="3"/>
      <c r="H83" s="3"/>
      <c r="I83" s="3"/>
      <c r="J83" s="3"/>
      <c r="K83" s="4"/>
      <c r="L83" s="11"/>
      <c r="M83" s="11"/>
    </row>
    <row r="84" spans="1:13" x14ac:dyDescent="0.2">
      <c r="A84" s="2"/>
      <c r="B84" s="1"/>
      <c r="C84" s="7"/>
      <c r="D84" s="1"/>
      <c r="F84" s="8"/>
      <c r="G84" s="3"/>
      <c r="H84" s="3"/>
      <c r="I84" s="3"/>
      <c r="J84" s="3"/>
      <c r="K84" s="4"/>
      <c r="L84" s="11"/>
      <c r="M84" s="11"/>
    </row>
    <row r="85" spans="1:13" x14ac:dyDescent="0.2">
      <c r="A85" s="2"/>
      <c r="B85" s="1"/>
      <c r="C85" s="7"/>
      <c r="D85" s="1"/>
      <c r="F85" s="8"/>
      <c r="G85" s="3"/>
      <c r="H85" s="3"/>
      <c r="I85" s="3"/>
      <c r="J85" s="3"/>
      <c r="K85" s="4"/>
      <c r="L85" s="10"/>
      <c r="M85" s="11"/>
    </row>
    <row r="86" spans="1:13" x14ac:dyDescent="0.2">
      <c r="A86" s="2"/>
      <c r="B86" s="1"/>
      <c r="C86" s="7"/>
      <c r="D86" s="1"/>
      <c r="F86" s="8"/>
      <c r="G86" s="3"/>
      <c r="H86" s="3"/>
      <c r="I86" s="3"/>
      <c r="J86" s="3"/>
      <c r="K86" s="4"/>
      <c r="L86" s="11"/>
      <c r="M86" s="11"/>
    </row>
    <row r="87" spans="1:13" x14ac:dyDescent="0.2">
      <c r="A87" s="2"/>
      <c r="B87" s="1"/>
      <c r="C87" s="7"/>
      <c r="D87" s="1"/>
      <c r="F87" s="8"/>
      <c r="G87" s="3"/>
      <c r="H87" s="3"/>
      <c r="I87" s="3"/>
      <c r="J87" s="3"/>
      <c r="K87" s="4"/>
      <c r="L87" s="11"/>
      <c r="M87" s="11"/>
    </row>
    <row r="88" spans="1:13" x14ac:dyDescent="0.2">
      <c r="A88" s="2"/>
      <c r="B88" s="1"/>
      <c r="C88" s="7"/>
      <c r="D88" s="1"/>
      <c r="F88" s="8"/>
      <c r="G88" s="3"/>
      <c r="H88" s="3"/>
      <c r="I88" s="3"/>
      <c r="J88" s="3"/>
      <c r="K88" s="4"/>
      <c r="L88" s="10"/>
      <c r="M88" s="11"/>
    </row>
    <row r="89" spans="1:13" x14ac:dyDescent="0.2">
      <c r="A89" s="2"/>
      <c r="B89" s="1"/>
      <c r="C89" s="7"/>
      <c r="D89" s="1"/>
      <c r="F89" s="8"/>
      <c r="G89" s="3"/>
      <c r="H89" s="3"/>
      <c r="I89" s="3"/>
      <c r="J89" s="3"/>
      <c r="K89" s="4"/>
      <c r="L89" s="11"/>
      <c r="M89" s="11"/>
    </row>
    <row r="90" spans="1:13" x14ac:dyDescent="0.2">
      <c r="A90" s="2"/>
      <c r="B90" s="1"/>
      <c r="C90" s="7"/>
      <c r="D90" s="1"/>
      <c r="F90" s="8"/>
      <c r="G90" s="3"/>
      <c r="H90" s="3"/>
      <c r="I90" s="3"/>
      <c r="J90" s="3"/>
      <c r="K90" s="4"/>
      <c r="L90" s="11"/>
      <c r="M90" s="11"/>
    </row>
    <row r="91" spans="1:13" x14ac:dyDescent="0.2">
      <c r="A91" s="2"/>
      <c r="B91" s="1"/>
      <c r="C91" s="7"/>
      <c r="D91" s="1"/>
      <c r="F91" s="8"/>
      <c r="G91" s="3"/>
      <c r="H91" s="3"/>
      <c r="I91" s="3"/>
      <c r="J91" s="3"/>
      <c r="K91" s="4"/>
      <c r="L91" s="10"/>
      <c r="M91" s="11"/>
    </row>
    <row r="92" spans="1:13" x14ac:dyDescent="0.2">
      <c r="A92" s="2"/>
      <c r="B92" s="1"/>
      <c r="C92" s="7"/>
      <c r="D92" s="1"/>
      <c r="F92" s="8"/>
      <c r="G92" s="3"/>
      <c r="H92" s="3"/>
      <c r="I92" s="3"/>
      <c r="J92" s="3"/>
      <c r="K92" s="4"/>
      <c r="L92" s="11"/>
      <c r="M92" s="11"/>
    </row>
    <row r="93" spans="1:13" x14ac:dyDescent="0.2">
      <c r="A93" s="2"/>
      <c r="B93" s="1"/>
      <c r="C93" s="7"/>
      <c r="D93" s="1"/>
      <c r="F93" s="8"/>
      <c r="G93" s="3"/>
      <c r="H93" s="3"/>
      <c r="I93" s="3"/>
      <c r="J93" s="3"/>
      <c r="K93" s="4"/>
      <c r="L93" s="11"/>
      <c r="M93" s="11"/>
    </row>
    <row r="94" spans="1:13" x14ac:dyDescent="0.2">
      <c r="A94" s="2"/>
      <c r="B94" s="1"/>
      <c r="C94" s="7"/>
      <c r="D94" s="1"/>
      <c r="F94" s="8"/>
      <c r="G94" s="3"/>
      <c r="H94" s="3"/>
      <c r="I94" s="3"/>
      <c r="J94" s="3"/>
      <c r="K94" s="4"/>
      <c r="L94" s="10"/>
      <c r="M94" s="11"/>
    </row>
    <row r="95" spans="1:13" x14ac:dyDescent="0.2">
      <c r="A95" s="2"/>
      <c r="B95" s="1"/>
      <c r="C95" s="7"/>
      <c r="D95" s="1"/>
      <c r="F95" s="8"/>
      <c r="G95" s="3"/>
      <c r="H95" s="3"/>
      <c r="I95" s="3"/>
      <c r="J95" s="3"/>
      <c r="K95" s="4"/>
      <c r="L95" s="11"/>
      <c r="M95" s="11"/>
    </row>
    <row r="96" spans="1:13" x14ac:dyDescent="0.2">
      <c r="A96" s="2"/>
      <c r="B96" s="1"/>
      <c r="C96" s="7"/>
      <c r="D96" s="1"/>
      <c r="F96" s="8"/>
      <c r="G96" s="3"/>
      <c r="H96" s="3"/>
      <c r="I96" s="3"/>
      <c r="J96" s="3"/>
      <c r="K96" s="4"/>
      <c r="L96" s="11"/>
      <c r="M96" s="11"/>
    </row>
    <row r="97" spans="1:13" x14ac:dyDescent="0.2">
      <c r="A97" s="2"/>
      <c r="B97" s="1"/>
      <c r="C97" s="7"/>
      <c r="D97" s="1"/>
      <c r="F97" s="8"/>
      <c r="G97" s="3"/>
      <c r="H97" s="3"/>
      <c r="I97" s="1"/>
      <c r="J97" s="3"/>
      <c r="K97" s="4"/>
      <c r="L97" s="10"/>
      <c r="M97" s="11"/>
    </row>
    <row r="98" spans="1:13" x14ac:dyDescent="0.2">
      <c r="A98" s="2"/>
      <c r="B98" s="1"/>
      <c r="C98" s="7"/>
      <c r="D98" s="1"/>
      <c r="F98" s="8"/>
      <c r="G98" s="3"/>
      <c r="H98" s="3"/>
      <c r="I98" s="1"/>
      <c r="J98" s="3"/>
      <c r="K98" s="4"/>
      <c r="L98" s="11"/>
      <c r="M98" s="11"/>
    </row>
    <row r="99" spans="1:13" x14ac:dyDescent="0.2">
      <c r="A99" s="2"/>
      <c r="B99" s="1"/>
      <c r="C99" s="7"/>
      <c r="D99" s="1"/>
      <c r="F99" s="8"/>
      <c r="G99" s="3"/>
      <c r="H99" s="3"/>
      <c r="I99" s="1"/>
      <c r="J99" s="3"/>
      <c r="K99" s="4"/>
      <c r="L99" s="11"/>
      <c r="M99" s="11"/>
    </row>
  </sheetData>
  <mergeCells count="19">
    <mergeCell ref="L52:L54"/>
    <mergeCell ref="M52:M54"/>
    <mergeCell ref="L55:L57"/>
    <mergeCell ref="M55:M57"/>
    <mergeCell ref="L58:L60"/>
    <mergeCell ref="M58:M60"/>
    <mergeCell ref="L43:L45"/>
    <mergeCell ref="M43:M45"/>
    <mergeCell ref="L46:L48"/>
    <mergeCell ref="M46:M48"/>
    <mergeCell ref="L49:L51"/>
    <mergeCell ref="M49:M51"/>
    <mergeCell ref="L40:L42"/>
    <mergeCell ref="M40:M42"/>
    <mergeCell ref="S7:U8"/>
    <mergeCell ref="L34:L36"/>
    <mergeCell ref="M34:M36"/>
    <mergeCell ref="L37:L39"/>
    <mergeCell ref="M37:M3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ermB - plate 1</vt:lpstr>
      <vt:lpstr>ermB - plate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Alt, Laura M [ABE]</dc:creator>
  <cp:lastModifiedBy>Alt, Laura M [ABE]</cp:lastModifiedBy>
  <dcterms:created xsi:type="dcterms:W3CDTF">2020-10-13T18:38:20Z</dcterms:created>
  <dcterms:modified xsi:type="dcterms:W3CDTF">2020-10-30T18:58:05Z</dcterms:modified>
</cp:coreProperties>
</file>