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Flume/Flume Run 6 - 08:17:20/qPCR/Raw Data/ermF/"/>
    </mc:Choice>
  </mc:AlternateContent>
  <xr:revisionPtr revIDLastSave="0" documentId="13_ncr:1_{C7648317-5D41-4048-BA9F-5548011BC90D}" xr6:coauthVersionLast="45" xr6:coauthVersionMax="45" xr10:uidLastSave="{00000000-0000-0000-0000-000000000000}"/>
  <bookViews>
    <workbookView xWindow="200" yWindow="480" windowWidth="27640" windowHeight="15660" xr2:uid="{75DF55C5-9461-AD4C-A702-BA2CBFE07065}"/>
  </bookViews>
  <sheets>
    <sheet name="ermF - plate 1" sheetId="1" r:id="rId1"/>
    <sheet name="ermF - plate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3" l="1"/>
  <c r="S10" i="3"/>
  <c r="S11" i="1"/>
  <c r="S10" i="1"/>
  <c r="D46" i="1" l="1"/>
  <c r="E46" i="1" s="1"/>
  <c r="J46" i="1" s="1"/>
  <c r="K46" i="1" s="1"/>
  <c r="D50" i="1"/>
  <c r="E50" i="1" s="1"/>
  <c r="J50" i="1" s="1"/>
  <c r="K50" i="1" s="1"/>
  <c r="D43" i="1"/>
  <c r="E43" i="1" s="1"/>
  <c r="J43" i="1" s="1"/>
  <c r="K43" i="1" s="1"/>
  <c r="D45" i="1"/>
  <c r="E45" i="1" s="1"/>
  <c r="J45" i="1" s="1"/>
  <c r="K45" i="1" s="1"/>
  <c r="D47" i="1"/>
  <c r="E47" i="1" s="1"/>
  <c r="J47" i="1" s="1"/>
  <c r="K47" i="1" s="1"/>
  <c r="D49" i="1"/>
  <c r="E49" i="1" s="1"/>
  <c r="J49" i="1" s="1"/>
  <c r="K49" i="1" s="1"/>
  <c r="D51" i="1"/>
  <c r="E51" i="1" s="1"/>
  <c r="J51" i="1" s="1"/>
  <c r="K51" i="1" s="1"/>
  <c r="D44" i="1"/>
  <c r="E44" i="1" s="1"/>
  <c r="J44" i="1" s="1"/>
  <c r="K44" i="1" s="1"/>
  <c r="D48" i="1"/>
  <c r="E48" i="1" s="1"/>
  <c r="J48" i="1" s="1"/>
  <c r="K48" i="1" s="1"/>
  <c r="D52" i="1"/>
  <c r="E52" i="1" s="1"/>
  <c r="J52" i="1" s="1"/>
  <c r="K52" i="1" s="1"/>
  <c r="P4" i="3"/>
  <c r="P6" i="3" s="1"/>
  <c r="C6" i="3" s="1"/>
  <c r="P3" i="3"/>
  <c r="C3" i="3" s="1"/>
  <c r="P2" i="3"/>
  <c r="C2" i="3"/>
  <c r="P4" i="1"/>
  <c r="P6" i="1" s="1"/>
  <c r="C6" i="1" s="1"/>
  <c r="P3" i="1"/>
  <c r="C3" i="1" s="1"/>
  <c r="P2" i="1"/>
  <c r="C2" i="1" s="1"/>
  <c r="P5" i="3" l="1"/>
  <c r="C5" i="3" s="1"/>
  <c r="C4" i="3"/>
  <c r="P7" i="3"/>
  <c r="P8" i="3" s="1"/>
  <c r="C8" i="3" s="1"/>
  <c r="P10" i="3"/>
  <c r="P9" i="3"/>
  <c r="C9" i="3" s="1"/>
  <c r="P7" i="1"/>
  <c r="P8" i="1" s="1"/>
  <c r="C8" i="1" s="1"/>
  <c r="C7" i="1"/>
  <c r="P5" i="1"/>
  <c r="C5" i="1" s="1"/>
  <c r="C4" i="1"/>
  <c r="P9" i="1"/>
  <c r="C9" i="1" s="1"/>
  <c r="P10" i="1"/>
  <c r="C10" i="1" s="1"/>
  <c r="C7" i="3" l="1"/>
  <c r="P13" i="3"/>
  <c r="P12" i="3"/>
  <c r="C12" i="3" s="1"/>
  <c r="P11" i="3"/>
  <c r="C11" i="3" s="1"/>
  <c r="C10" i="3"/>
  <c r="P12" i="1"/>
  <c r="C12" i="1" s="1"/>
  <c r="P11" i="1"/>
  <c r="C11" i="1" s="1"/>
  <c r="P13" i="1"/>
  <c r="C13" i="1" s="1"/>
  <c r="P15" i="3" l="1"/>
  <c r="C15" i="3" s="1"/>
  <c r="P16" i="3"/>
  <c r="C13" i="3"/>
  <c r="P14" i="3"/>
  <c r="C14" i="3" s="1"/>
  <c r="P16" i="1"/>
  <c r="C16" i="1" s="1"/>
  <c r="P15" i="1"/>
  <c r="C15" i="1" s="1"/>
  <c r="P14" i="1"/>
  <c r="C14" i="1" s="1"/>
  <c r="C16" i="3" l="1"/>
  <c r="P19" i="3"/>
  <c r="P17" i="3"/>
  <c r="C17" i="3" s="1"/>
  <c r="P18" i="3"/>
  <c r="C18" i="3" s="1"/>
  <c r="P19" i="1"/>
  <c r="C19" i="1" s="1"/>
  <c r="P18" i="1"/>
  <c r="C18" i="1" s="1"/>
  <c r="P17" i="1"/>
  <c r="C17" i="1" s="1"/>
  <c r="C19" i="3" l="1"/>
  <c r="P21" i="3"/>
  <c r="C21" i="3" s="1"/>
  <c r="P22" i="3"/>
  <c r="P20" i="3"/>
  <c r="C20" i="3" s="1"/>
  <c r="P20" i="1"/>
  <c r="C20" i="1" s="1"/>
  <c r="P22" i="1"/>
  <c r="C22" i="1" s="1"/>
  <c r="P21" i="1"/>
  <c r="C21" i="1" s="1"/>
  <c r="C22" i="3" l="1"/>
  <c r="P25" i="3"/>
  <c r="P23" i="3"/>
  <c r="C23" i="3" s="1"/>
  <c r="P24" i="3"/>
  <c r="C24" i="3" s="1"/>
  <c r="P24" i="1"/>
  <c r="C24" i="1" s="1"/>
  <c r="P23" i="1"/>
  <c r="C23" i="1" s="1"/>
  <c r="P25" i="1"/>
  <c r="C25" i="1" s="1"/>
  <c r="D69" i="1" l="1"/>
  <c r="E69" i="1" s="1"/>
  <c r="J69" i="1" s="1"/>
  <c r="K69" i="1" s="1"/>
  <c r="P27" i="3"/>
  <c r="C27" i="3" s="1"/>
  <c r="C25" i="3"/>
  <c r="P26" i="3"/>
  <c r="C26" i="3" s="1"/>
  <c r="P28" i="3"/>
  <c r="C28" i="3" s="1"/>
  <c r="D71" i="1"/>
  <c r="E71" i="1" s="1"/>
  <c r="D37" i="1"/>
  <c r="E37" i="1" s="1"/>
  <c r="D62" i="1"/>
  <c r="E62" i="1" s="1"/>
  <c r="D66" i="1"/>
  <c r="E66" i="1" s="1"/>
  <c r="D72" i="1"/>
  <c r="E72" i="1" s="1"/>
  <c r="D75" i="1"/>
  <c r="E75" i="1" s="1"/>
  <c r="D78" i="1"/>
  <c r="E78" i="1" s="1"/>
  <c r="D81" i="1"/>
  <c r="E81" i="1" s="1"/>
  <c r="D85" i="1"/>
  <c r="E85" i="1" s="1"/>
  <c r="D89" i="1"/>
  <c r="E89" i="1" s="1"/>
  <c r="D92" i="1"/>
  <c r="E92" i="1" s="1"/>
  <c r="D96" i="1"/>
  <c r="E96" i="1" s="1"/>
  <c r="D68" i="1"/>
  <c r="E68" i="1" s="1"/>
  <c r="D91" i="1"/>
  <c r="E91" i="1" s="1"/>
  <c r="D38" i="1"/>
  <c r="E38" i="1" s="1"/>
  <c r="D53" i="1"/>
  <c r="E53" i="1" s="1"/>
  <c r="D56" i="1"/>
  <c r="E56" i="1" s="1"/>
  <c r="D59" i="1"/>
  <c r="E59" i="1" s="1"/>
  <c r="D63" i="1"/>
  <c r="E63" i="1" s="1"/>
  <c r="D67" i="1"/>
  <c r="E67" i="1" s="1"/>
  <c r="D73" i="1"/>
  <c r="E73" i="1" s="1"/>
  <c r="D76" i="1"/>
  <c r="E76" i="1" s="1"/>
  <c r="D79" i="1"/>
  <c r="E79" i="1" s="1"/>
  <c r="D82" i="1"/>
  <c r="E82" i="1" s="1"/>
  <c r="D86" i="1"/>
  <c r="E86" i="1" s="1"/>
  <c r="D90" i="1"/>
  <c r="E90" i="1" s="1"/>
  <c r="D93" i="1"/>
  <c r="E93" i="1" s="1"/>
  <c r="D34" i="1"/>
  <c r="E34" i="1" s="1"/>
  <c r="D36" i="1"/>
  <c r="E36" i="1" s="1"/>
  <c r="J36" i="1" s="1"/>
  <c r="K36" i="1" s="1"/>
  <c r="D55" i="1"/>
  <c r="E55" i="1" s="1"/>
  <c r="D61" i="1"/>
  <c r="E61" i="1" s="1"/>
  <c r="D84" i="1"/>
  <c r="E84" i="1" s="1"/>
  <c r="D35" i="1"/>
  <c r="E35" i="1" s="1"/>
  <c r="J35" i="1" s="1"/>
  <c r="K35" i="1" s="1"/>
  <c r="D54" i="1"/>
  <c r="E54" i="1" s="1"/>
  <c r="D57" i="1"/>
  <c r="E57" i="1" s="1"/>
  <c r="D60" i="1"/>
  <c r="E60" i="1" s="1"/>
  <c r="D64" i="1"/>
  <c r="E64" i="1" s="1"/>
  <c r="D70" i="1"/>
  <c r="E70" i="1" s="1"/>
  <c r="D74" i="1"/>
  <c r="E74" i="1" s="1"/>
  <c r="D77" i="1"/>
  <c r="E77" i="1" s="1"/>
  <c r="D80" i="1"/>
  <c r="E80" i="1" s="1"/>
  <c r="D83" i="1"/>
  <c r="E83" i="1" s="1"/>
  <c r="D87" i="1"/>
  <c r="E87" i="1" s="1"/>
  <c r="D94" i="1"/>
  <c r="E94" i="1" s="1"/>
  <c r="D39" i="1"/>
  <c r="E39" i="1" s="1"/>
  <c r="D58" i="1"/>
  <c r="E58" i="1" s="1"/>
  <c r="D65" i="1"/>
  <c r="E65" i="1" s="1"/>
  <c r="D88" i="1"/>
  <c r="E88" i="1" s="1"/>
  <c r="D95" i="1"/>
  <c r="E95" i="1" s="1"/>
  <c r="P28" i="1"/>
  <c r="C28" i="1" s="1"/>
  <c r="P27" i="1"/>
  <c r="C27" i="1" s="1"/>
  <c r="P26" i="1"/>
  <c r="C26" i="1" s="1"/>
  <c r="J57" i="1" l="1"/>
  <c r="K57" i="1" s="1"/>
  <c r="J76" i="1"/>
  <c r="K76" i="1" s="1"/>
  <c r="J68" i="1"/>
  <c r="K68" i="1" s="1"/>
  <c r="J72" i="1"/>
  <c r="K72" i="1" s="1"/>
  <c r="J88" i="1"/>
  <c r="K88" i="1" s="1"/>
  <c r="J70" i="1"/>
  <c r="K70" i="1" s="1"/>
  <c r="J54" i="1"/>
  <c r="K54" i="1" s="1"/>
  <c r="J61" i="1"/>
  <c r="K61" i="1" s="1"/>
  <c r="J86" i="1"/>
  <c r="K86" i="1" s="1"/>
  <c r="J73" i="1"/>
  <c r="K73" i="1" s="1"/>
  <c r="J56" i="1"/>
  <c r="K56" i="1" s="1"/>
  <c r="J96" i="1"/>
  <c r="K96" i="1" s="1"/>
  <c r="J81" i="1"/>
  <c r="K81" i="1" s="1"/>
  <c r="J66" i="1"/>
  <c r="K66" i="1" s="1"/>
  <c r="J37" i="1"/>
  <c r="K37" i="1" s="1"/>
  <c r="J87" i="1"/>
  <c r="K87" i="1" s="1"/>
  <c r="J84" i="1"/>
  <c r="K84" i="1" s="1"/>
  <c r="J59" i="1"/>
  <c r="K59" i="1" s="1"/>
  <c r="J65" i="1"/>
  <c r="K65" i="1" s="1"/>
  <c r="J39" i="1"/>
  <c r="K39" i="1" s="1"/>
  <c r="J80" i="1"/>
  <c r="K80" i="1" s="1"/>
  <c r="J64" i="1"/>
  <c r="K64" i="1" s="1"/>
  <c r="J55" i="1"/>
  <c r="K55" i="1" s="1"/>
  <c r="J82" i="1"/>
  <c r="K82" i="1" s="1"/>
  <c r="J67" i="1"/>
  <c r="K67" i="1" s="1"/>
  <c r="J53" i="1"/>
  <c r="K53" i="1" s="1"/>
  <c r="J38" i="1"/>
  <c r="K38" i="1" s="1"/>
  <c r="J92" i="1"/>
  <c r="K92" i="1" s="1"/>
  <c r="J78" i="1"/>
  <c r="K78" i="1" s="1"/>
  <c r="J62" i="1"/>
  <c r="K62" i="1" s="1"/>
  <c r="J71" i="1"/>
  <c r="K71" i="1" s="1"/>
  <c r="J74" i="1"/>
  <c r="K74" i="1" s="1"/>
  <c r="J85" i="1"/>
  <c r="K85" i="1" s="1"/>
  <c r="J83" i="1"/>
  <c r="K83" i="1" s="1"/>
  <c r="J58" i="1"/>
  <c r="K58" i="1" s="1"/>
  <c r="J94" i="1"/>
  <c r="K94" i="1" s="1"/>
  <c r="J77" i="1"/>
  <c r="K77" i="1" s="1"/>
  <c r="J60" i="1"/>
  <c r="K60" i="1" s="1"/>
  <c r="J93" i="1"/>
  <c r="K93" i="1" s="1"/>
  <c r="J79" i="1"/>
  <c r="K79" i="1" s="1"/>
  <c r="J63" i="1"/>
  <c r="K63" i="1" s="1"/>
  <c r="J91" i="1"/>
  <c r="K91" i="1" s="1"/>
  <c r="J89" i="1"/>
  <c r="K89" i="1" s="1"/>
  <c r="J75" i="1"/>
  <c r="K75" i="1" s="1"/>
  <c r="D42" i="3"/>
  <c r="E42" i="3" s="1"/>
  <c r="J42" i="3" s="1"/>
  <c r="K42" i="3" s="1"/>
  <c r="D40" i="3"/>
  <c r="E40" i="3" s="1"/>
  <c r="J40" i="3" s="1"/>
  <c r="K40" i="3" s="1"/>
  <c r="D41" i="3"/>
  <c r="E41" i="3" s="1"/>
  <c r="J41" i="3" s="1"/>
  <c r="K41" i="3" s="1"/>
  <c r="J95" i="1"/>
  <c r="K95" i="1" s="1"/>
  <c r="J90" i="1"/>
  <c r="K90" i="1" s="1"/>
  <c r="D58" i="3"/>
  <c r="E58" i="3" s="1"/>
  <c r="J58" i="3" s="1"/>
  <c r="K58" i="3" s="1"/>
  <c r="D55" i="3"/>
  <c r="E55" i="3" s="1"/>
  <c r="J55" i="3" s="1"/>
  <c r="K55" i="3" s="1"/>
  <c r="D54" i="3"/>
  <c r="E54" i="3" s="1"/>
  <c r="J54" i="3" s="1"/>
  <c r="K54" i="3" s="1"/>
  <c r="D53" i="3"/>
  <c r="E53" i="3" s="1"/>
  <c r="J53" i="3" s="1"/>
  <c r="K53" i="3" s="1"/>
  <c r="D43" i="3"/>
  <c r="E43" i="3" s="1"/>
  <c r="J43" i="3" s="1"/>
  <c r="K43" i="3" s="1"/>
  <c r="D39" i="3"/>
  <c r="E39" i="3" s="1"/>
  <c r="J39" i="3" s="1"/>
  <c r="K39" i="3" s="1"/>
  <c r="D38" i="3"/>
  <c r="E38" i="3" s="1"/>
  <c r="J38" i="3" s="1"/>
  <c r="K38" i="3" s="1"/>
  <c r="D52" i="3"/>
  <c r="E52" i="3" s="1"/>
  <c r="J52" i="3" s="1"/>
  <c r="K52" i="3" s="1"/>
  <c r="D51" i="3"/>
  <c r="E51" i="3" s="1"/>
  <c r="J51" i="3" s="1"/>
  <c r="K51" i="3" s="1"/>
  <c r="D50" i="3"/>
  <c r="E50" i="3" s="1"/>
  <c r="J50" i="3" s="1"/>
  <c r="K50" i="3" s="1"/>
  <c r="D37" i="3"/>
  <c r="E37" i="3" s="1"/>
  <c r="J37" i="3" s="1"/>
  <c r="K37" i="3" s="1"/>
  <c r="D36" i="3"/>
  <c r="E36" i="3" s="1"/>
  <c r="D35" i="3"/>
  <c r="E35" i="3" s="1"/>
  <c r="D49" i="3"/>
  <c r="E49" i="3" s="1"/>
  <c r="J49" i="3" s="1"/>
  <c r="K49" i="3" s="1"/>
  <c r="D34" i="3"/>
  <c r="E34" i="3" s="1"/>
  <c r="D60" i="3"/>
  <c r="E60" i="3" s="1"/>
  <c r="J60" i="3" s="1"/>
  <c r="K60" i="3" s="1"/>
  <c r="D59" i="3"/>
  <c r="E59" i="3" s="1"/>
  <c r="J59" i="3" s="1"/>
  <c r="K59" i="3" s="1"/>
  <c r="D48" i="3"/>
  <c r="E48" i="3" s="1"/>
  <c r="J48" i="3" s="1"/>
  <c r="K48" i="3" s="1"/>
  <c r="D47" i="3"/>
  <c r="E47" i="3" s="1"/>
  <c r="J47" i="3" s="1"/>
  <c r="K47" i="3" s="1"/>
  <c r="D56" i="3"/>
  <c r="E56" i="3" s="1"/>
  <c r="J56" i="3" s="1"/>
  <c r="K56" i="3" s="1"/>
  <c r="D45" i="3"/>
  <c r="E45" i="3" s="1"/>
  <c r="J45" i="3" s="1"/>
  <c r="K45" i="3" s="1"/>
  <c r="D44" i="3"/>
  <c r="E44" i="3" s="1"/>
  <c r="J44" i="3" s="1"/>
  <c r="K44" i="3" s="1"/>
  <c r="D57" i="3"/>
  <c r="E57" i="3" s="1"/>
  <c r="J57" i="3" s="1"/>
  <c r="K57" i="3" s="1"/>
  <c r="D46" i="3"/>
  <c r="E46" i="3" s="1"/>
  <c r="J46" i="3" s="1"/>
  <c r="K46" i="3" s="1"/>
  <c r="J34" i="1"/>
  <c r="K34" i="1" s="1"/>
  <c r="L34" i="1" s="1"/>
  <c r="L91" i="1" l="1"/>
  <c r="L94" i="1"/>
  <c r="L58" i="1"/>
  <c r="L67" i="1"/>
  <c r="L79" i="1"/>
  <c r="L85" i="1"/>
  <c r="L55" i="1"/>
  <c r="L46" i="1"/>
  <c r="L73" i="1"/>
  <c r="L70" i="1"/>
  <c r="L76" i="1"/>
  <c r="L64" i="1"/>
  <c r="L88" i="1"/>
  <c r="L49" i="1"/>
  <c r="L82" i="1"/>
  <c r="L43" i="1"/>
  <c r="L37" i="1"/>
  <c r="L61" i="1"/>
  <c r="L52" i="1"/>
  <c r="L40" i="3"/>
  <c r="J36" i="3"/>
  <c r="K36" i="3" s="1"/>
  <c r="L46" i="3"/>
  <c r="J35" i="3"/>
  <c r="K35" i="3" s="1"/>
  <c r="J34" i="3"/>
  <c r="K34" i="3" s="1"/>
  <c r="L37" i="3"/>
  <c r="L55" i="3"/>
  <c r="L52" i="3"/>
  <c r="L43" i="3"/>
  <c r="L58" i="3"/>
  <c r="L49" i="3"/>
  <c r="L34" i="3" l="1"/>
</calcChain>
</file>

<file path=xl/sharedStrings.xml><?xml version="1.0" encoding="utf-8"?>
<sst xmlns="http://schemas.openxmlformats.org/spreadsheetml/2006/main" count="770" uniqueCount="182">
  <si>
    <t>Well</t>
  </si>
  <si>
    <t>Sample</t>
  </si>
  <si>
    <t>Copies/rxn</t>
  </si>
  <si>
    <t>A01</t>
  </si>
  <si>
    <t>Std 10^8</t>
  </si>
  <si>
    <t>A02</t>
  </si>
  <si>
    <t>A03</t>
  </si>
  <si>
    <t>A04</t>
  </si>
  <si>
    <t>Std 10^7</t>
  </si>
  <si>
    <t>A05</t>
  </si>
  <si>
    <t>A06</t>
  </si>
  <si>
    <t>A07</t>
  </si>
  <si>
    <t>Std 10^6</t>
  </si>
  <si>
    <t>A08</t>
  </si>
  <si>
    <t>A09</t>
  </si>
  <si>
    <t>A10</t>
  </si>
  <si>
    <t>Std 10^5</t>
  </si>
  <si>
    <t>A11</t>
  </si>
  <si>
    <t>A12</t>
  </si>
  <si>
    <t>B01</t>
  </si>
  <si>
    <t>Std 10^4</t>
  </si>
  <si>
    <t>B02</t>
  </si>
  <si>
    <t>B03</t>
  </si>
  <si>
    <t>B04</t>
  </si>
  <si>
    <t>Std 10^3</t>
  </si>
  <si>
    <t>B05</t>
  </si>
  <si>
    <t>B06</t>
  </si>
  <si>
    <t>B07</t>
  </si>
  <si>
    <t>Std 10^2</t>
  </si>
  <si>
    <t>B08</t>
  </si>
  <si>
    <t>B09</t>
  </si>
  <si>
    <t>B10</t>
  </si>
  <si>
    <t>Std 10^1</t>
  </si>
  <si>
    <t>B11</t>
  </si>
  <si>
    <t>B12</t>
  </si>
  <si>
    <t>C01</t>
  </si>
  <si>
    <t>Std 10^0</t>
  </si>
  <si>
    <t>C02</t>
  </si>
  <si>
    <t>C03</t>
  </si>
  <si>
    <t>C04</t>
  </si>
  <si>
    <t>NTC</t>
  </si>
  <si>
    <t>NA</t>
  </si>
  <si>
    <t>C05</t>
  </si>
  <si>
    <t>C06</t>
  </si>
  <si>
    <t>Cq</t>
  </si>
  <si>
    <t>Log</t>
  </si>
  <si>
    <t>10^</t>
  </si>
  <si>
    <t>Dil</t>
  </si>
  <si>
    <t>DNA used</t>
  </si>
  <si>
    <t>DNA extracted</t>
  </si>
  <si>
    <t>Sample Amount</t>
  </si>
  <si>
    <t>Avg</t>
  </si>
  <si>
    <t>C07</t>
  </si>
  <si>
    <t>Holding Tank</t>
  </si>
  <si>
    <t>2 uL</t>
  </si>
  <si>
    <t>100 uL</t>
  </si>
  <si>
    <t>copies/100 mL</t>
  </si>
  <si>
    <t>C08</t>
  </si>
  <si>
    <t>C09</t>
  </si>
  <si>
    <t>C10</t>
  </si>
  <si>
    <t>Source Water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</si>
  <si>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</si>
  <si>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</si>
  <si>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</si>
  <si>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</si>
  <si>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</si>
  <si>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</si>
  <si>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</si>
  <si>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</si>
  <si>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</si>
  <si>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250 uL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</si>
  <si>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</si>
  <si>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</si>
  <si>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</si>
  <si>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</si>
  <si>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</si>
  <si>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</si>
  <si>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</si>
  <si>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</si>
  <si>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</si>
  <si>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</si>
  <si>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</si>
  <si>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</si>
  <si>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</si>
  <si>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</si>
  <si>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</si>
  <si>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</si>
  <si>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</si>
  <si>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</si>
  <si>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</si>
  <si>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</si>
  <si>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</si>
  <si>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</si>
  <si>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</si>
  <si>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</si>
  <si>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</si>
  <si>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</si>
  <si>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</si>
  <si>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</si>
  <si>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</si>
  <si>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</si>
  <si>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</si>
  <si>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</si>
  <si>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</si>
  <si>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</si>
  <si>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</si>
  <si>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</si>
  <si>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</si>
  <si>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</si>
  <si>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</si>
  <si>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</si>
  <si>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</si>
  <si>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</si>
  <si>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</si>
  <si>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</si>
  <si>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</si>
  <si>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</si>
  <si>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</si>
  <si>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</si>
  <si>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</si>
  <si>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</si>
  <si>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Manure</t>
  </si>
  <si>
    <t>Upstream 1</t>
  </si>
  <si>
    <t>Upstream 2</t>
  </si>
  <si>
    <t>Upstream 3</t>
  </si>
  <si>
    <t>Upstream 4</t>
  </si>
  <si>
    <t>Upstream 5</t>
  </si>
  <si>
    <t>Upstream 6</t>
  </si>
  <si>
    <t>Upstream 7</t>
  </si>
  <si>
    <t>Upstream 8</t>
  </si>
  <si>
    <t>Upstream 9</t>
  </si>
  <si>
    <t>Downstream 1</t>
  </si>
  <si>
    <t>Downstream 2</t>
  </si>
  <si>
    <t>Downstream 3</t>
  </si>
  <si>
    <t>Downstream 4</t>
  </si>
  <si>
    <t>Downstream 5</t>
  </si>
  <si>
    <t>Downstream 6</t>
  </si>
  <si>
    <t>Downstream 7</t>
  </si>
  <si>
    <t>Downstream 8</t>
  </si>
  <si>
    <t>Downstream 9</t>
  </si>
  <si>
    <t>100 mL</t>
  </si>
  <si>
    <t>50 mL</t>
  </si>
  <si>
    <t>x = (y - 38.40) / -3.7802</t>
  </si>
  <si>
    <t>D1</t>
  </si>
  <si>
    <t>E1</t>
  </si>
  <si>
    <t>F1</t>
  </si>
  <si>
    <t>D2</t>
  </si>
  <si>
    <t>E2</t>
  </si>
  <si>
    <t>F2</t>
  </si>
  <si>
    <t>D3</t>
  </si>
  <si>
    <t>E3</t>
  </si>
  <si>
    <t>F3</t>
  </si>
  <si>
    <t>D4</t>
  </si>
  <si>
    <t>E4</t>
  </si>
  <si>
    <t>F4</t>
  </si>
  <si>
    <t>D5</t>
  </si>
  <si>
    <t>E5</t>
  </si>
  <si>
    <t>F5</t>
  </si>
  <si>
    <t>D6</t>
  </si>
  <si>
    <t>E6</t>
  </si>
  <si>
    <t>F6</t>
  </si>
  <si>
    <t>D7</t>
  </si>
  <si>
    <t>E7</t>
  </si>
  <si>
    <t>F7</t>
  </si>
  <si>
    <t>D8</t>
  </si>
  <si>
    <t>E8</t>
  </si>
  <si>
    <t>F8</t>
  </si>
  <si>
    <t>D9</t>
  </si>
  <si>
    <t>E9</t>
  </si>
  <si>
    <t>F9</t>
  </si>
  <si>
    <t>Infiltration 1</t>
  </si>
  <si>
    <t>Infiltration 2</t>
  </si>
  <si>
    <t>Infiltration 3</t>
  </si>
  <si>
    <t>Infiltration 4</t>
  </si>
  <si>
    <t>Infiltration 5</t>
  </si>
  <si>
    <t>Infiltration 6</t>
  </si>
  <si>
    <t>Infiltration 7</t>
  </si>
  <si>
    <t>Infiltration 8</t>
  </si>
  <si>
    <t>Infiltration 9</t>
  </si>
  <si>
    <t>x = (y - 37.84) / -3.8756</t>
  </si>
  <si>
    <t>x = (y - 39.96) / -4.0208</t>
  </si>
  <si>
    <t>x = (y - 39.72) / -3.9694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</si>
</sst>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##0.00;\-###0.00"/>
  </numFmts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</font>
    <font>
      <sz val="8.25"/>
      <name val="Microsoft Sans Serif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2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0979739737258"/>
                  <c:y val="-0.64664121876069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'ermF - plate 1'!$C$2:$C$25</c:f>
              <c:numCache>
                <c:formatCode>0.0000</c:formatCode>
                <c:ptCount val="24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  <c:pt idx="18">
                  <c:v>2.0136044023579664</c:v>
                </c:pt>
                <c:pt idx="19">
                  <c:v>2.0136044023579664</c:v>
                </c:pt>
                <c:pt idx="20">
                  <c:v>2.0136044023579664</c:v>
                </c:pt>
                <c:pt idx="21">
                  <c:v>1.0136044023579664</c:v>
                </c:pt>
                <c:pt idx="22">
                  <c:v>1.0136044023579664</c:v>
                </c:pt>
                <c:pt idx="23">
                  <c:v>1.0136044023579664</c:v>
                </c:pt>
              </c:numCache>
            </c:numRef>
          </c:xVal>
          <c:yVal>
            <c:numRef>
              <c:f>'ermF - plate 1'!$D$2:$D$25</c:f>
              <c:numCache>
                <c:formatCode>###0.00;\-###0.00</c:formatCode>
                <c:ptCount val="24"/>
                <c:pt idx="0">
                  <c:v>7.47454647238124</c:v>
                </c:pt>
                <c:pt idx="1">
                  <c:v>7.4934095157816296</c:v>
                </c:pt>
                <c:pt idx="2">
                  <c:v>7.4795722451428199</c:v>
                </c:pt>
                <c:pt idx="3">
                  <c:v>11.901115737183099</c:v>
                </c:pt>
                <c:pt idx="4">
                  <c:v>11.975653971794401</c:v>
                </c:pt>
                <c:pt idx="5">
                  <c:v>11.8667301920936</c:v>
                </c:pt>
                <c:pt idx="6">
                  <c:v>15.776087140136999</c:v>
                </c:pt>
                <c:pt idx="7">
                  <c:v>15.929676286223801</c:v>
                </c:pt>
                <c:pt idx="8">
                  <c:v>15.802912949874701</c:v>
                </c:pt>
                <c:pt idx="9">
                  <c:v>20.344462839176298</c:v>
                </c:pt>
                <c:pt idx="10">
                  <c:v>19.747142543802301</c:v>
                </c:pt>
                <c:pt idx="11">
                  <c:v>19.8676034341463</c:v>
                </c:pt>
                <c:pt idx="12">
                  <c:v>23.8896839899122</c:v>
                </c:pt>
                <c:pt idx="13">
                  <c:v>23.867141911346099</c:v>
                </c:pt>
                <c:pt idx="14">
                  <c:v>23.8426564209561</c:v>
                </c:pt>
                <c:pt idx="15">
                  <c:v>27.823389186165802</c:v>
                </c:pt>
                <c:pt idx="16">
                  <c:v>27.782719697391101</c:v>
                </c:pt>
                <c:pt idx="17">
                  <c:v>27.776038408438598</c:v>
                </c:pt>
                <c:pt idx="18">
                  <c:v>31.186009807793301</c:v>
                </c:pt>
                <c:pt idx="19">
                  <c:v>32.127905494551896</c:v>
                </c:pt>
                <c:pt idx="20">
                  <c:v>31.6972485942287</c:v>
                </c:pt>
                <c:pt idx="21">
                  <c:v>35.158220476994302</c:v>
                </c:pt>
                <c:pt idx="22">
                  <c:v>35.446625705815002</c:v>
                </c:pt>
                <c:pt idx="23">
                  <c:v>37.220560111597401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6-1F4A-82DA-7154AB88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91376"/>
        <c:axId val="1498000368"/>
      </c:scatterChart>
      <c:valAx>
        <c:axId val="149799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Dil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00368"/>
        <c:crosses val="autoZero"/>
        <c:crossBetween val="midCat"/>
      </c:valAx>
      <c:valAx>
        <c:axId val="14980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9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643413985503466"/>
                  <c:y val="-0.70251230314960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'ermF - plate 1'!$Q$2:$Q$25</c:f>
              <c:numCache>
                <c:formatCode>###0.00;\-###0.00</c:formatCode>
                <c:ptCount val="24"/>
                <c:pt idx="0">
                  <c:v>7.47454647238124</c:v>
                </c:pt>
                <c:pt idx="1">
                  <c:v>7.4934095157816296</c:v>
                </c:pt>
                <c:pt idx="2">
                  <c:v>7.4795722451428199</c:v>
                </c:pt>
                <c:pt idx="3">
                  <c:v>11.901115737183099</c:v>
                </c:pt>
                <c:pt idx="4">
                  <c:v>11.975653971794401</c:v>
                </c:pt>
                <c:pt idx="5">
                  <c:v>11.8667301920936</c:v>
                </c:pt>
                <c:pt idx="6">
                  <c:v>15.776087140136999</c:v>
                </c:pt>
                <c:pt idx="7">
                  <c:v>15.929676286223801</c:v>
                </c:pt>
                <c:pt idx="8">
                  <c:v>15.802912949874701</c:v>
                </c:pt>
                <c:pt idx="9">
                  <c:v>20.344462839176298</c:v>
                </c:pt>
                <c:pt idx="10">
                  <c:v>19.747142543802301</c:v>
                </c:pt>
                <c:pt idx="11">
                  <c:v>19.8676034341463</c:v>
                </c:pt>
                <c:pt idx="12">
                  <c:v>23.8896839899122</c:v>
                </c:pt>
                <c:pt idx="13">
                  <c:v>23.867141911346099</c:v>
                </c:pt>
                <c:pt idx="14">
                  <c:v>23.8426564209561</c:v>
                </c:pt>
                <c:pt idx="15">
                  <c:v>27.823389186165802</c:v>
                </c:pt>
                <c:pt idx="16">
                  <c:v>27.782719697391101</c:v>
                </c:pt>
                <c:pt idx="17">
                  <c:v>27.776038408438598</c:v>
                </c:pt>
                <c:pt idx="18">
                  <c:v>31.186009807793301</c:v>
                </c:pt>
                <c:pt idx="19">
                  <c:v>32.127905494551896</c:v>
                </c:pt>
                <c:pt idx="20">
                  <c:v>31.6972485942287</c:v>
                </c:pt>
                <c:pt idx="21">
                  <c:v>35.158220476994302</c:v>
                </c:pt>
                <c:pt idx="22">
                  <c:v>35.446625705815002</c:v>
                </c:pt>
                <c:pt idx="23">
                  <c:v>37.220560111597401</c:v>
                </c:pt>
              </c:numCache>
            </c:numRef>
          </c:xVal>
          <c:yVal>
            <c:numRef>
              <c:f>'ermF - plate 1'!$P$2:$P$25</c:f>
              <c:numCache>
                <c:formatCode>0.00E+00</c:formatCode>
                <c:ptCount val="24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  <c:pt idx="18">
                  <c:v>103.18210945826009</c:v>
                </c:pt>
                <c:pt idx="19">
                  <c:v>103.18210945826009</c:v>
                </c:pt>
                <c:pt idx="20">
                  <c:v>103.18210945826009</c:v>
                </c:pt>
                <c:pt idx="21">
                  <c:v>10.318210945826008</c:v>
                </c:pt>
                <c:pt idx="22">
                  <c:v>10.318210945826008</c:v>
                </c:pt>
                <c:pt idx="23">
                  <c:v>10.318210945826008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064F-8179-B20CD171C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468544"/>
        <c:axId val="1518635584"/>
      </c:scatterChart>
      <c:valAx>
        <c:axId val="14934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35584"/>
        <c:crosses val="autoZero"/>
        <c:crossBetween val="midCat"/>
      </c:valAx>
      <c:valAx>
        <c:axId val="1518635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6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0979739737258"/>
                  <c:y val="-0.64664121876069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'ermF - plate 2'!$C$2:$C$25</c:f>
              <c:numCache>
                <c:formatCode>0.0000</c:formatCode>
                <c:ptCount val="24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  <c:pt idx="18">
                  <c:v>2.0136044023579664</c:v>
                </c:pt>
                <c:pt idx="19">
                  <c:v>2.0136044023579664</c:v>
                </c:pt>
                <c:pt idx="20">
                  <c:v>2.0136044023579664</c:v>
                </c:pt>
                <c:pt idx="21">
                  <c:v>1.0136044023579664</c:v>
                </c:pt>
                <c:pt idx="22">
                  <c:v>1.0136044023579664</c:v>
                </c:pt>
                <c:pt idx="23">
                  <c:v>1.0136044023579664</c:v>
                </c:pt>
              </c:numCache>
            </c:numRef>
          </c:xVal>
          <c:yVal>
            <c:numRef>
              <c:f>'ermF - plate 2'!$D$2:$D$25</c:f>
              <c:numCache>
                <c:formatCode>###0.00;\-###0.00</c:formatCode>
                <c:ptCount val="24"/>
                <c:pt idx="0">
                  <c:v>7.40725328554662</c:v>
                </c:pt>
                <c:pt idx="1">
                  <c:v>7.4621970301415201</c:v>
                </c:pt>
                <c:pt idx="2">
                  <c:v>7.3651591500624702</c:v>
                </c:pt>
                <c:pt idx="3">
                  <c:v>12.049650885831101</c:v>
                </c:pt>
                <c:pt idx="4">
                  <c:v>12.173011999398099</c:v>
                </c:pt>
                <c:pt idx="5">
                  <c:v>12.4918343782367</c:v>
                </c:pt>
                <c:pt idx="6">
                  <c:v>15.924869844811001</c:v>
                </c:pt>
                <c:pt idx="7">
                  <c:v>15.9300447544249</c:v>
                </c:pt>
                <c:pt idx="8">
                  <c:v>15.980510417708601</c:v>
                </c:pt>
                <c:pt idx="9">
                  <c:v>19.684828410879799</c:v>
                </c:pt>
                <c:pt idx="10">
                  <c:v>19.7965200401228</c:v>
                </c:pt>
                <c:pt idx="11">
                  <c:v>19.933743013014201</c:v>
                </c:pt>
                <c:pt idx="12">
                  <c:v>23.9299675019723</c:v>
                </c:pt>
                <c:pt idx="13">
                  <c:v>23.962683084895499</c:v>
                </c:pt>
                <c:pt idx="14">
                  <c:v>23.895534293086399</c:v>
                </c:pt>
                <c:pt idx="15">
                  <c:v>27.850328934108301</c:v>
                </c:pt>
                <c:pt idx="16">
                  <c:v>28.023504146526101</c:v>
                </c:pt>
                <c:pt idx="17">
                  <c:v>28.099910103751501</c:v>
                </c:pt>
                <c:pt idx="18">
                  <c:v>31.986673182905001</c:v>
                </c:pt>
                <c:pt idx="19">
                  <c:v>31.367846042451799</c:v>
                </c:pt>
                <c:pt idx="20">
                  <c:v>31.547150431964099</c:v>
                </c:pt>
                <c:pt idx="21">
                  <c:v>36.366185298512498</c:v>
                </c:pt>
                <c:pt idx="22">
                  <c:v>34.6337634091608</c:v>
                </c:pt>
                <c:pt idx="23">
                  <c:v>35.314332377705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8-6340-9B25-AA84A28D0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91376"/>
        <c:axId val="1498000368"/>
      </c:scatterChart>
      <c:valAx>
        <c:axId val="149799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Dil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00368"/>
        <c:crosses val="autoZero"/>
        <c:crossBetween val="midCat"/>
      </c:valAx>
      <c:valAx>
        <c:axId val="14980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9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2156489544767168"/>
                  <c:y val="-0.693854269192913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'ermF - plate 2'!$Q$2:$Q$25</c:f>
              <c:numCache>
                <c:formatCode>###0.00;\-###0.00</c:formatCode>
                <c:ptCount val="24"/>
                <c:pt idx="0">
                  <c:v>7.40725328554662</c:v>
                </c:pt>
                <c:pt idx="1">
                  <c:v>7.4621970301415201</c:v>
                </c:pt>
                <c:pt idx="2">
                  <c:v>7.3651591500624702</c:v>
                </c:pt>
                <c:pt idx="3">
                  <c:v>12.049650885831101</c:v>
                </c:pt>
                <c:pt idx="4">
                  <c:v>12.173011999398099</c:v>
                </c:pt>
                <c:pt idx="5">
                  <c:v>12.4918343782367</c:v>
                </c:pt>
                <c:pt idx="6">
                  <c:v>15.924869844811001</c:v>
                </c:pt>
                <c:pt idx="7">
                  <c:v>15.9300447544249</c:v>
                </c:pt>
                <c:pt idx="8">
                  <c:v>15.980510417708601</c:v>
                </c:pt>
                <c:pt idx="9">
                  <c:v>19.684828410879799</c:v>
                </c:pt>
                <c:pt idx="10">
                  <c:v>19.7965200401228</c:v>
                </c:pt>
                <c:pt idx="11">
                  <c:v>19.933743013014201</c:v>
                </c:pt>
                <c:pt idx="12">
                  <c:v>23.9299675019723</c:v>
                </c:pt>
                <c:pt idx="13">
                  <c:v>23.962683084895499</c:v>
                </c:pt>
                <c:pt idx="14">
                  <c:v>23.895534293086399</c:v>
                </c:pt>
                <c:pt idx="15">
                  <c:v>27.850328934108301</c:v>
                </c:pt>
                <c:pt idx="16">
                  <c:v>28.023504146526101</c:v>
                </c:pt>
                <c:pt idx="17">
                  <c:v>28.099910103751501</c:v>
                </c:pt>
                <c:pt idx="18">
                  <c:v>31.986673182905001</c:v>
                </c:pt>
                <c:pt idx="19">
                  <c:v>31.367846042451799</c:v>
                </c:pt>
                <c:pt idx="20">
                  <c:v>31.547150431964099</c:v>
                </c:pt>
                <c:pt idx="21">
                  <c:v>36.366185298512498</c:v>
                </c:pt>
                <c:pt idx="22">
                  <c:v>34.6337634091608</c:v>
                </c:pt>
                <c:pt idx="23">
                  <c:v>35.314332377705</c:v>
                </c:pt>
              </c:numCache>
            </c:numRef>
          </c:xVal>
          <c:yVal>
            <c:numRef>
              <c:f>'ermF - plate 2'!$P$2:$P$25</c:f>
              <c:numCache>
                <c:formatCode>0.00E+00</c:formatCode>
                <c:ptCount val="24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  <c:pt idx="18">
                  <c:v>103.18210945826009</c:v>
                </c:pt>
                <c:pt idx="19">
                  <c:v>103.18210945826009</c:v>
                </c:pt>
                <c:pt idx="20">
                  <c:v>103.18210945826009</c:v>
                </c:pt>
                <c:pt idx="21">
                  <c:v>10.318210945826008</c:v>
                </c:pt>
                <c:pt idx="22">
                  <c:v>10.318210945826008</c:v>
                </c:pt>
                <c:pt idx="23">
                  <c:v>10.318210945826008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D-6F47-9464-85B6CD29E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468544"/>
        <c:axId val="1518635584"/>
      </c:scatterChart>
      <c:valAx>
        <c:axId val="14934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35584"/>
        <c:crosses val="autoZero"/>
        <c:crossBetween val="midCat"/>
      </c:valAx>
      <c:valAx>
        <c:axId val="1518635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6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0</xdr:row>
      <xdr:rowOff>63500</xdr:rowOff>
    </xdr:from>
    <xdr:to>
      <xdr:col>12</xdr:col>
      <xdr:colOff>774700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4B43C-2843-D947-81C2-3889EA957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15</xdr:row>
      <xdr:rowOff>0</xdr:rowOff>
    </xdr:from>
    <xdr:to>
      <xdr:col>12</xdr:col>
      <xdr:colOff>762000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2E5BD-4458-A243-8E87-75F28B3EB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0</xdr:row>
      <xdr:rowOff>63500</xdr:rowOff>
    </xdr:from>
    <xdr:to>
      <xdr:col>12</xdr:col>
      <xdr:colOff>774700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C51E1-55BF-634E-A595-47D36E8FF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15</xdr:row>
      <xdr:rowOff>0</xdr:rowOff>
    </xdr:from>
    <xdr:to>
      <xdr:col>12</xdr:col>
      <xdr:colOff>762000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B166DE-DA3B-8448-8C1E-41171D47F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CDEC-36A7-1541-AC23-125D3509C04C}">
  <dimension ref="A1:U99"/>
  <sheetViews>
    <sheetView tabSelected="1" workbookViewId="0"/>
  </sheetViews>
  <sheetFormatPr baseColWidth="10" defaultRowHeight="16" x14ac:dyDescent="0.2"/>
  <cols>
    <col min="2" max="2" width="13.1640625" bestFit="1" customWidth="1"/>
    <col min="4" max="4" width="20.5" bestFit="1" customWidth="1"/>
    <col min="7" max="7" width="9.1640625" bestFit="1" customWidth="1"/>
    <col min="8" max="8" width="13" bestFit="1" customWidth="1"/>
    <col min="9" max="9" width="14.33203125" bestFit="1" customWidth="1"/>
    <col min="10" max="10" width="12.1640625" bestFit="1" customWidth="1"/>
    <col min="13" max="13" width="13.1640625" bestFit="1" customWidth="1"/>
    <col min="21" max="21" width="13.1640625" bestFit="1" customWidth="1"/>
  </cols>
  <sheetData>
    <row r="1" spans="1:21" x14ac:dyDescent="0.2">
      <c r="A1" s="1" t="s">
        <v>0</v>
      </c>
      <c r="B1" s="1" t="s">
        <v>1</v>
      </c>
      <c r="C1" s="1" t="s">
        <v>45</v>
      </c>
      <c r="D1" s="1" t="s">
        <v>44</v>
      </c>
      <c r="N1" s="1" t="s">
        <v>0</v>
      </c>
      <c r="O1" s="1" t="s">
        <v>1</v>
      </c>
      <c r="P1" s="1" t="s">
        <v>2</v>
      </c>
      <c r="Q1" s="1" t="s">
        <v>44</v>
      </c>
    </row>
    <row r="2" spans="1:21" x14ac:dyDescent="0.2">
      <c r="A2" s="2" t="s">
        <v>3</v>
      </c>
      <c r="B2" s="3" t="s">
        <v>4</v>
      </c>
      <c r="C2" s="5">
        <f>LOG(P2)</f>
        <v>8.0136044023579664</v>
      </c>
      <c r="D2" s="6">
        <v>7.47454647238124</v>
      </c>
      <c r="N2" s="2" t="s">
        <v>3</v>
      </c>
      <c r="O2" s="3" t="s">
        <v>4</v>
      </c>
      <c r="P2" s="4">
        <f>((2/37)*(6.0221*10^23))/(478*660*10^9)</f>
        <v>103182109.45826009</v>
      </c>
      <c r="Q2" s="6">
        <v>7.47454647238124</v>
      </c>
    </row>
    <row r="3" spans="1:21" x14ac:dyDescent="0.2">
      <c r="A3" s="2" t="s">
        <v>5</v>
      </c>
      <c r="B3" s="3" t="s">
        <v>4</v>
      </c>
      <c r="C3" s="5">
        <f t="shared" ref="C3:C4" si="0">LOG(P3)</f>
        <v>8.0136044023579664</v>
      </c>
      <c r="D3" s="6">
        <v>7.4934095157816296</v>
      </c>
      <c r="N3" s="2" t="s">
        <v>5</v>
      </c>
      <c r="O3" s="3" t="s">
        <v>4</v>
      </c>
      <c r="P3" s="4">
        <f>((2/37)*(6.0221*10^23))/(478*660*10^9)</f>
        <v>103182109.45826009</v>
      </c>
      <c r="Q3" s="6">
        <v>7.4934095157816296</v>
      </c>
    </row>
    <row r="4" spans="1:21" x14ac:dyDescent="0.2">
      <c r="A4" s="2" t="s">
        <v>6</v>
      </c>
      <c r="B4" s="3" t="s">
        <v>4</v>
      </c>
      <c r="C4" s="5">
        <f t="shared" si="0"/>
        <v>8.0136044023579664</v>
      </c>
      <c r="D4" s="6">
        <v>7.4795722451428199</v>
      </c>
      <c r="N4" s="2" t="s">
        <v>6</v>
      </c>
      <c r="O4" s="3" t="s">
        <v>4</v>
      </c>
      <c r="P4" s="4">
        <f>((2/37)*(6.0221*10^23))/(478*660*10^9)</f>
        <v>103182109.45826009</v>
      </c>
      <c r="Q4" s="6">
        <v>7.4795722451428199</v>
      </c>
    </row>
    <row r="5" spans="1:21" x14ac:dyDescent="0.2">
      <c r="A5" s="2" t="s">
        <v>7</v>
      </c>
      <c r="B5" s="3" t="s">
        <v>8</v>
      </c>
      <c r="C5" s="5">
        <f>LOG(P5)</f>
        <v>7.0136044023579664</v>
      </c>
      <c r="D5" s="6">
        <v>11.901115737183099</v>
      </c>
      <c r="N5" s="2" t="s">
        <v>7</v>
      </c>
      <c r="O5" s="3" t="s">
        <v>8</v>
      </c>
      <c r="P5" s="4">
        <f>P4/10</f>
        <v>10318210.945826009</v>
      </c>
      <c r="Q5" s="6">
        <v>11.901115737183099</v>
      </c>
    </row>
    <row r="6" spans="1:21" ht="17" thickBot="1" x14ac:dyDescent="0.25">
      <c r="A6" s="2" t="s">
        <v>9</v>
      </c>
      <c r="B6" s="3" t="s">
        <v>8</v>
      </c>
      <c r="C6" s="5">
        <f t="shared" ref="C6:C7" si="1">LOG(P6)</f>
        <v>7.0136044023579664</v>
      </c>
      <c r="D6" s="6">
        <v>11.975653971794401</v>
      </c>
      <c r="N6" s="2" t="s">
        <v>9</v>
      </c>
      <c r="O6" s="3" t="s">
        <v>8</v>
      </c>
      <c r="P6" s="4">
        <f>P4/10</f>
        <v>10318210.945826009</v>
      </c>
      <c r="Q6" s="6">
        <v>11.975653971794401</v>
      </c>
    </row>
    <row r="7" spans="1:21" x14ac:dyDescent="0.2">
      <c r="A7" s="2" t="s">
        <v>10</v>
      </c>
      <c r="B7" s="3" t="s">
        <v>8</v>
      </c>
      <c r="C7" s="5">
        <f t="shared" si="1"/>
        <v>7.0136044023579664</v>
      </c>
      <c r="D7" s="6">
        <v>11.8667301920936</v>
      </c>
      <c r="N7" s="2" t="s">
        <v>10</v>
      </c>
      <c r="O7" s="3" t="s">
        <v>8</v>
      </c>
      <c r="P7" s="4">
        <f>P4/10</f>
        <v>10318210.945826009</v>
      </c>
      <c r="Q7" s="6">
        <v>11.8667301920936</v>
      </c>
      <c r="S7" s="15" t="s">
        <v>180</v>
      </c>
      <c r="T7" s="16"/>
      <c r="U7" s="17"/>
    </row>
    <row r="8" spans="1:21" ht="17" thickBot="1" x14ac:dyDescent="0.25">
      <c r="A8" s="2" t="s">
        <v>11</v>
      </c>
      <c r="B8" s="3" t="s">
        <v>12</v>
      </c>
      <c r="C8" s="5">
        <f>LOG(P8)</f>
        <v>6.0136044023579664</v>
      </c>
      <c r="D8" s="6">
        <v>15.776087140136999</v>
      </c>
      <c r="N8" s="2" t="s">
        <v>11</v>
      </c>
      <c r="O8" s="3" t="s">
        <v>12</v>
      </c>
      <c r="P8" s="4">
        <f>P7/10</f>
        <v>1031821.0945826009</v>
      </c>
      <c r="Q8" s="6">
        <v>15.776087140136999</v>
      </c>
      <c r="S8" s="18"/>
      <c r="T8" s="19"/>
      <c r="U8" s="20"/>
    </row>
    <row r="9" spans="1:21" x14ac:dyDescent="0.2">
      <c r="A9" s="2" t="s">
        <v>13</v>
      </c>
      <c r="B9" s="3" t="s">
        <v>12</v>
      </c>
      <c r="C9" s="5">
        <f t="shared" ref="C9:C28" si="2">LOG(P9)</f>
        <v>6.0136044023579664</v>
      </c>
      <c r="D9" s="6">
        <v>15.929676286223801</v>
      </c>
      <c r="N9" s="2" t="s">
        <v>13</v>
      </c>
      <c r="O9" s="3" t="s">
        <v>12</v>
      </c>
      <c r="P9" s="4">
        <f>P7/10</f>
        <v>1031821.0945826009</v>
      </c>
      <c r="Q9" s="6">
        <v>15.929676286223801</v>
      </c>
    </row>
    <row r="10" spans="1:21" x14ac:dyDescent="0.2">
      <c r="A10" s="2" t="s">
        <v>14</v>
      </c>
      <c r="B10" s="3" t="s">
        <v>12</v>
      </c>
      <c r="C10" s="5">
        <f t="shared" si="2"/>
        <v>6.0136044023579664</v>
      </c>
      <c r="D10" s="6">
        <v>15.802912949874701</v>
      </c>
      <c r="N10" s="2" t="s">
        <v>14</v>
      </c>
      <c r="O10" s="3" t="s">
        <v>12</v>
      </c>
      <c r="P10" s="4">
        <f>P7/10</f>
        <v>1031821.0945826009</v>
      </c>
      <c r="Q10" s="6">
        <v>15.802912949874701</v>
      </c>
      <c r="S10">
        <f>SLOPE(D2:D25,C2:C25)</f>
        <v>-4.0208101295936132</v>
      </c>
    </row>
    <row r="11" spans="1:21" x14ac:dyDescent="0.2">
      <c r="A11" s="2" t="s">
        <v>15</v>
      </c>
      <c r="B11" s="3" t="s">
        <v>16</v>
      </c>
      <c r="C11" s="5">
        <f t="shared" si="2"/>
        <v>5.0136044023579664</v>
      </c>
      <c r="D11" s="6">
        <v>20.344462839176298</v>
      </c>
      <c r="N11" s="2" t="s">
        <v>15</v>
      </c>
      <c r="O11" s="3" t="s">
        <v>16</v>
      </c>
      <c r="P11" s="4">
        <f>P10/10</f>
        <v>103182.10945826009</v>
      </c>
      <c r="Q11" s="6">
        <v>20.344462839176298</v>
      </c>
      <c r="S11">
        <f>INTERCEPT(D2:D25,C2:C25)</f>
        <v>39.959892682517903</v>
      </c>
    </row>
    <row r="12" spans="1:21" x14ac:dyDescent="0.2">
      <c r="A12" s="2" t="s">
        <v>17</v>
      </c>
      <c r="B12" s="3" t="s">
        <v>16</v>
      </c>
      <c r="C12" s="5">
        <f t="shared" si="2"/>
        <v>5.0136044023579664</v>
      </c>
      <c r="D12" s="6">
        <v>19.747142543802301</v>
      </c>
      <c r="N12" s="2" t="s">
        <v>17</v>
      </c>
      <c r="O12" s="3" t="s">
        <v>16</v>
      </c>
      <c r="P12" s="4">
        <f>P10/10</f>
        <v>103182.10945826009</v>
      </c>
      <c r="Q12" s="6">
        <v>19.747142543802301</v>
      </c>
    </row>
    <row r="13" spans="1:21" x14ac:dyDescent="0.2">
      <c r="A13" s="2" t="s">
        <v>18</v>
      </c>
      <c r="B13" s="3" t="s">
        <v>16</v>
      </c>
      <c r="C13" s="5">
        <f t="shared" si="2"/>
        <v>5.0136044023579664</v>
      </c>
      <c r="D13" s="6">
        <v>19.8676034341463</v>
      </c>
      <c r="N13" s="2" t="s">
        <v>18</v>
      </c>
      <c r="O13" s="3" t="s">
        <v>16</v>
      </c>
      <c r="P13" s="4">
        <f>P10/10</f>
        <v>103182.10945826009</v>
      </c>
      <c r="Q13" s="6">
        <v>19.8676034341463</v>
      </c>
    </row>
    <row r="14" spans="1:21" x14ac:dyDescent="0.2">
      <c r="A14" s="2" t="s">
        <v>19</v>
      </c>
      <c r="B14" s="3" t="s">
        <v>20</v>
      </c>
      <c r="C14" s="5">
        <f t="shared" si="2"/>
        <v>4.0136044023579664</v>
      </c>
      <c r="D14" s="6">
        <v>23.8896839899122</v>
      </c>
      <c r="N14" s="2" t="s">
        <v>19</v>
      </c>
      <c r="O14" s="3" t="s">
        <v>20</v>
      </c>
      <c r="P14" s="4">
        <f>P13/10</f>
        <v>10318.210945826009</v>
      </c>
      <c r="Q14" s="6">
        <v>23.8896839899122</v>
      </c>
    </row>
    <row r="15" spans="1:21" x14ac:dyDescent="0.2">
      <c r="A15" s="2" t="s">
        <v>21</v>
      </c>
      <c r="B15" s="3" t="s">
        <v>20</v>
      </c>
      <c r="C15" s="5">
        <f t="shared" si="2"/>
        <v>4.0136044023579664</v>
      </c>
      <c r="D15" s="6">
        <v>23.867141911346099</v>
      </c>
      <c r="N15" s="2" t="s">
        <v>21</v>
      </c>
      <c r="O15" s="3" t="s">
        <v>20</v>
      </c>
      <c r="P15" s="4">
        <f>P13/10</f>
        <v>10318.210945826009</v>
      </c>
      <c r="Q15" s="6">
        <v>23.867141911346099</v>
      </c>
    </row>
    <row r="16" spans="1:21" x14ac:dyDescent="0.2">
      <c r="A16" s="2" t="s">
        <v>22</v>
      </c>
      <c r="B16" s="3" t="s">
        <v>20</v>
      </c>
      <c r="C16" s="5">
        <f t="shared" si="2"/>
        <v>4.0136044023579664</v>
      </c>
      <c r="D16" s="6">
        <v>23.8426564209561</v>
      </c>
      <c r="N16" s="2" t="s">
        <v>22</v>
      </c>
      <c r="O16" s="3" t="s">
        <v>20</v>
      </c>
      <c r="P16" s="4">
        <f>P13/10</f>
        <v>10318.210945826009</v>
      </c>
      <c r="Q16" s="6">
        <v>23.8426564209561</v>
      </c>
    </row>
    <row r="17" spans="1:17" x14ac:dyDescent="0.2">
      <c r="A17" s="2" t="s">
        <v>23</v>
      </c>
      <c r="B17" s="3" t="s">
        <v>24</v>
      </c>
      <c r="C17" s="5">
        <f t="shared" si="2"/>
        <v>3.0136044023579664</v>
      </c>
      <c r="D17" s="6">
        <v>27.823389186165802</v>
      </c>
      <c r="N17" s="2" t="s">
        <v>23</v>
      </c>
      <c r="O17" s="3" t="s">
        <v>24</v>
      </c>
      <c r="P17" s="4">
        <f>P16/10</f>
        <v>1031.8210945826008</v>
      </c>
      <c r="Q17" s="6">
        <v>27.823389186165802</v>
      </c>
    </row>
    <row r="18" spans="1:17" x14ac:dyDescent="0.2">
      <c r="A18" s="2" t="s">
        <v>25</v>
      </c>
      <c r="B18" s="3" t="s">
        <v>24</v>
      </c>
      <c r="C18" s="5">
        <f t="shared" si="2"/>
        <v>3.0136044023579664</v>
      </c>
      <c r="D18" s="6">
        <v>27.782719697391101</v>
      </c>
      <c r="N18" s="2" t="s">
        <v>25</v>
      </c>
      <c r="O18" s="3" t="s">
        <v>24</v>
      </c>
      <c r="P18" s="4">
        <f>P16/10</f>
        <v>1031.8210945826008</v>
      </c>
      <c r="Q18" s="6">
        <v>27.782719697391101</v>
      </c>
    </row>
    <row r="19" spans="1:17" x14ac:dyDescent="0.2">
      <c r="A19" s="2" t="s">
        <v>26</v>
      </c>
      <c r="B19" s="3" t="s">
        <v>24</v>
      </c>
      <c r="C19" s="5">
        <f t="shared" si="2"/>
        <v>3.0136044023579664</v>
      </c>
      <c r="D19" s="6">
        <v>27.776038408438598</v>
      </c>
      <c r="N19" s="2" t="s">
        <v>26</v>
      </c>
      <c r="O19" s="3" t="s">
        <v>24</v>
      </c>
      <c r="P19" s="4">
        <f>P16/10</f>
        <v>1031.8210945826008</v>
      </c>
      <c r="Q19" s="6">
        <v>27.776038408438598</v>
      </c>
    </row>
    <row r="20" spans="1:17" x14ac:dyDescent="0.2">
      <c r="A20" s="2" t="s">
        <v>27</v>
      </c>
      <c r="B20" s="3" t="s">
        <v>28</v>
      </c>
      <c r="C20" s="5">
        <f t="shared" si="2"/>
        <v>2.0136044023579664</v>
      </c>
      <c r="D20" s="6">
        <v>31.186009807793301</v>
      </c>
      <c r="N20" s="2" t="s">
        <v>27</v>
      </c>
      <c r="O20" s="3" t="s">
        <v>28</v>
      </c>
      <c r="P20" s="4">
        <f>P19/10</f>
        <v>103.18210945826009</v>
      </c>
      <c r="Q20" s="6">
        <v>31.186009807793301</v>
      </c>
    </row>
    <row r="21" spans="1:17" x14ac:dyDescent="0.2">
      <c r="A21" s="2" t="s">
        <v>29</v>
      </c>
      <c r="B21" s="3" t="s">
        <v>28</v>
      </c>
      <c r="C21" s="5">
        <f t="shared" si="2"/>
        <v>2.0136044023579664</v>
      </c>
      <c r="D21" s="6">
        <v>32.127905494551896</v>
      </c>
      <c r="N21" s="2" t="s">
        <v>29</v>
      </c>
      <c r="O21" s="3" t="s">
        <v>28</v>
      </c>
      <c r="P21" s="4">
        <f>P19/10</f>
        <v>103.18210945826009</v>
      </c>
      <c r="Q21" s="6">
        <v>32.127905494551896</v>
      </c>
    </row>
    <row r="22" spans="1:17" x14ac:dyDescent="0.2">
      <c r="A22" s="2" t="s">
        <v>30</v>
      </c>
      <c r="B22" s="3" t="s">
        <v>28</v>
      </c>
      <c r="C22" s="5">
        <f t="shared" si="2"/>
        <v>2.0136044023579664</v>
      </c>
      <c r="D22" s="6">
        <v>31.6972485942287</v>
      </c>
      <c r="N22" s="2" t="s">
        <v>30</v>
      </c>
      <c r="O22" s="3" t="s">
        <v>28</v>
      </c>
      <c r="P22" s="4">
        <f>P19/10</f>
        <v>103.18210945826009</v>
      </c>
      <c r="Q22" s="6">
        <v>31.6972485942287</v>
      </c>
    </row>
    <row r="23" spans="1:17" x14ac:dyDescent="0.2">
      <c r="A23" s="2" t="s">
        <v>31</v>
      </c>
      <c r="B23" s="3" t="s">
        <v>32</v>
      </c>
      <c r="C23" s="5">
        <f t="shared" si="2"/>
        <v>1.0136044023579664</v>
      </c>
      <c r="D23" s="6">
        <v>35.158220476994302</v>
      </c>
      <c r="N23" s="2" t="s">
        <v>31</v>
      </c>
      <c r="O23" s="3" t="s">
        <v>32</v>
      </c>
      <c r="P23" s="4">
        <f>P22/10</f>
        <v>10.318210945826008</v>
      </c>
      <c r="Q23" s="6">
        <v>35.158220476994302</v>
      </c>
    </row>
    <row r="24" spans="1:17" x14ac:dyDescent="0.2">
      <c r="A24" s="2" t="s">
        <v>33</v>
      </c>
      <c r="B24" s="3" t="s">
        <v>32</v>
      </c>
      <c r="C24" s="5">
        <f t="shared" si="2"/>
        <v>1.0136044023579664</v>
      </c>
      <c r="D24" s="6">
        <v>35.446625705815002</v>
      </c>
      <c r="N24" s="2" t="s">
        <v>33</v>
      </c>
      <c r="O24" s="3" t="s">
        <v>32</v>
      </c>
      <c r="P24" s="4">
        <f>P22/10</f>
        <v>10.318210945826008</v>
      </c>
      <c r="Q24" s="6">
        <v>35.446625705815002</v>
      </c>
    </row>
    <row r="25" spans="1:17" x14ac:dyDescent="0.2">
      <c r="A25" s="2" t="s">
        <v>34</v>
      </c>
      <c r="B25" s="3" t="s">
        <v>32</v>
      </c>
      <c r="C25" s="5">
        <f t="shared" si="2"/>
        <v>1.0136044023579664</v>
      </c>
      <c r="D25" s="6">
        <v>37.220560111597401</v>
      </c>
      <c r="N25" s="2" t="s">
        <v>34</v>
      </c>
      <c r="O25" s="3" t="s">
        <v>32</v>
      </c>
      <c r="P25" s="4">
        <f>P22/10</f>
        <v>10.318210945826008</v>
      </c>
      <c r="Q25" s="6">
        <v>37.220560111597401</v>
      </c>
    </row>
    <row r="26" spans="1:17" x14ac:dyDescent="0.2">
      <c r="A26" s="2" t="s">
        <v>35</v>
      </c>
      <c r="B26" s="3" t="s">
        <v>36</v>
      </c>
      <c r="C26" s="5">
        <f>LOG(P26)</f>
        <v>1.3604402357966342E-2</v>
      </c>
      <c r="D26" s="6"/>
      <c r="N26" s="2" t="s">
        <v>35</v>
      </c>
      <c r="O26" s="3" t="s">
        <v>36</v>
      </c>
      <c r="P26" s="4">
        <f>P25/10</f>
        <v>1.0318210945826007</v>
      </c>
      <c r="Q26" s="6"/>
    </row>
    <row r="27" spans="1:17" x14ac:dyDescent="0.2">
      <c r="A27" s="2" t="s">
        <v>37</v>
      </c>
      <c r="B27" s="3" t="s">
        <v>36</v>
      </c>
      <c r="C27" s="5">
        <f t="shared" si="2"/>
        <v>1.3604402357966342E-2</v>
      </c>
      <c r="D27" s="6"/>
      <c r="N27" s="2" t="s">
        <v>37</v>
      </c>
      <c r="O27" s="3" t="s">
        <v>36</v>
      </c>
      <c r="P27" s="4">
        <f>P25/10</f>
        <v>1.0318210945826007</v>
      </c>
      <c r="Q27" s="6"/>
    </row>
    <row r="28" spans="1:17" x14ac:dyDescent="0.2">
      <c r="A28" s="2" t="s">
        <v>38</v>
      </c>
      <c r="B28" s="3" t="s">
        <v>36</v>
      </c>
      <c r="C28" s="5">
        <f t="shared" si="2"/>
        <v>1.3604402357966342E-2</v>
      </c>
      <c r="D28" s="6"/>
      <c r="N28" s="2" t="s">
        <v>38</v>
      </c>
      <c r="O28" s="3" t="s">
        <v>36</v>
      </c>
      <c r="P28" s="4">
        <f>P25/10</f>
        <v>1.0318210945826007</v>
      </c>
      <c r="Q28" s="6"/>
    </row>
    <row r="29" spans="1:17" x14ac:dyDescent="0.2">
      <c r="A29" s="2" t="s">
        <v>39</v>
      </c>
      <c r="B29" s="3" t="s">
        <v>40</v>
      </c>
      <c r="C29" s="3" t="s">
        <v>41</v>
      </c>
      <c r="D29" s="6"/>
      <c r="N29" s="2" t="s">
        <v>39</v>
      </c>
      <c r="O29" s="3" t="s">
        <v>40</v>
      </c>
      <c r="P29" s="1" t="s">
        <v>41</v>
      </c>
      <c r="Q29" s="6"/>
    </row>
    <row r="30" spans="1:17" x14ac:dyDescent="0.2">
      <c r="A30" s="2" t="s">
        <v>42</v>
      </c>
      <c r="B30" s="3" t="s">
        <v>40</v>
      </c>
      <c r="C30" s="3" t="s">
        <v>41</v>
      </c>
      <c r="D30" s="6"/>
      <c r="N30" s="2" t="s">
        <v>42</v>
      </c>
      <c r="O30" s="3" t="s">
        <v>40</v>
      </c>
      <c r="P30" s="1" t="s">
        <v>41</v>
      </c>
      <c r="Q30" s="6"/>
    </row>
    <row r="31" spans="1:17" x14ac:dyDescent="0.2">
      <c r="A31" s="2" t="s">
        <v>43</v>
      </c>
      <c r="B31" s="3" t="s">
        <v>40</v>
      </c>
      <c r="C31" s="3" t="s">
        <v>41</v>
      </c>
      <c r="D31" s="6"/>
      <c r="N31" s="2" t="s">
        <v>43</v>
      </c>
      <c r="O31" s="3" t="s">
        <v>40</v>
      </c>
      <c r="P31" s="1" t="s">
        <v>41</v>
      </c>
      <c r="Q31" s="6"/>
    </row>
    <row r="33" spans="1:21" x14ac:dyDescent="0.2">
      <c r="A33" s="1" t="s">
        <v>0</v>
      </c>
      <c r="B33" s="1" t="s">
        <v>1</v>
      </c>
      <c r="C33" s="1" t="s">
        <v>44</v>
      </c>
      <c r="D33" t="s">
        <v>179</v>
      </c>
      <c r="E33" s="3" t="s">
        <v>46</v>
      </c>
      <c r="F33" s="3" t="s">
        <v>47</v>
      </c>
      <c r="G33" s="3" t="s">
        <v>48</v>
      </c>
      <c r="H33" s="3" t="s">
        <v>49</v>
      </c>
      <c r="I33" s="3" t="s">
        <v>50</v>
      </c>
      <c r="J33" s="3"/>
      <c r="K33" s="3"/>
      <c r="L33" s="3" t="s">
        <v>51</v>
      </c>
      <c r="M33" s="3"/>
    </row>
    <row r="34" spans="1:21" x14ac:dyDescent="0.2">
      <c r="A34" s="2" t="s">
        <v>52</v>
      </c>
      <c r="B34" s="1" t="s">
        <v>121</v>
      </c>
      <c r="C34" s="6">
        <v>19.408459279475402</v>
      </c>
      <c r="D34" s="1">
        <f>(C34-$S$11)/$S$10</f>
        <v>5.1112668195351105</v>
      </c>
      <c r="E34">
        <f>10^D34</f>
        <v>129201.2809786127</v>
      </c>
      <c r="F34" s="7">
        <v>4.8611111111111112E-2</v>
      </c>
      <c r="G34" s="3" t="s">
        <v>54</v>
      </c>
      <c r="H34" s="3" t="s">
        <v>55</v>
      </c>
      <c r="I34" s="3" t="s">
        <v>70</v>
      </c>
      <c r="J34" s="3">
        <f>((E34*10*50)/0.25)*100</f>
        <v>25840256195.722538</v>
      </c>
      <c r="K34" s="4">
        <f>J34</f>
        <v>25840256195.722538</v>
      </c>
      <c r="L34" s="13">
        <f>AVERAGE(K34:K36)</f>
        <v>25281962885.454681</v>
      </c>
      <c r="M34" s="14" t="s">
        <v>56</v>
      </c>
    </row>
    <row r="35" spans="1:21" x14ac:dyDescent="0.2">
      <c r="A35" s="2" t="s">
        <v>57</v>
      </c>
      <c r="B35" s="1" t="s">
        <v>121</v>
      </c>
      <c r="C35" s="6">
        <v>19.4653091370669</v>
      </c>
      <c r="D35" s="1">
        <f t="shared" ref="D35:D96" si="3">(C35-$S$11)/$S$10</f>
        <v>5.0971279132552345</v>
      </c>
      <c r="E35">
        <f t="shared" ref="E35:E96" si="4">10^D35</f>
        <v>125062.73246879995</v>
      </c>
      <c r="F35" s="7">
        <v>4.8611111111111112E-2</v>
      </c>
      <c r="G35" s="3" t="s">
        <v>54</v>
      </c>
      <c r="H35" s="3" t="s">
        <v>55</v>
      </c>
      <c r="I35" s="3" t="s">
        <v>70</v>
      </c>
      <c r="J35" s="3">
        <f>((E35*10*50)/0.25)*100</f>
        <v>25012546493.759991</v>
      </c>
      <c r="K35" s="4">
        <f t="shared" ref="K35:K96" si="5">J35</f>
        <v>25012546493.759991</v>
      </c>
      <c r="L35" s="14"/>
      <c r="M35" s="14"/>
    </row>
    <row r="36" spans="1:21" x14ac:dyDescent="0.2">
      <c r="A36" s="2" t="s">
        <v>58</v>
      </c>
      <c r="B36" s="1" t="s">
        <v>121</v>
      </c>
      <c r="C36" s="6">
        <v>19.466668275095</v>
      </c>
      <c r="D36" s="1">
        <f t="shared" si="3"/>
        <v>5.096789887338991</v>
      </c>
      <c r="E36">
        <f t="shared" si="4"/>
        <v>124965.42983440755</v>
      </c>
      <c r="F36" s="7">
        <v>4.8611111111111112E-2</v>
      </c>
      <c r="G36" s="3" t="s">
        <v>54</v>
      </c>
      <c r="H36" s="3" t="s">
        <v>55</v>
      </c>
      <c r="I36" s="3" t="s">
        <v>70</v>
      </c>
      <c r="J36" s="3">
        <f>((E36*10*50)/0.25)*100</f>
        <v>24993085966.881508</v>
      </c>
      <c r="K36" s="4">
        <f t="shared" si="5"/>
        <v>24993085966.881508</v>
      </c>
      <c r="L36" s="14"/>
      <c r="M36" s="14"/>
    </row>
    <row r="37" spans="1:21" x14ac:dyDescent="0.2">
      <c r="A37" s="2" t="s">
        <v>59</v>
      </c>
      <c r="B37" s="1" t="s">
        <v>53</v>
      </c>
      <c r="C37" s="6">
        <v>18.118265074774801</v>
      </c>
      <c r="D37" s="1">
        <f t="shared" si="3"/>
        <v>5.4321459864484209</v>
      </c>
      <c r="E37">
        <f t="shared" si="4"/>
        <v>270486.74422747793</v>
      </c>
      <c r="F37" s="7">
        <v>4.8611111111111112E-2</v>
      </c>
      <c r="G37" s="3" t="s">
        <v>54</v>
      </c>
      <c r="H37" s="3" t="s">
        <v>55</v>
      </c>
      <c r="I37" s="3" t="s">
        <v>141</v>
      </c>
      <c r="J37" s="3">
        <f t="shared" ref="J37:J39" si="6">((E37*10*50)/50)*100</f>
        <v>270486744.22747791</v>
      </c>
      <c r="K37" s="4">
        <f t="shared" si="5"/>
        <v>270486744.22747791</v>
      </c>
      <c r="L37" s="13">
        <f>AVERAGE(K37:K39)</f>
        <v>265068139.86541715</v>
      </c>
      <c r="M37" s="14" t="s">
        <v>56</v>
      </c>
      <c r="S37" s="1"/>
      <c r="T37" s="4"/>
      <c r="U37" s="1"/>
    </row>
    <row r="38" spans="1:21" x14ac:dyDescent="0.2">
      <c r="A38" s="2" t="s">
        <v>61</v>
      </c>
      <c r="B38" s="1" t="s">
        <v>53</v>
      </c>
      <c r="C38" s="6">
        <v>18.148900775348501</v>
      </c>
      <c r="D38" s="1">
        <f t="shared" si="3"/>
        <v>5.4245267008849929</v>
      </c>
      <c r="E38">
        <f t="shared" si="4"/>
        <v>265782.6950548793</v>
      </c>
      <c r="F38" s="7">
        <v>4.8611111111111112E-2</v>
      </c>
      <c r="G38" s="3" t="s">
        <v>54</v>
      </c>
      <c r="H38" s="3" t="s">
        <v>55</v>
      </c>
      <c r="I38" s="3" t="s">
        <v>141</v>
      </c>
      <c r="J38" s="3">
        <f t="shared" si="6"/>
        <v>265782695.05487931</v>
      </c>
      <c r="K38" s="4">
        <f t="shared" si="5"/>
        <v>265782695.05487931</v>
      </c>
      <c r="L38" s="14"/>
      <c r="M38" s="14"/>
      <c r="S38" s="1"/>
      <c r="T38" s="4"/>
      <c r="U38" s="1"/>
    </row>
    <row r="39" spans="1:21" x14ac:dyDescent="0.2">
      <c r="A39" s="2" t="s">
        <v>62</v>
      </c>
      <c r="B39" s="1" t="s">
        <v>53</v>
      </c>
      <c r="C39" s="6">
        <v>18.1944805837832</v>
      </c>
      <c r="D39" s="1">
        <f t="shared" si="3"/>
        <v>5.4131907245604145</v>
      </c>
      <c r="E39">
        <f t="shared" si="4"/>
        <v>258934.98031389431</v>
      </c>
      <c r="F39" s="7">
        <v>4.8611111111111112E-2</v>
      </c>
      <c r="G39" s="3" t="s">
        <v>54</v>
      </c>
      <c r="H39" s="3" t="s">
        <v>55</v>
      </c>
      <c r="I39" s="3" t="s">
        <v>141</v>
      </c>
      <c r="J39" s="3">
        <f t="shared" si="6"/>
        <v>258934980.3138943</v>
      </c>
      <c r="K39" s="4">
        <f t="shared" si="5"/>
        <v>258934980.3138943</v>
      </c>
      <c r="L39" s="14"/>
      <c r="M39" s="14"/>
      <c r="S39" s="1"/>
      <c r="T39" s="4"/>
      <c r="U39" s="1"/>
    </row>
    <row r="40" spans="1:21" x14ac:dyDescent="0.2">
      <c r="A40" s="2" t="s">
        <v>63</v>
      </c>
      <c r="B40" s="1" t="s">
        <v>60</v>
      </c>
      <c r="C40" s="6"/>
      <c r="D40" s="1"/>
      <c r="F40" s="7">
        <v>4.8611111111111112E-2</v>
      </c>
      <c r="G40" s="3" t="s">
        <v>54</v>
      </c>
      <c r="H40" s="3" t="s">
        <v>55</v>
      </c>
      <c r="I40" s="3" t="s">
        <v>140</v>
      </c>
      <c r="J40" s="12"/>
      <c r="K40" s="4"/>
      <c r="L40" s="13"/>
      <c r="M40" s="14" t="s">
        <v>56</v>
      </c>
    </row>
    <row r="41" spans="1:21" x14ac:dyDescent="0.2">
      <c r="A41" s="2" t="s">
        <v>64</v>
      </c>
      <c r="B41" s="1" t="s">
        <v>60</v>
      </c>
      <c r="C41" s="6"/>
      <c r="D41" s="1"/>
      <c r="F41" s="7">
        <v>4.8611111111111112E-2</v>
      </c>
      <c r="G41" s="3" t="s">
        <v>54</v>
      </c>
      <c r="H41" s="3" t="s">
        <v>55</v>
      </c>
      <c r="I41" s="3" t="s">
        <v>140</v>
      </c>
      <c r="J41" s="12"/>
      <c r="K41" s="4"/>
      <c r="L41" s="14"/>
      <c r="M41" s="14"/>
    </row>
    <row r="42" spans="1:21" x14ac:dyDescent="0.2">
      <c r="A42" s="2" t="s">
        <v>65</v>
      </c>
      <c r="B42" s="1" t="s">
        <v>60</v>
      </c>
      <c r="C42" s="6"/>
      <c r="D42" s="1"/>
      <c r="F42" s="7">
        <v>4.8611111111111112E-2</v>
      </c>
      <c r="G42" s="3" t="s">
        <v>54</v>
      </c>
      <c r="H42" s="3" t="s">
        <v>55</v>
      </c>
      <c r="I42" s="3" t="s">
        <v>140</v>
      </c>
      <c r="J42" s="12"/>
      <c r="K42" s="4"/>
      <c r="L42" s="14"/>
      <c r="M42" s="14"/>
    </row>
    <row r="43" spans="1:21" x14ac:dyDescent="0.2">
      <c r="A43" s="2" t="s">
        <v>66</v>
      </c>
      <c r="B43" s="1" t="s">
        <v>122</v>
      </c>
      <c r="C43" s="6">
        <v>18.839913268803301</v>
      </c>
      <c r="D43" s="1">
        <f t="shared" ref="D40:D52" si="7">(C43-$S$11)/$S$10</f>
        <v>5.2526676796472405</v>
      </c>
      <c r="E43">
        <f t="shared" ref="E40:E52" si="8">10^D43</f>
        <v>178923.62138828676</v>
      </c>
      <c r="F43" s="7">
        <v>4.8611111111111112E-2</v>
      </c>
      <c r="G43" s="3" t="s">
        <v>54</v>
      </c>
      <c r="H43" s="3" t="s">
        <v>55</v>
      </c>
      <c r="I43" s="3" t="s">
        <v>141</v>
      </c>
      <c r="J43" s="12">
        <f t="shared" ref="J40:J52" si="9">((E43*10*50)/50)*100</f>
        <v>178923621.38828677</v>
      </c>
      <c r="K43" s="4">
        <f t="shared" ref="K40:K52" si="10">J43</f>
        <v>178923621.38828677</v>
      </c>
      <c r="L43" s="13">
        <f>AVERAGE(K43:K45)</f>
        <v>179792325.88437247</v>
      </c>
      <c r="M43" s="14" t="s">
        <v>56</v>
      </c>
    </row>
    <row r="44" spans="1:21" x14ac:dyDescent="0.2">
      <c r="A44" s="2" t="s">
        <v>79</v>
      </c>
      <c r="B44" s="1" t="s">
        <v>122</v>
      </c>
      <c r="C44" s="6">
        <v>18.782728455860799</v>
      </c>
      <c r="D44" s="1">
        <f t="shared" si="7"/>
        <v>5.2668898913656239</v>
      </c>
      <c r="E44">
        <f t="shared" si="8"/>
        <v>184879.98250134033</v>
      </c>
      <c r="F44" s="7">
        <v>4.8611111111111112E-2</v>
      </c>
      <c r="G44" s="3" t="s">
        <v>54</v>
      </c>
      <c r="H44" s="3" t="s">
        <v>55</v>
      </c>
      <c r="I44" s="3" t="s">
        <v>141</v>
      </c>
      <c r="J44" s="12">
        <f t="shared" si="9"/>
        <v>184879982.50134033</v>
      </c>
      <c r="K44" s="4">
        <f t="shared" si="10"/>
        <v>184879982.50134033</v>
      </c>
      <c r="L44" s="14"/>
      <c r="M44" s="14"/>
    </row>
    <row r="45" spans="1:21" x14ac:dyDescent="0.2">
      <c r="A45" s="2" t="s">
        <v>91</v>
      </c>
      <c r="B45" s="1" t="s">
        <v>122</v>
      </c>
      <c r="C45" s="6">
        <v>18.872920200335098</v>
      </c>
      <c r="D45" s="1">
        <f t="shared" si="7"/>
        <v>5.2444586544836636</v>
      </c>
      <c r="E45">
        <f t="shared" si="8"/>
        <v>175573.37376349035</v>
      </c>
      <c r="F45" s="7">
        <v>4.8611111111111112E-2</v>
      </c>
      <c r="G45" s="3" t="s">
        <v>54</v>
      </c>
      <c r="H45" s="3" t="s">
        <v>55</v>
      </c>
      <c r="I45" s="3" t="s">
        <v>141</v>
      </c>
      <c r="J45" s="12">
        <f t="shared" si="9"/>
        <v>175573373.76349035</v>
      </c>
      <c r="K45" s="4">
        <f t="shared" si="10"/>
        <v>175573373.76349035</v>
      </c>
      <c r="L45" s="14"/>
      <c r="M45" s="14"/>
    </row>
    <row r="46" spans="1:21" x14ac:dyDescent="0.2">
      <c r="A46" s="2" t="s">
        <v>67</v>
      </c>
      <c r="B46" s="1" t="s">
        <v>123</v>
      </c>
      <c r="C46" s="6">
        <v>29.968374398169299</v>
      </c>
      <c r="D46" s="1">
        <f t="shared" si="7"/>
        <v>2.484951530242602</v>
      </c>
      <c r="E46">
        <f t="shared" si="8"/>
        <v>305.4580185506548</v>
      </c>
      <c r="F46" s="7">
        <v>4.8611111111111112E-2</v>
      </c>
      <c r="G46" s="3" t="s">
        <v>54</v>
      </c>
      <c r="H46" s="3" t="s">
        <v>55</v>
      </c>
      <c r="I46" s="3" t="s">
        <v>141</v>
      </c>
      <c r="J46" s="12">
        <f t="shared" si="9"/>
        <v>305458.01855065482</v>
      </c>
      <c r="K46" s="4">
        <f t="shared" si="10"/>
        <v>305458.01855065482</v>
      </c>
      <c r="L46" s="13">
        <f t="shared" ref="L46" si="11">AVERAGE(K46:K48)</f>
        <v>297480.66064202634</v>
      </c>
      <c r="M46" s="14" t="s">
        <v>56</v>
      </c>
    </row>
    <row r="47" spans="1:21" x14ac:dyDescent="0.2">
      <c r="A47" s="2" t="s">
        <v>80</v>
      </c>
      <c r="B47" s="1" t="s">
        <v>123</v>
      </c>
      <c r="C47" s="6">
        <v>29.8945157954997</v>
      </c>
      <c r="D47" s="1">
        <f t="shared" si="7"/>
        <v>2.5033206151506389</v>
      </c>
      <c r="E47">
        <f t="shared" si="8"/>
        <v>318.65491032925598</v>
      </c>
      <c r="F47" s="7">
        <v>4.8611111111111112E-2</v>
      </c>
      <c r="G47" s="3" t="s">
        <v>54</v>
      </c>
      <c r="H47" s="3" t="s">
        <v>55</v>
      </c>
      <c r="I47" s="3" t="s">
        <v>141</v>
      </c>
      <c r="J47" s="12">
        <f t="shared" si="9"/>
        <v>318654.91032925597</v>
      </c>
      <c r="K47" s="4">
        <f t="shared" si="10"/>
        <v>318654.91032925597</v>
      </c>
      <c r="L47" s="14"/>
      <c r="M47" s="14"/>
    </row>
    <row r="48" spans="1:21" x14ac:dyDescent="0.2">
      <c r="A48" s="2" t="s">
        <v>92</v>
      </c>
      <c r="B48" s="1" t="s">
        <v>123</v>
      </c>
      <c r="C48" s="6">
        <v>30.194681000997502</v>
      </c>
      <c r="D48" s="1">
        <f t="shared" si="7"/>
        <v>2.4286676979963189</v>
      </c>
      <c r="E48">
        <f t="shared" si="8"/>
        <v>268.32905304616816</v>
      </c>
      <c r="F48" s="7">
        <v>4.8611111111111112E-2</v>
      </c>
      <c r="G48" s="3" t="s">
        <v>54</v>
      </c>
      <c r="H48" s="3" t="s">
        <v>55</v>
      </c>
      <c r="I48" s="3" t="s">
        <v>141</v>
      </c>
      <c r="J48" s="12">
        <f t="shared" si="9"/>
        <v>268329.05304616818</v>
      </c>
      <c r="K48" s="4">
        <f t="shared" si="10"/>
        <v>268329.05304616818</v>
      </c>
      <c r="L48" s="14"/>
      <c r="M48" s="14"/>
    </row>
    <row r="49" spans="1:13" x14ac:dyDescent="0.2">
      <c r="A49" s="2" t="s">
        <v>68</v>
      </c>
      <c r="B49" s="1" t="s">
        <v>124</v>
      </c>
      <c r="C49" s="6">
        <v>18.722615313987301</v>
      </c>
      <c r="D49" s="1">
        <f t="shared" si="7"/>
        <v>5.2818403963474578</v>
      </c>
      <c r="E49">
        <f t="shared" si="8"/>
        <v>191355.25633223419</v>
      </c>
      <c r="F49" s="7">
        <v>4.8611111111111112E-2</v>
      </c>
      <c r="G49" s="3" t="s">
        <v>54</v>
      </c>
      <c r="H49" s="3" t="s">
        <v>55</v>
      </c>
      <c r="I49" s="3" t="s">
        <v>141</v>
      </c>
      <c r="J49" s="12">
        <f t="shared" si="9"/>
        <v>191355256.3322342</v>
      </c>
      <c r="K49" s="4">
        <f t="shared" si="10"/>
        <v>191355256.3322342</v>
      </c>
      <c r="L49" s="13">
        <f t="shared" ref="L49" si="12">AVERAGE(K49:K51)</f>
        <v>192419103.3851296</v>
      </c>
      <c r="M49" s="14" t="s">
        <v>56</v>
      </c>
    </row>
    <row r="50" spans="1:13" x14ac:dyDescent="0.2">
      <c r="A50" s="2" t="s">
        <v>81</v>
      </c>
      <c r="B50" s="1" t="s">
        <v>124</v>
      </c>
      <c r="C50" s="6">
        <v>18.776966608860899</v>
      </c>
      <c r="D50" s="1">
        <f t="shared" si="7"/>
        <v>5.2683228978529213</v>
      </c>
      <c r="E50">
        <f t="shared" si="8"/>
        <v>185491.02362096912</v>
      </c>
      <c r="F50" s="7">
        <v>4.8611111111111112E-2</v>
      </c>
      <c r="G50" s="3" t="s">
        <v>54</v>
      </c>
      <c r="H50" s="3" t="s">
        <v>55</v>
      </c>
      <c r="I50" s="3" t="s">
        <v>141</v>
      </c>
      <c r="J50" s="12">
        <f t="shared" si="9"/>
        <v>185491023.62096912</v>
      </c>
      <c r="K50" s="4">
        <f t="shared" si="10"/>
        <v>185491023.62096912</v>
      </c>
      <c r="L50" s="14"/>
      <c r="M50" s="14"/>
    </row>
    <row r="51" spans="1:13" x14ac:dyDescent="0.2">
      <c r="A51" s="2" t="s">
        <v>93</v>
      </c>
      <c r="B51" s="1" t="s">
        <v>124</v>
      </c>
      <c r="C51" s="6">
        <v>18.641872524463299</v>
      </c>
      <c r="D51" s="1">
        <f t="shared" si="7"/>
        <v>5.3019216205091571</v>
      </c>
      <c r="E51">
        <f t="shared" si="8"/>
        <v>200411.03020218553</v>
      </c>
      <c r="F51" s="7">
        <v>4.8611111111111112E-2</v>
      </c>
      <c r="G51" s="3" t="s">
        <v>54</v>
      </c>
      <c r="H51" s="3" t="s">
        <v>55</v>
      </c>
      <c r="I51" s="3" t="s">
        <v>141</v>
      </c>
      <c r="J51" s="12">
        <f t="shared" si="9"/>
        <v>200411030.20218551</v>
      </c>
      <c r="K51" s="4">
        <f t="shared" si="10"/>
        <v>200411030.20218551</v>
      </c>
      <c r="L51" s="14"/>
      <c r="M51" s="14"/>
    </row>
    <row r="52" spans="1:13" x14ac:dyDescent="0.2">
      <c r="A52" s="2" t="s">
        <v>69</v>
      </c>
      <c r="B52" s="1" t="s">
        <v>125</v>
      </c>
      <c r="C52" s="6">
        <v>29.765782721269002</v>
      </c>
      <c r="D52" s="1">
        <f t="shared" si="7"/>
        <v>2.5353373157859682</v>
      </c>
      <c r="E52">
        <f t="shared" si="8"/>
        <v>343.03411711955647</v>
      </c>
      <c r="F52" s="7">
        <v>4.8611111111111112E-2</v>
      </c>
      <c r="G52" s="3" t="s">
        <v>54</v>
      </c>
      <c r="H52" s="3" t="s">
        <v>55</v>
      </c>
      <c r="I52" s="3" t="s">
        <v>141</v>
      </c>
      <c r="J52" s="12">
        <f t="shared" si="9"/>
        <v>343034.11711955647</v>
      </c>
      <c r="K52" s="4">
        <f t="shared" si="10"/>
        <v>343034.11711955647</v>
      </c>
      <c r="L52" s="13">
        <f t="shared" ref="L52" si="13">AVERAGE(K52:K54)</f>
        <v>372455.60065632401</v>
      </c>
      <c r="M52" s="14" t="s">
        <v>56</v>
      </c>
    </row>
    <row r="53" spans="1:13" x14ac:dyDescent="0.2">
      <c r="A53" s="2" t="s">
        <v>82</v>
      </c>
      <c r="B53" s="1" t="s">
        <v>125</v>
      </c>
      <c r="C53" s="6">
        <v>29.689743424824499</v>
      </c>
      <c r="D53" s="1">
        <f t="shared" si="3"/>
        <v>2.5542487525347082</v>
      </c>
      <c r="E53">
        <f t="shared" si="4"/>
        <v>358.30160413925847</v>
      </c>
      <c r="F53" s="7">
        <v>4.8611111111111112E-2</v>
      </c>
      <c r="G53" s="3" t="s">
        <v>54</v>
      </c>
      <c r="H53" s="3" t="s">
        <v>55</v>
      </c>
      <c r="I53" s="3" t="s">
        <v>141</v>
      </c>
      <c r="J53" s="3">
        <f t="shared" ref="J44:J96" si="14">((E53*10*50)/50)*100</f>
        <v>358301.60413925844</v>
      </c>
      <c r="K53" s="4">
        <f t="shared" si="5"/>
        <v>358301.60413925844</v>
      </c>
      <c r="L53" s="14"/>
      <c r="M53" s="14"/>
    </row>
    <row r="54" spans="1:13" x14ac:dyDescent="0.2">
      <c r="A54" s="2" t="s">
        <v>94</v>
      </c>
      <c r="B54" s="1" t="s">
        <v>125</v>
      </c>
      <c r="C54" s="6">
        <v>29.428885227817499</v>
      </c>
      <c r="D54" s="1">
        <f t="shared" si="3"/>
        <v>2.6191257769649479</v>
      </c>
      <c r="E54">
        <f t="shared" si="4"/>
        <v>416.03108071015708</v>
      </c>
      <c r="F54" s="7">
        <v>4.8611111111111112E-2</v>
      </c>
      <c r="G54" s="3" t="s">
        <v>54</v>
      </c>
      <c r="H54" s="3" t="s">
        <v>55</v>
      </c>
      <c r="I54" s="3" t="s">
        <v>141</v>
      </c>
      <c r="J54" s="3">
        <f t="shared" si="14"/>
        <v>416031.08071015705</v>
      </c>
      <c r="K54" s="4">
        <f t="shared" si="5"/>
        <v>416031.08071015705</v>
      </c>
      <c r="L54" s="14"/>
      <c r="M54" s="14"/>
    </row>
    <row r="55" spans="1:13" x14ac:dyDescent="0.2">
      <c r="A55" s="2" t="s">
        <v>71</v>
      </c>
      <c r="B55" s="1" t="s">
        <v>126</v>
      </c>
      <c r="C55" s="6">
        <v>28.082086351778099</v>
      </c>
      <c r="D55" s="1">
        <f t="shared" si="3"/>
        <v>2.9540828708418285</v>
      </c>
      <c r="E55">
        <f t="shared" si="4"/>
        <v>899.66923748543275</v>
      </c>
      <c r="F55" s="7">
        <v>4.8611111111111112E-2</v>
      </c>
      <c r="G55" s="3" t="s">
        <v>54</v>
      </c>
      <c r="H55" s="3" t="s">
        <v>55</v>
      </c>
      <c r="I55" s="3" t="s">
        <v>141</v>
      </c>
      <c r="J55" s="3">
        <f t="shared" si="14"/>
        <v>899669.23748543265</v>
      </c>
      <c r="K55" s="4">
        <f t="shared" si="5"/>
        <v>899669.23748543265</v>
      </c>
      <c r="L55" s="13">
        <f t="shared" ref="L55" si="15">AVERAGE(K55:K57)</f>
        <v>869966.80597616779</v>
      </c>
      <c r="M55" s="14" t="s">
        <v>56</v>
      </c>
    </row>
    <row r="56" spans="1:13" x14ac:dyDescent="0.2">
      <c r="A56" s="2" t="s">
        <v>83</v>
      </c>
      <c r="B56" s="1" t="s">
        <v>126</v>
      </c>
      <c r="C56" s="6">
        <v>28.117164242342501</v>
      </c>
      <c r="D56" s="1">
        <f t="shared" si="3"/>
        <v>2.9453587855371719</v>
      </c>
      <c r="E56">
        <f t="shared" si="4"/>
        <v>881.77703837960109</v>
      </c>
      <c r="F56" s="7">
        <v>4.8611111111111112E-2</v>
      </c>
      <c r="G56" s="3" t="s">
        <v>54</v>
      </c>
      <c r="H56" s="3" t="s">
        <v>55</v>
      </c>
      <c r="I56" s="3" t="s">
        <v>141</v>
      </c>
      <c r="J56" s="3">
        <f t="shared" si="14"/>
        <v>881777.03837960109</v>
      </c>
      <c r="K56" s="4">
        <f t="shared" si="5"/>
        <v>881777.03837960109</v>
      </c>
      <c r="L56" s="14"/>
      <c r="M56" s="14"/>
    </row>
    <row r="57" spans="1:13" x14ac:dyDescent="0.2">
      <c r="A57" s="2" t="s">
        <v>95</v>
      </c>
      <c r="B57" s="1" t="s">
        <v>126</v>
      </c>
      <c r="C57" s="6">
        <v>28.2260892427981</v>
      </c>
      <c r="D57" s="1">
        <f t="shared" si="3"/>
        <v>2.9182684736485554</v>
      </c>
      <c r="E57">
        <f t="shared" si="4"/>
        <v>828.45414206346959</v>
      </c>
      <c r="F57" s="7">
        <v>4.8611111111111112E-2</v>
      </c>
      <c r="G57" s="3" t="s">
        <v>54</v>
      </c>
      <c r="H57" s="3" t="s">
        <v>55</v>
      </c>
      <c r="I57" s="3" t="s">
        <v>141</v>
      </c>
      <c r="J57" s="3">
        <f t="shared" si="14"/>
        <v>828454.14206346963</v>
      </c>
      <c r="K57" s="4">
        <f t="shared" si="5"/>
        <v>828454.14206346963</v>
      </c>
      <c r="L57" s="14"/>
      <c r="M57" s="14"/>
    </row>
    <row r="58" spans="1:13" x14ac:dyDescent="0.2">
      <c r="A58" s="2" t="s">
        <v>72</v>
      </c>
      <c r="B58" s="1" t="s">
        <v>127</v>
      </c>
      <c r="C58" s="6">
        <v>20.154599185639199</v>
      </c>
      <c r="D58" s="1">
        <f t="shared" si="3"/>
        <v>4.9256972745640297</v>
      </c>
      <c r="E58">
        <f t="shared" si="4"/>
        <v>84274.711519607023</v>
      </c>
      <c r="F58" s="7">
        <v>4.8611111111111112E-2</v>
      </c>
      <c r="G58" s="3" t="s">
        <v>54</v>
      </c>
      <c r="H58" s="3" t="s">
        <v>55</v>
      </c>
      <c r="I58" s="3" t="s">
        <v>141</v>
      </c>
      <c r="J58" s="3">
        <f t="shared" si="14"/>
        <v>84274711.519607022</v>
      </c>
      <c r="K58" s="4">
        <f t="shared" si="5"/>
        <v>84274711.519607022</v>
      </c>
      <c r="L58" s="13">
        <f t="shared" ref="L58" si="16">AVERAGE(K58:K60)</f>
        <v>84802150.768894807</v>
      </c>
      <c r="M58" s="14" t="s">
        <v>56</v>
      </c>
    </row>
    <row r="59" spans="1:13" x14ac:dyDescent="0.2">
      <c r="A59" s="2" t="s">
        <v>84</v>
      </c>
      <c r="B59" s="1" t="s">
        <v>127</v>
      </c>
      <c r="C59" s="6">
        <v>20.149916020193999</v>
      </c>
      <c r="D59" s="1">
        <f t="shared" si="3"/>
        <v>4.9268620063703725</v>
      </c>
      <c r="E59">
        <f t="shared" si="4"/>
        <v>84501.030717165995</v>
      </c>
      <c r="F59" s="7">
        <v>4.8611111111111112E-2</v>
      </c>
      <c r="G59" s="3" t="s">
        <v>54</v>
      </c>
      <c r="H59" s="3" t="s">
        <v>55</v>
      </c>
      <c r="I59" s="3" t="s">
        <v>141</v>
      </c>
      <c r="J59" s="3">
        <f t="shared" si="14"/>
        <v>84501030.717166007</v>
      </c>
      <c r="K59" s="4">
        <f t="shared" si="5"/>
        <v>84501030.717166007</v>
      </c>
      <c r="L59" s="14"/>
      <c r="M59" s="14"/>
    </row>
    <row r="60" spans="1:13" x14ac:dyDescent="0.2">
      <c r="A60" s="2" t="s">
        <v>96</v>
      </c>
      <c r="B60" s="1" t="s">
        <v>127</v>
      </c>
      <c r="C60" s="6">
        <v>20.126725841209499</v>
      </c>
      <c r="D60" s="1">
        <f t="shared" si="3"/>
        <v>4.9326295453083135</v>
      </c>
      <c r="E60">
        <f t="shared" si="4"/>
        <v>85630.710069911394</v>
      </c>
      <c r="F60" s="7">
        <v>4.8611111111111112E-2</v>
      </c>
      <c r="G60" s="3" t="s">
        <v>54</v>
      </c>
      <c r="H60" s="3" t="s">
        <v>55</v>
      </c>
      <c r="I60" s="3" t="s">
        <v>141</v>
      </c>
      <c r="J60" s="3">
        <f t="shared" si="14"/>
        <v>85630710.069911391</v>
      </c>
      <c r="K60" s="4">
        <f t="shared" si="5"/>
        <v>85630710.069911391</v>
      </c>
      <c r="L60" s="14"/>
      <c r="M60" s="14"/>
    </row>
    <row r="61" spans="1:13" x14ac:dyDescent="0.2">
      <c r="A61" s="2" t="s">
        <v>73</v>
      </c>
      <c r="B61" s="1" t="s">
        <v>128</v>
      </c>
      <c r="C61" s="6">
        <v>18.596459991746698</v>
      </c>
      <c r="D61" s="1">
        <f t="shared" si="3"/>
        <v>5.3132159943425199</v>
      </c>
      <c r="E61">
        <f t="shared" si="4"/>
        <v>205691.33379257587</v>
      </c>
      <c r="F61" s="7">
        <v>4.8611111111111112E-2</v>
      </c>
      <c r="G61" s="3" t="s">
        <v>54</v>
      </c>
      <c r="H61" s="3" t="s">
        <v>55</v>
      </c>
      <c r="I61" s="3" t="s">
        <v>141</v>
      </c>
      <c r="J61" s="3">
        <f t="shared" si="14"/>
        <v>205691333.79257587</v>
      </c>
      <c r="K61" s="4">
        <f t="shared" si="5"/>
        <v>205691333.79257587</v>
      </c>
      <c r="L61" s="13">
        <f t="shared" ref="L61" si="17">AVERAGE(K61:K63)</f>
        <v>208302166.0545803</v>
      </c>
      <c r="M61" s="14" t="s">
        <v>56</v>
      </c>
    </row>
    <row r="62" spans="1:13" x14ac:dyDescent="0.2">
      <c r="A62" s="2" t="s">
        <v>85</v>
      </c>
      <c r="B62" s="1" t="s">
        <v>128</v>
      </c>
      <c r="C62" s="6">
        <v>18.607061620645201</v>
      </c>
      <c r="D62" s="1">
        <f t="shared" si="3"/>
        <v>5.3105793045817986</v>
      </c>
      <c r="E62">
        <f t="shared" si="4"/>
        <v>204446.32322469592</v>
      </c>
      <c r="F62" s="7">
        <v>4.8611111111111112E-2</v>
      </c>
      <c r="G62" s="3" t="s">
        <v>54</v>
      </c>
      <c r="H62" s="3" t="s">
        <v>55</v>
      </c>
      <c r="I62" s="3" t="s">
        <v>141</v>
      </c>
      <c r="J62" s="3">
        <f t="shared" si="14"/>
        <v>204446323.22469592</v>
      </c>
      <c r="K62" s="4">
        <f t="shared" si="5"/>
        <v>204446323.22469592</v>
      </c>
      <c r="L62" s="14"/>
      <c r="M62" s="14"/>
    </row>
    <row r="63" spans="1:13" x14ac:dyDescent="0.2">
      <c r="A63" s="2" t="s">
        <v>97</v>
      </c>
      <c r="B63" s="1" t="s">
        <v>128</v>
      </c>
      <c r="C63" s="6">
        <v>18.5210485742416</v>
      </c>
      <c r="D63" s="1">
        <f t="shared" si="3"/>
        <v>5.3319712737699323</v>
      </c>
      <c r="E63">
        <f t="shared" si="4"/>
        <v>214768.84114646915</v>
      </c>
      <c r="F63" s="7">
        <v>4.8611111111111112E-2</v>
      </c>
      <c r="G63" s="3" t="s">
        <v>54</v>
      </c>
      <c r="H63" s="3" t="s">
        <v>55</v>
      </c>
      <c r="I63" s="3" t="s">
        <v>141</v>
      </c>
      <c r="J63" s="3">
        <f t="shared" si="14"/>
        <v>214768841.14646918</v>
      </c>
      <c r="K63" s="4">
        <f t="shared" si="5"/>
        <v>214768841.14646918</v>
      </c>
      <c r="L63" s="14"/>
      <c r="M63" s="14"/>
    </row>
    <row r="64" spans="1:13" x14ac:dyDescent="0.2">
      <c r="A64" s="2" t="s">
        <v>74</v>
      </c>
      <c r="B64" s="1" t="s">
        <v>129</v>
      </c>
      <c r="C64" s="6">
        <v>19.6995069472332</v>
      </c>
      <c r="D64" s="1">
        <f t="shared" si="3"/>
        <v>5.0388814896197145</v>
      </c>
      <c r="E64">
        <f t="shared" si="4"/>
        <v>109365.78879280473</v>
      </c>
      <c r="F64" s="7">
        <v>4.8611111111111112E-2</v>
      </c>
      <c r="G64" s="3" t="s">
        <v>54</v>
      </c>
      <c r="H64" s="3" t="s">
        <v>55</v>
      </c>
      <c r="I64" s="3" t="s">
        <v>141</v>
      </c>
      <c r="J64" s="3">
        <f t="shared" si="14"/>
        <v>109365788.79280472</v>
      </c>
      <c r="K64" s="4">
        <f t="shared" si="5"/>
        <v>109365788.79280472</v>
      </c>
      <c r="L64" s="13">
        <f t="shared" ref="L64:L94" si="18">AVERAGE(K64:K66)</f>
        <v>129280322.24851477</v>
      </c>
      <c r="M64" s="14" t="s">
        <v>56</v>
      </c>
    </row>
    <row r="65" spans="1:13" x14ac:dyDescent="0.2">
      <c r="A65" s="2" t="s">
        <v>86</v>
      </c>
      <c r="B65" s="1" t="s">
        <v>129</v>
      </c>
      <c r="C65" s="6">
        <v>19.224590694167802</v>
      </c>
      <c r="D65" s="1">
        <f t="shared" si="3"/>
        <v>5.1569960580172527</v>
      </c>
      <c r="E65">
        <f t="shared" si="4"/>
        <v>143547.64038330567</v>
      </c>
      <c r="F65" s="7">
        <v>4.8611111111111112E-2</v>
      </c>
      <c r="G65" s="3" t="s">
        <v>54</v>
      </c>
      <c r="H65" s="3" t="s">
        <v>55</v>
      </c>
      <c r="I65" s="3" t="s">
        <v>141</v>
      </c>
      <c r="J65" s="3">
        <f t="shared" si="14"/>
        <v>143547640.38330567</v>
      </c>
      <c r="K65" s="4">
        <f t="shared" si="5"/>
        <v>143547640.38330567</v>
      </c>
      <c r="L65" s="14"/>
      <c r="M65" s="14"/>
    </row>
    <row r="66" spans="1:13" x14ac:dyDescent="0.2">
      <c r="A66" s="2" t="s">
        <v>98</v>
      </c>
      <c r="B66" s="1" t="s">
        <v>129</v>
      </c>
      <c r="C66" s="6">
        <v>19.3327322461199</v>
      </c>
      <c r="D66" s="1">
        <f t="shared" si="3"/>
        <v>5.1301005945492903</v>
      </c>
      <c r="E66">
        <f t="shared" si="4"/>
        <v>134927.53756943392</v>
      </c>
      <c r="F66" s="7">
        <v>4.8611111111111112E-2</v>
      </c>
      <c r="G66" s="3" t="s">
        <v>54</v>
      </c>
      <c r="H66" s="3" t="s">
        <v>55</v>
      </c>
      <c r="I66" s="3" t="s">
        <v>141</v>
      </c>
      <c r="J66" s="3">
        <f t="shared" si="14"/>
        <v>134927537.56943393</v>
      </c>
      <c r="K66" s="4">
        <f t="shared" si="5"/>
        <v>134927537.56943393</v>
      </c>
      <c r="L66" s="14"/>
      <c r="M66" s="14"/>
    </row>
    <row r="67" spans="1:13" x14ac:dyDescent="0.2">
      <c r="A67" s="2" t="s">
        <v>75</v>
      </c>
      <c r="B67" s="1" t="s">
        <v>130</v>
      </c>
      <c r="C67" s="6">
        <v>18.235575037940301</v>
      </c>
      <c r="D67" s="1">
        <f t="shared" si="3"/>
        <v>5.4029702831984503</v>
      </c>
      <c r="E67">
        <f t="shared" si="4"/>
        <v>252912.49339774984</v>
      </c>
      <c r="F67" s="7">
        <v>4.8611111111111112E-2</v>
      </c>
      <c r="G67" s="3" t="s">
        <v>54</v>
      </c>
      <c r="H67" s="3" t="s">
        <v>55</v>
      </c>
      <c r="I67" s="3" t="s">
        <v>141</v>
      </c>
      <c r="J67" s="3">
        <f t="shared" si="14"/>
        <v>252912493.39774987</v>
      </c>
      <c r="K67" s="4">
        <f t="shared" si="5"/>
        <v>252912493.39774987</v>
      </c>
      <c r="L67" s="13">
        <f t="shared" si="18"/>
        <v>261057795.96765998</v>
      </c>
      <c r="M67" s="14" t="s">
        <v>56</v>
      </c>
    </row>
    <row r="68" spans="1:13" x14ac:dyDescent="0.2">
      <c r="A68" s="2" t="s">
        <v>87</v>
      </c>
      <c r="B68" s="1" t="s">
        <v>130</v>
      </c>
      <c r="C68" s="6">
        <v>18.182403370455098</v>
      </c>
      <c r="D68" s="1">
        <f t="shared" si="3"/>
        <v>5.4161944011675764</v>
      </c>
      <c r="E68">
        <f t="shared" si="4"/>
        <v>260732.03912167941</v>
      </c>
      <c r="F68" s="7">
        <v>4.8611111111111112E-2</v>
      </c>
      <c r="G68" s="3" t="s">
        <v>54</v>
      </c>
      <c r="H68" s="3" t="s">
        <v>55</v>
      </c>
      <c r="I68" s="3" t="s">
        <v>141</v>
      </c>
      <c r="J68" s="3">
        <f t="shared" si="14"/>
        <v>260732039.1216794</v>
      </c>
      <c r="K68" s="4">
        <f t="shared" si="5"/>
        <v>260732039.1216794</v>
      </c>
      <c r="L68" s="14"/>
      <c r="M68" s="14"/>
    </row>
    <row r="69" spans="1:13" x14ac:dyDescent="0.2">
      <c r="A69" s="2" t="s">
        <v>99</v>
      </c>
      <c r="B69" s="1" t="s">
        <v>130</v>
      </c>
      <c r="C69" s="6">
        <v>18.124460015245901</v>
      </c>
      <c r="D69" s="1">
        <f t="shared" ref="D69" si="19">(C69-$S$11)/$S$10</f>
        <v>5.4306052669736307</v>
      </c>
      <c r="E69">
        <f t="shared" ref="E69" si="20">10^D69</f>
        <v>269528.85538355069</v>
      </c>
      <c r="F69" s="7">
        <v>4.8611111111111112E-2</v>
      </c>
      <c r="G69" s="3" t="s">
        <v>54</v>
      </c>
      <c r="H69" s="3" t="s">
        <v>55</v>
      </c>
      <c r="I69" s="3" t="s">
        <v>141</v>
      </c>
      <c r="J69" s="8">
        <f t="shared" ref="J69" si="21">((E69*10*50)/50)*100</f>
        <v>269528855.3835507</v>
      </c>
      <c r="K69" s="4">
        <f t="shared" ref="K69" si="22">J69</f>
        <v>269528855.3835507</v>
      </c>
      <c r="L69" s="14"/>
      <c r="M69" s="14"/>
    </row>
    <row r="70" spans="1:13" x14ac:dyDescent="0.2">
      <c r="A70" s="2" t="s">
        <v>103</v>
      </c>
      <c r="B70" s="1" t="s">
        <v>131</v>
      </c>
      <c r="C70" s="6">
        <v>19.1472707310723</v>
      </c>
      <c r="D70" s="1">
        <f t="shared" si="3"/>
        <v>5.1762260043721966</v>
      </c>
      <c r="E70">
        <f t="shared" si="4"/>
        <v>150046.54660403484</v>
      </c>
      <c r="F70" s="7">
        <v>4.8611111111111112E-2</v>
      </c>
      <c r="G70" s="3" t="s">
        <v>54</v>
      </c>
      <c r="H70" s="3" t="s">
        <v>55</v>
      </c>
      <c r="I70" s="3" t="s">
        <v>141</v>
      </c>
      <c r="J70" s="3">
        <f t="shared" si="14"/>
        <v>150046546.60403484</v>
      </c>
      <c r="K70" s="4">
        <f t="shared" si="5"/>
        <v>150046546.60403484</v>
      </c>
      <c r="L70" s="13">
        <f t="shared" si="18"/>
        <v>146103523.48406634</v>
      </c>
      <c r="M70" s="14" t="s">
        <v>56</v>
      </c>
    </row>
    <row r="71" spans="1:13" x14ac:dyDescent="0.2">
      <c r="A71" s="2" t="s">
        <v>112</v>
      </c>
      <c r="B71" s="1" t="s">
        <v>131</v>
      </c>
      <c r="C71" s="6">
        <v>19.29703499339</v>
      </c>
      <c r="D71" s="1">
        <f>(C71-$S$11)/$S$10</f>
        <v>5.1389787190016651</v>
      </c>
      <c r="E71">
        <f t="shared" si="4"/>
        <v>137714.19854798762</v>
      </c>
      <c r="F71" s="7">
        <v>4.8611111111111112E-2</v>
      </c>
      <c r="G71" s="3" t="s">
        <v>54</v>
      </c>
      <c r="H71" s="3" t="s">
        <v>55</v>
      </c>
      <c r="I71" s="3" t="s">
        <v>141</v>
      </c>
      <c r="J71" s="3">
        <f t="shared" si="14"/>
        <v>137714198.54798761</v>
      </c>
      <c r="K71" s="4">
        <f t="shared" si="5"/>
        <v>137714198.54798761</v>
      </c>
      <c r="L71" s="14"/>
      <c r="M71" s="14"/>
    </row>
    <row r="72" spans="1:13" x14ac:dyDescent="0.2">
      <c r="A72" s="2" t="s">
        <v>76</v>
      </c>
      <c r="B72" s="1" t="s">
        <v>131</v>
      </c>
      <c r="C72" s="6">
        <v>19.141423461844401</v>
      </c>
      <c r="D72" s="1">
        <f t="shared" si="3"/>
        <v>5.1776802558885429</v>
      </c>
      <c r="E72">
        <f t="shared" si="4"/>
        <v>150549.82530017654</v>
      </c>
      <c r="F72" s="7">
        <v>4.8611111111111112E-2</v>
      </c>
      <c r="G72" s="3" t="s">
        <v>54</v>
      </c>
      <c r="H72" s="3" t="s">
        <v>55</v>
      </c>
      <c r="I72" s="3" t="s">
        <v>141</v>
      </c>
      <c r="J72" s="3">
        <f t="shared" si="14"/>
        <v>150549825.30017653</v>
      </c>
      <c r="K72" s="4">
        <f t="shared" si="5"/>
        <v>150549825.30017653</v>
      </c>
      <c r="L72" s="14"/>
      <c r="M72" s="14"/>
    </row>
    <row r="73" spans="1:13" x14ac:dyDescent="0.2">
      <c r="A73" s="2" t="s">
        <v>104</v>
      </c>
      <c r="B73" s="1" t="s">
        <v>132</v>
      </c>
      <c r="C73" s="6">
        <v>19.244136826121501</v>
      </c>
      <c r="D73" s="1">
        <f t="shared" si="3"/>
        <v>5.1521348157989646</v>
      </c>
      <c r="E73">
        <f t="shared" si="4"/>
        <v>141949.81007857935</v>
      </c>
      <c r="F73" s="7">
        <v>4.8611111111111112E-2</v>
      </c>
      <c r="G73" s="3" t="s">
        <v>54</v>
      </c>
      <c r="H73" s="3" t="s">
        <v>55</v>
      </c>
      <c r="I73" s="3" t="s">
        <v>141</v>
      </c>
      <c r="J73" s="3">
        <f t="shared" si="14"/>
        <v>141949810.07857934</v>
      </c>
      <c r="K73" s="4">
        <f t="shared" si="5"/>
        <v>141949810.07857934</v>
      </c>
      <c r="L73" s="13">
        <f t="shared" si="18"/>
        <v>136512510.70181832</v>
      </c>
      <c r="M73" s="14" t="s">
        <v>56</v>
      </c>
    </row>
    <row r="74" spans="1:13" x14ac:dyDescent="0.2">
      <c r="A74" s="2" t="s">
        <v>113</v>
      </c>
      <c r="B74" s="1" t="s">
        <v>132</v>
      </c>
      <c r="C74" s="6">
        <v>19.316020389836499</v>
      </c>
      <c r="D74" s="1">
        <f t="shared" si="3"/>
        <v>5.134256935123644</v>
      </c>
      <c r="E74">
        <f t="shared" si="4"/>
        <v>136225.03718475776</v>
      </c>
      <c r="F74" s="7">
        <v>4.8611111111111112E-2</v>
      </c>
      <c r="G74" s="3" t="s">
        <v>54</v>
      </c>
      <c r="H74" s="3" t="s">
        <v>55</v>
      </c>
      <c r="I74" s="3" t="s">
        <v>141</v>
      </c>
      <c r="J74" s="3">
        <f t="shared" si="14"/>
        <v>136225037.18475777</v>
      </c>
      <c r="K74" s="4">
        <f t="shared" si="5"/>
        <v>136225037.18475777</v>
      </c>
      <c r="L74" s="14"/>
      <c r="M74" s="14"/>
    </row>
    <row r="75" spans="1:13" x14ac:dyDescent="0.2">
      <c r="A75" s="2" t="s">
        <v>77</v>
      </c>
      <c r="B75" s="1" t="s">
        <v>132</v>
      </c>
      <c r="C75" s="6">
        <v>19.379488551951901</v>
      </c>
      <c r="D75" s="1">
        <f t="shared" si="3"/>
        <v>5.118472016147174</v>
      </c>
      <c r="E75">
        <f t="shared" si="4"/>
        <v>131362.68484211783</v>
      </c>
      <c r="F75" s="7">
        <v>4.8611111111111112E-2</v>
      </c>
      <c r="G75" s="3" t="s">
        <v>54</v>
      </c>
      <c r="H75" s="3" t="s">
        <v>55</v>
      </c>
      <c r="I75" s="3" t="s">
        <v>141</v>
      </c>
      <c r="J75" s="3">
        <f t="shared" si="14"/>
        <v>131362684.84211783</v>
      </c>
      <c r="K75" s="4">
        <f t="shared" si="5"/>
        <v>131362684.84211783</v>
      </c>
      <c r="L75" s="14"/>
      <c r="M75" s="14"/>
    </row>
    <row r="76" spans="1:13" x14ac:dyDescent="0.2">
      <c r="A76" s="2" t="s">
        <v>105</v>
      </c>
      <c r="B76" s="1" t="s">
        <v>133</v>
      </c>
      <c r="C76" s="6">
        <v>19.383949748216398</v>
      </c>
      <c r="D76" s="1">
        <f t="shared" si="3"/>
        <v>5.1173624894297447</v>
      </c>
      <c r="E76">
        <f t="shared" si="4"/>
        <v>131027.51045485627</v>
      </c>
      <c r="F76" s="7">
        <v>4.8611111111111112E-2</v>
      </c>
      <c r="G76" s="3" t="s">
        <v>54</v>
      </c>
      <c r="H76" s="3" t="s">
        <v>55</v>
      </c>
      <c r="I76" s="3" t="s">
        <v>141</v>
      </c>
      <c r="J76" s="3">
        <f t="shared" si="14"/>
        <v>131027510.45485628</v>
      </c>
      <c r="K76" s="4">
        <f t="shared" si="5"/>
        <v>131027510.45485628</v>
      </c>
      <c r="L76" s="13">
        <f t="shared" si="18"/>
        <v>121658906.94835311</v>
      </c>
      <c r="M76" s="14" t="s">
        <v>56</v>
      </c>
    </row>
    <row r="77" spans="1:13" x14ac:dyDescent="0.2">
      <c r="A77" s="2" t="s">
        <v>114</v>
      </c>
      <c r="B77" s="1" t="s">
        <v>133</v>
      </c>
      <c r="C77" s="6">
        <v>19.5322063731148</v>
      </c>
      <c r="D77" s="1">
        <f t="shared" si="3"/>
        <v>5.0804901626796655</v>
      </c>
      <c r="E77">
        <f t="shared" si="4"/>
        <v>120362.2125916106</v>
      </c>
      <c r="F77" s="7">
        <v>4.8611111111111112E-2</v>
      </c>
      <c r="G77" s="3" t="s">
        <v>54</v>
      </c>
      <c r="H77" s="3" t="s">
        <v>55</v>
      </c>
      <c r="I77" s="3" t="s">
        <v>141</v>
      </c>
      <c r="J77" s="3">
        <f t="shared" si="14"/>
        <v>120362212.5916106</v>
      </c>
      <c r="K77" s="4">
        <f t="shared" si="5"/>
        <v>120362212.5916106</v>
      </c>
      <c r="L77" s="14"/>
      <c r="M77" s="14"/>
    </row>
    <row r="78" spans="1:13" x14ac:dyDescent="0.2">
      <c r="A78" s="2" t="s">
        <v>78</v>
      </c>
      <c r="B78" s="1" t="s">
        <v>133</v>
      </c>
      <c r="C78" s="6">
        <v>19.6333761550917</v>
      </c>
      <c r="D78" s="1">
        <f t="shared" si="3"/>
        <v>5.0553286209216308</v>
      </c>
      <c r="E78">
        <f t="shared" si="4"/>
        <v>113586.99779859246</v>
      </c>
      <c r="F78" s="7">
        <v>4.8611111111111112E-2</v>
      </c>
      <c r="G78" s="3" t="s">
        <v>54</v>
      </c>
      <c r="H78" s="3" t="s">
        <v>55</v>
      </c>
      <c r="I78" s="3" t="s">
        <v>141</v>
      </c>
      <c r="J78" s="3">
        <f t="shared" si="14"/>
        <v>113586997.79859246</v>
      </c>
      <c r="K78" s="4">
        <f t="shared" si="5"/>
        <v>113586997.79859246</v>
      </c>
      <c r="L78" s="14"/>
      <c r="M78" s="14"/>
    </row>
    <row r="79" spans="1:13" x14ac:dyDescent="0.2">
      <c r="A79" s="2" t="s">
        <v>106</v>
      </c>
      <c r="B79" s="1" t="s">
        <v>134</v>
      </c>
      <c r="C79" s="6">
        <v>18.483696923745999</v>
      </c>
      <c r="D79" s="1">
        <f t="shared" si="3"/>
        <v>5.3412608570359232</v>
      </c>
      <c r="E79">
        <f t="shared" si="4"/>
        <v>219412.24294500437</v>
      </c>
      <c r="F79" s="7">
        <v>4.8611111111111112E-2</v>
      </c>
      <c r="G79" s="3" t="s">
        <v>54</v>
      </c>
      <c r="H79" s="3" t="s">
        <v>55</v>
      </c>
      <c r="I79" s="3" t="s">
        <v>141</v>
      </c>
      <c r="J79" s="3">
        <f t="shared" si="14"/>
        <v>219412242.94500434</v>
      </c>
      <c r="K79" s="4">
        <f t="shared" si="5"/>
        <v>219412242.94500434</v>
      </c>
      <c r="L79" s="13">
        <f t="shared" si="18"/>
        <v>212894938.05668095</v>
      </c>
      <c r="M79" s="14" t="s">
        <v>56</v>
      </c>
    </row>
    <row r="80" spans="1:13" x14ac:dyDescent="0.2">
      <c r="A80" s="2" t="s">
        <v>115</v>
      </c>
      <c r="B80" s="1" t="s">
        <v>134</v>
      </c>
      <c r="C80" s="6">
        <v>18.5210610743862</v>
      </c>
      <c r="D80" s="1">
        <f t="shared" si="3"/>
        <v>5.3319681649077388</v>
      </c>
      <c r="E80">
        <f t="shared" si="4"/>
        <v>214767.30374645913</v>
      </c>
      <c r="F80" s="7">
        <v>4.8611111111111112E-2</v>
      </c>
      <c r="G80" s="3" t="s">
        <v>54</v>
      </c>
      <c r="H80" s="3" t="s">
        <v>55</v>
      </c>
      <c r="I80" s="3" t="s">
        <v>141</v>
      </c>
      <c r="J80" s="3">
        <f t="shared" si="14"/>
        <v>214767303.74645913</v>
      </c>
      <c r="K80" s="4">
        <f t="shared" si="5"/>
        <v>214767303.74645913</v>
      </c>
      <c r="L80" s="14"/>
      <c r="M80" s="14"/>
    </row>
    <row r="81" spans="1:13" x14ac:dyDescent="0.2">
      <c r="A81" s="2" t="s">
        <v>88</v>
      </c>
      <c r="B81" s="1" t="s">
        <v>134</v>
      </c>
      <c r="C81" s="6">
        <v>18.606558238916001</v>
      </c>
      <c r="D81" s="1">
        <f t="shared" si="3"/>
        <v>5.3107044986877066</v>
      </c>
      <c r="E81">
        <f t="shared" si="4"/>
        <v>204505.26747857945</v>
      </c>
      <c r="F81" s="7">
        <v>4.8611111111111112E-2</v>
      </c>
      <c r="G81" s="3" t="s">
        <v>54</v>
      </c>
      <c r="H81" s="3" t="s">
        <v>55</v>
      </c>
      <c r="I81" s="3" t="s">
        <v>141</v>
      </c>
      <c r="J81" s="3">
        <f t="shared" si="14"/>
        <v>204505267.47857943</v>
      </c>
      <c r="K81" s="4">
        <f t="shared" si="5"/>
        <v>204505267.47857943</v>
      </c>
      <c r="L81" s="14"/>
      <c r="M81" s="14"/>
    </row>
    <row r="82" spans="1:13" x14ac:dyDescent="0.2">
      <c r="A82" s="2" t="s">
        <v>107</v>
      </c>
      <c r="B82" s="1" t="s">
        <v>135</v>
      </c>
      <c r="C82" s="6">
        <v>18.3784900668612</v>
      </c>
      <c r="D82" s="1">
        <f t="shared" si="3"/>
        <v>5.3674264439435131</v>
      </c>
      <c r="E82">
        <f t="shared" si="4"/>
        <v>233037.83878146176</v>
      </c>
      <c r="F82" s="7">
        <v>4.8611111111111112E-2</v>
      </c>
      <c r="G82" s="3" t="s">
        <v>54</v>
      </c>
      <c r="H82" s="3" t="s">
        <v>55</v>
      </c>
      <c r="I82" s="3" t="s">
        <v>141</v>
      </c>
      <c r="J82" s="3">
        <f t="shared" si="14"/>
        <v>233037838.78146178</v>
      </c>
      <c r="K82" s="4">
        <f t="shared" si="5"/>
        <v>233037838.78146178</v>
      </c>
      <c r="L82" s="13">
        <f t="shared" si="18"/>
        <v>214576598.15841916</v>
      </c>
      <c r="M82" s="14" t="s">
        <v>56</v>
      </c>
    </row>
    <row r="83" spans="1:13" x14ac:dyDescent="0.2">
      <c r="A83" s="2" t="s">
        <v>116</v>
      </c>
      <c r="B83" s="1" t="s">
        <v>135</v>
      </c>
      <c r="C83" s="6">
        <v>18.612698549463001</v>
      </c>
      <c r="D83" s="1">
        <f t="shared" si="3"/>
        <v>5.309177366008198</v>
      </c>
      <c r="E83">
        <f t="shared" si="4"/>
        <v>203787.41762584046</v>
      </c>
      <c r="F83" s="7">
        <v>4.8611111111111112E-2</v>
      </c>
      <c r="G83" s="3" t="s">
        <v>54</v>
      </c>
      <c r="H83" s="3" t="s">
        <v>55</v>
      </c>
      <c r="I83" s="3" t="s">
        <v>141</v>
      </c>
      <c r="J83" s="3">
        <f t="shared" si="14"/>
        <v>203787417.62584049</v>
      </c>
      <c r="K83" s="4">
        <f t="shared" si="5"/>
        <v>203787417.62584049</v>
      </c>
      <c r="L83" s="14"/>
      <c r="M83" s="14"/>
    </row>
    <row r="84" spans="1:13" x14ac:dyDescent="0.2">
      <c r="A84" s="2" t="s">
        <v>89</v>
      </c>
      <c r="B84" s="1" t="s">
        <v>135</v>
      </c>
      <c r="C84" s="6">
        <v>18.586190754728399</v>
      </c>
      <c r="D84" s="1">
        <f t="shared" si="3"/>
        <v>5.3157700162155539</v>
      </c>
      <c r="E84">
        <f t="shared" si="4"/>
        <v>206904.53806795526</v>
      </c>
      <c r="F84" s="7">
        <v>4.8611111111111112E-2</v>
      </c>
      <c r="G84" s="3" t="s">
        <v>54</v>
      </c>
      <c r="H84" s="3" t="s">
        <v>55</v>
      </c>
      <c r="I84" s="3" t="s">
        <v>141</v>
      </c>
      <c r="J84" s="3">
        <f t="shared" si="14"/>
        <v>206904538.06795526</v>
      </c>
      <c r="K84" s="4">
        <f t="shared" si="5"/>
        <v>206904538.06795526</v>
      </c>
      <c r="L84" s="14"/>
      <c r="M84" s="14"/>
    </row>
    <row r="85" spans="1:13" x14ac:dyDescent="0.2">
      <c r="A85" s="2" t="s">
        <v>108</v>
      </c>
      <c r="B85" s="1" t="s">
        <v>136</v>
      </c>
      <c r="C85" s="6">
        <v>24.069816008379998</v>
      </c>
      <c r="D85" s="1">
        <f t="shared" si="3"/>
        <v>3.9519589739354166</v>
      </c>
      <c r="E85">
        <f t="shared" si="4"/>
        <v>8952.8018801232738</v>
      </c>
      <c r="F85" s="7">
        <v>4.8611111111111112E-2</v>
      </c>
      <c r="G85" s="3" t="s">
        <v>54</v>
      </c>
      <c r="H85" s="3" t="s">
        <v>55</v>
      </c>
      <c r="I85" s="3" t="s">
        <v>141</v>
      </c>
      <c r="J85" s="3">
        <f t="shared" si="14"/>
        <v>8952801.8801232744</v>
      </c>
      <c r="K85" s="4">
        <f t="shared" si="5"/>
        <v>8952801.8801232744</v>
      </c>
      <c r="L85" s="13">
        <f t="shared" si="18"/>
        <v>8161564.7753199758</v>
      </c>
      <c r="M85" s="14" t="s">
        <v>56</v>
      </c>
    </row>
    <row r="86" spans="1:13" x14ac:dyDescent="0.2">
      <c r="A86" s="2" t="s">
        <v>117</v>
      </c>
      <c r="B86" s="1" t="s">
        <v>136</v>
      </c>
      <c r="C86" s="6">
        <v>24.3094635058069</v>
      </c>
      <c r="D86" s="1">
        <f t="shared" si="3"/>
        <v>3.8923571798434575</v>
      </c>
      <c r="E86">
        <f t="shared" si="4"/>
        <v>7804.7173545853157</v>
      </c>
      <c r="F86" s="7">
        <v>4.8611111111111112E-2</v>
      </c>
      <c r="G86" s="3" t="s">
        <v>54</v>
      </c>
      <c r="H86" s="3" t="s">
        <v>55</v>
      </c>
      <c r="I86" s="3" t="s">
        <v>141</v>
      </c>
      <c r="J86" s="3">
        <f t="shared" si="14"/>
        <v>7804717.354585316</v>
      </c>
      <c r="K86" s="4">
        <f t="shared" si="5"/>
        <v>7804717.354585316</v>
      </c>
      <c r="L86" s="14"/>
      <c r="M86" s="14"/>
    </row>
    <row r="87" spans="1:13" x14ac:dyDescent="0.2">
      <c r="A87" s="2" t="s">
        <v>90</v>
      </c>
      <c r="B87" s="1" t="s">
        <v>136</v>
      </c>
      <c r="C87" s="6">
        <v>24.326899454374701</v>
      </c>
      <c r="D87" s="1">
        <f t="shared" si="3"/>
        <v>3.8880207531021225</v>
      </c>
      <c r="E87">
        <f t="shared" si="4"/>
        <v>7727.1750912513398</v>
      </c>
      <c r="F87" s="7">
        <v>4.8611111111111112E-2</v>
      </c>
      <c r="G87" s="3" t="s">
        <v>54</v>
      </c>
      <c r="H87" s="3" t="s">
        <v>55</v>
      </c>
      <c r="I87" s="3" t="s">
        <v>141</v>
      </c>
      <c r="J87" s="3">
        <f t="shared" si="14"/>
        <v>7727175.0912513398</v>
      </c>
      <c r="K87" s="4">
        <f t="shared" si="5"/>
        <v>7727175.0912513398</v>
      </c>
      <c r="L87" s="14"/>
      <c r="M87" s="14"/>
    </row>
    <row r="88" spans="1:13" x14ac:dyDescent="0.2">
      <c r="A88" s="2" t="s">
        <v>109</v>
      </c>
      <c r="B88" s="1" t="s">
        <v>137</v>
      </c>
      <c r="C88" s="6">
        <v>17.823031620663699</v>
      </c>
      <c r="D88" s="1">
        <f t="shared" si="3"/>
        <v>5.5055723469567557</v>
      </c>
      <c r="E88">
        <f t="shared" si="4"/>
        <v>320311.36409506178</v>
      </c>
      <c r="F88" s="7">
        <v>4.8611111111111112E-2</v>
      </c>
      <c r="G88" s="3" t="s">
        <v>54</v>
      </c>
      <c r="H88" s="3" t="s">
        <v>55</v>
      </c>
      <c r="I88" s="3" t="s">
        <v>141</v>
      </c>
      <c r="J88" s="3">
        <f t="shared" si="14"/>
        <v>320311364.09506178</v>
      </c>
      <c r="K88" s="4">
        <f t="shared" si="5"/>
        <v>320311364.09506178</v>
      </c>
      <c r="L88" s="13">
        <f t="shared" si="18"/>
        <v>294731600.09042484</v>
      </c>
      <c r="M88" s="14" t="s">
        <v>56</v>
      </c>
    </row>
    <row r="89" spans="1:13" x14ac:dyDescent="0.2">
      <c r="A89" s="2" t="s">
        <v>118</v>
      </c>
      <c r="B89" s="1" t="s">
        <v>137</v>
      </c>
      <c r="C89" s="6">
        <v>18.065786135431701</v>
      </c>
      <c r="D89" s="1">
        <f t="shared" si="3"/>
        <v>5.4451978187040284</v>
      </c>
      <c r="E89">
        <f t="shared" si="4"/>
        <v>278739.05202863895</v>
      </c>
      <c r="F89" s="7">
        <v>4.8611111111111112E-2</v>
      </c>
      <c r="G89" s="3" t="s">
        <v>54</v>
      </c>
      <c r="H89" s="3" t="s">
        <v>55</v>
      </c>
      <c r="I89" s="3" t="s">
        <v>141</v>
      </c>
      <c r="J89" s="3">
        <f t="shared" si="14"/>
        <v>278739052.02863896</v>
      </c>
      <c r="K89" s="4">
        <f t="shared" si="5"/>
        <v>278739052.02863896</v>
      </c>
      <c r="L89" s="14"/>
      <c r="M89" s="14"/>
    </row>
    <row r="90" spans="1:13" x14ac:dyDescent="0.2">
      <c r="A90" s="2" t="s">
        <v>100</v>
      </c>
      <c r="B90" s="1" t="s">
        <v>137</v>
      </c>
      <c r="C90" s="6">
        <v>18.0261127859109</v>
      </c>
      <c r="D90" s="1">
        <f t="shared" si="3"/>
        <v>5.4550648226763867</v>
      </c>
      <c r="E90">
        <f t="shared" si="4"/>
        <v>285144.38414757367</v>
      </c>
      <c r="F90" s="7">
        <v>4.8611111111111112E-2</v>
      </c>
      <c r="G90" s="3" t="s">
        <v>54</v>
      </c>
      <c r="H90" s="3" t="s">
        <v>55</v>
      </c>
      <c r="I90" s="3" t="s">
        <v>141</v>
      </c>
      <c r="J90" s="3">
        <f t="shared" si="14"/>
        <v>285144384.14757371</v>
      </c>
      <c r="K90" s="4">
        <f t="shared" si="5"/>
        <v>285144384.14757371</v>
      </c>
      <c r="L90" s="14"/>
      <c r="M90" s="14"/>
    </row>
    <row r="91" spans="1:13" x14ac:dyDescent="0.2">
      <c r="A91" s="2" t="s">
        <v>110</v>
      </c>
      <c r="B91" s="1" t="s">
        <v>138</v>
      </c>
      <c r="C91" s="6">
        <v>18.844273379812002</v>
      </c>
      <c r="D91" s="1">
        <f t="shared" si="3"/>
        <v>5.2515832934493911</v>
      </c>
      <c r="E91">
        <f t="shared" si="4"/>
        <v>178477.42580272513</v>
      </c>
      <c r="F91" s="7">
        <v>4.8611111111111112E-2</v>
      </c>
      <c r="G91" s="3" t="s">
        <v>54</v>
      </c>
      <c r="H91" s="3" t="s">
        <v>55</v>
      </c>
      <c r="I91" s="3" t="s">
        <v>141</v>
      </c>
      <c r="J91" s="3">
        <f t="shared" si="14"/>
        <v>178477425.80272514</v>
      </c>
      <c r="K91" s="4">
        <f t="shared" si="5"/>
        <v>178477425.80272514</v>
      </c>
      <c r="L91" s="13">
        <f t="shared" si="18"/>
        <v>174767017.68642163</v>
      </c>
      <c r="M91" s="14" t="s">
        <v>56</v>
      </c>
    </row>
    <row r="92" spans="1:13" x14ac:dyDescent="0.2">
      <c r="A92" s="2" t="s">
        <v>119</v>
      </c>
      <c r="B92" s="1" t="s">
        <v>138</v>
      </c>
      <c r="C92" s="6">
        <v>19.071149629704301</v>
      </c>
      <c r="D92" s="1">
        <f t="shared" si="3"/>
        <v>5.1951577865042946</v>
      </c>
      <c r="E92">
        <f t="shared" si="4"/>
        <v>156732.0400593268</v>
      </c>
      <c r="F92" s="7">
        <v>4.8611111111111112E-2</v>
      </c>
      <c r="G92" s="3" t="s">
        <v>54</v>
      </c>
      <c r="H92" s="3" t="s">
        <v>55</v>
      </c>
      <c r="I92" s="3" t="s">
        <v>141</v>
      </c>
      <c r="J92" s="3">
        <f t="shared" si="14"/>
        <v>156732040.0593268</v>
      </c>
      <c r="K92" s="4">
        <f t="shared" si="5"/>
        <v>156732040.0593268</v>
      </c>
      <c r="L92" s="14"/>
      <c r="M92" s="14"/>
    </row>
    <row r="93" spans="1:13" x14ac:dyDescent="0.2">
      <c r="A93" s="2" t="s">
        <v>101</v>
      </c>
      <c r="B93" s="1" t="s">
        <v>138</v>
      </c>
      <c r="C93" s="6">
        <v>18.743395621093502</v>
      </c>
      <c r="D93" s="1">
        <f t="shared" si="3"/>
        <v>5.2766722072421688</v>
      </c>
      <c r="E93">
        <f t="shared" si="4"/>
        <v>189091.58719721297</v>
      </c>
      <c r="F93" s="7">
        <v>4.8611111111111112E-2</v>
      </c>
      <c r="G93" s="3" t="s">
        <v>54</v>
      </c>
      <c r="H93" s="3" t="s">
        <v>55</v>
      </c>
      <c r="I93" s="3" t="s">
        <v>141</v>
      </c>
      <c r="J93" s="3">
        <f t="shared" si="14"/>
        <v>189091587.19721296</v>
      </c>
      <c r="K93" s="4">
        <f t="shared" si="5"/>
        <v>189091587.19721296</v>
      </c>
      <c r="L93" s="14"/>
      <c r="M93" s="14"/>
    </row>
    <row r="94" spans="1:13" x14ac:dyDescent="0.2">
      <c r="A94" s="2" t="s">
        <v>111</v>
      </c>
      <c r="B94" s="1" t="s">
        <v>139</v>
      </c>
      <c r="C94" s="6">
        <v>18.268759231629101</v>
      </c>
      <c r="D94" s="1">
        <f t="shared" si="3"/>
        <v>5.3947171718554001</v>
      </c>
      <c r="E94">
        <f t="shared" si="4"/>
        <v>248151.65263925426</v>
      </c>
      <c r="F94" s="7">
        <v>4.8611111111111112E-2</v>
      </c>
      <c r="G94" s="3" t="s">
        <v>54</v>
      </c>
      <c r="H94" s="3" t="s">
        <v>55</v>
      </c>
      <c r="I94" s="3" t="s">
        <v>141</v>
      </c>
      <c r="J94" s="3">
        <f t="shared" si="14"/>
        <v>248151652.63925427</v>
      </c>
      <c r="K94" s="4">
        <f t="shared" si="5"/>
        <v>248151652.63925427</v>
      </c>
      <c r="L94" s="13">
        <f t="shared" si="18"/>
        <v>242792430.7299315</v>
      </c>
      <c r="M94" s="14" t="s">
        <v>56</v>
      </c>
    </row>
    <row r="95" spans="1:13" x14ac:dyDescent="0.2">
      <c r="A95" s="2" t="s">
        <v>120</v>
      </c>
      <c r="B95" s="1" t="s">
        <v>139</v>
      </c>
      <c r="C95" s="6">
        <v>18.361806185116901</v>
      </c>
      <c r="D95" s="1">
        <f t="shared" si="3"/>
        <v>5.3715758270793899</v>
      </c>
      <c r="E95">
        <f t="shared" si="4"/>
        <v>235275.02437288594</v>
      </c>
      <c r="F95" s="7">
        <v>4.8611111111111112E-2</v>
      </c>
      <c r="G95" s="3" t="s">
        <v>54</v>
      </c>
      <c r="H95" s="3" t="s">
        <v>55</v>
      </c>
      <c r="I95" s="3" t="s">
        <v>141</v>
      </c>
      <c r="J95" s="3">
        <f t="shared" si="14"/>
        <v>235275024.37288594</v>
      </c>
      <c r="K95" s="4">
        <f t="shared" si="5"/>
        <v>235275024.37288594</v>
      </c>
      <c r="L95" s="14"/>
      <c r="M95" s="14"/>
    </row>
    <row r="96" spans="1:13" x14ac:dyDescent="0.2">
      <c r="A96" s="2" t="s">
        <v>102</v>
      </c>
      <c r="B96" s="1" t="s">
        <v>139</v>
      </c>
      <c r="C96" s="6">
        <v>18.2914311218398</v>
      </c>
      <c r="D96" s="1">
        <f t="shared" si="3"/>
        <v>5.3890785344962691</v>
      </c>
      <c r="E96">
        <f t="shared" si="4"/>
        <v>244950.61517765428</v>
      </c>
      <c r="F96" s="7">
        <v>4.8611111111111112E-2</v>
      </c>
      <c r="G96" s="3" t="s">
        <v>54</v>
      </c>
      <c r="H96" s="3" t="s">
        <v>55</v>
      </c>
      <c r="I96" s="3" t="s">
        <v>141</v>
      </c>
      <c r="J96" s="3">
        <f t="shared" si="14"/>
        <v>244950615.1776543</v>
      </c>
      <c r="K96" s="4">
        <f t="shared" si="5"/>
        <v>244950615.1776543</v>
      </c>
      <c r="L96" s="14"/>
      <c r="M96" s="14"/>
    </row>
    <row r="97" spans="1:13" x14ac:dyDescent="0.2">
      <c r="A97" s="2"/>
      <c r="B97" s="1"/>
      <c r="C97" s="6"/>
      <c r="D97" s="1"/>
      <c r="F97" s="7"/>
      <c r="G97" s="3"/>
      <c r="H97" s="3"/>
      <c r="I97" s="1"/>
      <c r="J97" s="3"/>
      <c r="K97" s="4"/>
      <c r="L97" s="9"/>
      <c r="M97" s="10"/>
    </row>
    <row r="98" spans="1:13" x14ac:dyDescent="0.2">
      <c r="A98" s="2"/>
      <c r="B98" s="1"/>
      <c r="C98" s="6"/>
      <c r="D98" s="1"/>
      <c r="F98" s="7"/>
      <c r="G98" s="3"/>
      <c r="H98" s="3"/>
      <c r="I98" s="1"/>
      <c r="J98" s="3"/>
      <c r="K98" s="4"/>
      <c r="L98" s="10"/>
      <c r="M98" s="10"/>
    </row>
    <row r="99" spans="1:13" x14ac:dyDescent="0.2">
      <c r="A99" s="2"/>
      <c r="B99" s="1"/>
      <c r="C99" s="6"/>
      <c r="D99" s="1"/>
      <c r="F99" s="7"/>
      <c r="G99" s="3"/>
      <c r="H99" s="3"/>
      <c r="I99" s="1"/>
      <c r="J99" s="3"/>
      <c r="K99" s="4"/>
      <c r="L99" s="10"/>
      <c r="M99" s="10"/>
    </row>
  </sheetData>
  <mergeCells count="43">
    <mergeCell ref="L88:L90"/>
    <mergeCell ref="M88:M90"/>
    <mergeCell ref="L91:L93"/>
    <mergeCell ref="M91:M93"/>
    <mergeCell ref="L94:L96"/>
    <mergeCell ref="M94:M96"/>
    <mergeCell ref="L79:L81"/>
    <mergeCell ref="M79:M81"/>
    <mergeCell ref="L82:L84"/>
    <mergeCell ref="M82:M84"/>
    <mergeCell ref="L85:L87"/>
    <mergeCell ref="M85:M87"/>
    <mergeCell ref="L70:L72"/>
    <mergeCell ref="M70:M72"/>
    <mergeCell ref="L73:L75"/>
    <mergeCell ref="M73:M75"/>
    <mergeCell ref="L76:L78"/>
    <mergeCell ref="M76:M78"/>
    <mergeCell ref="L61:L63"/>
    <mergeCell ref="M61:M63"/>
    <mergeCell ref="L64:L66"/>
    <mergeCell ref="M64:M66"/>
    <mergeCell ref="L67:L69"/>
    <mergeCell ref="M67:M69"/>
    <mergeCell ref="L52:L54"/>
    <mergeCell ref="M52:M54"/>
    <mergeCell ref="L55:L57"/>
    <mergeCell ref="M55:M57"/>
    <mergeCell ref="L58:L60"/>
    <mergeCell ref="M58:M60"/>
    <mergeCell ref="L43:L45"/>
    <mergeCell ref="M43:M45"/>
    <mergeCell ref="L46:L48"/>
    <mergeCell ref="M46:M48"/>
    <mergeCell ref="L49:L51"/>
    <mergeCell ref="M49:M51"/>
    <mergeCell ref="L40:L42"/>
    <mergeCell ref="M40:M42"/>
    <mergeCell ref="S7:U8"/>
    <mergeCell ref="L34:L36"/>
    <mergeCell ref="M34:M36"/>
    <mergeCell ref="L37:L39"/>
    <mergeCell ref="M37:M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841E-7148-DE43-80D0-F926C601E76E}">
  <dimension ref="A1:U99"/>
  <sheetViews>
    <sheetView workbookViewId="0"/>
  </sheetViews>
  <sheetFormatPr baseColWidth="10" defaultRowHeight="16" x14ac:dyDescent="0.2"/>
  <cols>
    <col min="2" max="2" width="13.1640625" bestFit="1" customWidth="1"/>
    <col min="4" max="4" width="20.5" bestFit="1" customWidth="1"/>
    <col min="7" max="7" width="9.1640625" bestFit="1" customWidth="1"/>
    <col min="8" max="8" width="13" bestFit="1" customWidth="1"/>
    <col min="9" max="9" width="14.33203125" bestFit="1" customWidth="1"/>
    <col min="10" max="10" width="12.1640625" bestFit="1" customWidth="1"/>
    <col min="13" max="13" width="13.1640625" bestFit="1" customWidth="1"/>
    <col min="21" max="21" width="13.1640625" bestFit="1" customWidth="1"/>
  </cols>
  <sheetData>
    <row r="1" spans="1:21" x14ac:dyDescent="0.2">
      <c r="A1" s="1" t="s">
        <v>0</v>
      </c>
      <c r="B1" s="1" t="s">
        <v>1</v>
      </c>
      <c r="C1" s="1" t="s">
        <v>45</v>
      </c>
      <c r="D1" s="1" t="s">
        <v>44</v>
      </c>
      <c r="N1" s="1" t="s">
        <v>0</v>
      </c>
      <c r="O1" s="1" t="s">
        <v>1</v>
      </c>
      <c r="P1" s="1" t="s">
        <v>2</v>
      </c>
      <c r="Q1" s="1" t="s">
        <v>44</v>
      </c>
    </row>
    <row r="2" spans="1:21" x14ac:dyDescent="0.2">
      <c r="A2" s="2" t="s">
        <v>3</v>
      </c>
      <c r="B2" s="3" t="s">
        <v>4</v>
      </c>
      <c r="C2" s="5">
        <f>LOG(P2)</f>
        <v>8.0136044023579664</v>
      </c>
      <c r="D2" s="6">
        <v>7.40725328554662</v>
      </c>
      <c r="N2" s="2" t="s">
        <v>3</v>
      </c>
      <c r="O2" s="3" t="s">
        <v>4</v>
      </c>
      <c r="P2" s="4">
        <f>((2/37)*(6.0221*10^23))/(478*660*10^9)</f>
        <v>103182109.45826009</v>
      </c>
      <c r="Q2" s="6">
        <v>7.40725328554662</v>
      </c>
    </row>
    <row r="3" spans="1:21" x14ac:dyDescent="0.2">
      <c r="A3" s="2" t="s">
        <v>5</v>
      </c>
      <c r="B3" s="3" t="s">
        <v>4</v>
      </c>
      <c r="C3" s="5">
        <f t="shared" ref="C3:C4" si="0">LOG(P3)</f>
        <v>8.0136044023579664</v>
      </c>
      <c r="D3" s="6">
        <v>7.4621970301415201</v>
      </c>
      <c r="N3" s="2" t="s">
        <v>5</v>
      </c>
      <c r="O3" s="3" t="s">
        <v>4</v>
      </c>
      <c r="P3" s="4">
        <f>((2/37)*(6.0221*10^23))/(478*660*10^9)</f>
        <v>103182109.45826009</v>
      </c>
      <c r="Q3" s="6">
        <v>7.4621970301415201</v>
      </c>
    </row>
    <row r="4" spans="1:21" x14ac:dyDescent="0.2">
      <c r="A4" s="2" t="s">
        <v>6</v>
      </c>
      <c r="B4" s="3" t="s">
        <v>4</v>
      </c>
      <c r="C4" s="5">
        <f t="shared" si="0"/>
        <v>8.0136044023579664</v>
      </c>
      <c r="D4" s="6">
        <v>7.3651591500624702</v>
      </c>
      <c r="N4" s="2" t="s">
        <v>6</v>
      </c>
      <c r="O4" s="3" t="s">
        <v>4</v>
      </c>
      <c r="P4" s="4">
        <f>((2/37)*(6.0221*10^23))/(478*660*10^9)</f>
        <v>103182109.45826009</v>
      </c>
      <c r="Q4" s="6">
        <v>7.3651591500624702</v>
      </c>
    </row>
    <row r="5" spans="1:21" x14ac:dyDescent="0.2">
      <c r="A5" s="2" t="s">
        <v>7</v>
      </c>
      <c r="B5" s="3" t="s">
        <v>8</v>
      </c>
      <c r="C5" s="5">
        <f>LOG(P5)</f>
        <v>7.0136044023579664</v>
      </c>
      <c r="D5" s="6">
        <v>12.049650885831101</v>
      </c>
      <c r="N5" s="2" t="s">
        <v>7</v>
      </c>
      <c r="O5" s="3" t="s">
        <v>8</v>
      </c>
      <c r="P5" s="4">
        <f>P4/10</f>
        <v>10318210.945826009</v>
      </c>
      <c r="Q5" s="6">
        <v>12.049650885831101</v>
      </c>
    </row>
    <row r="6" spans="1:21" ht="17" thickBot="1" x14ac:dyDescent="0.25">
      <c r="A6" s="2" t="s">
        <v>9</v>
      </c>
      <c r="B6" s="3" t="s">
        <v>8</v>
      </c>
      <c r="C6" s="5">
        <f t="shared" ref="C6:C7" si="1">LOG(P6)</f>
        <v>7.0136044023579664</v>
      </c>
      <c r="D6" s="6">
        <v>12.173011999398099</v>
      </c>
      <c r="N6" s="2" t="s">
        <v>9</v>
      </c>
      <c r="O6" s="3" t="s">
        <v>8</v>
      </c>
      <c r="P6" s="4">
        <f>P4/10</f>
        <v>10318210.945826009</v>
      </c>
      <c r="Q6" s="6">
        <v>12.173011999398099</v>
      </c>
    </row>
    <row r="7" spans="1:21" x14ac:dyDescent="0.2">
      <c r="A7" s="2" t="s">
        <v>10</v>
      </c>
      <c r="B7" s="3" t="s">
        <v>8</v>
      </c>
      <c r="C7" s="5">
        <f t="shared" si="1"/>
        <v>7.0136044023579664</v>
      </c>
      <c r="D7" s="6">
        <v>12.4918343782367</v>
      </c>
      <c r="N7" s="2" t="s">
        <v>10</v>
      </c>
      <c r="O7" s="3" t="s">
        <v>8</v>
      </c>
      <c r="P7" s="4">
        <f>P4/10</f>
        <v>10318210.945826009</v>
      </c>
      <c r="Q7" s="6">
        <v>12.4918343782367</v>
      </c>
      <c r="S7" s="15" t="s">
        <v>181</v>
      </c>
      <c r="T7" s="16"/>
      <c r="U7" s="17"/>
    </row>
    <row r="8" spans="1:21" ht="17" thickBot="1" x14ac:dyDescent="0.25">
      <c r="A8" s="2" t="s">
        <v>11</v>
      </c>
      <c r="B8" s="3" t="s">
        <v>12</v>
      </c>
      <c r="C8" s="5">
        <f>LOG(P8)</f>
        <v>6.0136044023579664</v>
      </c>
      <c r="D8" s="6">
        <v>15.924869844811001</v>
      </c>
      <c r="N8" s="2" t="s">
        <v>11</v>
      </c>
      <c r="O8" s="3" t="s">
        <v>12</v>
      </c>
      <c r="P8" s="4">
        <f>P7/10</f>
        <v>1031821.0945826009</v>
      </c>
      <c r="Q8" s="6">
        <v>15.924869844811001</v>
      </c>
      <c r="S8" s="18"/>
      <c r="T8" s="19"/>
      <c r="U8" s="20"/>
    </row>
    <row r="9" spans="1:21" x14ac:dyDescent="0.2">
      <c r="A9" s="2" t="s">
        <v>13</v>
      </c>
      <c r="B9" s="3" t="s">
        <v>12</v>
      </c>
      <c r="C9" s="5">
        <f t="shared" ref="C9:C28" si="2">LOG(P9)</f>
        <v>6.0136044023579664</v>
      </c>
      <c r="D9" s="6">
        <v>15.9300447544249</v>
      </c>
      <c r="N9" s="2" t="s">
        <v>13</v>
      </c>
      <c r="O9" s="3" t="s">
        <v>12</v>
      </c>
      <c r="P9" s="4">
        <f>P7/10</f>
        <v>1031821.0945826009</v>
      </c>
      <c r="Q9" s="6">
        <v>15.9300447544249</v>
      </c>
    </row>
    <row r="10" spans="1:21" x14ac:dyDescent="0.2">
      <c r="A10" s="2" t="s">
        <v>14</v>
      </c>
      <c r="B10" s="3" t="s">
        <v>12</v>
      </c>
      <c r="C10" s="5">
        <f t="shared" si="2"/>
        <v>6.0136044023579664</v>
      </c>
      <c r="D10" s="6">
        <v>15.980510417708601</v>
      </c>
      <c r="N10" s="2" t="s">
        <v>14</v>
      </c>
      <c r="O10" s="3" t="s">
        <v>12</v>
      </c>
      <c r="P10" s="4">
        <f>P7/10</f>
        <v>1031821.0945826009</v>
      </c>
      <c r="Q10" s="6">
        <v>15.980510417708601</v>
      </c>
      <c r="S10">
        <f>SLOPE(D2:D25,C2:C25)</f>
        <v>-3.9693714731148027</v>
      </c>
    </row>
    <row r="11" spans="1:21" x14ac:dyDescent="0.2">
      <c r="A11" s="2" t="s">
        <v>15</v>
      </c>
      <c r="B11" s="3" t="s">
        <v>16</v>
      </c>
      <c r="C11" s="5">
        <f t="shared" si="2"/>
        <v>5.0136044023579664</v>
      </c>
      <c r="D11" s="6">
        <v>19.684828410879799</v>
      </c>
      <c r="N11" s="2" t="s">
        <v>15</v>
      </c>
      <c r="O11" s="3" t="s">
        <v>16</v>
      </c>
      <c r="P11" s="4">
        <f>P10/10</f>
        <v>103182.10945826009</v>
      </c>
      <c r="Q11" s="6">
        <v>19.684828410879799</v>
      </c>
      <c r="S11">
        <f>INTERCEPT(D2:D25,C2:C25)</f>
        <v>39.715235139695821</v>
      </c>
    </row>
    <row r="12" spans="1:21" x14ac:dyDescent="0.2">
      <c r="A12" s="2" t="s">
        <v>17</v>
      </c>
      <c r="B12" s="3" t="s">
        <v>16</v>
      </c>
      <c r="C12" s="5">
        <f t="shared" si="2"/>
        <v>5.0136044023579664</v>
      </c>
      <c r="D12" s="6">
        <v>19.7965200401228</v>
      </c>
      <c r="N12" s="2" t="s">
        <v>17</v>
      </c>
      <c r="O12" s="3" t="s">
        <v>16</v>
      </c>
      <c r="P12" s="4">
        <f>P10/10</f>
        <v>103182.10945826009</v>
      </c>
      <c r="Q12" s="6">
        <v>19.7965200401228</v>
      </c>
    </row>
    <row r="13" spans="1:21" x14ac:dyDescent="0.2">
      <c r="A13" s="2" t="s">
        <v>18</v>
      </c>
      <c r="B13" s="3" t="s">
        <v>16</v>
      </c>
      <c r="C13" s="5">
        <f t="shared" si="2"/>
        <v>5.0136044023579664</v>
      </c>
      <c r="D13" s="6">
        <v>19.933743013014201</v>
      </c>
      <c r="N13" s="2" t="s">
        <v>18</v>
      </c>
      <c r="O13" s="3" t="s">
        <v>16</v>
      </c>
      <c r="P13" s="4">
        <f>P10/10</f>
        <v>103182.10945826009</v>
      </c>
      <c r="Q13" s="6">
        <v>19.933743013014201</v>
      </c>
    </row>
    <row r="14" spans="1:21" x14ac:dyDescent="0.2">
      <c r="A14" s="2" t="s">
        <v>19</v>
      </c>
      <c r="B14" s="3" t="s">
        <v>20</v>
      </c>
      <c r="C14" s="5">
        <f t="shared" si="2"/>
        <v>4.0136044023579664</v>
      </c>
      <c r="D14" s="6">
        <v>23.9299675019723</v>
      </c>
      <c r="N14" s="2" t="s">
        <v>19</v>
      </c>
      <c r="O14" s="3" t="s">
        <v>20</v>
      </c>
      <c r="P14" s="4">
        <f>P13/10</f>
        <v>10318.210945826009</v>
      </c>
      <c r="Q14" s="6">
        <v>23.9299675019723</v>
      </c>
    </row>
    <row r="15" spans="1:21" x14ac:dyDescent="0.2">
      <c r="A15" s="2" t="s">
        <v>21</v>
      </c>
      <c r="B15" s="3" t="s">
        <v>20</v>
      </c>
      <c r="C15" s="5">
        <f t="shared" si="2"/>
        <v>4.0136044023579664</v>
      </c>
      <c r="D15" s="6">
        <v>23.962683084895499</v>
      </c>
      <c r="N15" s="2" t="s">
        <v>21</v>
      </c>
      <c r="O15" s="3" t="s">
        <v>20</v>
      </c>
      <c r="P15" s="4">
        <f>P13/10</f>
        <v>10318.210945826009</v>
      </c>
      <c r="Q15" s="6">
        <v>23.962683084895499</v>
      </c>
    </row>
    <row r="16" spans="1:21" x14ac:dyDescent="0.2">
      <c r="A16" s="2" t="s">
        <v>22</v>
      </c>
      <c r="B16" s="3" t="s">
        <v>20</v>
      </c>
      <c r="C16" s="5">
        <f t="shared" si="2"/>
        <v>4.0136044023579664</v>
      </c>
      <c r="D16" s="6">
        <v>23.895534293086399</v>
      </c>
      <c r="N16" s="2" t="s">
        <v>22</v>
      </c>
      <c r="O16" s="3" t="s">
        <v>20</v>
      </c>
      <c r="P16" s="4">
        <f>P13/10</f>
        <v>10318.210945826009</v>
      </c>
      <c r="Q16" s="6">
        <v>23.895534293086399</v>
      </c>
    </row>
    <row r="17" spans="1:17" x14ac:dyDescent="0.2">
      <c r="A17" s="2" t="s">
        <v>23</v>
      </c>
      <c r="B17" s="3" t="s">
        <v>24</v>
      </c>
      <c r="C17" s="5">
        <f t="shared" si="2"/>
        <v>3.0136044023579664</v>
      </c>
      <c r="D17" s="6">
        <v>27.850328934108301</v>
      </c>
      <c r="N17" s="2" t="s">
        <v>23</v>
      </c>
      <c r="O17" s="3" t="s">
        <v>24</v>
      </c>
      <c r="P17" s="4">
        <f>P16/10</f>
        <v>1031.8210945826008</v>
      </c>
      <c r="Q17" s="6">
        <v>27.850328934108301</v>
      </c>
    </row>
    <row r="18" spans="1:17" x14ac:dyDescent="0.2">
      <c r="A18" s="2" t="s">
        <v>25</v>
      </c>
      <c r="B18" s="3" t="s">
        <v>24</v>
      </c>
      <c r="C18" s="5">
        <f t="shared" si="2"/>
        <v>3.0136044023579664</v>
      </c>
      <c r="D18" s="6">
        <v>28.023504146526101</v>
      </c>
      <c r="N18" s="2" t="s">
        <v>25</v>
      </c>
      <c r="O18" s="3" t="s">
        <v>24</v>
      </c>
      <c r="P18" s="4">
        <f>P16/10</f>
        <v>1031.8210945826008</v>
      </c>
      <c r="Q18" s="6">
        <v>28.023504146526101</v>
      </c>
    </row>
    <row r="19" spans="1:17" x14ac:dyDescent="0.2">
      <c r="A19" s="2" t="s">
        <v>26</v>
      </c>
      <c r="B19" s="3" t="s">
        <v>24</v>
      </c>
      <c r="C19" s="5">
        <f t="shared" si="2"/>
        <v>3.0136044023579664</v>
      </c>
      <c r="D19" s="6">
        <v>28.099910103751501</v>
      </c>
      <c r="N19" s="2" t="s">
        <v>26</v>
      </c>
      <c r="O19" s="3" t="s">
        <v>24</v>
      </c>
      <c r="P19" s="4">
        <f>P16/10</f>
        <v>1031.8210945826008</v>
      </c>
      <c r="Q19" s="6">
        <v>28.099910103751501</v>
      </c>
    </row>
    <row r="20" spans="1:17" x14ac:dyDescent="0.2">
      <c r="A20" s="2" t="s">
        <v>27</v>
      </c>
      <c r="B20" s="3" t="s">
        <v>28</v>
      </c>
      <c r="C20" s="5">
        <f t="shared" si="2"/>
        <v>2.0136044023579664</v>
      </c>
      <c r="D20" s="6">
        <v>31.986673182905001</v>
      </c>
      <c r="N20" s="2" t="s">
        <v>27</v>
      </c>
      <c r="O20" s="3" t="s">
        <v>28</v>
      </c>
      <c r="P20" s="4">
        <f>P19/10</f>
        <v>103.18210945826009</v>
      </c>
      <c r="Q20" s="6">
        <v>31.986673182905001</v>
      </c>
    </row>
    <row r="21" spans="1:17" x14ac:dyDescent="0.2">
      <c r="A21" s="2" t="s">
        <v>29</v>
      </c>
      <c r="B21" s="3" t="s">
        <v>28</v>
      </c>
      <c r="C21" s="5">
        <f t="shared" si="2"/>
        <v>2.0136044023579664</v>
      </c>
      <c r="D21" s="6">
        <v>31.367846042451799</v>
      </c>
      <c r="N21" s="2" t="s">
        <v>29</v>
      </c>
      <c r="O21" s="3" t="s">
        <v>28</v>
      </c>
      <c r="P21" s="4">
        <f>P19/10</f>
        <v>103.18210945826009</v>
      </c>
      <c r="Q21" s="6">
        <v>31.367846042451799</v>
      </c>
    </row>
    <row r="22" spans="1:17" x14ac:dyDescent="0.2">
      <c r="A22" s="2" t="s">
        <v>30</v>
      </c>
      <c r="B22" s="3" t="s">
        <v>28</v>
      </c>
      <c r="C22" s="5">
        <f t="shared" si="2"/>
        <v>2.0136044023579664</v>
      </c>
      <c r="D22" s="6">
        <v>31.547150431964099</v>
      </c>
      <c r="N22" s="2" t="s">
        <v>30</v>
      </c>
      <c r="O22" s="3" t="s">
        <v>28</v>
      </c>
      <c r="P22" s="4">
        <f>P19/10</f>
        <v>103.18210945826009</v>
      </c>
      <c r="Q22" s="6">
        <v>31.547150431964099</v>
      </c>
    </row>
    <row r="23" spans="1:17" x14ac:dyDescent="0.2">
      <c r="A23" s="2" t="s">
        <v>31</v>
      </c>
      <c r="B23" s="3" t="s">
        <v>32</v>
      </c>
      <c r="C23" s="5">
        <f t="shared" si="2"/>
        <v>1.0136044023579664</v>
      </c>
      <c r="D23" s="6">
        <v>36.366185298512498</v>
      </c>
      <c r="N23" s="2" t="s">
        <v>31</v>
      </c>
      <c r="O23" s="3" t="s">
        <v>32</v>
      </c>
      <c r="P23" s="4">
        <f>P22/10</f>
        <v>10.318210945826008</v>
      </c>
      <c r="Q23" s="6">
        <v>36.366185298512498</v>
      </c>
    </row>
    <row r="24" spans="1:17" x14ac:dyDescent="0.2">
      <c r="A24" s="2" t="s">
        <v>33</v>
      </c>
      <c r="B24" s="3" t="s">
        <v>32</v>
      </c>
      <c r="C24" s="5">
        <f t="shared" si="2"/>
        <v>1.0136044023579664</v>
      </c>
      <c r="D24" s="6">
        <v>34.6337634091608</v>
      </c>
      <c r="N24" s="2" t="s">
        <v>33</v>
      </c>
      <c r="O24" s="3" t="s">
        <v>32</v>
      </c>
      <c r="P24" s="4">
        <f>P22/10</f>
        <v>10.318210945826008</v>
      </c>
      <c r="Q24" s="6">
        <v>34.6337634091608</v>
      </c>
    </row>
    <row r="25" spans="1:17" x14ac:dyDescent="0.2">
      <c r="A25" s="2" t="s">
        <v>34</v>
      </c>
      <c r="B25" s="3" t="s">
        <v>32</v>
      </c>
      <c r="C25" s="5">
        <f t="shared" si="2"/>
        <v>1.0136044023579664</v>
      </c>
      <c r="D25" s="6">
        <v>35.314332377705</v>
      </c>
      <c r="N25" s="2" t="s">
        <v>34</v>
      </c>
      <c r="O25" s="3" t="s">
        <v>32</v>
      </c>
      <c r="P25" s="4">
        <f>P22/10</f>
        <v>10.318210945826008</v>
      </c>
      <c r="Q25" s="6">
        <v>35.314332377705</v>
      </c>
    </row>
    <row r="26" spans="1:17" x14ac:dyDescent="0.2">
      <c r="A26" s="2" t="s">
        <v>35</v>
      </c>
      <c r="B26" s="3" t="s">
        <v>36</v>
      </c>
      <c r="C26" s="5">
        <f>LOG(P26)</f>
        <v>1.3604402357966342E-2</v>
      </c>
      <c r="D26" s="6"/>
      <c r="N26" s="2" t="s">
        <v>35</v>
      </c>
      <c r="O26" s="3" t="s">
        <v>36</v>
      </c>
      <c r="P26" s="4">
        <f>P25/10</f>
        <v>1.0318210945826007</v>
      </c>
      <c r="Q26" s="6"/>
    </row>
    <row r="27" spans="1:17" x14ac:dyDescent="0.2">
      <c r="A27" s="2" t="s">
        <v>37</v>
      </c>
      <c r="B27" s="3" t="s">
        <v>36</v>
      </c>
      <c r="C27" s="5">
        <f t="shared" si="2"/>
        <v>1.3604402357966342E-2</v>
      </c>
      <c r="D27" s="6"/>
      <c r="N27" s="2" t="s">
        <v>37</v>
      </c>
      <c r="O27" s="3" t="s">
        <v>36</v>
      </c>
      <c r="P27" s="4">
        <f>P25/10</f>
        <v>1.0318210945826007</v>
      </c>
      <c r="Q27" s="6"/>
    </row>
    <row r="28" spans="1:17" x14ac:dyDescent="0.2">
      <c r="A28" s="2" t="s">
        <v>38</v>
      </c>
      <c r="B28" s="3" t="s">
        <v>36</v>
      </c>
      <c r="C28" s="5">
        <f t="shared" si="2"/>
        <v>1.3604402357966342E-2</v>
      </c>
      <c r="D28" s="6"/>
      <c r="N28" s="2" t="s">
        <v>38</v>
      </c>
      <c r="O28" s="3" t="s">
        <v>36</v>
      </c>
      <c r="P28" s="4">
        <f>P25/10</f>
        <v>1.0318210945826007</v>
      </c>
      <c r="Q28" s="6"/>
    </row>
    <row r="29" spans="1:17" x14ac:dyDescent="0.2">
      <c r="A29" s="2" t="s">
        <v>39</v>
      </c>
      <c r="B29" s="3" t="s">
        <v>40</v>
      </c>
      <c r="C29" s="3" t="s">
        <v>41</v>
      </c>
      <c r="D29" s="6"/>
      <c r="N29" s="2" t="s">
        <v>39</v>
      </c>
      <c r="O29" s="3" t="s">
        <v>40</v>
      </c>
      <c r="P29" s="1" t="s">
        <v>41</v>
      </c>
      <c r="Q29" s="6"/>
    </row>
    <row r="30" spans="1:17" x14ac:dyDescent="0.2">
      <c r="A30" s="2" t="s">
        <v>42</v>
      </c>
      <c r="B30" s="3" t="s">
        <v>40</v>
      </c>
      <c r="C30" s="3" t="s">
        <v>41</v>
      </c>
      <c r="D30" s="6"/>
      <c r="N30" s="2" t="s">
        <v>42</v>
      </c>
      <c r="O30" s="3" t="s">
        <v>40</v>
      </c>
      <c r="P30" s="1" t="s">
        <v>41</v>
      </c>
      <c r="Q30" s="6"/>
    </row>
    <row r="31" spans="1:17" x14ac:dyDescent="0.2">
      <c r="A31" s="2" t="s">
        <v>43</v>
      </c>
      <c r="B31" s="3" t="s">
        <v>40</v>
      </c>
      <c r="C31" s="3" t="s">
        <v>41</v>
      </c>
      <c r="D31" s="6"/>
      <c r="N31" s="2" t="s">
        <v>43</v>
      </c>
      <c r="O31" s="3" t="s">
        <v>40</v>
      </c>
      <c r="P31" s="1" t="s">
        <v>41</v>
      </c>
      <c r="Q31" s="6"/>
    </row>
    <row r="33" spans="1:21" x14ac:dyDescent="0.2">
      <c r="A33" s="1" t="s">
        <v>0</v>
      </c>
      <c r="B33" s="1" t="s">
        <v>1</v>
      </c>
      <c r="C33" s="1" t="s">
        <v>44</v>
      </c>
      <c r="D33" t="s">
        <v>142</v>
      </c>
      <c r="E33" s="3" t="s">
        <v>46</v>
      </c>
      <c r="F33" s="3" t="s">
        <v>47</v>
      </c>
      <c r="G33" s="3" t="s">
        <v>48</v>
      </c>
      <c r="H33" s="3" t="s">
        <v>49</v>
      </c>
      <c r="I33" s="3" t="s">
        <v>50</v>
      </c>
      <c r="J33" s="3"/>
      <c r="K33" s="3"/>
      <c r="L33" s="3" t="s">
        <v>51</v>
      </c>
      <c r="M33" s="3"/>
    </row>
    <row r="34" spans="1:21" x14ac:dyDescent="0.2">
      <c r="A34" s="2" t="s">
        <v>143</v>
      </c>
      <c r="B34" s="1" t="s">
        <v>170</v>
      </c>
      <c r="C34" s="6">
        <v>21.3699552879241</v>
      </c>
      <c r="D34" s="1">
        <f>(C34-$S$11)/$S$10</f>
        <v>4.6217089975144123</v>
      </c>
      <c r="E34">
        <f>10^D34</f>
        <v>41851.304313889508</v>
      </c>
      <c r="F34" s="7">
        <v>4.8611111111111112E-2</v>
      </c>
      <c r="G34" s="3" t="s">
        <v>54</v>
      </c>
      <c r="H34" s="3" t="s">
        <v>55</v>
      </c>
      <c r="I34" s="3" t="s">
        <v>140</v>
      </c>
      <c r="J34" s="3">
        <f>((E34*10*50)/100)*100</f>
        <v>20925652.156944752</v>
      </c>
      <c r="K34" s="4">
        <f>J34</f>
        <v>20925652.156944752</v>
      </c>
      <c r="L34" s="13">
        <f>AVERAGE(K34:K36)</f>
        <v>21837208.909281015</v>
      </c>
      <c r="M34" s="14" t="s">
        <v>56</v>
      </c>
    </row>
    <row r="35" spans="1:21" x14ac:dyDescent="0.2">
      <c r="A35" s="2" t="s">
        <v>144</v>
      </c>
      <c r="B35" s="1" t="s">
        <v>170</v>
      </c>
      <c r="C35" s="6">
        <v>21.316759324258001</v>
      </c>
      <c r="D35" s="1">
        <f t="shared" ref="D35:D60" si="3">(C35-$S$11)/$S$10</f>
        <v>4.6351106063147993</v>
      </c>
      <c r="E35">
        <f t="shared" ref="E35:E60" si="4">10^D35</f>
        <v>43162.899029695873</v>
      </c>
      <c r="F35" s="7">
        <v>4.8611111111111112E-2</v>
      </c>
      <c r="G35" s="3" t="s">
        <v>54</v>
      </c>
      <c r="H35" s="3" t="s">
        <v>55</v>
      </c>
      <c r="I35" s="3" t="s">
        <v>140</v>
      </c>
      <c r="J35" s="3">
        <f>((E35*10*50)/100)*100</f>
        <v>21581449.514847934</v>
      </c>
      <c r="K35" s="4">
        <f t="shared" ref="K35:K60" si="5">J35</f>
        <v>21581449.514847934</v>
      </c>
      <c r="L35" s="14"/>
      <c r="M35" s="14"/>
    </row>
    <row r="36" spans="1:21" x14ac:dyDescent="0.2">
      <c r="A36" s="2" t="s">
        <v>145</v>
      </c>
      <c r="B36" s="1" t="s">
        <v>170</v>
      </c>
      <c r="C36" s="6">
        <v>21.206678091843902</v>
      </c>
      <c r="D36" s="1">
        <f t="shared" si="3"/>
        <v>4.6628432670545905</v>
      </c>
      <c r="E36">
        <f t="shared" si="4"/>
        <v>46009.050112100718</v>
      </c>
      <c r="F36" s="7">
        <v>4.8611111111111112E-2</v>
      </c>
      <c r="G36" s="3" t="s">
        <v>54</v>
      </c>
      <c r="H36" s="3" t="s">
        <v>55</v>
      </c>
      <c r="I36" s="3" t="s">
        <v>140</v>
      </c>
      <c r="J36" s="3">
        <f>((E36*10*50)/100)*100</f>
        <v>23004525.05605036</v>
      </c>
      <c r="K36" s="4">
        <f t="shared" si="5"/>
        <v>23004525.05605036</v>
      </c>
      <c r="L36" s="14"/>
      <c r="M36" s="14"/>
    </row>
    <row r="37" spans="1:21" x14ac:dyDescent="0.2">
      <c r="A37" s="2" t="s">
        <v>146</v>
      </c>
      <c r="B37" s="1" t="s">
        <v>171</v>
      </c>
      <c r="C37" s="6">
        <v>20.110290676439799</v>
      </c>
      <c r="D37" s="1">
        <f t="shared" si="3"/>
        <v>4.9390551113806032</v>
      </c>
      <c r="E37">
        <f t="shared" si="4"/>
        <v>86907.070618282029</v>
      </c>
      <c r="F37" s="7">
        <v>4.8611111111111112E-2</v>
      </c>
      <c r="G37" s="3" t="s">
        <v>54</v>
      </c>
      <c r="H37" s="3" t="s">
        <v>55</v>
      </c>
      <c r="I37" s="3" t="s">
        <v>141</v>
      </c>
      <c r="J37" s="3">
        <f t="shared" ref="J37:J39" si="6">((E37*10*50)/50)*100</f>
        <v>86907070.61828202</v>
      </c>
      <c r="K37" s="4">
        <f t="shared" si="5"/>
        <v>86907070.61828202</v>
      </c>
      <c r="L37" s="13">
        <f>AVERAGE(K37:K39)</f>
        <v>91256170.281357571</v>
      </c>
      <c r="M37" s="14" t="s">
        <v>56</v>
      </c>
      <c r="S37" s="1"/>
      <c r="T37" s="4"/>
      <c r="U37" s="1"/>
    </row>
    <row r="38" spans="1:21" x14ac:dyDescent="0.2">
      <c r="A38" s="2" t="s">
        <v>147</v>
      </c>
      <c r="B38" s="1" t="s">
        <v>171</v>
      </c>
      <c r="C38" s="6">
        <v>19.9842402038046</v>
      </c>
      <c r="D38" s="1">
        <f t="shared" si="3"/>
        <v>4.9708108877016057</v>
      </c>
      <c r="E38">
        <f t="shared" si="4"/>
        <v>93499.844307430278</v>
      </c>
      <c r="F38" s="7">
        <v>4.8611111111111112E-2</v>
      </c>
      <c r="G38" s="3" t="s">
        <v>54</v>
      </c>
      <c r="H38" s="3" t="s">
        <v>55</v>
      </c>
      <c r="I38" s="3" t="s">
        <v>141</v>
      </c>
      <c r="J38" s="3">
        <f t="shared" si="6"/>
        <v>93499844.307430267</v>
      </c>
      <c r="K38" s="4">
        <f t="shared" si="5"/>
        <v>93499844.307430267</v>
      </c>
      <c r="L38" s="14"/>
      <c r="M38" s="14"/>
      <c r="S38" s="1"/>
      <c r="T38" s="4"/>
      <c r="U38" s="1"/>
    </row>
    <row r="39" spans="1:21" x14ac:dyDescent="0.2">
      <c r="A39" s="2" t="s">
        <v>148</v>
      </c>
      <c r="B39" s="1" t="s">
        <v>171</v>
      </c>
      <c r="C39" s="6">
        <v>19.986791004448801</v>
      </c>
      <c r="D39" s="1">
        <f t="shared" si="3"/>
        <v>4.9701682669084954</v>
      </c>
      <c r="E39">
        <f t="shared" si="4"/>
        <v>93361.595918360443</v>
      </c>
      <c r="F39" s="7">
        <v>4.8611111111111112E-2</v>
      </c>
      <c r="G39" s="3" t="s">
        <v>54</v>
      </c>
      <c r="H39" s="3" t="s">
        <v>55</v>
      </c>
      <c r="I39" s="3" t="s">
        <v>141</v>
      </c>
      <c r="J39" s="3">
        <f t="shared" si="6"/>
        <v>93361595.918360442</v>
      </c>
      <c r="K39" s="4">
        <f t="shared" si="5"/>
        <v>93361595.918360442</v>
      </c>
      <c r="L39" s="14"/>
      <c r="M39" s="14"/>
      <c r="S39" s="1"/>
      <c r="T39" s="4"/>
      <c r="U39" s="1"/>
    </row>
    <row r="40" spans="1:21" x14ac:dyDescent="0.2">
      <c r="A40" s="2" t="s">
        <v>149</v>
      </c>
      <c r="B40" s="1" t="s">
        <v>172</v>
      </c>
      <c r="C40" s="6">
        <v>19.259125992344501</v>
      </c>
      <c r="D40" s="1">
        <f t="shared" si="3"/>
        <v>5.1534882250008263</v>
      </c>
      <c r="E40">
        <f t="shared" si="4"/>
        <v>142392.86392345701</v>
      </c>
      <c r="F40" s="7">
        <v>4.8611111111111112E-2</v>
      </c>
      <c r="G40" s="3" t="s">
        <v>54</v>
      </c>
      <c r="H40" s="3" t="s">
        <v>55</v>
      </c>
      <c r="I40" s="3" t="s">
        <v>141</v>
      </c>
      <c r="J40" s="3">
        <f t="shared" ref="J40:J42" si="7">((E40*10*50)/50)*100</f>
        <v>142392863.923457</v>
      </c>
      <c r="K40" s="4">
        <f t="shared" si="5"/>
        <v>142392863.923457</v>
      </c>
      <c r="L40" s="13">
        <f>AVERAGE(K40:K42)</f>
        <v>151077223.68393674</v>
      </c>
      <c r="M40" s="14" t="s">
        <v>56</v>
      </c>
      <c r="O40" s="11"/>
    </row>
    <row r="41" spans="1:21" x14ac:dyDescent="0.2">
      <c r="A41" s="2" t="s">
        <v>150</v>
      </c>
      <c r="B41" s="1" t="s">
        <v>172</v>
      </c>
      <c r="C41" s="6">
        <v>19.0937226360358</v>
      </c>
      <c r="D41" s="1">
        <f t="shared" si="3"/>
        <v>5.1951581360759187</v>
      </c>
      <c r="E41">
        <f t="shared" si="4"/>
        <v>156732.16621588223</v>
      </c>
      <c r="F41" s="7">
        <v>4.8611111111111112E-2</v>
      </c>
      <c r="G41" s="3" t="s">
        <v>54</v>
      </c>
      <c r="H41" s="3" t="s">
        <v>55</v>
      </c>
      <c r="I41" s="3" t="s">
        <v>141</v>
      </c>
      <c r="J41" s="3">
        <f t="shared" si="7"/>
        <v>156732166.21588221</v>
      </c>
      <c r="K41" s="4">
        <f t="shared" si="5"/>
        <v>156732166.21588221</v>
      </c>
      <c r="L41" s="14"/>
      <c r="M41" s="14"/>
      <c r="O41" s="11"/>
    </row>
    <row r="42" spans="1:21" x14ac:dyDescent="0.2">
      <c r="A42" s="2" t="s">
        <v>151</v>
      </c>
      <c r="B42" s="1" t="s">
        <v>172</v>
      </c>
      <c r="C42" s="6">
        <v>19.122845048878599</v>
      </c>
      <c r="D42" s="1">
        <f t="shared" si="3"/>
        <v>5.1878213541596754</v>
      </c>
      <c r="E42">
        <f t="shared" si="4"/>
        <v>154106.64091247099</v>
      </c>
      <c r="F42" s="7">
        <v>4.8611111111111112E-2</v>
      </c>
      <c r="G42" s="3" t="s">
        <v>54</v>
      </c>
      <c r="H42" s="3" t="s">
        <v>55</v>
      </c>
      <c r="I42" s="3" t="s">
        <v>141</v>
      </c>
      <c r="J42" s="3">
        <f t="shared" si="7"/>
        <v>154106640.912471</v>
      </c>
      <c r="K42" s="4">
        <f t="shared" si="5"/>
        <v>154106640.912471</v>
      </c>
      <c r="L42" s="14"/>
      <c r="M42" s="14"/>
      <c r="O42" s="11"/>
    </row>
    <row r="43" spans="1:21" x14ac:dyDescent="0.2">
      <c r="A43" s="2" t="s">
        <v>152</v>
      </c>
      <c r="B43" s="1" t="s">
        <v>173</v>
      </c>
      <c r="C43" s="6">
        <v>18.700604709438899</v>
      </c>
      <c r="D43" s="1">
        <f t="shared" si="3"/>
        <v>5.2941959634144666</v>
      </c>
      <c r="E43">
        <f t="shared" si="4"/>
        <v>196877.44445166958</v>
      </c>
      <c r="F43" s="7">
        <v>4.8611111111111112E-2</v>
      </c>
      <c r="G43" s="3" t="s">
        <v>54</v>
      </c>
      <c r="H43" s="3" t="s">
        <v>55</v>
      </c>
      <c r="I43" s="3" t="s">
        <v>141</v>
      </c>
      <c r="J43" s="3">
        <f>((E43*10*50)/50)*100</f>
        <v>196877444.45166957</v>
      </c>
      <c r="K43" s="4">
        <f t="shared" si="5"/>
        <v>196877444.45166957</v>
      </c>
      <c r="L43" s="13">
        <f>AVERAGE(K43:K45)</f>
        <v>204842405.7417042</v>
      </c>
      <c r="M43" s="14" t="s">
        <v>56</v>
      </c>
      <c r="O43" s="11"/>
    </row>
    <row r="44" spans="1:21" x14ac:dyDescent="0.2">
      <c r="A44" s="2" t="s">
        <v>153</v>
      </c>
      <c r="B44" s="1" t="s">
        <v>173</v>
      </c>
      <c r="C44" s="6">
        <v>18.566307286253799</v>
      </c>
      <c r="D44" s="1">
        <f t="shared" si="3"/>
        <v>5.3280293861854808</v>
      </c>
      <c r="E44">
        <f t="shared" si="4"/>
        <v>212828.30496649514</v>
      </c>
      <c r="F44" s="7">
        <v>4.8611111111111112E-2</v>
      </c>
      <c r="G44" s="3" t="s">
        <v>54</v>
      </c>
      <c r="H44" s="3" t="s">
        <v>55</v>
      </c>
      <c r="I44" s="3" t="s">
        <v>141</v>
      </c>
      <c r="J44" s="3">
        <f t="shared" ref="J44:J60" si="8">((E44*10*50)/50)*100</f>
        <v>212828304.96649513</v>
      </c>
      <c r="K44" s="4">
        <f t="shared" si="5"/>
        <v>212828304.96649513</v>
      </c>
      <c r="L44" s="14"/>
      <c r="M44" s="14"/>
      <c r="O44" s="11"/>
    </row>
    <row r="45" spans="1:21" x14ac:dyDescent="0.2">
      <c r="A45" s="2" t="s">
        <v>154</v>
      </c>
      <c r="B45" s="1" t="s">
        <v>173</v>
      </c>
      <c r="C45" s="6">
        <v>18.632412849847899</v>
      </c>
      <c r="D45" s="1">
        <f t="shared" si="3"/>
        <v>5.3113754740883534</v>
      </c>
      <c r="E45">
        <f t="shared" si="4"/>
        <v>204821.46780694783</v>
      </c>
      <c r="F45" s="7">
        <v>4.8611111111111112E-2</v>
      </c>
      <c r="G45" s="3" t="s">
        <v>54</v>
      </c>
      <c r="H45" s="3" t="s">
        <v>55</v>
      </c>
      <c r="I45" s="3" t="s">
        <v>141</v>
      </c>
      <c r="J45" s="3">
        <f t="shared" si="8"/>
        <v>204821467.80694783</v>
      </c>
      <c r="K45" s="4">
        <f t="shared" si="5"/>
        <v>204821467.80694783</v>
      </c>
      <c r="L45" s="14"/>
      <c r="M45" s="14"/>
      <c r="O45" s="11"/>
    </row>
    <row r="46" spans="1:21" x14ac:dyDescent="0.2">
      <c r="A46" s="2" t="s">
        <v>155</v>
      </c>
      <c r="B46" s="1" t="s">
        <v>174</v>
      </c>
      <c r="C46" s="6">
        <v>31.2332852094133</v>
      </c>
      <c r="D46" s="1">
        <f t="shared" si="3"/>
        <v>2.1368496215917672</v>
      </c>
      <c r="E46">
        <f t="shared" si="4"/>
        <v>137.04071680758889</v>
      </c>
      <c r="F46" s="7">
        <v>4.8611111111111112E-2</v>
      </c>
      <c r="G46" s="3" t="s">
        <v>54</v>
      </c>
      <c r="H46" s="3" t="s">
        <v>55</v>
      </c>
      <c r="I46" s="3" t="s">
        <v>141</v>
      </c>
      <c r="J46" s="3">
        <f t="shared" si="8"/>
        <v>137040.71680758888</v>
      </c>
      <c r="K46" s="4">
        <f t="shared" si="5"/>
        <v>137040.71680758888</v>
      </c>
      <c r="L46" s="13">
        <f t="shared" ref="L46" si="9">AVERAGE(K46:K48)</f>
        <v>196890.01684843746</v>
      </c>
      <c r="M46" s="14" t="s">
        <v>56</v>
      </c>
      <c r="O46" s="11"/>
    </row>
    <row r="47" spans="1:21" x14ac:dyDescent="0.2">
      <c r="A47" s="2" t="s">
        <v>156</v>
      </c>
      <c r="B47" s="1" t="s">
        <v>174</v>
      </c>
      <c r="C47" s="6">
        <v>30.431242776928698</v>
      </c>
      <c r="D47" s="1">
        <f t="shared" si="3"/>
        <v>2.3389074128357876</v>
      </c>
      <c r="E47">
        <f t="shared" si="4"/>
        <v>218.22646256359036</v>
      </c>
      <c r="F47" s="7">
        <v>4.8611111111111112E-2</v>
      </c>
      <c r="G47" s="3" t="s">
        <v>54</v>
      </c>
      <c r="H47" s="3" t="s">
        <v>55</v>
      </c>
      <c r="I47" s="3" t="s">
        <v>141</v>
      </c>
      <c r="J47" s="3">
        <f t="shared" si="8"/>
        <v>218226.46256359035</v>
      </c>
      <c r="K47" s="4">
        <f t="shared" si="5"/>
        <v>218226.46256359035</v>
      </c>
      <c r="L47" s="14"/>
      <c r="M47" s="14"/>
      <c r="O47" s="11"/>
    </row>
    <row r="48" spans="1:21" x14ac:dyDescent="0.2">
      <c r="A48" s="2" t="s">
        <v>157</v>
      </c>
      <c r="B48" s="1" t="s">
        <v>174</v>
      </c>
      <c r="C48" s="6">
        <v>30.300633217555699</v>
      </c>
      <c r="D48" s="1">
        <f t="shared" si="3"/>
        <v>2.3718117555655218</v>
      </c>
      <c r="E48">
        <f t="shared" si="4"/>
        <v>235.40287117413314</v>
      </c>
      <c r="F48" s="7">
        <v>4.8611111111111112E-2</v>
      </c>
      <c r="G48" s="3" t="s">
        <v>54</v>
      </c>
      <c r="H48" s="3" t="s">
        <v>55</v>
      </c>
      <c r="I48" s="3" t="s">
        <v>141</v>
      </c>
      <c r="J48" s="3">
        <f t="shared" si="8"/>
        <v>235402.87117413312</v>
      </c>
      <c r="K48" s="4">
        <f t="shared" si="5"/>
        <v>235402.87117413312</v>
      </c>
      <c r="L48" s="14"/>
      <c r="M48" s="14"/>
      <c r="O48" s="11"/>
    </row>
    <row r="49" spans="1:13" x14ac:dyDescent="0.2">
      <c r="A49" s="2" t="s">
        <v>158</v>
      </c>
      <c r="B49" s="1" t="s">
        <v>175</v>
      </c>
      <c r="C49" s="6">
        <v>19.5898597358097</v>
      </c>
      <c r="D49" s="1">
        <f t="shared" si="3"/>
        <v>5.070166785900124</v>
      </c>
      <c r="E49">
        <f t="shared" si="4"/>
        <v>117534.88477527055</v>
      </c>
      <c r="F49" s="7">
        <v>4.8611111111111112E-2</v>
      </c>
      <c r="G49" s="3" t="s">
        <v>54</v>
      </c>
      <c r="H49" s="3" t="s">
        <v>55</v>
      </c>
      <c r="I49" s="3" t="s">
        <v>141</v>
      </c>
      <c r="J49" s="3">
        <f t="shared" si="8"/>
        <v>117534884.77527055</v>
      </c>
      <c r="K49" s="4">
        <f t="shared" si="5"/>
        <v>117534884.77527055</v>
      </c>
      <c r="L49" s="13">
        <f t="shared" ref="L49" si="10">AVERAGE(K49:K51)</f>
        <v>133114797.28786851</v>
      </c>
      <c r="M49" s="14" t="s">
        <v>56</v>
      </c>
    </row>
    <row r="50" spans="1:13" x14ac:dyDescent="0.2">
      <c r="A50" s="2" t="s">
        <v>159</v>
      </c>
      <c r="B50" s="1" t="s">
        <v>175</v>
      </c>
      <c r="C50" s="6">
        <v>19.300119585461999</v>
      </c>
      <c r="D50" s="1">
        <f t="shared" si="3"/>
        <v>5.143160747868702</v>
      </c>
      <c r="E50">
        <f t="shared" si="4"/>
        <v>139046.71974524806</v>
      </c>
      <c r="F50" s="7">
        <v>4.8611111111111112E-2</v>
      </c>
      <c r="G50" s="3" t="s">
        <v>54</v>
      </c>
      <c r="H50" s="3" t="s">
        <v>55</v>
      </c>
      <c r="I50" s="3" t="s">
        <v>141</v>
      </c>
      <c r="J50" s="3">
        <f t="shared" si="8"/>
        <v>139046719.74524808</v>
      </c>
      <c r="K50" s="4">
        <f t="shared" si="5"/>
        <v>139046719.74524808</v>
      </c>
      <c r="L50" s="14"/>
      <c r="M50" s="14"/>
    </row>
    <row r="51" spans="1:13" x14ac:dyDescent="0.2">
      <c r="A51" s="2" t="s">
        <v>160</v>
      </c>
      <c r="B51" s="1" t="s">
        <v>175</v>
      </c>
      <c r="C51" s="6">
        <v>19.254653329734001</v>
      </c>
      <c r="D51" s="1">
        <f t="shared" si="3"/>
        <v>5.1546150186609294</v>
      </c>
      <c r="E51">
        <f t="shared" si="4"/>
        <v>142762.78734308694</v>
      </c>
      <c r="F51" s="7">
        <v>4.8611111111111112E-2</v>
      </c>
      <c r="G51" s="3" t="s">
        <v>54</v>
      </c>
      <c r="H51" s="3" t="s">
        <v>55</v>
      </c>
      <c r="I51" s="3" t="s">
        <v>141</v>
      </c>
      <c r="J51" s="3">
        <f t="shared" si="8"/>
        <v>142762787.34308693</v>
      </c>
      <c r="K51" s="4">
        <f t="shared" si="5"/>
        <v>142762787.34308693</v>
      </c>
      <c r="L51" s="14"/>
      <c r="M51" s="14"/>
    </row>
    <row r="52" spans="1:13" x14ac:dyDescent="0.2">
      <c r="A52" s="2" t="s">
        <v>161</v>
      </c>
      <c r="B52" s="1" t="s">
        <v>176</v>
      </c>
      <c r="C52" s="6">
        <v>18.1996370097851</v>
      </c>
      <c r="D52" s="1">
        <f t="shared" si="3"/>
        <v>5.4204042820480165</v>
      </c>
      <c r="E52">
        <f t="shared" si="4"/>
        <v>263271.76321069954</v>
      </c>
      <c r="F52" s="7">
        <v>4.8611111111111112E-2</v>
      </c>
      <c r="G52" s="3" t="s">
        <v>54</v>
      </c>
      <c r="H52" s="3" t="s">
        <v>55</v>
      </c>
      <c r="I52" s="3" t="s">
        <v>141</v>
      </c>
      <c r="J52" s="3">
        <f t="shared" si="8"/>
        <v>263271763.21069953</v>
      </c>
      <c r="K52" s="4">
        <f t="shared" si="5"/>
        <v>263271763.21069953</v>
      </c>
      <c r="L52" s="13">
        <f t="shared" ref="L52" si="11">AVERAGE(K52:K54)</f>
        <v>274808786.77041107</v>
      </c>
      <c r="M52" s="14" t="s">
        <v>56</v>
      </c>
    </row>
    <row r="53" spans="1:13" x14ac:dyDescent="0.2">
      <c r="A53" s="2" t="s">
        <v>162</v>
      </c>
      <c r="B53" s="1" t="s">
        <v>176</v>
      </c>
      <c r="C53" s="6">
        <v>18.164477402932299</v>
      </c>
      <c r="D53" s="1">
        <f t="shared" si="3"/>
        <v>5.4292620085397152</v>
      </c>
      <c r="E53">
        <f t="shared" si="4"/>
        <v>268696.49945801485</v>
      </c>
      <c r="F53" s="7">
        <v>4.8611111111111112E-2</v>
      </c>
      <c r="G53" s="3" t="s">
        <v>54</v>
      </c>
      <c r="H53" s="3" t="s">
        <v>55</v>
      </c>
      <c r="I53" s="3" t="s">
        <v>141</v>
      </c>
      <c r="J53" s="3">
        <f t="shared" si="8"/>
        <v>268696499.45801485</v>
      </c>
      <c r="K53" s="4">
        <f t="shared" si="5"/>
        <v>268696499.45801485</v>
      </c>
      <c r="L53" s="14"/>
      <c r="M53" s="14"/>
    </row>
    <row r="54" spans="1:13" x14ac:dyDescent="0.2">
      <c r="A54" s="2" t="s">
        <v>163</v>
      </c>
      <c r="B54" s="1" t="s">
        <v>176</v>
      </c>
      <c r="C54" s="6">
        <v>18.018398014359398</v>
      </c>
      <c r="D54" s="1">
        <f t="shared" si="3"/>
        <v>5.466063650704557</v>
      </c>
      <c r="E54">
        <f t="shared" si="4"/>
        <v>292458.09764251881</v>
      </c>
      <c r="F54" s="7">
        <v>4.8611111111111112E-2</v>
      </c>
      <c r="G54" s="3" t="s">
        <v>54</v>
      </c>
      <c r="H54" s="3" t="s">
        <v>55</v>
      </c>
      <c r="I54" s="3" t="s">
        <v>141</v>
      </c>
      <c r="J54" s="3">
        <f t="shared" si="8"/>
        <v>292458097.64251882</v>
      </c>
      <c r="K54" s="4">
        <f t="shared" si="5"/>
        <v>292458097.64251882</v>
      </c>
      <c r="L54" s="14"/>
      <c r="M54" s="14"/>
    </row>
    <row r="55" spans="1:13" x14ac:dyDescent="0.2">
      <c r="A55" s="2" t="s">
        <v>164</v>
      </c>
      <c r="B55" s="1" t="s">
        <v>177</v>
      </c>
      <c r="C55" s="6">
        <v>19.6892795420911</v>
      </c>
      <c r="D55" s="1">
        <f t="shared" si="3"/>
        <v>5.0451200481597072</v>
      </c>
      <c r="E55">
        <f t="shared" si="4"/>
        <v>110948.14569674054</v>
      </c>
      <c r="F55" s="7">
        <v>4.8611111111111112E-2</v>
      </c>
      <c r="G55" s="3" t="s">
        <v>54</v>
      </c>
      <c r="H55" s="3" t="s">
        <v>55</v>
      </c>
      <c r="I55" s="3" t="s">
        <v>141</v>
      </c>
      <c r="J55" s="3">
        <f t="shared" si="8"/>
        <v>110948145.69674055</v>
      </c>
      <c r="K55" s="4">
        <f t="shared" si="5"/>
        <v>110948145.69674055</v>
      </c>
      <c r="L55" s="13">
        <f t="shared" ref="L55" si="12">AVERAGE(K55:K57)</f>
        <v>145693246.01535025</v>
      </c>
      <c r="M55" s="14" t="s">
        <v>56</v>
      </c>
    </row>
    <row r="56" spans="1:13" x14ac:dyDescent="0.2">
      <c r="A56" s="2" t="s">
        <v>165</v>
      </c>
      <c r="B56" s="1" t="s">
        <v>177</v>
      </c>
      <c r="C56" s="6">
        <v>19.1082354425576</v>
      </c>
      <c r="D56" s="1">
        <f t="shared" si="3"/>
        <v>5.1915019384587149</v>
      </c>
      <c r="E56">
        <f t="shared" si="4"/>
        <v>155418.22277958554</v>
      </c>
      <c r="F56" s="7">
        <v>4.8611111111111112E-2</v>
      </c>
      <c r="G56" s="3" t="s">
        <v>54</v>
      </c>
      <c r="H56" s="3" t="s">
        <v>55</v>
      </c>
      <c r="I56" s="3" t="s">
        <v>141</v>
      </c>
      <c r="J56" s="3">
        <f t="shared" si="8"/>
        <v>155418222.77958554</v>
      </c>
      <c r="K56" s="4">
        <f t="shared" si="5"/>
        <v>155418222.77958554</v>
      </c>
      <c r="L56" s="14"/>
      <c r="M56" s="14"/>
    </row>
    <row r="57" spans="1:13" x14ac:dyDescent="0.2">
      <c r="A57" s="2" t="s">
        <v>166</v>
      </c>
      <c r="B57" s="1" t="s">
        <v>177</v>
      </c>
      <c r="C57" s="6">
        <v>18.946421648125401</v>
      </c>
      <c r="D57" s="1">
        <f t="shared" si="3"/>
        <v>5.2322675346061622</v>
      </c>
      <c r="E57">
        <f t="shared" si="4"/>
        <v>170713.36956972472</v>
      </c>
      <c r="F57" s="7">
        <v>4.8611111111111112E-2</v>
      </c>
      <c r="G57" s="3" t="s">
        <v>54</v>
      </c>
      <c r="H57" s="3" t="s">
        <v>55</v>
      </c>
      <c r="I57" s="3" t="s">
        <v>141</v>
      </c>
      <c r="J57" s="3">
        <f t="shared" si="8"/>
        <v>170713369.56972471</v>
      </c>
      <c r="K57" s="4">
        <f t="shared" si="5"/>
        <v>170713369.56972471</v>
      </c>
      <c r="L57" s="14"/>
      <c r="M57" s="14"/>
    </row>
    <row r="58" spans="1:13" x14ac:dyDescent="0.2">
      <c r="A58" s="2" t="s">
        <v>167</v>
      </c>
      <c r="B58" s="1" t="s">
        <v>178</v>
      </c>
      <c r="C58" s="6">
        <v>18.211316117620999</v>
      </c>
      <c r="D58" s="1">
        <f t="shared" si="3"/>
        <v>5.4174619754599327</v>
      </c>
      <c r="E58">
        <f t="shared" si="4"/>
        <v>261494.14875950755</v>
      </c>
      <c r="F58" s="7">
        <v>4.8611111111111112E-2</v>
      </c>
      <c r="G58" s="3" t="s">
        <v>54</v>
      </c>
      <c r="H58" s="3" t="s">
        <v>55</v>
      </c>
      <c r="I58" s="3" t="s">
        <v>141</v>
      </c>
      <c r="J58" s="3">
        <f t="shared" si="8"/>
        <v>261494148.75950754</v>
      </c>
      <c r="K58" s="4">
        <f t="shared" si="5"/>
        <v>261494148.75950754</v>
      </c>
      <c r="L58" s="13">
        <f t="shared" ref="L58" si="13">AVERAGE(K58:K60)</f>
        <v>262876865.7847732</v>
      </c>
      <c r="M58" s="14" t="s">
        <v>56</v>
      </c>
    </row>
    <row r="59" spans="1:13" x14ac:dyDescent="0.2">
      <c r="A59" s="2" t="s">
        <v>168</v>
      </c>
      <c r="B59" s="1" t="s">
        <v>178</v>
      </c>
      <c r="C59" s="6">
        <v>18.1790846360758</v>
      </c>
      <c r="D59" s="1">
        <f t="shared" si="3"/>
        <v>5.4255820221130389</v>
      </c>
      <c r="E59">
        <f t="shared" si="4"/>
        <v>266429.32353863667</v>
      </c>
      <c r="F59" s="7">
        <v>4.8611111111111112E-2</v>
      </c>
      <c r="G59" s="3" t="s">
        <v>54</v>
      </c>
      <c r="H59" s="3" t="s">
        <v>55</v>
      </c>
      <c r="I59" s="3" t="s">
        <v>141</v>
      </c>
      <c r="J59" s="3">
        <f t="shared" si="8"/>
        <v>266429323.53863668</v>
      </c>
      <c r="K59" s="4">
        <f t="shared" si="5"/>
        <v>266429323.53863668</v>
      </c>
      <c r="L59" s="14"/>
      <c r="M59" s="14"/>
    </row>
    <row r="60" spans="1:13" x14ac:dyDescent="0.2">
      <c r="A60" s="2" t="s">
        <v>169</v>
      </c>
      <c r="B60" s="1" t="s">
        <v>178</v>
      </c>
      <c r="C60" s="6">
        <v>18.216512322491202</v>
      </c>
      <c r="D60" s="1">
        <f t="shared" si="3"/>
        <v>5.4161529004828495</v>
      </c>
      <c r="E60">
        <f t="shared" si="4"/>
        <v>260707.12505617531</v>
      </c>
      <c r="F60" s="7">
        <v>4.8611111111111112E-2</v>
      </c>
      <c r="G60" s="3" t="s">
        <v>54</v>
      </c>
      <c r="H60" s="3" t="s">
        <v>55</v>
      </c>
      <c r="I60" s="3" t="s">
        <v>141</v>
      </c>
      <c r="J60" s="3">
        <f t="shared" si="8"/>
        <v>260707125.05617532</v>
      </c>
      <c r="K60" s="4">
        <f t="shared" si="5"/>
        <v>260707125.05617532</v>
      </c>
      <c r="L60" s="14"/>
      <c r="M60" s="14"/>
    </row>
    <row r="61" spans="1:13" x14ac:dyDescent="0.2">
      <c r="A61" s="2"/>
      <c r="B61" s="1"/>
      <c r="C61" s="6"/>
      <c r="D61" s="1"/>
      <c r="F61" s="7"/>
      <c r="G61" s="3"/>
      <c r="H61" s="3"/>
      <c r="I61" s="3"/>
      <c r="J61" s="3"/>
      <c r="K61" s="4"/>
      <c r="L61" s="9"/>
      <c r="M61" s="10"/>
    </row>
    <row r="62" spans="1:13" x14ac:dyDescent="0.2">
      <c r="A62" s="2"/>
      <c r="B62" s="1"/>
      <c r="C62" s="6"/>
      <c r="D62" s="1"/>
      <c r="F62" s="7"/>
      <c r="G62" s="3"/>
      <c r="H62" s="3"/>
      <c r="I62" s="3"/>
      <c r="J62" s="3"/>
      <c r="K62" s="4"/>
      <c r="L62" s="10"/>
      <c r="M62" s="10"/>
    </row>
    <row r="63" spans="1:13" x14ac:dyDescent="0.2">
      <c r="A63" s="2"/>
      <c r="B63" s="1"/>
      <c r="C63" s="6"/>
      <c r="D63" s="1"/>
      <c r="F63" s="7"/>
      <c r="G63" s="3"/>
      <c r="H63" s="3"/>
      <c r="I63" s="3"/>
      <c r="J63" s="3"/>
      <c r="K63" s="4"/>
      <c r="L63" s="10"/>
      <c r="M63" s="10"/>
    </row>
    <row r="64" spans="1:13" x14ac:dyDescent="0.2">
      <c r="A64" s="2"/>
      <c r="B64" s="1"/>
      <c r="C64" s="6"/>
      <c r="D64" s="1"/>
      <c r="F64" s="7"/>
      <c r="G64" s="3"/>
      <c r="H64" s="3"/>
      <c r="I64" s="3"/>
      <c r="J64" s="3"/>
      <c r="K64" s="4"/>
      <c r="L64" s="9"/>
      <c r="M64" s="10"/>
    </row>
    <row r="65" spans="1:13" x14ac:dyDescent="0.2">
      <c r="A65" s="2"/>
      <c r="B65" s="1"/>
      <c r="C65" s="6"/>
      <c r="D65" s="1"/>
      <c r="F65" s="7"/>
      <c r="G65" s="3"/>
      <c r="H65" s="3"/>
      <c r="I65" s="3"/>
      <c r="J65" s="3"/>
      <c r="K65" s="4"/>
      <c r="L65" s="10"/>
      <c r="M65" s="10"/>
    </row>
    <row r="66" spans="1:13" x14ac:dyDescent="0.2">
      <c r="A66" s="2"/>
      <c r="B66" s="1"/>
      <c r="C66" s="6"/>
      <c r="D66" s="1"/>
      <c r="F66" s="7"/>
      <c r="G66" s="3"/>
      <c r="H66" s="3"/>
      <c r="I66" s="3"/>
      <c r="J66" s="3"/>
      <c r="K66" s="4"/>
      <c r="L66" s="10"/>
      <c r="M66" s="10"/>
    </row>
    <row r="67" spans="1:13" x14ac:dyDescent="0.2">
      <c r="A67" s="2"/>
      <c r="B67" s="1"/>
      <c r="C67" s="6"/>
      <c r="D67" s="1"/>
      <c r="F67" s="7"/>
      <c r="G67" s="3"/>
      <c r="H67" s="3"/>
      <c r="I67" s="3"/>
      <c r="J67" s="3"/>
      <c r="K67" s="4"/>
      <c r="L67" s="9"/>
      <c r="M67" s="10"/>
    </row>
    <row r="68" spans="1:13" x14ac:dyDescent="0.2">
      <c r="A68" s="2"/>
      <c r="B68" s="1"/>
      <c r="C68" s="6"/>
      <c r="D68" s="1"/>
      <c r="F68" s="7"/>
      <c r="G68" s="3"/>
      <c r="H68" s="3"/>
      <c r="I68" s="3"/>
      <c r="J68" s="3"/>
      <c r="K68" s="4"/>
      <c r="L68" s="10"/>
      <c r="M68" s="10"/>
    </row>
    <row r="69" spans="1:13" x14ac:dyDescent="0.2">
      <c r="A69" s="2"/>
      <c r="B69" s="1"/>
      <c r="C69" s="6"/>
      <c r="D69" s="1"/>
      <c r="F69" s="7"/>
      <c r="G69" s="3"/>
      <c r="H69" s="3"/>
      <c r="I69" s="3"/>
      <c r="J69" s="3"/>
      <c r="K69" s="4"/>
      <c r="L69" s="10"/>
      <c r="M69" s="10"/>
    </row>
    <row r="70" spans="1:13" x14ac:dyDescent="0.2">
      <c r="A70" s="2"/>
      <c r="B70" s="1"/>
      <c r="C70" s="6"/>
      <c r="D70" s="1"/>
      <c r="F70" s="7"/>
      <c r="G70" s="3"/>
      <c r="H70" s="3"/>
      <c r="I70" s="3"/>
      <c r="J70" s="3"/>
      <c r="K70" s="4"/>
      <c r="L70" s="9"/>
      <c r="M70" s="10"/>
    </row>
    <row r="71" spans="1:13" x14ac:dyDescent="0.2">
      <c r="A71" s="2"/>
      <c r="B71" s="1"/>
      <c r="C71" s="6"/>
      <c r="D71" s="1"/>
      <c r="F71" s="7"/>
      <c r="G71" s="3"/>
      <c r="H71" s="3"/>
      <c r="I71" s="3"/>
      <c r="J71" s="3"/>
      <c r="K71" s="4"/>
      <c r="L71" s="10"/>
      <c r="M71" s="10"/>
    </row>
    <row r="72" spans="1:13" x14ac:dyDescent="0.2">
      <c r="A72" s="2"/>
      <c r="B72" s="1"/>
      <c r="C72" s="6"/>
      <c r="D72" s="1"/>
      <c r="F72" s="7"/>
      <c r="G72" s="3"/>
      <c r="H72" s="3"/>
      <c r="I72" s="3"/>
      <c r="J72" s="3"/>
      <c r="K72" s="4"/>
      <c r="L72" s="10"/>
      <c r="M72" s="10"/>
    </row>
    <row r="73" spans="1:13" x14ac:dyDescent="0.2">
      <c r="A73" s="2"/>
      <c r="B73" s="1"/>
      <c r="C73" s="6"/>
      <c r="D73" s="1"/>
      <c r="F73" s="7"/>
      <c r="G73" s="3"/>
      <c r="H73" s="3"/>
      <c r="I73" s="3"/>
      <c r="J73" s="3"/>
      <c r="K73" s="4"/>
      <c r="L73" s="9"/>
      <c r="M73" s="10"/>
    </row>
    <row r="74" spans="1:13" x14ac:dyDescent="0.2">
      <c r="A74" s="2"/>
      <c r="B74" s="1"/>
      <c r="C74" s="6"/>
      <c r="D74" s="1"/>
      <c r="F74" s="7"/>
      <c r="G74" s="3"/>
      <c r="H74" s="3"/>
      <c r="I74" s="3"/>
      <c r="J74" s="3"/>
      <c r="K74" s="4"/>
      <c r="L74" s="10"/>
      <c r="M74" s="10"/>
    </row>
    <row r="75" spans="1:13" x14ac:dyDescent="0.2">
      <c r="A75" s="2"/>
      <c r="B75" s="1"/>
      <c r="C75" s="6"/>
      <c r="D75" s="1"/>
      <c r="F75" s="7"/>
      <c r="G75" s="3"/>
      <c r="H75" s="3"/>
      <c r="I75" s="3"/>
      <c r="J75" s="3"/>
      <c r="K75" s="4"/>
      <c r="L75" s="10"/>
      <c r="M75" s="10"/>
    </row>
    <row r="76" spans="1:13" x14ac:dyDescent="0.2">
      <c r="A76" s="2"/>
      <c r="B76" s="1"/>
      <c r="C76" s="6"/>
      <c r="D76" s="1"/>
      <c r="F76" s="7"/>
      <c r="G76" s="3"/>
      <c r="H76" s="3"/>
      <c r="I76" s="3"/>
      <c r="J76" s="3"/>
      <c r="K76" s="4"/>
      <c r="L76" s="9"/>
      <c r="M76" s="10"/>
    </row>
    <row r="77" spans="1:13" x14ac:dyDescent="0.2">
      <c r="A77" s="2"/>
      <c r="B77" s="1"/>
      <c r="C77" s="6"/>
      <c r="D77" s="1"/>
      <c r="F77" s="7"/>
      <c r="G77" s="3"/>
      <c r="H77" s="3"/>
      <c r="I77" s="3"/>
      <c r="J77" s="3"/>
      <c r="K77" s="4"/>
      <c r="L77" s="10"/>
      <c r="M77" s="10"/>
    </row>
    <row r="78" spans="1:13" x14ac:dyDescent="0.2">
      <c r="A78" s="2"/>
      <c r="B78" s="1"/>
      <c r="C78" s="6"/>
      <c r="D78" s="1"/>
      <c r="F78" s="7"/>
      <c r="G78" s="3"/>
      <c r="H78" s="3"/>
      <c r="I78" s="3"/>
      <c r="J78" s="3"/>
      <c r="K78" s="4"/>
      <c r="L78" s="10"/>
      <c r="M78" s="10"/>
    </row>
    <row r="79" spans="1:13" x14ac:dyDescent="0.2">
      <c r="A79" s="2"/>
      <c r="B79" s="1"/>
      <c r="C79" s="6"/>
      <c r="D79" s="1"/>
      <c r="F79" s="7"/>
      <c r="G79" s="3"/>
      <c r="H79" s="3"/>
      <c r="I79" s="3"/>
      <c r="J79" s="3"/>
      <c r="K79" s="4"/>
      <c r="L79" s="9"/>
      <c r="M79" s="10"/>
    </row>
    <row r="80" spans="1:13" x14ac:dyDescent="0.2">
      <c r="A80" s="2"/>
      <c r="B80" s="1"/>
      <c r="C80" s="6"/>
      <c r="D80" s="1"/>
      <c r="F80" s="7"/>
      <c r="G80" s="3"/>
      <c r="H80" s="3"/>
      <c r="I80" s="3"/>
      <c r="J80" s="3"/>
      <c r="K80" s="4"/>
      <c r="L80" s="10"/>
      <c r="M80" s="10"/>
    </row>
    <row r="81" spans="1:13" x14ac:dyDescent="0.2">
      <c r="A81" s="2"/>
      <c r="B81" s="1"/>
      <c r="C81" s="6"/>
      <c r="D81" s="1"/>
      <c r="F81" s="7"/>
      <c r="G81" s="3"/>
      <c r="H81" s="3"/>
      <c r="I81" s="3"/>
      <c r="J81" s="3"/>
      <c r="K81" s="4"/>
      <c r="L81" s="10"/>
      <c r="M81" s="10"/>
    </row>
    <row r="82" spans="1:13" x14ac:dyDescent="0.2">
      <c r="A82" s="2"/>
      <c r="B82" s="1"/>
      <c r="C82" s="6"/>
      <c r="D82" s="1"/>
      <c r="F82" s="7"/>
      <c r="G82" s="3"/>
      <c r="H82" s="3"/>
      <c r="I82" s="3"/>
      <c r="J82" s="3"/>
      <c r="K82" s="4"/>
      <c r="L82" s="9"/>
      <c r="M82" s="10"/>
    </row>
    <row r="83" spans="1:13" x14ac:dyDescent="0.2">
      <c r="A83" s="2"/>
      <c r="B83" s="1"/>
      <c r="C83" s="6"/>
      <c r="D83" s="1"/>
      <c r="F83" s="7"/>
      <c r="G83" s="3"/>
      <c r="H83" s="3"/>
      <c r="I83" s="3"/>
      <c r="J83" s="3"/>
      <c r="K83" s="4"/>
      <c r="L83" s="10"/>
      <c r="M83" s="10"/>
    </row>
    <row r="84" spans="1:13" x14ac:dyDescent="0.2">
      <c r="A84" s="2"/>
      <c r="B84" s="1"/>
      <c r="C84" s="6"/>
      <c r="D84" s="1"/>
      <c r="F84" s="7"/>
      <c r="G84" s="3"/>
      <c r="H84" s="3"/>
      <c r="I84" s="3"/>
      <c r="J84" s="3"/>
      <c r="K84" s="4"/>
      <c r="L84" s="10"/>
      <c r="M84" s="10"/>
    </row>
    <row r="85" spans="1:13" x14ac:dyDescent="0.2">
      <c r="A85" s="2"/>
      <c r="B85" s="1"/>
      <c r="C85" s="6"/>
      <c r="D85" s="1"/>
      <c r="F85" s="7"/>
      <c r="G85" s="3"/>
      <c r="H85" s="3"/>
      <c r="I85" s="3"/>
      <c r="J85" s="3"/>
      <c r="K85" s="4"/>
      <c r="L85" s="9"/>
      <c r="M85" s="10"/>
    </row>
    <row r="86" spans="1:13" x14ac:dyDescent="0.2">
      <c r="A86" s="2"/>
      <c r="B86" s="1"/>
      <c r="C86" s="6"/>
      <c r="D86" s="1"/>
      <c r="F86" s="7"/>
      <c r="G86" s="3"/>
      <c r="H86" s="3"/>
      <c r="I86" s="3"/>
      <c r="J86" s="3"/>
      <c r="K86" s="4"/>
      <c r="L86" s="10"/>
      <c r="M86" s="10"/>
    </row>
    <row r="87" spans="1:13" x14ac:dyDescent="0.2">
      <c r="A87" s="2"/>
      <c r="B87" s="1"/>
      <c r="C87" s="6"/>
      <c r="D87" s="1"/>
      <c r="F87" s="7"/>
      <c r="G87" s="3"/>
      <c r="H87" s="3"/>
      <c r="I87" s="3"/>
      <c r="J87" s="3"/>
      <c r="K87" s="4"/>
      <c r="L87" s="10"/>
      <c r="M87" s="10"/>
    </row>
    <row r="88" spans="1:13" x14ac:dyDescent="0.2">
      <c r="A88" s="2"/>
      <c r="B88" s="1"/>
      <c r="C88" s="6"/>
      <c r="D88" s="1"/>
      <c r="F88" s="7"/>
      <c r="G88" s="3"/>
      <c r="H88" s="3"/>
      <c r="I88" s="3"/>
      <c r="J88" s="3"/>
      <c r="K88" s="4"/>
      <c r="L88" s="9"/>
      <c r="M88" s="10"/>
    </row>
    <row r="89" spans="1:13" x14ac:dyDescent="0.2">
      <c r="A89" s="2"/>
      <c r="B89" s="1"/>
      <c r="C89" s="6"/>
      <c r="D89" s="1"/>
      <c r="F89" s="7"/>
      <c r="G89" s="3"/>
      <c r="H89" s="3"/>
      <c r="I89" s="3"/>
      <c r="J89" s="3"/>
      <c r="K89" s="4"/>
      <c r="L89" s="10"/>
      <c r="M89" s="10"/>
    </row>
    <row r="90" spans="1:13" x14ac:dyDescent="0.2">
      <c r="A90" s="2"/>
      <c r="B90" s="1"/>
      <c r="C90" s="6"/>
      <c r="D90" s="1"/>
      <c r="F90" s="7"/>
      <c r="G90" s="3"/>
      <c r="H90" s="3"/>
      <c r="I90" s="3"/>
      <c r="J90" s="3"/>
      <c r="K90" s="4"/>
      <c r="L90" s="10"/>
      <c r="M90" s="10"/>
    </row>
    <row r="91" spans="1:13" x14ac:dyDescent="0.2">
      <c r="A91" s="2"/>
      <c r="B91" s="1"/>
      <c r="C91" s="6"/>
      <c r="D91" s="1"/>
      <c r="F91" s="7"/>
      <c r="G91" s="3"/>
      <c r="H91" s="3"/>
      <c r="I91" s="3"/>
      <c r="J91" s="3"/>
      <c r="K91" s="4"/>
      <c r="L91" s="9"/>
      <c r="M91" s="10"/>
    </row>
    <row r="92" spans="1:13" x14ac:dyDescent="0.2">
      <c r="A92" s="2"/>
      <c r="B92" s="1"/>
      <c r="C92" s="6"/>
      <c r="D92" s="1"/>
      <c r="F92" s="7"/>
      <c r="G92" s="3"/>
      <c r="H92" s="3"/>
      <c r="I92" s="3"/>
      <c r="J92" s="3"/>
      <c r="K92" s="4"/>
      <c r="L92" s="10"/>
      <c r="M92" s="10"/>
    </row>
    <row r="93" spans="1:13" x14ac:dyDescent="0.2">
      <c r="A93" s="2"/>
      <c r="B93" s="1"/>
      <c r="C93" s="6"/>
      <c r="D93" s="1"/>
      <c r="F93" s="7"/>
      <c r="G93" s="3"/>
      <c r="H93" s="3"/>
      <c r="I93" s="3"/>
      <c r="J93" s="3"/>
      <c r="K93" s="4"/>
      <c r="L93" s="10"/>
      <c r="M93" s="10"/>
    </row>
    <row r="94" spans="1:13" x14ac:dyDescent="0.2">
      <c r="A94" s="2"/>
      <c r="B94" s="1"/>
      <c r="C94" s="6"/>
      <c r="D94" s="1"/>
      <c r="F94" s="7"/>
      <c r="G94" s="3"/>
      <c r="H94" s="3"/>
      <c r="I94" s="3"/>
      <c r="J94" s="3"/>
      <c r="K94" s="4"/>
      <c r="L94" s="9"/>
      <c r="M94" s="10"/>
    </row>
    <row r="95" spans="1:13" x14ac:dyDescent="0.2">
      <c r="A95" s="2"/>
      <c r="B95" s="1"/>
      <c r="C95" s="6"/>
      <c r="D95" s="1"/>
      <c r="F95" s="7"/>
      <c r="G95" s="3"/>
      <c r="H95" s="3"/>
      <c r="I95" s="3"/>
      <c r="J95" s="3"/>
      <c r="K95" s="4"/>
      <c r="L95" s="10"/>
      <c r="M95" s="10"/>
    </row>
    <row r="96" spans="1:13" x14ac:dyDescent="0.2">
      <c r="A96" s="2"/>
      <c r="B96" s="1"/>
      <c r="C96" s="6"/>
      <c r="D96" s="1"/>
      <c r="F96" s="7"/>
      <c r="G96" s="3"/>
      <c r="H96" s="3"/>
      <c r="I96" s="3"/>
      <c r="J96" s="3"/>
      <c r="K96" s="4"/>
      <c r="L96" s="10"/>
      <c r="M96" s="10"/>
    </row>
    <row r="97" spans="1:13" x14ac:dyDescent="0.2">
      <c r="A97" s="2"/>
      <c r="B97" s="1"/>
      <c r="C97" s="6"/>
      <c r="D97" s="1"/>
      <c r="F97" s="7"/>
      <c r="G97" s="3"/>
      <c r="H97" s="3"/>
      <c r="I97" s="1"/>
      <c r="J97" s="3"/>
      <c r="K97" s="4"/>
      <c r="L97" s="9"/>
      <c r="M97" s="10"/>
    </row>
    <row r="98" spans="1:13" x14ac:dyDescent="0.2">
      <c r="A98" s="2"/>
      <c r="B98" s="1"/>
      <c r="C98" s="6"/>
      <c r="D98" s="1"/>
      <c r="F98" s="7"/>
      <c r="G98" s="3"/>
      <c r="H98" s="3"/>
      <c r="I98" s="1"/>
      <c r="J98" s="3"/>
      <c r="K98" s="4"/>
      <c r="L98" s="10"/>
      <c r="M98" s="10"/>
    </row>
    <row r="99" spans="1:13" x14ac:dyDescent="0.2">
      <c r="A99" s="2"/>
      <c r="B99" s="1"/>
      <c r="C99" s="6"/>
      <c r="D99" s="1"/>
      <c r="F99" s="7"/>
      <c r="G99" s="3"/>
      <c r="H99" s="3"/>
      <c r="I99" s="1"/>
      <c r="J99" s="3"/>
      <c r="K99" s="4"/>
      <c r="L99" s="10"/>
      <c r="M99" s="10"/>
    </row>
  </sheetData>
  <mergeCells count="19">
    <mergeCell ref="L52:L54"/>
    <mergeCell ref="M52:M54"/>
    <mergeCell ref="L55:L57"/>
    <mergeCell ref="M55:M57"/>
    <mergeCell ref="L58:L60"/>
    <mergeCell ref="M58:M60"/>
    <mergeCell ref="L43:L45"/>
    <mergeCell ref="M43:M45"/>
    <mergeCell ref="L46:L48"/>
    <mergeCell ref="M46:M48"/>
    <mergeCell ref="L49:L51"/>
    <mergeCell ref="M49:M51"/>
    <mergeCell ref="L40:L42"/>
    <mergeCell ref="M40:M42"/>
    <mergeCell ref="S7:U8"/>
    <mergeCell ref="L34:L36"/>
    <mergeCell ref="M34:M36"/>
    <mergeCell ref="L37:L39"/>
    <mergeCell ref="M37:M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ermF - plate 1</vt:lpstr>
      <vt:lpstr>ermF - plate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2020-10-13T18:38:20Z</dcterms:created>
  <dcterms:modified xsi:type="dcterms:W3CDTF">2020-10-30T19:17:49Z</dcterms:modified>
</cp:coreProperties>
</file>