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/qPCR/Raw Data/tetM/"/>
    </mc:Choice>
  </mc:AlternateContent>
  <xr:revisionPtr revIDLastSave="0" documentId="13_ncr:1_{BFCE1BA8-4F33-2141-8FA7-E18150B74E10}" xr6:coauthVersionLast="47" xr6:coauthVersionMax="47" xr10:uidLastSave="{00000000-0000-0000-0000-000000000000}"/>
  <bookViews>
    <workbookView xWindow="420" yWindow="460" windowWidth="27640" windowHeight="15660" xr2:uid="{75DF55C5-9461-AD4C-A702-BA2CBFE07065}"/>
  </bookViews>
  <sheets>
    <sheet name="tetM - plate 1" sheetId="1" r:id="rId1"/>
    <sheet name="tetM - plate 2" sheetId="3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2" i="3"/>
  <c r="P4" i="3"/>
  <c r="P6" i="3" s="1"/>
  <c r="C6" i="3" s="1"/>
  <c r="P3" i="3"/>
  <c r="C3" i="3" s="1"/>
  <c r="P2" i="3"/>
  <c r="C2" i="3"/>
  <c r="P4" i="1"/>
  <c r="P6" i="1" s="1"/>
  <c r="C6" i="1" s="1"/>
  <c r="P3" i="1"/>
  <c r="C3" i="1" s="1"/>
  <c r="P2" i="1"/>
  <c r="C2" i="1" s="1"/>
  <c r="P5" i="3" l="1"/>
  <c r="C5" i="3" s="1"/>
  <c r="C4" i="3"/>
  <c r="P7" i="3"/>
  <c r="P10" i="3" s="1"/>
  <c r="C7" i="3"/>
  <c r="P8" i="3"/>
  <c r="C8" i="3" s="1"/>
  <c r="P9" i="3"/>
  <c r="C9" i="3" s="1"/>
  <c r="P7" i="1"/>
  <c r="P8" i="1" s="1"/>
  <c r="C8" i="1" s="1"/>
  <c r="P5" i="1"/>
  <c r="C5" i="1" s="1"/>
  <c r="C4" i="1"/>
  <c r="P9" i="1"/>
  <c r="C9" i="1" s="1"/>
  <c r="P10" i="1" l="1"/>
  <c r="C10" i="1" s="1"/>
  <c r="C7" i="1"/>
  <c r="P13" i="3"/>
  <c r="P12" i="3"/>
  <c r="C12" i="3" s="1"/>
  <c r="P11" i="3"/>
  <c r="C11" i="3" s="1"/>
  <c r="C10" i="3"/>
  <c r="P12" i="1"/>
  <c r="C12" i="1" s="1"/>
  <c r="P11" i="1"/>
  <c r="C11" i="1" s="1"/>
  <c r="P13" i="1"/>
  <c r="C13" i="1" s="1"/>
  <c r="P15" i="3" l="1"/>
  <c r="C15" i="3" s="1"/>
  <c r="P16" i="3"/>
  <c r="C13" i="3"/>
  <c r="P14" i="3"/>
  <c r="C14" i="3" s="1"/>
  <c r="P16" i="1"/>
  <c r="C16" i="1" s="1"/>
  <c r="P15" i="1"/>
  <c r="C15" i="1" s="1"/>
  <c r="P14" i="1"/>
  <c r="C14" i="1" s="1"/>
  <c r="C16" i="3" l="1"/>
  <c r="P19" i="3"/>
  <c r="P17" i="3"/>
  <c r="C17" i="3" s="1"/>
  <c r="P18" i="3"/>
  <c r="C18" i="3" s="1"/>
  <c r="P19" i="1"/>
  <c r="C19" i="1" s="1"/>
  <c r="P18" i="1"/>
  <c r="C18" i="1" s="1"/>
  <c r="P17" i="1"/>
  <c r="C17" i="1" s="1"/>
  <c r="C19" i="3" l="1"/>
  <c r="P21" i="3"/>
  <c r="C21" i="3" s="1"/>
  <c r="P22" i="3"/>
  <c r="P20" i="3"/>
  <c r="C20" i="3" s="1"/>
  <c r="P20" i="1"/>
  <c r="C20" i="1" s="1"/>
  <c r="P22" i="1"/>
  <c r="C22" i="1" s="1"/>
  <c r="P21" i="1"/>
  <c r="C21" i="1" s="1"/>
  <c r="C22" i="3" l="1"/>
  <c r="P25" i="3"/>
  <c r="P23" i="3"/>
  <c r="C23" i="3" s="1"/>
  <c r="P24" i="3"/>
  <c r="C24" i="3" s="1"/>
  <c r="S11" i="1"/>
  <c r="S10" i="1"/>
  <c r="P24" i="1"/>
  <c r="C24" i="1" s="1"/>
  <c r="P23" i="1"/>
  <c r="C23" i="1" s="1"/>
  <c r="P25" i="1"/>
  <c r="C25" i="1" s="1"/>
  <c r="P27" i="3" l="1"/>
  <c r="C27" i="3" s="1"/>
  <c r="C25" i="3"/>
  <c r="P26" i="3"/>
  <c r="C26" i="3" s="1"/>
  <c r="P28" i="3"/>
  <c r="C28" i="3" s="1"/>
  <c r="S10" i="3"/>
  <c r="S11" i="3"/>
  <c r="D71" i="1"/>
  <c r="E71" i="1" s="1"/>
  <c r="D37" i="1"/>
  <c r="E37" i="1" s="1"/>
  <c r="D43" i="1"/>
  <c r="E43" i="1" s="1"/>
  <c r="D50" i="1"/>
  <c r="E50" i="1" s="1"/>
  <c r="D62" i="1"/>
  <c r="E62" i="1" s="1"/>
  <c r="D66" i="1"/>
  <c r="E66" i="1" s="1"/>
  <c r="D72" i="1"/>
  <c r="E72" i="1" s="1"/>
  <c r="D75" i="1"/>
  <c r="E75" i="1" s="1"/>
  <c r="D78" i="1"/>
  <c r="E78" i="1" s="1"/>
  <c r="D81" i="1"/>
  <c r="E81" i="1" s="1"/>
  <c r="D85" i="1"/>
  <c r="E85" i="1" s="1"/>
  <c r="D89" i="1"/>
  <c r="E89" i="1" s="1"/>
  <c r="D92" i="1"/>
  <c r="E92" i="1" s="1"/>
  <c r="D96" i="1"/>
  <c r="E96" i="1" s="1"/>
  <c r="D68" i="1"/>
  <c r="E68" i="1" s="1"/>
  <c r="D91" i="1"/>
  <c r="E91" i="1" s="1"/>
  <c r="D38" i="1"/>
  <c r="E38" i="1" s="1"/>
  <c r="D44" i="1"/>
  <c r="E44" i="1" s="1"/>
  <c r="D46" i="1"/>
  <c r="E46" i="1" s="1"/>
  <c r="D48" i="1"/>
  <c r="E48" i="1" s="1"/>
  <c r="D53" i="1"/>
  <c r="E53" i="1" s="1"/>
  <c r="D56" i="1"/>
  <c r="E56" i="1" s="1"/>
  <c r="D59" i="1"/>
  <c r="E59" i="1" s="1"/>
  <c r="D63" i="1"/>
  <c r="E63" i="1" s="1"/>
  <c r="D67" i="1"/>
  <c r="E67" i="1" s="1"/>
  <c r="D73" i="1"/>
  <c r="E73" i="1" s="1"/>
  <c r="D76" i="1"/>
  <c r="E76" i="1" s="1"/>
  <c r="D79" i="1"/>
  <c r="E79" i="1" s="1"/>
  <c r="D82" i="1"/>
  <c r="E82" i="1" s="1"/>
  <c r="D86" i="1"/>
  <c r="E86" i="1" s="1"/>
  <c r="D90" i="1"/>
  <c r="E90" i="1" s="1"/>
  <c r="D93" i="1"/>
  <c r="E93" i="1" s="1"/>
  <c r="D34" i="1"/>
  <c r="E34" i="1" s="1"/>
  <c r="D36" i="1"/>
  <c r="E36" i="1" s="1"/>
  <c r="J36" i="1" s="1"/>
  <c r="K36" i="1" s="1"/>
  <c r="D45" i="1"/>
  <c r="E45" i="1" s="1"/>
  <c r="D49" i="1"/>
  <c r="E49" i="1" s="1"/>
  <c r="D55" i="1"/>
  <c r="E55" i="1" s="1"/>
  <c r="D61" i="1"/>
  <c r="E61" i="1" s="1"/>
  <c r="D84" i="1"/>
  <c r="E84" i="1" s="1"/>
  <c r="D35" i="1"/>
  <c r="E35" i="1" s="1"/>
  <c r="J35" i="1" s="1"/>
  <c r="K35" i="1" s="1"/>
  <c r="D51" i="1"/>
  <c r="E51" i="1" s="1"/>
  <c r="D54" i="1"/>
  <c r="E54" i="1" s="1"/>
  <c r="D57" i="1"/>
  <c r="E57" i="1" s="1"/>
  <c r="D60" i="1"/>
  <c r="E60" i="1" s="1"/>
  <c r="D64" i="1"/>
  <c r="E64" i="1" s="1"/>
  <c r="D70" i="1"/>
  <c r="E70" i="1" s="1"/>
  <c r="D74" i="1"/>
  <c r="E74" i="1" s="1"/>
  <c r="D77" i="1"/>
  <c r="E77" i="1" s="1"/>
  <c r="D80" i="1"/>
  <c r="E80" i="1" s="1"/>
  <c r="D83" i="1"/>
  <c r="E83" i="1" s="1"/>
  <c r="D87" i="1"/>
  <c r="E87" i="1" s="1"/>
  <c r="D94" i="1"/>
  <c r="E94" i="1" s="1"/>
  <c r="D39" i="1"/>
  <c r="E39" i="1" s="1"/>
  <c r="D47" i="1"/>
  <c r="E47" i="1" s="1"/>
  <c r="D52" i="1"/>
  <c r="E52" i="1" s="1"/>
  <c r="D58" i="1"/>
  <c r="E58" i="1" s="1"/>
  <c r="D65" i="1"/>
  <c r="E65" i="1" s="1"/>
  <c r="D88" i="1"/>
  <c r="E88" i="1" s="1"/>
  <c r="D95" i="1"/>
  <c r="E95" i="1" s="1"/>
  <c r="P28" i="1"/>
  <c r="C28" i="1" s="1"/>
  <c r="P27" i="1"/>
  <c r="C27" i="1" s="1"/>
  <c r="P26" i="1"/>
  <c r="C26" i="1" s="1"/>
  <c r="J83" i="1" l="1"/>
  <c r="K83" i="1" s="1"/>
  <c r="L82" i="1" s="1"/>
  <c r="K70" i="1"/>
  <c r="J70" i="1"/>
  <c r="K54" i="1"/>
  <c r="J54" i="1"/>
  <c r="K61" i="1"/>
  <c r="J61" i="1"/>
  <c r="K86" i="1"/>
  <c r="J86" i="1"/>
  <c r="K73" i="1"/>
  <c r="J73" i="1"/>
  <c r="K56" i="1"/>
  <c r="J56" i="1"/>
  <c r="K44" i="1"/>
  <c r="J44" i="1"/>
  <c r="K96" i="1"/>
  <c r="J96" i="1"/>
  <c r="K81" i="1"/>
  <c r="J81" i="1"/>
  <c r="K66" i="1"/>
  <c r="J66" i="1"/>
  <c r="K37" i="1"/>
  <c r="J37" i="1"/>
  <c r="K80" i="1"/>
  <c r="J80" i="1"/>
  <c r="K51" i="1"/>
  <c r="J51" i="1"/>
  <c r="K55" i="1"/>
  <c r="J55" i="1"/>
  <c r="K82" i="1"/>
  <c r="J82" i="1"/>
  <c r="K67" i="1"/>
  <c r="J67" i="1"/>
  <c r="K53" i="1"/>
  <c r="J53" i="1"/>
  <c r="K38" i="1"/>
  <c r="J38" i="1"/>
  <c r="K92" i="1"/>
  <c r="J92" i="1"/>
  <c r="K78" i="1"/>
  <c r="J78" i="1"/>
  <c r="K62" i="1"/>
  <c r="J62" i="1"/>
  <c r="K71" i="1"/>
  <c r="J71" i="1"/>
  <c r="K88" i="1"/>
  <c r="J88" i="1"/>
  <c r="K65" i="1"/>
  <c r="J65" i="1"/>
  <c r="K58" i="1"/>
  <c r="J58" i="1"/>
  <c r="J94" i="1"/>
  <c r="K94" i="1" s="1"/>
  <c r="L94" i="1" s="1"/>
  <c r="K77" i="1"/>
  <c r="J77" i="1"/>
  <c r="K60" i="1"/>
  <c r="J60" i="1"/>
  <c r="K49" i="1"/>
  <c r="J49" i="1"/>
  <c r="K93" i="1"/>
  <c r="J93" i="1"/>
  <c r="K79" i="1"/>
  <c r="J79" i="1"/>
  <c r="J63" i="1"/>
  <c r="K63" i="1" s="1"/>
  <c r="L61" i="1" s="1"/>
  <c r="K48" i="1"/>
  <c r="J48" i="1"/>
  <c r="J91" i="1"/>
  <c r="K91" i="1" s="1"/>
  <c r="L91" i="1" s="1"/>
  <c r="K89" i="1"/>
  <c r="J89" i="1"/>
  <c r="J75" i="1"/>
  <c r="K75" i="1" s="1"/>
  <c r="K50" i="1"/>
  <c r="J50" i="1"/>
  <c r="D42" i="3"/>
  <c r="E42" i="3" s="1"/>
  <c r="J42" i="3" s="1"/>
  <c r="K42" i="3" s="1"/>
  <c r="D40" i="3"/>
  <c r="E40" i="3" s="1"/>
  <c r="J40" i="3" s="1"/>
  <c r="K40" i="3" s="1"/>
  <c r="D41" i="3"/>
  <c r="E41" i="3" s="1"/>
  <c r="J41" i="3" s="1"/>
  <c r="K41" i="3" s="1"/>
  <c r="J47" i="1"/>
  <c r="K47" i="1" s="1"/>
  <c r="J39" i="1"/>
  <c r="K39" i="1" s="1"/>
  <c r="L37" i="1" s="1"/>
  <c r="J64" i="1"/>
  <c r="K64" i="1" s="1"/>
  <c r="L64" i="1" s="1"/>
  <c r="J95" i="1"/>
  <c r="K95" i="1" s="1"/>
  <c r="J52" i="1"/>
  <c r="K52" i="1" s="1"/>
  <c r="L52" i="1" s="1"/>
  <c r="J87" i="1"/>
  <c r="K87" i="1" s="1"/>
  <c r="J74" i="1"/>
  <c r="K74" i="1" s="1"/>
  <c r="L73" i="1" s="1"/>
  <c r="J57" i="1"/>
  <c r="K57" i="1" s="1"/>
  <c r="L55" i="1" s="1"/>
  <c r="J84" i="1"/>
  <c r="K84" i="1" s="1"/>
  <c r="J45" i="1"/>
  <c r="K45" i="1" s="1"/>
  <c r="J90" i="1"/>
  <c r="K90" i="1" s="1"/>
  <c r="L88" i="1" s="1"/>
  <c r="J76" i="1"/>
  <c r="K76" i="1" s="1"/>
  <c r="L76" i="1" s="1"/>
  <c r="J59" i="1"/>
  <c r="K59" i="1" s="1"/>
  <c r="J46" i="1"/>
  <c r="K46" i="1" s="1"/>
  <c r="L46" i="1" s="1"/>
  <c r="J68" i="1"/>
  <c r="K68" i="1" s="1"/>
  <c r="L67" i="1" s="1"/>
  <c r="J85" i="1"/>
  <c r="K85" i="1" s="1"/>
  <c r="J72" i="1"/>
  <c r="K72" i="1" s="1"/>
  <c r="L70" i="1" s="1"/>
  <c r="J43" i="1"/>
  <c r="K43" i="1" s="1"/>
  <c r="L43" i="1" s="1"/>
  <c r="D58" i="3"/>
  <c r="E58" i="3" s="1"/>
  <c r="J58" i="3" s="1"/>
  <c r="K58" i="3" s="1"/>
  <c r="D55" i="3"/>
  <c r="E55" i="3" s="1"/>
  <c r="J55" i="3" s="1"/>
  <c r="K55" i="3" s="1"/>
  <c r="D54" i="3"/>
  <c r="E54" i="3" s="1"/>
  <c r="J54" i="3" s="1"/>
  <c r="K54" i="3" s="1"/>
  <c r="D53" i="3"/>
  <c r="E53" i="3" s="1"/>
  <c r="J53" i="3" s="1"/>
  <c r="K53" i="3" s="1"/>
  <c r="D43" i="3"/>
  <c r="E43" i="3" s="1"/>
  <c r="J43" i="3" s="1"/>
  <c r="K43" i="3" s="1"/>
  <c r="D39" i="3"/>
  <c r="E39" i="3" s="1"/>
  <c r="J39" i="3" s="1"/>
  <c r="K39" i="3" s="1"/>
  <c r="D38" i="3"/>
  <c r="E38" i="3" s="1"/>
  <c r="J38" i="3" s="1"/>
  <c r="K38" i="3" s="1"/>
  <c r="D52" i="3"/>
  <c r="E52" i="3" s="1"/>
  <c r="J52" i="3" s="1"/>
  <c r="K52" i="3" s="1"/>
  <c r="D51" i="3"/>
  <c r="E51" i="3" s="1"/>
  <c r="J51" i="3" s="1"/>
  <c r="K51" i="3" s="1"/>
  <c r="D50" i="3"/>
  <c r="E50" i="3" s="1"/>
  <c r="J50" i="3" s="1"/>
  <c r="K50" i="3" s="1"/>
  <c r="D37" i="3"/>
  <c r="E37" i="3" s="1"/>
  <c r="J37" i="3" s="1"/>
  <c r="K37" i="3" s="1"/>
  <c r="D36" i="3"/>
  <c r="E36" i="3" s="1"/>
  <c r="D35" i="3"/>
  <c r="E35" i="3" s="1"/>
  <c r="D49" i="3"/>
  <c r="E49" i="3" s="1"/>
  <c r="J49" i="3" s="1"/>
  <c r="K49" i="3" s="1"/>
  <c r="D34" i="3"/>
  <c r="E34" i="3" s="1"/>
  <c r="D60" i="3"/>
  <c r="E60" i="3" s="1"/>
  <c r="J60" i="3" s="1"/>
  <c r="K60" i="3" s="1"/>
  <c r="D59" i="3"/>
  <c r="E59" i="3" s="1"/>
  <c r="J59" i="3" s="1"/>
  <c r="K59" i="3" s="1"/>
  <c r="D48" i="3"/>
  <c r="E48" i="3" s="1"/>
  <c r="J48" i="3" s="1"/>
  <c r="K48" i="3" s="1"/>
  <c r="D47" i="3"/>
  <c r="E47" i="3" s="1"/>
  <c r="J47" i="3" s="1"/>
  <c r="K47" i="3" s="1"/>
  <c r="D56" i="3"/>
  <c r="E56" i="3" s="1"/>
  <c r="J56" i="3" s="1"/>
  <c r="K56" i="3" s="1"/>
  <c r="D45" i="3"/>
  <c r="E45" i="3" s="1"/>
  <c r="J45" i="3" s="1"/>
  <c r="K45" i="3" s="1"/>
  <c r="D44" i="3"/>
  <c r="E44" i="3" s="1"/>
  <c r="J44" i="3" s="1"/>
  <c r="K44" i="3" s="1"/>
  <c r="D57" i="3"/>
  <c r="E57" i="3" s="1"/>
  <c r="J57" i="3" s="1"/>
  <c r="K57" i="3" s="1"/>
  <c r="D46" i="3"/>
  <c r="E46" i="3" s="1"/>
  <c r="J46" i="3" s="1"/>
  <c r="K46" i="3" s="1"/>
  <c r="L49" i="1"/>
  <c r="J34" i="1"/>
  <c r="K34" i="1" s="1"/>
  <c r="L34" i="1" s="1"/>
  <c r="L79" i="1"/>
  <c r="L85" i="1" l="1"/>
  <c r="L58" i="1"/>
  <c r="L40" i="3"/>
  <c r="J36" i="3"/>
  <c r="K36" i="3" s="1"/>
  <c r="L46" i="3"/>
  <c r="J35" i="3"/>
  <c r="K35" i="3" s="1"/>
  <c r="J34" i="3"/>
  <c r="K34" i="3" s="1"/>
  <c r="L37" i="3"/>
  <c r="L55" i="3"/>
  <c r="L52" i="3"/>
  <c r="L43" i="3"/>
  <c r="L58" i="3"/>
  <c r="L49" i="3"/>
  <c r="L34" i="3" l="1"/>
</calcChain>
</file>

<file path=xl/sharedStrings.xml><?xml version="1.0" encoding="utf-8"?>
<sst xmlns="http://schemas.openxmlformats.org/spreadsheetml/2006/main" count="770" uniqueCount="180">
  <si>
    <t>Well</t>
  </si>
  <si>
    <t>Sample</t>
  </si>
  <si>
    <t>Copies/rxn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</si>
  <si>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</si>
  <si>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</si>
  <si>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</si>
  <si>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</si>
  <si>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</si>
  <si>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</si>
  <si>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</si>
  <si>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</si>
  <si>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</si>
  <si>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</si>
  <si>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</si>
  <si>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</si>
  <si>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</si>
  <si>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</si>
  <si>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</si>
  <si>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</si>
  <si>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</si>
  <si>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</si>
  <si>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</si>
  <si>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</si>
  <si>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</si>
  <si>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</si>
  <si>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</si>
  <si>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</si>
  <si>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</si>
  <si>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</si>
  <si>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</si>
  <si>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</si>
  <si>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</si>
  <si>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</si>
  <si>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</si>
  <si>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</si>
  <si>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</si>
  <si>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</si>
  <si>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</si>
  <si>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</si>
  <si>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</si>
  <si>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</si>
  <si>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NA</t>
  </si>
  <si>
    <t>C05</t>
  </si>
  <si>
    <t>C06</t>
  </si>
  <si>
    <t>Cq</t>
  </si>
  <si>
    <t>Log</t>
  </si>
  <si>
    <t>x = (y - 38.36) / -3.7942</t>
  </si>
  <si>
    <t>10^</t>
  </si>
  <si>
    <t>Dil</t>
  </si>
  <si>
    <t>DNA used</t>
  </si>
  <si>
    <t>DNA extracted</t>
  </si>
  <si>
    <t>Sample Amount</t>
  </si>
  <si>
    <t>Avg</t>
  </si>
  <si>
    <t>C07</t>
  </si>
  <si>
    <t>Holding Tank</t>
  </si>
  <si>
    <t>2 uL</t>
  </si>
  <si>
    <t>100 uL</t>
  </si>
  <si>
    <t>copies/100 mL</t>
  </si>
  <si>
    <t>C08</t>
  </si>
  <si>
    <t>C09</t>
  </si>
  <si>
    <t>C10</t>
  </si>
  <si>
    <t>Source Water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</si>
  <si>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</si>
  <si>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</si>
  <si>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</si>
  <si>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</si>
  <si>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</si>
  <si>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</si>
  <si>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</si>
  <si>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</si>
  <si>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</si>
  <si>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250 uL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</si>
  <si>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</si>
  <si>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</si>
  <si>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</si>
  <si>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</si>
  <si>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</si>
  <si>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</si>
  <si>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</si>
  <si>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</si>
  <si>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</si>
  <si>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</si>
  <si>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</si>
  <si>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</si>
  <si>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</si>
  <si>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</si>
  <si>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</si>
  <si>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</si>
  <si>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</si>
  <si>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</si>
  <si>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</si>
  <si>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</si>
  <si>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</si>
  <si>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</si>
  <si>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</si>
  <si>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</si>
  <si>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</si>
  <si>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</si>
  <si>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</si>
  <si>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</si>
  <si>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</si>
  <si>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</si>
  <si>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</si>
  <si>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</si>
  <si>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</si>
  <si>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</si>
  <si>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</si>
  <si>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</si>
  <si>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</si>
  <si>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</si>
  <si>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</si>
  <si>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</si>
  <si>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</si>
  <si>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</si>
  <si>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</si>
  <si>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</si>
  <si>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</si>
  <si>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</si>
  <si>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</si>
  <si>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</si>
  <si>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</si>
  <si>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</si>
  <si>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Manure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</si>
  <si>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</si>
  <si>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</si>
  <si>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</si>
  <si>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</si>
  <si>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</si>
  <si>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</si>
  <si>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</si>
  <si>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</si>
  <si>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</si>
  <si>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</si>
  <si>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</si>
  <si>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</si>
  <si>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</si>
  <si>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</si>
  <si>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</si>
  <si>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</si>
  <si>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</si>
  <si>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</si>
  <si>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100 mL</t>
  </si>
  <si>
    <t>50 mL</t>
  </si>
  <si>
    <t>x = (y - 38.40) / -3.7802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</si>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</sst>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.25"/>
      <name val="Microsoft Sans Serif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5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2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'tetM - plate 1'!$D$2:$D$22</c:f>
              <c:numCache>
                <c:formatCode>0.00</c:formatCode>
                <c:ptCount val="21"/>
                <c:pt idx="0">
                  <c:v>7.6222321095632699</c:v>
                </c:pt>
                <c:pt idx="1">
                  <c:v>7.6279475463655304</c:v>
                </c:pt>
                <c:pt idx="2">
                  <c:v>7.5686515907147198</c:v>
                </c:pt>
                <c:pt idx="3">
                  <c:v>12.028361749964599</c:v>
                </c:pt>
                <c:pt idx="4">
                  <c:v>12.1117917548428</c:v>
                </c:pt>
                <c:pt idx="5">
                  <c:v>12.1132398216862</c:v>
                </c:pt>
                <c:pt idx="6">
                  <c:v>15.4609315493288</c:v>
                </c:pt>
                <c:pt idx="7">
                  <c:v>15.606435633571399</c:v>
                </c:pt>
                <c:pt idx="8">
                  <c:v>15.4876860245027</c:v>
                </c:pt>
                <c:pt idx="9">
                  <c:v>19.284924203051801</c:v>
                </c:pt>
                <c:pt idx="10">
                  <c:v>19.342339972696902</c:v>
                </c:pt>
                <c:pt idx="11">
                  <c:v>19.3729024734799</c:v>
                </c:pt>
                <c:pt idx="12">
                  <c:v>23.459595994219502</c:v>
                </c:pt>
                <c:pt idx="13">
                  <c:v>23.309271640790101</c:v>
                </c:pt>
                <c:pt idx="14">
                  <c:v>23.422102531109999</c:v>
                </c:pt>
                <c:pt idx="15">
                  <c:v>26.99222430283</c:v>
                </c:pt>
                <c:pt idx="16">
                  <c:v>27.0771596565992</c:v>
                </c:pt>
                <c:pt idx="17">
                  <c:v>26.9183918376138</c:v>
                </c:pt>
                <c:pt idx="18">
                  <c:v>30.547811115231401</c:v>
                </c:pt>
                <c:pt idx="19">
                  <c:v>30.3410240977367</c:v>
                </c:pt>
                <c:pt idx="20">
                  <c:v>30.4669575878135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1F4A-82DA-7154AB88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67556852596222"/>
                  <c:y val="-0.59418799212598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1'!$Q$2:$Q$22</c:f>
              <c:numCache>
                <c:formatCode>0.00</c:formatCode>
                <c:ptCount val="21"/>
                <c:pt idx="0">
                  <c:v>7.6222321095632699</c:v>
                </c:pt>
                <c:pt idx="1">
                  <c:v>7.6279475463655304</c:v>
                </c:pt>
                <c:pt idx="2">
                  <c:v>7.5686515907147198</c:v>
                </c:pt>
                <c:pt idx="3">
                  <c:v>12.028361749964599</c:v>
                </c:pt>
                <c:pt idx="4">
                  <c:v>12.1117917548428</c:v>
                </c:pt>
                <c:pt idx="5">
                  <c:v>12.1132398216862</c:v>
                </c:pt>
                <c:pt idx="6">
                  <c:v>15.4609315493288</c:v>
                </c:pt>
                <c:pt idx="7">
                  <c:v>15.606435633571399</c:v>
                </c:pt>
                <c:pt idx="8">
                  <c:v>15.4876860245027</c:v>
                </c:pt>
                <c:pt idx="9">
                  <c:v>19.284924203051801</c:v>
                </c:pt>
                <c:pt idx="10">
                  <c:v>19.342339972696902</c:v>
                </c:pt>
                <c:pt idx="11">
                  <c:v>19.3729024734799</c:v>
                </c:pt>
                <c:pt idx="12">
                  <c:v>23.459595994219502</c:v>
                </c:pt>
                <c:pt idx="13">
                  <c:v>23.309271640790101</c:v>
                </c:pt>
                <c:pt idx="14">
                  <c:v>23.422102531109999</c:v>
                </c:pt>
                <c:pt idx="15">
                  <c:v>26.99222430283</c:v>
                </c:pt>
                <c:pt idx="16">
                  <c:v>27.0771596565992</c:v>
                </c:pt>
                <c:pt idx="17">
                  <c:v>26.9183918376138</c:v>
                </c:pt>
                <c:pt idx="18">
                  <c:v>30.547811115231401</c:v>
                </c:pt>
                <c:pt idx="19">
                  <c:v>30.3410240977367</c:v>
                </c:pt>
                <c:pt idx="20">
                  <c:v>30.4669575878135</c:v>
                </c:pt>
              </c:numCache>
            </c:numRef>
          </c:xVal>
          <c:yVal>
            <c:numRef>
              <c:f>'tetM - plate 1'!$P$2:$P$22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064F-8179-B20CD171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2'!$C$2:$C$22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'tetM - plate 2'!$D$2:$D$22</c:f>
              <c:numCache>
                <c:formatCode>###0.00;\-###0.00</c:formatCode>
                <c:ptCount val="21"/>
                <c:pt idx="0">
                  <c:v>7.4618602815045003</c:v>
                </c:pt>
                <c:pt idx="1">
                  <c:v>7.6627305229265801</c:v>
                </c:pt>
                <c:pt idx="2">
                  <c:v>7.5387616380678004</c:v>
                </c:pt>
                <c:pt idx="3">
                  <c:v>12.7002554626071</c:v>
                </c:pt>
                <c:pt idx="4">
                  <c:v>12.3538498127492</c:v>
                </c:pt>
                <c:pt idx="5">
                  <c:v>12.4260118692312</c:v>
                </c:pt>
                <c:pt idx="6">
                  <c:v>15.391703996116</c:v>
                </c:pt>
                <c:pt idx="7">
                  <c:v>15.4918402151816</c:v>
                </c:pt>
                <c:pt idx="8">
                  <c:v>15.526191567526199</c:v>
                </c:pt>
                <c:pt idx="9">
                  <c:v>19.455717683690601</c:v>
                </c:pt>
                <c:pt idx="10">
                  <c:v>19.5093545635585</c:v>
                </c:pt>
                <c:pt idx="11">
                  <c:v>19.574531913833301</c:v>
                </c:pt>
                <c:pt idx="12">
                  <c:v>23.8262667286604</c:v>
                </c:pt>
                <c:pt idx="13">
                  <c:v>23.735488054451999</c:v>
                </c:pt>
                <c:pt idx="14">
                  <c:v>23.656781561399502</c:v>
                </c:pt>
                <c:pt idx="15">
                  <c:v>26.861789544613998</c:v>
                </c:pt>
                <c:pt idx="16">
                  <c:v>26.692840317206599</c:v>
                </c:pt>
                <c:pt idx="17">
                  <c:v>26.821686528289799</c:v>
                </c:pt>
                <c:pt idx="18">
                  <c:v>30.515982362631402</c:v>
                </c:pt>
                <c:pt idx="19">
                  <c:v>30.728200541044401</c:v>
                </c:pt>
                <c:pt idx="20">
                  <c:v>30.398093316834501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8-6340-9B25-AA84A28D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67556852596222"/>
                  <c:y val="-0.59418799212598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2'!$Q$2:$Q$22</c:f>
              <c:numCache>
                <c:formatCode>###0.00;\-###0.00</c:formatCode>
                <c:ptCount val="21"/>
                <c:pt idx="0">
                  <c:v>7.4618602815045003</c:v>
                </c:pt>
                <c:pt idx="1">
                  <c:v>7.6627305229265801</c:v>
                </c:pt>
                <c:pt idx="2">
                  <c:v>7.5387616380678004</c:v>
                </c:pt>
                <c:pt idx="3">
                  <c:v>12.7002554626071</c:v>
                </c:pt>
                <c:pt idx="4">
                  <c:v>12.3538498127492</c:v>
                </c:pt>
                <c:pt idx="5">
                  <c:v>12.4260118692312</c:v>
                </c:pt>
                <c:pt idx="6">
                  <c:v>15.391703996116</c:v>
                </c:pt>
                <c:pt idx="7">
                  <c:v>15.4918402151816</c:v>
                </c:pt>
                <c:pt idx="8">
                  <c:v>15.526191567526199</c:v>
                </c:pt>
                <c:pt idx="9">
                  <c:v>19.455717683690601</c:v>
                </c:pt>
                <c:pt idx="10">
                  <c:v>19.5093545635585</c:v>
                </c:pt>
                <c:pt idx="11">
                  <c:v>19.574531913833301</c:v>
                </c:pt>
                <c:pt idx="12">
                  <c:v>23.8262667286604</c:v>
                </c:pt>
                <c:pt idx="13">
                  <c:v>23.735488054451999</c:v>
                </c:pt>
                <c:pt idx="14">
                  <c:v>23.656781561399502</c:v>
                </c:pt>
                <c:pt idx="15">
                  <c:v>26.861789544613998</c:v>
                </c:pt>
                <c:pt idx="16">
                  <c:v>26.692840317206599</c:v>
                </c:pt>
                <c:pt idx="17">
                  <c:v>26.821686528289799</c:v>
                </c:pt>
                <c:pt idx="18">
                  <c:v>30.515982362631402</c:v>
                </c:pt>
                <c:pt idx="19">
                  <c:v>30.728200541044401</c:v>
                </c:pt>
                <c:pt idx="20">
                  <c:v>30.398093316834501</c:v>
                </c:pt>
              </c:numCache>
            </c:numRef>
          </c:xVal>
          <c:yVal>
            <c:numRef>
              <c:f>'tetM - plate 2'!$P$2:$P$22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6F47-9464-85B6CD29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B43C-2843-D947-81C2-3889EA95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2E5BD-4458-A243-8E87-75F28B3E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51E1-55BF-634E-A595-47D36E8F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166DE-DA3B-8448-8C1E-41171D47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CDEC-36A7-1541-AC23-125D3509C04C}">
  <dimension ref="A1:U99"/>
  <sheetViews>
    <sheetView tabSelected="1" topLeftCell="A10" zoomScale="120" zoomScaleNormal="120" workbookViewId="0">
      <selection activeCell="L46" sqref="L46:M48"/>
    </sheetView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6">
        <v>7.6222321095632699</v>
      </c>
      <c r="N2" s="2" t="s">
        <v>3</v>
      </c>
      <c r="O2" s="3" t="s">
        <v>4</v>
      </c>
      <c r="P2" s="4">
        <f>((2/37)*(6.0221*10^23))/(478*660*10^9)</f>
        <v>103182109.45826009</v>
      </c>
      <c r="Q2" s="6">
        <v>7.6222321095632699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6">
        <v>7.6279475463655304</v>
      </c>
      <c r="N3" s="2" t="s">
        <v>5</v>
      </c>
      <c r="O3" s="3" t="s">
        <v>4</v>
      </c>
      <c r="P3" s="4">
        <f>((2/37)*(6.0221*10^23))/(478*660*10^9)</f>
        <v>103182109.45826009</v>
      </c>
      <c r="Q3" s="6">
        <v>7.6279475463655304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6">
        <v>7.5686515907147198</v>
      </c>
      <c r="N4" s="2" t="s">
        <v>6</v>
      </c>
      <c r="O4" s="3" t="s">
        <v>4</v>
      </c>
      <c r="P4" s="4">
        <f>((2/37)*(6.0221*10^23))/(478*660*10^9)</f>
        <v>103182109.45826009</v>
      </c>
      <c r="Q4" s="6">
        <v>7.5686515907147198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6">
        <v>12.028361749964599</v>
      </c>
      <c r="N5" s="2" t="s">
        <v>7</v>
      </c>
      <c r="O5" s="3" t="s">
        <v>8</v>
      </c>
      <c r="P5" s="4">
        <f>P4/10</f>
        <v>10318210.945826009</v>
      </c>
      <c r="Q5" s="6">
        <v>12.028361749964599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6">
        <v>12.1117917548428</v>
      </c>
      <c r="N6" s="2" t="s">
        <v>9</v>
      </c>
      <c r="O6" s="3" t="s">
        <v>8</v>
      </c>
      <c r="P6" s="4">
        <f>P4/10</f>
        <v>10318210.945826009</v>
      </c>
      <c r="Q6" s="6">
        <v>12.1117917548428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6">
        <v>12.1132398216862</v>
      </c>
      <c r="N7" s="2" t="s">
        <v>10</v>
      </c>
      <c r="O7" s="3" t="s">
        <v>8</v>
      </c>
      <c r="P7" s="4">
        <f>P4/10</f>
        <v>10318210.945826009</v>
      </c>
      <c r="Q7" s="6">
        <v>12.1132398216862</v>
      </c>
      <c r="S7" s="16" t="s">
        <v>46</v>
      </c>
      <c r="T7" s="17"/>
      <c r="U7" s="18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6">
        <v>15.4609315493288</v>
      </c>
      <c r="N8" s="2" t="s">
        <v>11</v>
      </c>
      <c r="O8" s="3" t="s">
        <v>12</v>
      </c>
      <c r="P8" s="4">
        <f>P7/10</f>
        <v>1031821.0945826009</v>
      </c>
      <c r="Q8" s="6">
        <v>15.4609315493288</v>
      </c>
      <c r="S8" s="19"/>
      <c r="T8" s="20"/>
      <c r="U8" s="21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6">
        <v>15.606435633571399</v>
      </c>
      <c r="N9" s="2" t="s">
        <v>13</v>
      </c>
      <c r="O9" s="3" t="s">
        <v>12</v>
      </c>
      <c r="P9" s="4">
        <f>P7/10</f>
        <v>1031821.0945826009</v>
      </c>
      <c r="Q9" s="6">
        <v>15.606435633571399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6">
        <v>15.4876860245027</v>
      </c>
      <c r="N10" s="2" t="s">
        <v>14</v>
      </c>
      <c r="O10" s="3" t="s">
        <v>12</v>
      </c>
      <c r="P10" s="4">
        <f>P7/10</f>
        <v>1031821.0945826009</v>
      </c>
      <c r="Q10" s="6">
        <v>15.4876860245027</v>
      </c>
      <c r="S10">
        <f>SLOPE(D2:D22,C2:C22)</f>
        <v>-3.7942329352646404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6">
        <v>19.284924203051801</v>
      </c>
      <c r="N11" s="2" t="s">
        <v>15</v>
      </c>
      <c r="O11" s="3" t="s">
        <v>16</v>
      </c>
      <c r="P11" s="4">
        <f>P10/10</f>
        <v>103182.10945826009</v>
      </c>
      <c r="Q11" s="6">
        <v>19.284924203051801</v>
      </c>
      <c r="S11">
        <f>INTERCEPT(D2:D22,C2:C22)</f>
        <v>38.363829766562631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6">
        <v>19.342339972696902</v>
      </c>
      <c r="N12" s="2" t="s">
        <v>17</v>
      </c>
      <c r="O12" s="3" t="s">
        <v>16</v>
      </c>
      <c r="P12" s="4">
        <f>P10/10</f>
        <v>103182.10945826009</v>
      </c>
      <c r="Q12" s="6">
        <v>19.342339972696902</v>
      </c>
      <c r="S12">
        <f>(-1+10^(-1/S10))*100</f>
        <v>83.466967654513851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6">
        <v>19.3729024734799</v>
      </c>
      <c r="N13" s="2" t="s">
        <v>18</v>
      </c>
      <c r="O13" s="3" t="s">
        <v>16</v>
      </c>
      <c r="P13" s="4">
        <f>P10/10</f>
        <v>103182.10945826009</v>
      </c>
      <c r="Q13" s="6">
        <v>19.3729024734799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6">
        <v>23.459595994219502</v>
      </c>
      <c r="N14" s="2" t="s">
        <v>19</v>
      </c>
      <c r="O14" s="3" t="s">
        <v>20</v>
      </c>
      <c r="P14" s="4">
        <f>P13/10</f>
        <v>10318.210945826009</v>
      </c>
      <c r="Q14" s="6">
        <v>23.459595994219502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6">
        <v>23.309271640790101</v>
      </c>
      <c r="N15" s="2" t="s">
        <v>21</v>
      </c>
      <c r="O15" s="3" t="s">
        <v>20</v>
      </c>
      <c r="P15" s="4">
        <f>P13/10</f>
        <v>10318.210945826009</v>
      </c>
      <c r="Q15" s="6">
        <v>23.309271640790101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6">
        <v>23.422102531109999</v>
      </c>
      <c r="N16" s="2" t="s">
        <v>22</v>
      </c>
      <c r="O16" s="3" t="s">
        <v>20</v>
      </c>
      <c r="P16" s="4">
        <f>P13/10</f>
        <v>10318.210945826009</v>
      </c>
      <c r="Q16" s="6">
        <v>23.422102531109999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6">
        <v>26.99222430283</v>
      </c>
      <c r="N17" s="2" t="s">
        <v>23</v>
      </c>
      <c r="O17" s="3" t="s">
        <v>24</v>
      </c>
      <c r="P17" s="4">
        <f>P16/10</f>
        <v>1031.8210945826008</v>
      </c>
      <c r="Q17" s="6">
        <v>26.99222430283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6">
        <v>27.0771596565992</v>
      </c>
      <c r="N18" s="2" t="s">
        <v>25</v>
      </c>
      <c r="O18" s="3" t="s">
        <v>24</v>
      </c>
      <c r="P18" s="4">
        <f>P16/10</f>
        <v>1031.8210945826008</v>
      </c>
      <c r="Q18" s="6">
        <v>27.0771596565992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6">
        <v>26.9183918376138</v>
      </c>
      <c r="N19" s="2" t="s">
        <v>26</v>
      </c>
      <c r="O19" s="3" t="s">
        <v>24</v>
      </c>
      <c r="P19" s="4">
        <f>P16/10</f>
        <v>1031.8210945826008</v>
      </c>
      <c r="Q19" s="6">
        <v>26.9183918376138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6">
        <v>30.547811115231401</v>
      </c>
      <c r="N20" s="2" t="s">
        <v>27</v>
      </c>
      <c r="O20" s="3" t="s">
        <v>28</v>
      </c>
      <c r="P20" s="4">
        <f>P19/10</f>
        <v>103.18210945826009</v>
      </c>
      <c r="Q20" s="6">
        <v>30.547811115231401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6">
        <v>30.3410240977367</v>
      </c>
      <c r="N21" s="2" t="s">
        <v>29</v>
      </c>
      <c r="O21" s="3" t="s">
        <v>28</v>
      </c>
      <c r="P21" s="4">
        <f>P19/10</f>
        <v>103.18210945826009</v>
      </c>
      <c r="Q21" s="6">
        <v>30.3410240977367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6">
        <v>30.4669575878135</v>
      </c>
      <c r="N22" s="2" t="s">
        <v>30</v>
      </c>
      <c r="O22" s="3" t="s">
        <v>28</v>
      </c>
      <c r="P22" s="4">
        <f>P19/10</f>
        <v>103.18210945826009</v>
      </c>
      <c r="Q22" s="6">
        <v>30.4669575878135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6">
        <v>33.375283450586601</v>
      </c>
      <c r="N23" s="2" t="s">
        <v>31</v>
      </c>
      <c r="O23" s="3" t="s">
        <v>32</v>
      </c>
      <c r="P23" s="4">
        <f>P22/10</f>
        <v>10.318210945826008</v>
      </c>
      <c r="Q23" s="6">
        <v>33.375283450586601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6">
        <v>36.846887411398399</v>
      </c>
      <c r="N24" s="2" t="s">
        <v>33</v>
      </c>
      <c r="O24" s="3" t="s">
        <v>32</v>
      </c>
      <c r="P24" s="4">
        <f>P22/10</f>
        <v>10.318210945826008</v>
      </c>
      <c r="Q24" s="6">
        <v>36.846887411398399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6">
        <v>35.046013135429597</v>
      </c>
      <c r="N25" s="2" t="s">
        <v>34</v>
      </c>
      <c r="O25" s="3" t="s">
        <v>32</v>
      </c>
      <c r="P25" s="4">
        <f>P22/10</f>
        <v>10.318210945826008</v>
      </c>
      <c r="Q25" s="6">
        <v>35.046013135429597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6">
        <v>35.114212355665302</v>
      </c>
      <c r="N26" s="2" t="s">
        <v>35</v>
      </c>
      <c r="O26" s="3" t="s">
        <v>36</v>
      </c>
      <c r="P26" s="4">
        <f>P25/10</f>
        <v>1.0318210945826007</v>
      </c>
      <c r="Q26" s="6">
        <v>35.114212355665302</v>
      </c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6"/>
      <c r="N27" s="2" t="s">
        <v>37</v>
      </c>
      <c r="O27" s="3" t="s">
        <v>36</v>
      </c>
      <c r="P27" s="4">
        <f>P25/10</f>
        <v>1.0318210945826007</v>
      </c>
      <c r="Q27" s="6"/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6"/>
      <c r="N28" s="2" t="s">
        <v>38</v>
      </c>
      <c r="O28" s="3" t="s">
        <v>36</v>
      </c>
      <c r="P28" s="4">
        <f>P25/10</f>
        <v>1.0318210945826007</v>
      </c>
      <c r="Q28" s="6"/>
    </row>
    <row r="29" spans="1:17" x14ac:dyDescent="0.2">
      <c r="A29" s="2" t="s">
        <v>39</v>
      </c>
      <c r="B29" s="3" t="s">
        <v>40</v>
      </c>
      <c r="C29" s="3" t="s">
        <v>41</v>
      </c>
      <c r="D29" s="6"/>
      <c r="N29" s="2" t="s">
        <v>39</v>
      </c>
      <c r="O29" s="3" t="s">
        <v>40</v>
      </c>
      <c r="P29" s="1" t="s">
        <v>41</v>
      </c>
      <c r="Q29" s="6"/>
    </row>
    <row r="30" spans="1:17" x14ac:dyDescent="0.2">
      <c r="A30" s="2" t="s">
        <v>42</v>
      </c>
      <c r="B30" s="3" t="s">
        <v>40</v>
      </c>
      <c r="C30" s="3" t="s">
        <v>41</v>
      </c>
      <c r="D30" s="6"/>
      <c r="N30" s="2" t="s">
        <v>42</v>
      </c>
      <c r="O30" s="3" t="s">
        <v>40</v>
      </c>
      <c r="P30" s="1" t="s">
        <v>41</v>
      </c>
      <c r="Q30" s="6"/>
    </row>
    <row r="31" spans="1:17" x14ac:dyDescent="0.2">
      <c r="A31" s="2" t="s">
        <v>43</v>
      </c>
      <c r="B31" s="3" t="s">
        <v>40</v>
      </c>
      <c r="C31" s="3" t="s">
        <v>41</v>
      </c>
      <c r="D31" s="6"/>
      <c r="N31" s="2" t="s">
        <v>43</v>
      </c>
      <c r="O31" s="3" t="s">
        <v>40</v>
      </c>
      <c r="P31" s="1" t="s">
        <v>41</v>
      </c>
      <c r="Q31" s="6"/>
    </row>
    <row r="33" spans="1:21" x14ac:dyDescent="0.2">
      <c r="A33" s="1" t="s">
        <v>0</v>
      </c>
      <c r="B33" s="1" t="s">
        <v>1</v>
      </c>
      <c r="C33" s="1" t="s">
        <v>44</v>
      </c>
      <c r="D33" t="s">
        <v>46</v>
      </c>
      <c r="E33" s="3" t="s">
        <v>47</v>
      </c>
      <c r="F33" s="3" t="s">
        <v>48</v>
      </c>
      <c r="G33" s="3" t="s">
        <v>49</v>
      </c>
      <c r="H33" s="3" t="s">
        <v>50</v>
      </c>
      <c r="I33" s="3" t="s">
        <v>51</v>
      </c>
      <c r="J33" s="3"/>
      <c r="K33" s="3"/>
      <c r="L33" s="3" t="s">
        <v>52</v>
      </c>
      <c r="M33" s="3"/>
    </row>
    <row r="34" spans="1:21" x14ac:dyDescent="0.2">
      <c r="A34" s="2" t="s">
        <v>53</v>
      </c>
      <c r="B34" s="1" t="s">
        <v>122</v>
      </c>
      <c r="C34" s="7">
        <v>17.110420633923201</v>
      </c>
      <c r="D34" s="1">
        <f>(C34-$S$11)/$S$10</f>
        <v>5.6015035173788155</v>
      </c>
      <c r="E34">
        <f>10^D34</f>
        <v>399487.79677242786</v>
      </c>
      <c r="F34" s="8">
        <v>4.8611111111111112E-2</v>
      </c>
      <c r="G34" s="3" t="s">
        <v>55</v>
      </c>
      <c r="H34" s="3" t="s">
        <v>56</v>
      </c>
      <c r="I34" s="3" t="s">
        <v>71</v>
      </c>
      <c r="J34" s="3">
        <f>((E34*10*50)/0.25)*100</f>
        <v>79897559354.485565</v>
      </c>
      <c r="K34" s="4">
        <f>J34</f>
        <v>79897559354.485565</v>
      </c>
      <c r="L34" s="14">
        <f>AVERAGE(K34:K36)</f>
        <v>82264744884.989563</v>
      </c>
      <c r="M34" s="15" t="s">
        <v>57</v>
      </c>
    </row>
    <row r="35" spans="1:21" x14ac:dyDescent="0.2">
      <c r="A35" s="2" t="s">
        <v>58</v>
      </c>
      <c r="B35" s="1" t="s">
        <v>122</v>
      </c>
      <c r="C35" s="7">
        <v>17.0743491837543</v>
      </c>
      <c r="D35" s="1">
        <f t="shared" ref="D35:D96" si="3">(C35-$S$11)/$S$10</f>
        <v>5.6110104324218115</v>
      </c>
      <c r="E35">
        <f t="shared" ref="E35:E96" si="4">10^D35</f>
        <v>408329.19491054246</v>
      </c>
      <c r="F35" s="8">
        <v>4.8611111111111112E-2</v>
      </c>
      <c r="G35" s="3" t="s">
        <v>55</v>
      </c>
      <c r="H35" s="3" t="s">
        <v>56</v>
      </c>
      <c r="I35" s="3" t="s">
        <v>71</v>
      </c>
      <c r="J35" s="3">
        <f>((E35*10*50)/0.25)*100</f>
        <v>81665838982.10849</v>
      </c>
      <c r="K35" s="4">
        <f t="shared" ref="K35:K96" si="5">J35</f>
        <v>81665838982.10849</v>
      </c>
      <c r="L35" s="15"/>
      <c r="M35" s="15"/>
    </row>
    <row r="36" spans="1:21" x14ac:dyDescent="0.2">
      <c r="A36" s="2" t="s">
        <v>59</v>
      </c>
      <c r="B36" s="1" t="s">
        <v>122</v>
      </c>
      <c r="C36" s="7">
        <v>17.003942176251101</v>
      </c>
      <c r="D36" s="1">
        <f t="shared" si="3"/>
        <v>5.6295667542672154</v>
      </c>
      <c r="E36">
        <f t="shared" si="4"/>
        <v>426154.18159187329</v>
      </c>
      <c r="F36" s="8">
        <v>4.8611111111111112E-2</v>
      </c>
      <c r="G36" s="3" t="s">
        <v>55</v>
      </c>
      <c r="H36" s="3" t="s">
        <v>56</v>
      </c>
      <c r="I36" s="3" t="s">
        <v>71</v>
      </c>
      <c r="J36" s="3">
        <f>((E36*10*50)/0.25)*100</f>
        <v>85230836318.374649</v>
      </c>
      <c r="K36" s="4">
        <f t="shared" si="5"/>
        <v>85230836318.374649</v>
      </c>
      <c r="L36" s="15"/>
      <c r="M36" s="15"/>
    </row>
    <row r="37" spans="1:21" x14ac:dyDescent="0.2">
      <c r="A37" s="2" t="s">
        <v>60</v>
      </c>
      <c r="B37" s="1" t="s">
        <v>54</v>
      </c>
      <c r="C37" s="7">
        <v>16.215576437982701</v>
      </c>
      <c r="D37" s="1">
        <f t="shared" si="3"/>
        <v>5.8373467592693098</v>
      </c>
      <c r="E37">
        <f t="shared" si="4"/>
        <v>687617.24387637642</v>
      </c>
      <c r="F37" s="8">
        <v>4.8611111111111112E-2</v>
      </c>
      <c r="G37" s="3" t="s">
        <v>55</v>
      </c>
      <c r="H37" s="3" t="s">
        <v>56</v>
      </c>
      <c r="I37" s="3" t="s">
        <v>142</v>
      </c>
      <c r="J37" s="3">
        <f t="shared" ref="J37:J39" si="6">((E37*10*50)/50)*100</f>
        <v>687617243.87637639</v>
      </c>
      <c r="K37" s="4">
        <f t="shared" si="5"/>
        <v>687617243.87637639</v>
      </c>
      <c r="L37" s="14">
        <f>AVERAGE(K37:K39)</f>
        <v>645535218.90076566</v>
      </c>
      <c r="M37" s="15" t="s">
        <v>57</v>
      </c>
      <c r="S37" s="1"/>
      <c r="T37" s="4"/>
      <c r="U37" s="1"/>
    </row>
    <row r="38" spans="1:21" x14ac:dyDescent="0.2">
      <c r="A38" s="2" t="s">
        <v>62</v>
      </c>
      <c r="B38" s="1" t="s">
        <v>54</v>
      </c>
      <c r="C38" s="7">
        <v>16.321251967972799</v>
      </c>
      <c r="D38" s="1">
        <f t="shared" si="3"/>
        <v>5.8094951403009745</v>
      </c>
      <c r="E38">
        <f t="shared" si="4"/>
        <v>644904.10343430762</v>
      </c>
      <c r="F38" s="8">
        <v>4.8611111111111112E-2</v>
      </c>
      <c r="G38" s="3" t="s">
        <v>55</v>
      </c>
      <c r="H38" s="3" t="s">
        <v>56</v>
      </c>
      <c r="I38" s="3" t="s">
        <v>142</v>
      </c>
      <c r="J38" s="3">
        <f t="shared" si="6"/>
        <v>644904103.43430758</v>
      </c>
      <c r="K38" s="4">
        <f t="shared" si="5"/>
        <v>644904103.43430758</v>
      </c>
      <c r="L38" s="15"/>
      <c r="M38" s="15"/>
      <c r="S38" s="1"/>
      <c r="T38" s="4"/>
      <c r="U38" s="1"/>
    </row>
    <row r="39" spans="1:21" x14ac:dyDescent="0.2">
      <c r="A39" s="2" t="s">
        <v>63</v>
      </c>
      <c r="B39" s="1" t="s">
        <v>54</v>
      </c>
      <c r="C39" s="7">
        <v>16.428999019798798</v>
      </c>
      <c r="D39" s="1">
        <f t="shared" si="3"/>
        <v>5.7810975554229964</v>
      </c>
      <c r="E39">
        <f t="shared" si="4"/>
        <v>604084.309391613</v>
      </c>
      <c r="F39" s="8">
        <v>4.8611111111111112E-2</v>
      </c>
      <c r="G39" s="3" t="s">
        <v>55</v>
      </c>
      <c r="H39" s="3" t="s">
        <v>56</v>
      </c>
      <c r="I39" s="3" t="s">
        <v>142</v>
      </c>
      <c r="J39" s="3">
        <f t="shared" si="6"/>
        <v>604084309.39161301</v>
      </c>
      <c r="K39" s="4">
        <f t="shared" si="5"/>
        <v>604084309.39161301</v>
      </c>
      <c r="L39" s="15"/>
      <c r="M39" s="15"/>
      <c r="S39" s="1"/>
      <c r="T39" s="4"/>
      <c r="U39" s="1"/>
    </row>
    <row r="40" spans="1:21" x14ac:dyDescent="0.2">
      <c r="A40" s="2" t="s">
        <v>64</v>
      </c>
      <c r="B40" s="1" t="s">
        <v>61</v>
      </c>
      <c r="C40" s="7"/>
      <c r="D40" s="1"/>
      <c r="F40" s="8">
        <v>4.8611111111111112E-2</v>
      </c>
      <c r="G40" s="3" t="s">
        <v>55</v>
      </c>
      <c r="H40" s="3" t="s">
        <v>56</v>
      </c>
      <c r="I40" s="3" t="s">
        <v>141</v>
      </c>
      <c r="J40" s="12"/>
      <c r="K40" s="4"/>
      <c r="L40" s="14"/>
      <c r="M40" s="15" t="s">
        <v>57</v>
      </c>
    </row>
    <row r="41" spans="1:21" x14ac:dyDescent="0.2">
      <c r="A41" s="2" t="s">
        <v>65</v>
      </c>
      <c r="B41" s="1" t="s">
        <v>61</v>
      </c>
      <c r="C41" s="7"/>
      <c r="D41" s="1"/>
      <c r="F41" s="8">
        <v>4.8611111111111112E-2</v>
      </c>
      <c r="G41" s="3" t="s">
        <v>55</v>
      </c>
      <c r="H41" s="3" t="s">
        <v>56</v>
      </c>
      <c r="I41" s="3" t="s">
        <v>141</v>
      </c>
      <c r="J41" s="12"/>
      <c r="K41" s="4"/>
      <c r="L41" s="15"/>
      <c r="M41" s="15"/>
    </row>
    <row r="42" spans="1:21" x14ac:dyDescent="0.2">
      <c r="A42" s="2" t="s">
        <v>66</v>
      </c>
      <c r="B42" s="1" t="s">
        <v>61</v>
      </c>
      <c r="C42" s="7"/>
      <c r="D42" s="1"/>
      <c r="F42" s="8">
        <v>4.8611111111111112E-2</v>
      </c>
      <c r="G42" s="3" t="s">
        <v>55</v>
      </c>
      <c r="H42" s="3" t="s">
        <v>56</v>
      </c>
      <c r="I42" s="3" t="s">
        <v>141</v>
      </c>
      <c r="J42" s="12"/>
      <c r="K42" s="4"/>
      <c r="L42" s="15"/>
      <c r="M42" s="15"/>
    </row>
    <row r="43" spans="1:21" x14ac:dyDescent="0.2">
      <c r="A43" s="2" t="s">
        <v>67</v>
      </c>
      <c r="B43" s="1" t="s">
        <v>123</v>
      </c>
      <c r="C43" s="7">
        <v>17.033410656858599</v>
      </c>
      <c r="D43" s="1">
        <f t="shared" si="3"/>
        <v>5.6218001039032872</v>
      </c>
      <c r="E43">
        <f t="shared" si="4"/>
        <v>418600.84810373618</v>
      </c>
      <c r="F43" s="8">
        <v>4.8611111111111112E-2</v>
      </c>
      <c r="G43" s="3" t="s">
        <v>55</v>
      </c>
      <c r="H43" s="3" t="s">
        <v>56</v>
      </c>
      <c r="I43" s="3" t="s">
        <v>142</v>
      </c>
      <c r="J43" s="3">
        <f>((E43*10*50)/50)*100</f>
        <v>418600848.10373616</v>
      </c>
      <c r="K43" s="4">
        <f t="shared" si="5"/>
        <v>418600848.10373616</v>
      </c>
      <c r="L43" s="14">
        <f>AVERAGE(K43:K45)</f>
        <v>429432223.56537437</v>
      </c>
      <c r="M43" s="15" t="s">
        <v>57</v>
      </c>
    </row>
    <row r="44" spans="1:21" x14ac:dyDescent="0.2">
      <c r="A44" s="2" t="s">
        <v>80</v>
      </c>
      <c r="B44" s="1" t="s">
        <v>123</v>
      </c>
      <c r="C44" s="7">
        <v>16.953582092943002</v>
      </c>
      <c r="D44" s="1">
        <f t="shared" si="3"/>
        <v>5.6428395512112397</v>
      </c>
      <c r="E44">
        <f t="shared" si="4"/>
        <v>439379.25810443953</v>
      </c>
      <c r="F44" s="8">
        <v>4.8611111111111112E-2</v>
      </c>
      <c r="G44" s="3" t="s">
        <v>55</v>
      </c>
      <c r="H44" s="3" t="s">
        <v>56</v>
      </c>
      <c r="I44" s="3" t="s">
        <v>142</v>
      </c>
      <c r="J44" s="3">
        <f t="shared" ref="J44:J96" si="7">((E44*10*50)/50)*100</f>
        <v>439379258.10443956</v>
      </c>
      <c r="K44" s="4">
        <f t="shared" si="5"/>
        <v>439379258.10443956</v>
      </c>
      <c r="L44" s="15"/>
      <c r="M44" s="15"/>
    </row>
    <row r="45" spans="1:21" x14ac:dyDescent="0.2">
      <c r="A45" s="2" t="s">
        <v>92</v>
      </c>
      <c r="B45" s="1" t="s">
        <v>123</v>
      </c>
      <c r="C45" s="7">
        <v>16.987925543768</v>
      </c>
      <c r="D45" s="1">
        <f t="shared" si="3"/>
        <v>5.6337880640171356</v>
      </c>
      <c r="E45">
        <f t="shared" si="4"/>
        <v>430316.5644879475</v>
      </c>
      <c r="F45" s="8">
        <v>4.8611111111111112E-2</v>
      </c>
      <c r="G45" s="3" t="s">
        <v>55</v>
      </c>
      <c r="H45" s="3" t="s">
        <v>56</v>
      </c>
      <c r="I45" s="3" t="s">
        <v>142</v>
      </c>
      <c r="J45" s="3">
        <f t="shared" si="7"/>
        <v>430316564.48794752</v>
      </c>
      <c r="K45" s="4">
        <f t="shared" si="5"/>
        <v>430316564.48794752</v>
      </c>
      <c r="L45" s="15"/>
      <c r="M45" s="15"/>
    </row>
    <row r="46" spans="1:21" x14ac:dyDescent="0.2">
      <c r="A46" s="2" t="s">
        <v>68</v>
      </c>
      <c r="B46" s="1" t="s">
        <v>124</v>
      </c>
      <c r="C46" s="7">
        <v>28.782488059160201</v>
      </c>
      <c r="D46" s="1">
        <f t="shared" si="3"/>
        <v>2.525238136633841</v>
      </c>
      <c r="E46">
        <f t="shared" si="4"/>
        <v>335.14916107675475</v>
      </c>
      <c r="F46" s="8">
        <v>4.8611111111111112E-2</v>
      </c>
      <c r="G46" s="3" t="s">
        <v>55</v>
      </c>
      <c r="H46" s="3" t="s">
        <v>56</v>
      </c>
      <c r="I46" s="3" t="s">
        <v>142</v>
      </c>
      <c r="J46" s="3">
        <f t="shared" si="7"/>
        <v>335149.16107675474</v>
      </c>
      <c r="K46" s="4">
        <f t="shared" si="5"/>
        <v>335149.16107675474</v>
      </c>
      <c r="L46" s="14">
        <f t="shared" ref="L46" si="8">AVERAGE(K46:K48)</f>
        <v>352439.81210848643</v>
      </c>
      <c r="M46" s="15" t="s">
        <v>57</v>
      </c>
    </row>
    <row r="47" spans="1:21" x14ac:dyDescent="0.2">
      <c r="A47" s="2" t="s">
        <v>81</v>
      </c>
      <c r="B47" s="1" t="s">
        <v>124</v>
      </c>
      <c r="C47" s="7">
        <v>28.7763850579639</v>
      </c>
      <c r="D47" s="1">
        <f t="shared" si="3"/>
        <v>2.5268466307090409</v>
      </c>
      <c r="E47">
        <f t="shared" si="4"/>
        <v>336.39275269465895</v>
      </c>
      <c r="F47" s="8">
        <v>4.8611111111111112E-2</v>
      </c>
      <c r="G47" s="3" t="s">
        <v>55</v>
      </c>
      <c r="H47" s="3" t="s">
        <v>56</v>
      </c>
      <c r="I47" s="3" t="s">
        <v>142</v>
      </c>
      <c r="J47" s="3">
        <f t="shared" si="7"/>
        <v>336392.75269465899</v>
      </c>
      <c r="K47" s="4">
        <f t="shared" si="5"/>
        <v>336392.75269465899</v>
      </c>
      <c r="L47" s="15"/>
      <c r="M47" s="15"/>
    </row>
    <row r="48" spans="1:21" x14ac:dyDescent="0.2">
      <c r="A48" s="2" t="s">
        <v>93</v>
      </c>
      <c r="B48" s="1" t="s">
        <v>124</v>
      </c>
      <c r="C48" s="7">
        <v>28.550665043980899</v>
      </c>
      <c r="D48" s="1">
        <f t="shared" si="3"/>
        <v>2.5863369197435113</v>
      </c>
      <c r="E48">
        <f t="shared" si="4"/>
        <v>385.7775225540455</v>
      </c>
      <c r="F48" s="8">
        <v>4.8611111111111112E-2</v>
      </c>
      <c r="G48" s="3" t="s">
        <v>55</v>
      </c>
      <c r="H48" s="3" t="s">
        <v>56</v>
      </c>
      <c r="I48" s="3" t="s">
        <v>142</v>
      </c>
      <c r="J48" s="3">
        <f t="shared" si="7"/>
        <v>385777.52255404548</v>
      </c>
      <c r="K48" s="4">
        <f t="shared" si="5"/>
        <v>385777.52255404548</v>
      </c>
      <c r="L48" s="15"/>
      <c r="M48" s="15"/>
    </row>
    <row r="49" spans="1:13" x14ac:dyDescent="0.2">
      <c r="A49" s="2" t="s">
        <v>69</v>
      </c>
      <c r="B49" s="1" t="s">
        <v>125</v>
      </c>
      <c r="C49" s="7">
        <v>17.138964607169601</v>
      </c>
      <c r="D49" s="1">
        <f t="shared" si="3"/>
        <v>5.5939805282177906</v>
      </c>
      <c r="E49">
        <f t="shared" si="4"/>
        <v>392627.33138758922</v>
      </c>
      <c r="F49" s="8">
        <v>4.8611111111111112E-2</v>
      </c>
      <c r="G49" s="3" t="s">
        <v>55</v>
      </c>
      <c r="H49" s="3" t="s">
        <v>56</v>
      </c>
      <c r="I49" s="3" t="s">
        <v>142</v>
      </c>
      <c r="J49" s="3">
        <f t="shared" si="7"/>
        <v>392627331.38758922</v>
      </c>
      <c r="K49" s="4">
        <f t="shared" si="5"/>
        <v>392627331.38758922</v>
      </c>
      <c r="L49" s="14">
        <f t="shared" ref="L49" si="9">AVERAGE(K49:K51)</f>
        <v>406376302.25895596</v>
      </c>
      <c r="M49" s="15" t="s">
        <v>57</v>
      </c>
    </row>
    <row r="50" spans="1:13" x14ac:dyDescent="0.2">
      <c r="A50" s="2" t="s">
        <v>82</v>
      </c>
      <c r="B50" s="1" t="s">
        <v>125</v>
      </c>
      <c r="C50" s="7">
        <v>17.0514549336723</v>
      </c>
      <c r="D50" s="1">
        <f t="shared" si="3"/>
        <v>5.6170443925061324</v>
      </c>
      <c r="E50">
        <f t="shared" si="4"/>
        <v>414041.99500385195</v>
      </c>
      <c r="F50" s="8">
        <v>4.8611111111111112E-2</v>
      </c>
      <c r="G50" s="3" t="s">
        <v>55</v>
      </c>
      <c r="H50" s="3" t="s">
        <v>56</v>
      </c>
      <c r="I50" s="3" t="s">
        <v>142</v>
      </c>
      <c r="J50" s="3">
        <f t="shared" si="7"/>
        <v>414041995.00385195</v>
      </c>
      <c r="K50" s="4">
        <f t="shared" si="5"/>
        <v>414041995.00385195</v>
      </c>
      <c r="L50" s="15"/>
      <c r="M50" s="15"/>
    </row>
    <row r="51" spans="1:13" x14ac:dyDescent="0.2">
      <c r="A51" s="2" t="s">
        <v>94</v>
      </c>
      <c r="B51" s="1" t="s">
        <v>125</v>
      </c>
      <c r="C51" s="7">
        <v>17.057764731260701</v>
      </c>
      <c r="D51" s="1">
        <f t="shared" si="3"/>
        <v>5.6153813956116201</v>
      </c>
      <c r="E51">
        <f t="shared" si="4"/>
        <v>412459.58038542664</v>
      </c>
      <c r="F51" s="8">
        <v>4.8611111111111112E-2</v>
      </c>
      <c r="G51" s="3" t="s">
        <v>55</v>
      </c>
      <c r="H51" s="3" t="s">
        <v>56</v>
      </c>
      <c r="I51" s="3" t="s">
        <v>142</v>
      </c>
      <c r="J51" s="3">
        <f t="shared" si="7"/>
        <v>412459580.38542664</v>
      </c>
      <c r="K51" s="4">
        <f t="shared" si="5"/>
        <v>412459580.38542664</v>
      </c>
      <c r="L51" s="15"/>
      <c r="M51" s="15"/>
    </row>
    <row r="52" spans="1:13" x14ac:dyDescent="0.2">
      <c r="A52" s="2" t="s">
        <v>70</v>
      </c>
      <c r="B52" s="1" t="s">
        <v>126</v>
      </c>
      <c r="C52" s="7">
        <v>28.144673287472699</v>
      </c>
      <c r="D52" s="1">
        <f t="shared" si="3"/>
        <v>2.6933392476013509</v>
      </c>
      <c r="E52">
        <f t="shared" si="4"/>
        <v>493.55919543484646</v>
      </c>
      <c r="F52" s="8">
        <v>4.8611111111111112E-2</v>
      </c>
      <c r="G52" s="3" t="s">
        <v>55</v>
      </c>
      <c r="H52" s="3" t="s">
        <v>56</v>
      </c>
      <c r="I52" s="3" t="s">
        <v>142</v>
      </c>
      <c r="J52" s="3">
        <f t="shared" si="7"/>
        <v>493559.19543484645</v>
      </c>
      <c r="K52" s="4">
        <f t="shared" si="5"/>
        <v>493559.19543484645</v>
      </c>
      <c r="L52" s="14">
        <f t="shared" ref="L52" si="10">AVERAGE(K52:K54)</f>
        <v>465491.82829454803</v>
      </c>
      <c r="M52" s="15" t="s">
        <v>57</v>
      </c>
    </row>
    <row r="53" spans="1:13" x14ac:dyDescent="0.2">
      <c r="A53" s="2" t="s">
        <v>83</v>
      </c>
      <c r="B53" s="1" t="s">
        <v>126</v>
      </c>
      <c r="C53" s="7">
        <v>28.239766096125699</v>
      </c>
      <c r="D53" s="1">
        <f t="shared" si="3"/>
        <v>2.6682767882649245</v>
      </c>
      <c r="E53">
        <f t="shared" si="4"/>
        <v>465.88291940255812</v>
      </c>
      <c r="F53" s="8">
        <v>4.8611111111111112E-2</v>
      </c>
      <c r="G53" s="3" t="s">
        <v>55</v>
      </c>
      <c r="H53" s="3" t="s">
        <v>56</v>
      </c>
      <c r="I53" s="3" t="s">
        <v>142</v>
      </c>
      <c r="J53" s="3">
        <f t="shared" si="7"/>
        <v>465882.91940255812</v>
      </c>
      <c r="K53" s="4">
        <f t="shared" si="5"/>
        <v>465882.91940255812</v>
      </c>
      <c r="L53" s="15"/>
      <c r="M53" s="15"/>
    </row>
    <row r="54" spans="1:13" x14ac:dyDescent="0.2">
      <c r="A54" s="2" t="s">
        <v>95</v>
      </c>
      <c r="B54" s="1" t="s">
        <v>126</v>
      </c>
      <c r="C54" s="7">
        <v>28.3451023084105</v>
      </c>
      <c r="D54" s="1">
        <f t="shared" si="3"/>
        <v>2.6405145991526595</v>
      </c>
      <c r="E54">
        <f t="shared" si="4"/>
        <v>437.03337004623961</v>
      </c>
      <c r="F54" s="8">
        <v>4.8611111111111112E-2</v>
      </c>
      <c r="G54" s="3" t="s">
        <v>55</v>
      </c>
      <c r="H54" s="3" t="s">
        <v>56</v>
      </c>
      <c r="I54" s="3" t="s">
        <v>142</v>
      </c>
      <c r="J54" s="3">
        <f t="shared" si="7"/>
        <v>437033.37004623964</v>
      </c>
      <c r="K54" s="4">
        <f t="shared" si="5"/>
        <v>437033.37004623964</v>
      </c>
      <c r="L54" s="15"/>
      <c r="M54" s="15"/>
    </row>
    <row r="55" spans="1:13" x14ac:dyDescent="0.2">
      <c r="A55" s="2" t="s">
        <v>72</v>
      </c>
      <c r="B55" s="1" t="s">
        <v>127</v>
      </c>
      <c r="C55" s="7">
        <v>26.756223220737599</v>
      </c>
      <c r="D55" s="1">
        <f t="shared" si="3"/>
        <v>3.0592762078313003</v>
      </c>
      <c r="E55">
        <f t="shared" si="4"/>
        <v>1146.2417102732143</v>
      </c>
      <c r="F55" s="8">
        <v>4.8611111111111112E-2</v>
      </c>
      <c r="G55" s="3" t="s">
        <v>55</v>
      </c>
      <c r="H55" s="3" t="s">
        <v>56</v>
      </c>
      <c r="I55" s="3" t="s">
        <v>142</v>
      </c>
      <c r="J55" s="3">
        <f t="shared" si="7"/>
        <v>1146241.7102732142</v>
      </c>
      <c r="K55" s="4">
        <f t="shared" si="5"/>
        <v>1146241.7102732142</v>
      </c>
      <c r="L55" s="14">
        <f t="shared" ref="L55" si="11">AVERAGE(K55:K57)</f>
        <v>1111010.1848079141</v>
      </c>
      <c r="M55" s="15" t="s">
        <v>57</v>
      </c>
    </row>
    <row r="56" spans="1:13" x14ac:dyDescent="0.2">
      <c r="A56" s="2" t="s">
        <v>84</v>
      </c>
      <c r="B56" s="1" t="s">
        <v>127</v>
      </c>
      <c r="C56" s="7">
        <v>26.805197374536199</v>
      </c>
      <c r="D56" s="1">
        <f t="shared" si="3"/>
        <v>3.0463686835347761</v>
      </c>
      <c r="E56">
        <f t="shared" si="4"/>
        <v>1112.6759050844478</v>
      </c>
      <c r="F56" s="8">
        <v>4.8611111111111112E-2</v>
      </c>
      <c r="G56" s="3" t="s">
        <v>55</v>
      </c>
      <c r="H56" s="3" t="s">
        <v>56</v>
      </c>
      <c r="I56" s="3" t="s">
        <v>142</v>
      </c>
      <c r="J56" s="3">
        <f t="shared" si="7"/>
        <v>1112675.9050844477</v>
      </c>
      <c r="K56" s="4">
        <f t="shared" si="5"/>
        <v>1112675.9050844477</v>
      </c>
      <c r="L56" s="15"/>
      <c r="M56" s="15"/>
    </row>
    <row r="57" spans="1:13" x14ac:dyDescent="0.2">
      <c r="A57" s="2" t="s">
        <v>96</v>
      </c>
      <c r="B57" s="1" t="s">
        <v>127</v>
      </c>
      <c r="C57" s="7">
        <v>26.863320224485999</v>
      </c>
      <c r="D57" s="1">
        <f t="shared" si="3"/>
        <v>3.0310499482484969</v>
      </c>
      <c r="E57">
        <f t="shared" si="4"/>
        <v>1074.1129390660801</v>
      </c>
      <c r="F57" s="8">
        <v>4.8611111111111112E-2</v>
      </c>
      <c r="G57" s="3" t="s">
        <v>55</v>
      </c>
      <c r="H57" s="3" t="s">
        <v>56</v>
      </c>
      <c r="I57" s="3" t="s">
        <v>142</v>
      </c>
      <c r="J57" s="3">
        <f t="shared" si="7"/>
        <v>1074112.9390660801</v>
      </c>
      <c r="K57" s="4">
        <f t="shared" si="5"/>
        <v>1074112.9390660801</v>
      </c>
      <c r="L57" s="15"/>
      <c r="M57" s="15"/>
    </row>
    <row r="58" spans="1:13" x14ac:dyDescent="0.2">
      <c r="A58" s="2" t="s">
        <v>73</v>
      </c>
      <c r="B58" s="1" t="s">
        <v>128</v>
      </c>
      <c r="C58" s="7">
        <v>18.780246694441999</v>
      </c>
      <c r="D58" s="1">
        <f t="shared" si="3"/>
        <v>5.1614076959022324</v>
      </c>
      <c r="E58">
        <f t="shared" si="4"/>
        <v>145013.25332239916</v>
      </c>
      <c r="F58" s="8">
        <v>4.8611111111111112E-2</v>
      </c>
      <c r="G58" s="3" t="s">
        <v>55</v>
      </c>
      <c r="H58" s="3" t="s">
        <v>56</v>
      </c>
      <c r="I58" s="3" t="s">
        <v>142</v>
      </c>
      <c r="J58" s="3">
        <f t="shared" si="7"/>
        <v>145013253.32239917</v>
      </c>
      <c r="K58" s="4">
        <f t="shared" si="5"/>
        <v>145013253.32239917</v>
      </c>
      <c r="L58" s="14">
        <f t="shared" ref="L58" si="12">AVERAGE(K58:K60)</f>
        <v>150690160.27642226</v>
      </c>
      <c r="M58" s="15" t="s">
        <v>57</v>
      </c>
    </row>
    <row r="59" spans="1:13" x14ac:dyDescent="0.2">
      <c r="A59" s="2" t="s">
        <v>85</v>
      </c>
      <c r="B59" s="1" t="s">
        <v>128</v>
      </c>
      <c r="C59" s="7">
        <v>18.643477210885401</v>
      </c>
      <c r="D59" s="1">
        <f t="shared" si="3"/>
        <v>5.1974543714464314</v>
      </c>
      <c r="E59">
        <f t="shared" si="4"/>
        <v>157563.04725947528</v>
      </c>
      <c r="F59" s="8">
        <v>4.8611111111111112E-2</v>
      </c>
      <c r="G59" s="3" t="s">
        <v>55</v>
      </c>
      <c r="H59" s="3" t="s">
        <v>56</v>
      </c>
      <c r="I59" s="3" t="s">
        <v>142</v>
      </c>
      <c r="J59" s="3">
        <f t="shared" si="7"/>
        <v>157563047.25947529</v>
      </c>
      <c r="K59" s="4">
        <f t="shared" si="5"/>
        <v>157563047.25947529</v>
      </c>
      <c r="L59" s="15"/>
      <c r="M59" s="15"/>
    </row>
    <row r="60" spans="1:13" x14ac:dyDescent="0.2">
      <c r="A60" s="2" t="s">
        <v>97</v>
      </c>
      <c r="B60" s="1" t="s">
        <v>128</v>
      </c>
      <c r="C60" s="7">
        <v>18.730099872744901</v>
      </c>
      <c r="D60" s="1">
        <f t="shared" si="3"/>
        <v>5.1746242860675382</v>
      </c>
      <c r="E60">
        <f t="shared" si="4"/>
        <v>149494.18024739233</v>
      </c>
      <c r="F60" s="8">
        <v>4.8611111111111112E-2</v>
      </c>
      <c r="G60" s="3" t="s">
        <v>55</v>
      </c>
      <c r="H60" s="3" t="s">
        <v>56</v>
      </c>
      <c r="I60" s="3" t="s">
        <v>142</v>
      </c>
      <c r="J60" s="3">
        <f t="shared" si="7"/>
        <v>149494180.24739233</v>
      </c>
      <c r="K60" s="4">
        <f t="shared" si="5"/>
        <v>149494180.24739233</v>
      </c>
      <c r="L60" s="15"/>
      <c r="M60" s="15"/>
    </row>
    <row r="61" spans="1:13" x14ac:dyDescent="0.2">
      <c r="A61" s="2" t="s">
        <v>74</v>
      </c>
      <c r="B61" s="1" t="s">
        <v>129</v>
      </c>
      <c r="C61" s="7">
        <v>17.318962293861698</v>
      </c>
      <c r="D61" s="1">
        <f t="shared" si="3"/>
        <v>5.5465407189696156</v>
      </c>
      <c r="E61">
        <f t="shared" si="4"/>
        <v>351998.42396002362</v>
      </c>
      <c r="F61" s="8">
        <v>4.8611111111111112E-2</v>
      </c>
      <c r="G61" s="3" t="s">
        <v>55</v>
      </c>
      <c r="H61" s="3" t="s">
        <v>56</v>
      </c>
      <c r="I61" s="3" t="s">
        <v>142</v>
      </c>
      <c r="J61" s="3">
        <f t="shared" si="7"/>
        <v>351998423.96002358</v>
      </c>
      <c r="K61" s="4">
        <f t="shared" si="5"/>
        <v>351998423.96002358</v>
      </c>
      <c r="L61" s="14">
        <f t="shared" ref="L61" si="13">AVERAGE(K61:K63)</f>
        <v>387188632.4133423</v>
      </c>
      <c r="M61" s="15" t="s">
        <v>57</v>
      </c>
    </row>
    <row r="62" spans="1:13" x14ac:dyDescent="0.2">
      <c r="A62" s="2" t="s">
        <v>86</v>
      </c>
      <c r="B62" s="1" t="s">
        <v>129</v>
      </c>
      <c r="C62" s="7">
        <v>17.088016603120799</v>
      </c>
      <c r="D62" s="1">
        <f t="shared" si="3"/>
        <v>5.6074082763076021</v>
      </c>
      <c r="E62">
        <f t="shared" si="4"/>
        <v>404956.40865990217</v>
      </c>
      <c r="F62" s="8">
        <v>4.8611111111111112E-2</v>
      </c>
      <c r="G62" s="3" t="s">
        <v>55</v>
      </c>
      <c r="H62" s="3" t="s">
        <v>56</v>
      </c>
      <c r="I62" s="3" t="s">
        <v>142</v>
      </c>
      <c r="J62" s="3">
        <f t="shared" si="7"/>
        <v>404956408.65990216</v>
      </c>
      <c r="K62" s="4">
        <f t="shared" si="5"/>
        <v>404956408.65990216</v>
      </c>
      <c r="L62" s="15"/>
      <c r="M62" s="15"/>
    </row>
    <row r="63" spans="1:13" x14ac:dyDescent="0.2">
      <c r="A63" s="2" t="s">
        <v>98</v>
      </c>
      <c r="B63" s="1" t="s">
        <v>129</v>
      </c>
      <c r="C63" s="7">
        <v>17.089422447461899</v>
      </c>
      <c r="D63" s="1">
        <f t="shared" si="3"/>
        <v>5.6070377549492445</v>
      </c>
      <c r="E63">
        <f t="shared" si="4"/>
        <v>404611.06462010136</v>
      </c>
      <c r="F63" s="8">
        <v>4.8611111111111112E-2</v>
      </c>
      <c r="G63" s="3" t="s">
        <v>55</v>
      </c>
      <c r="H63" s="3" t="s">
        <v>56</v>
      </c>
      <c r="I63" s="3" t="s">
        <v>142</v>
      </c>
      <c r="J63" s="3">
        <f t="shared" si="7"/>
        <v>404611064.62010133</v>
      </c>
      <c r="K63" s="4">
        <f t="shared" si="5"/>
        <v>404611064.62010133</v>
      </c>
      <c r="L63" s="15"/>
      <c r="M63" s="15"/>
    </row>
    <row r="64" spans="1:13" x14ac:dyDescent="0.2">
      <c r="A64" s="2" t="s">
        <v>75</v>
      </c>
      <c r="B64" s="1" t="s">
        <v>130</v>
      </c>
      <c r="C64" s="7">
        <v>17.516894615443501</v>
      </c>
      <c r="D64" s="1">
        <f t="shared" si="3"/>
        <v>5.4943740953176601</v>
      </c>
      <c r="E64">
        <f t="shared" si="4"/>
        <v>312157.73102775839</v>
      </c>
      <c r="F64" s="8">
        <v>4.8611111111111112E-2</v>
      </c>
      <c r="G64" s="3" t="s">
        <v>55</v>
      </c>
      <c r="H64" s="3" t="s">
        <v>56</v>
      </c>
      <c r="I64" s="3" t="s">
        <v>142</v>
      </c>
      <c r="J64" s="3">
        <f t="shared" si="7"/>
        <v>312157731.02775842</v>
      </c>
      <c r="K64" s="4">
        <f t="shared" si="5"/>
        <v>312157731.02775842</v>
      </c>
      <c r="L64" s="14">
        <f t="shared" ref="L64:L94" si="14">AVERAGE(K64:K66)</f>
        <v>490313737.9240728</v>
      </c>
      <c r="M64" s="15" t="s">
        <v>57</v>
      </c>
    </row>
    <row r="65" spans="1:13" x14ac:dyDescent="0.2">
      <c r="A65" s="2" t="s">
        <v>87</v>
      </c>
      <c r="B65" s="1" t="s">
        <v>130</v>
      </c>
      <c r="C65" s="7">
        <v>17.568666949321798</v>
      </c>
      <c r="D65" s="1">
        <f t="shared" si="3"/>
        <v>5.4807290886030984</v>
      </c>
      <c r="E65">
        <f t="shared" si="4"/>
        <v>302502.583876285</v>
      </c>
      <c r="F65" s="8">
        <v>4.8611111111111112E-2</v>
      </c>
      <c r="G65" s="3" t="s">
        <v>55</v>
      </c>
      <c r="H65" s="3" t="s">
        <v>56</v>
      </c>
      <c r="I65" s="3" t="s">
        <v>142</v>
      </c>
      <c r="J65" s="3">
        <f t="shared" si="7"/>
        <v>302502583.87628502</v>
      </c>
      <c r="K65" s="4">
        <f t="shared" si="5"/>
        <v>302502583.87628502</v>
      </c>
      <c r="L65" s="15"/>
      <c r="M65" s="15"/>
    </row>
    <row r="66" spans="1:13" x14ac:dyDescent="0.2">
      <c r="A66" s="2" t="s">
        <v>99</v>
      </c>
      <c r="B66" s="1" t="s">
        <v>130</v>
      </c>
      <c r="C66" s="7">
        <v>15.854101774678201</v>
      </c>
      <c r="D66" s="1">
        <f t="shared" si="3"/>
        <v>5.9326162562853888</v>
      </c>
      <c r="E66">
        <f t="shared" si="4"/>
        <v>856280.89886817499</v>
      </c>
      <c r="F66" s="8">
        <v>4.8611111111111112E-2</v>
      </c>
      <c r="G66" s="3" t="s">
        <v>55</v>
      </c>
      <c r="H66" s="3" t="s">
        <v>56</v>
      </c>
      <c r="I66" s="3" t="s">
        <v>142</v>
      </c>
      <c r="J66" s="3">
        <f t="shared" si="7"/>
        <v>856280898.86817503</v>
      </c>
      <c r="K66" s="4">
        <f t="shared" si="5"/>
        <v>856280898.86817503</v>
      </c>
      <c r="L66" s="15"/>
      <c r="M66" s="15"/>
    </row>
    <row r="67" spans="1:13" x14ac:dyDescent="0.2">
      <c r="A67" s="2" t="s">
        <v>76</v>
      </c>
      <c r="B67" s="1" t="s">
        <v>131</v>
      </c>
      <c r="C67" s="7">
        <v>16.602197730432302</v>
      </c>
      <c r="D67" s="1">
        <f t="shared" si="3"/>
        <v>5.7354496699113433</v>
      </c>
      <c r="E67">
        <f t="shared" si="4"/>
        <v>543813.10594183858</v>
      </c>
      <c r="F67" s="8">
        <v>4.8611111111111112E-2</v>
      </c>
      <c r="G67" s="3" t="s">
        <v>55</v>
      </c>
      <c r="H67" s="3" t="s">
        <v>56</v>
      </c>
      <c r="I67" s="3" t="s">
        <v>142</v>
      </c>
      <c r="J67" s="3">
        <f t="shared" si="7"/>
        <v>543813105.94183862</v>
      </c>
      <c r="K67" s="4">
        <f t="shared" si="5"/>
        <v>543813105.94183862</v>
      </c>
      <c r="L67" s="14">
        <f t="shared" si="14"/>
        <v>547443139.98833227</v>
      </c>
      <c r="M67" s="15" t="s">
        <v>57</v>
      </c>
    </row>
    <row r="68" spans="1:13" x14ac:dyDescent="0.2">
      <c r="A68" s="2" t="s">
        <v>88</v>
      </c>
      <c r="B68" s="1" t="s">
        <v>131</v>
      </c>
      <c r="C68" s="7">
        <v>16.580344464932701</v>
      </c>
      <c r="D68" s="1">
        <f t="shared" si="3"/>
        <v>5.7412092703028987</v>
      </c>
      <c r="E68">
        <f t="shared" si="4"/>
        <v>551073.17403482588</v>
      </c>
      <c r="F68" s="8">
        <v>4.8611111111111112E-2</v>
      </c>
      <c r="G68" s="3" t="s">
        <v>55</v>
      </c>
      <c r="H68" s="3" t="s">
        <v>56</v>
      </c>
      <c r="I68" s="3" t="s">
        <v>142</v>
      </c>
      <c r="J68" s="3">
        <f t="shared" si="7"/>
        <v>551073174.03482592</v>
      </c>
      <c r="K68" s="4">
        <f t="shared" si="5"/>
        <v>551073174.03482592</v>
      </c>
      <c r="L68" s="15"/>
      <c r="M68" s="15"/>
    </row>
    <row r="69" spans="1:13" x14ac:dyDescent="0.2">
      <c r="A69" s="2" t="s">
        <v>100</v>
      </c>
      <c r="B69" s="1" t="s">
        <v>131</v>
      </c>
      <c r="C69" s="7"/>
      <c r="D69" s="1"/>
      <c r="F69" s="8">
        <v>4.8611111111111112E-2</v>
      </c>
      <c r="G69" s="3" t="s">
        <v>55</v>
      </c>
      <c r="H69" s="3" t="s">
        <v>56</v>
      </c>
      <c r="I69" s="3" t="s">
        <v>142</v>
      </c>
      <c r="J69" s="3"/>
      <c r="K69" s="4"/>
      <c r="L69" s="15"/>
      <c r="M69" s="15"/>
    </row>
    <row r="70" spans="1:13" x14ac:dyDescent="0.2">
      <c r="A70" s="2" t="s">
        <v>104</v>
      </c>
      <c r="B70" s="1" t="s">
        <v>132</v>
      </c>
      <c r="C70" s="7">
        <v>17.2717092564186</v>
      </c>
      <c r="D70" s="1">
        <f t="shared" si="3"/>
        <v>5.5589946294830987</v>
      </c>
      <c r="E70">
        <f t="shared" si="4"/>
        <v>362238.51892133843</v>
      </c>
      <c r="F70" s="8">
        <v>4.8611111111111112E-2</v>
      </c>
      <c r="G70" s="3" t="s">
        <v>55</v>
      </c>
      <c r="H70" s="3" t="s">
        <v>56</v>
      </c>
      <c r="I70" s="3" t="s">
        <v>142</v>
      </c>
      <c r="J70" s="3">
        <f t="shared" si="7"/>
        <v>362238518.92133844</v>
      </c>
      <c r="K70" s="4">
        <f t="shared" si="5"/>
        <v>362238518.92133844</v>
      </c>
      <c r="L70" s="14">
        <f t="shared" si="14"/>
        <v>357492140.64181638</v>
      </c>
      <c r="M70" s="15" t="s">
        <v>57</v>
      </c>
    </row>
    <row r="71" spans="1:13" x14ac:dyDescent="0.2">
      <c r="A71" s="2" t="s">
        <v>113</v>
      </c>
      <c r="B71" s="1" t="s">
        <v>132</v>
      </c>
      <c r="C71" s="7">
        <v>17.355007075115399</v>
      </c>
      <c r="D71" s="1">
        <f>(C71-$S$11)/$S$10</f>
        <v>5.5370408327294509</v>
      </c>
      <c r="E71">
        <f t="shared" si="4"/>
        <v>344382.30835312523</v>
      </c>
      <c r="F71" s="8">
        <v>4.8611111111111112E-2</v>
      </c>
      <c r="G71" s="3" t="s">
        <v>55</v>
      </c>
      <c r="H71" s="3" t="s">
        <v>56</v>
      </c>
      <c r="I71" s="3" t="s">
        <v>142</v>
      </c>
      <c r="J71" s="3">
        <f t="shared" si="7"/>
        <v>344382308.35312521</v>
      </c>
      <c r="K71" s="4">
        <f t="shared" si="5"/>
        <v>344382308.35312521</v>
      </c>
      <c r="L71" s="15"/>
      <c r="M71" s="15"/>
    </row>
    <row r="72" spans="1:13" x14ac:dyDescent="0.2">
      <c r="A72" s="2" t="s">
        <v>77</v>
      </c>
      <c r="B72" s="1" t="s">
        <v>132</v>
      </c>
      <c r="C72" s="7">
        <v>17.255336871331298</v>
      </c>
      <c r="D72" s="1">
        <f t="shared" si="3"/>
        <v>5.5633097006362515</v>
      </c>
      <c r="E72">
        <f t="shared" si="4"/>
        <v>365855.59465098544</v>
      </c>
      <c r="F72" s="8">
        <v>4.8611111111111112E-2</v>
      </c>
      <c r="G72" s="3" t="s">
        <v>55</v>
      </c>
      <c r="H72" s="3" t="s">
        <v>56</v>
      </c>
      <c r="I72" s="3" t="s">
        <v>142</v>
      </c>
      <c r="J72" s="3">
        <f t="shared" si="7"/>
        <v>365855594.65098542</v>
      </c>
      <c r="K72" s="4">
        <f t="shared" si="5"/>
        <v>365855594.65098542</v>
      </c>
      <c r="L72" s="15"/>
      <c r="M72" s="15"/>
    </row>
    <row r="73" spans="1:13" x14ac:dyDescent="0.2">
      <c r="A73" s="2" t="s">
        <v>105</v>
      </c>
      <c r="B73" s="1" t="s">
        <v>133</v>
      </c>
      <c r="C73" s="7">
        <v>17.729011429322</v>
      </c>
      <c r="D73" s="1">
        <f t="shared" si="3"/>
        <v>5.4384690369046602</v>
      </c>
      <c r="E73">
        <f t="shared" si="4"/>
        <v>274453.66643176868</v>
      </c>
      <c r="F73" s="8">
        <v>4.8611111111111112E-2</v>
      </c>
      <c r="G73" s="3" t="s">
        <v>55</v>
      </c>
      <c r="H73" s="3" t="s">
        <v>56</v>
      </c>
      <c r="I73" s="3" t="s">
        <v>142</v>
      </c>
      <c r="J73" s="3">
        <f t="shared" si="7"/>
        <v>274453666.43176872</v>
      </c>
      <c r="K73" s="4">
        <f t="shared" si="5"/>
        <v>274453666.43176872</v>
      </c>
      <c r="L73" s="14">
        <f t="shared" si="14"/>
        <v>280456423.78751111</v>
      </c>
      <c r="M73" s="15" t="s">
        <v>57</v>
      </c>
    </row>
    <row r="74" spans="1:13" x14ac:dyDescent="0.2">
      <c r="A74" s="2" t="s">
        <v>114</v>
      </c>
      <c r="B74" s="1" t="s">
        <v>133</v>
      </c>
      <c r="C74" s="7">
        <v>17.7768851032607</v>
      </c>
      <c r="D74" s="1">
        <f t="shared" si="3"/>
        <v>5.425851552750288</v>
      </c>
      <c r="E74">
        <f t="shared" si="4"/>
        <v>266594.72548705898</v>
      </c>
      <c r="F74" s="8">
        <v>4.8611111111111112E-2</v>
      </c>
      <c r="G74" s="3" t="s">
        <v>55</v>
      </c>
      <c r="H74" s="3" t="s">
        <v>56</v>
      </c>
      <c r="I74" s="3" t="s">
        <v>142</v>
      </c>
      <c r="J74" s="3">
        <f t="shared" si="7"/>
        <v>266594725.487059</v>
      </c>
      <c r="K74" s="4">
        <f t="shared" si="5"/>
        <v>266594725.487059</v>
      </c>
      <c r="L74" s="15"/>
      <c r="M74" s="15"/>
    </row>
    <row r="75" spans="1:13" x14ac:dyDescent="0.2">
      <c r="A75" s="2" t="s">
        <v>78</v>
      </c>
      <c r="B75" s="1" t="s">
        <v>133</v>
      </c>
      <c r="C75" s="7">
        <v>17.580594354123299</v>
      </c>
      <c r="D75" s="1">
        <f t="shared" si="3"/>
        <v>5.4775855270440168</v>
      </c>
      <c r="E75">
        <f t="shared" si="4"/>
        <v>300320.87944370566</v>
      </c>
      <c r="F75" s="8">
        <v>4.8611111111111112E-2</v>
      </c>
      <c r="G75" s="3" t="s">
        <v>55</v>
      </c>
      <c r="H75" s="3" t="s">
        <v>56</v>
      </c>
      <c r="I75" s="3" t="s">
        <v>142</v>
      </c>
      <c r="J75" s="3">
        <f t="shared" si="7"/>
        <v>300320879.44370562</v>
      </c>
      <c r="K75" s="4">
        <f t="shared" si="5"/>
        <v>300320879.44370562</v>
      </c>
      <c r="L75" s="15"/>
      <c r="M75" s="15"/>
    </row>
    <row r="76" spans="1:13" x14ac:dyDescent="0.2">
      <c r="A76" s="2" t="s">
        <v>106</v>
      </c>
      <c r="B76" s="1" t="s">
        <v>134</v>
      </c>
      <c r="C76" s="7">
        <v>17.493472666333901</v>
      </c>
      <c r="D76" s="1">
        <f t="shared" si="3"/>
        <v>5.5005471346405521</v>
      </c>
      <c r="E76">
        <f t="shared" si="4"/>
        <v>316626.40842410555</v>
      </c>
      <c r="F76" s="8">
        <v>4.8611111111111112E-2</v>
      </c>
      <c r="G76" s="3" t="s">
        <v>55</v>
      </c>
      <c r="H76" s="3" t="s">
        <v>56</v>
      </c>
      <c r="I76" s="3" t="s">
        <v>142</v>
      </c>
      <c r="J76" s="3">
        <f t="shared" si="7"/>
        <v>316626408.42410553</v>
      </c>
      <c r="K76" s="4">
        <f t="shared" si="5"/>
        <v>316626408.42410553</v>
      </c>
      <c r="L76" s="14">
        <f t="shared" si="14"/>
        <v>307986643.18894953</v>
      </c>
      <c r="M76" s="15" t="s">
        <v>57</v>
      </c>
    </row>
    <row r="77" spans="1:13" x14ac:dyDescent="0.2">
      <c r="A77" s="2" t="s">
        <v>115</v>
      </c>
      <c r="B77" s="1" t="s">
        <v>134</v>
      </c>
      <c r="C77" s="7">
        <v>17.5929025566363</v>
      </c>
      <c r="D77" s="1">
        <f t="shared" si="3"/>
        <v>5.4743416032462431</v>
      </c>
      <c r="E77">
        <f t="shared" si="4"/>
        <v>298086.0164348571</v>
      </c>
      <c r="F77" s="8">
        <v>4.8611111111111112E-2</v>
      </c>
      <c r="G77" s="3" t="s">
        <v>55</v>
      </c>
      <c r="H77" s="3" t="s">
        <v>56</v>
      </c>
      <c r="I77" s="3" t="s">
        <v>142</v>
      </c>
      <c r="J77" s="3">
        <f t="shared" si="7"/>
        <v>298086016.43485713</v>
      </c>
      <c r="K77" s="4">
        <f t="shared" si="5"/>
        <v>298086016.43485713</v>
      </c>
      <c r="L77" s="15"/>
      <c r="M77" s="15"/>
    </row>
    <row r="78" spans="1:13" x14ac:dyDescent="0.2">
      <c r="A78" s="2" t="s">
        <v>79</v>
      </c>
      <c r="B78" s="1" t="s">
        <v>134</v>
      </c>
      <c r="C78" s="7">
        <v>17.532329142545599</v>
      </c>
      <c r="D78" s="1">
        <f t="shared" si="3"/>
        <v>5.4903062040296362</v>
      </c>
      <c r="E78">
        <f t="shared" si="4"/>
        <v>309247.50470788596</v>
      </c>
      <c r="F78" s="8">
        <v>4.8611111111111112E-2</v>
      </c>
      <c r="G78" s="3" t="s">
        <v>55</v>
      </c>
      <c r="H78" s="3" t="s">
        <v>56</v>
      </c>
      <c r="I78" s="3" t="s">
        <v>142</v>
      </c>
      <c r="J78" s="3">
        <f t="shared" si="7"/>
        <v>309247504.70788598</v>
      </c>
      <c r="K78" s="4">
        <f t="shared" si="5"/>
        <v>309247504.70788598</v>
      </c>
      <c r="L78" s="15"/>
      <c r="M78" s="15"/>
    </row>
    <row r="79" spans="1:13" x14ac:dyDescent="0.2">
      <c r="A79" s="2" t="s">
        <v>107</v>
      </c>
      <c r="B79" s="1" t="s">
        <v>135</v>
      </c>
      <c r="C79" s="7">
        <v>16.888943490188201</v>
      </c>
      <c r="D79" s="1">
        <f t="shared" si="3"/>
        <v>5.6598755645129097</v>
      </c>
      <c r="E79">
        <f t="shared" si="4"/>
        <v>456957.24196015933</v>
      </c>
      <c r="F79" s="8">
        <v>4.8611111111111112E-2</v>
      </c>
      <c r="G79" s="3" t="s">
        <v>55</v>
      </c>
      <c r="H79" s="3" t="s">
        <v>56</v>
      </c>
      <c r="I79" s="3" t="s">
        <v>142</v>
      </c>
      <c r="J79" s="3">
        <f t="shared" si="7"/>
        <v>456957241.9601593</v>
      </c>
      <c r="K79" s="4">
        <f t="shared" si="5"/>
        <v>456957241.9601593</v>
      </c>
      <c r="L79" s="14">
        <f t="shared" si="14"/>
        <v>451123286.14878076</v>
      </c>
      <c r="M79" s="15" t="s">
        <v>57</v>
      </c>
    </row>
    <row r="80" spans="1:13" x14ac:dyDescent="0.2">
      <c r="A80" s="2" t="s">
        <v>116</v>
      </c>
      <c r="B80" s="1" t="s">
        <v>135</v>
      </c>
      <c r="C80" s="7">
        <v>16.882898715284298</v>
      </c>
      <c r="D80" s="1">
        <f t="shared" si="3"/>
        <v>5.66146871258975</v>
      </c>
      <c r="E80">
        <f t="shared" si="4"/>
        <v>458636.6035444648</v>
      </c>
      <c r="F80" s="8">
        <v>4.8611111111111112E-2</v>
      </c>
      <c r="G80" s="3" t="s">
        <v>55</v>
      </c>
      <c r="H80" s="3" t="s">
        <v>56</v>
      </c>
      <c r="I80" s="3" t="s">
        <v>142</v>
      </c>
      <c r="J80" s="3">
        <f t="shared" si="7"/>
        <v>458636603.54446483</v>
      </c>
      <c r="K80" s="4">
        <f t="shared" si="5"/>
        <v>458636603.54446483</v>
      </c>
      <c r="L80" s="15"/>
      <c r="M80" s="15"/>
    </row>
    <row r="81" spans="1:13" x14ac:dyDescent="0.2">
      <c r="A81" s="2" t="s">
        <v>89</v>
      </c>
      <c r="B81" s="1" t="s">
        <v>135</v>
      </c>
      <c r="C81" s="7">
        <v>16.959605777775199</v>
      </c>
      <c r="D81" s="1">
        <f t="shared" si="3"/>
        <v>5.6412519615890497</v>
      </c>
      <c r="E81">
        <f t="shared" si="4"/>
        <v>437776.0129417181</v>
      </c>
      <c r="F81" s="8">
        <v>4.8611111111111112E-2</v>
      </c>
      <c r="G81" s="3" t="s">
        <v>55</v>
      </c>
      <c r="H81" s="3" t="s">
        <v>56</v>
      </c>
      <c r="I81" s="3" t="s">
        <v>142</v>
      </c>
      <c r="J81" s="3">
        <f t="shared" si="7"/>
        <v>437776012.9417181</v>
      </c>
      <c r="K81" s="4">
        <f t="shared" si="5"/>
        <v>437776012.9417181</v>
      </c>
      <c r="L81" s="15"/>
      <c r="M81" s="15"/>
    </row>
    <row r="82" spans="1:13" x14ac:dyDescent="0.2">
      <c r="A82" s="2" t="s">
        <v>108</v>
      </c>
      <c r="B82" s="1" t="s">
        <v>136</v>
      </c>
      <c r="C82" s="7">
        <v>16.9270451654323</v>
      </c>
      <c r="D82" s="1">
        <f t="shared" si="3"/>
        <v>5.6498335676470948</v>
      </c>
      <c r="E82">
        <f t="shared" si="4"/>
        <v>446512.44478160067</v>
      </c>
      <c r="F82" s="8">
        <v>4.8611111111111112E-2</v>
      </c>
      <c r="G82" s="3" t="s">
        <v>55</v>
      </c>
      <c r="H82" s="3" t="s">
        <v>56</v>
      </c>
      <c r="I82" s="3" t="s">
        <v>142</v>
      </c>
      <c r="J82" s="3">
        <f t="shared" si="7"/>
        <v>446512444.78160071</v>
      </c>
      <c r="K82" s="4">
        <f t="shared" si="5"/>
        <v>446512444.78160071</v>
      </c>
      <c r="L82" s="14">
        <f t="shared" si="14"/>
        <v>439343833.8833974</v>
      </c>
      <c r="M82" s="15" t="s">
        <v>57</v>
      </c>
    </row>
    <row r="83" spans="1:13" x14ac:dyDescent="0.2">
      <c r="A83" s="2" t="s">
        <v>117</v>
      </c>
      <c r="B83" s="1" t="s">
        <v>136</v>
      </c>
      <c r="C83" s="7">
        <v>17.019180460956999</v>
      </c>
      <c r="D83" s="1">
        <f t="shared" si="3"/>
        <v>5.6255505842096865</v>
      </c>
      <c r="E83">
        <f t="shared" si="4"/>
        <v>422231.4553625253</v>
      </c>
      <c r="F83" s="8">
        <v>4.8611111111111112E-2</v>
      </c>
      <c r="G83" s="3" t="s">
        <v>55</v>
      </c>
      <c r="H83" s="3" t="s">
        <v>56</v>
      </c>
      <c r="I83" s="3" t="s">
        <v>142</v>
      </c>
      <c r="J83" s="3">
        <f t="shared" si="7"/>
        <v>422231455.36252528</v>
      </c>
      <c r="K83" s="4">
        <f t="shared" si="5"/>
        <v>422231455.36252528</v>
      </c>
      <c r="L83" s="15"/>
      <c r="M83" s="15"/>
    </row>
    <row r="84" spans="1:13" x14ac:dyDescent="0.2">
      <c r="A84" s="2" t="s">
        <v>90</v>
      </c>
      <c r="B84" s="1" t="s">
        <v>136</v>
      </c>
      <c r="C84" s="7">
        <v>16.916835391642302</v>
      </c>
      <c r="D84" s="1">
        <f t="shared" si="3"/>
        <v>5.6525244340130225</v>
      </c>
      <c r="E84">
        <f t="shared" si="4"/>
        <v>449287.60150606628</v>
      </c>
      <c r="F84" s="8">
        <v>4.8611111111111112E-2</v>
      </c>
      <c r="G84" s="3" t="s">
        <v>55</v>
      </c>
      <c r="H84" s="3" t="s">
        <v>56</v>
      </c>
      <c r="I84" s="3" t="s">
        <v>142</v>
      </c>
      <c r="J84" s="3">
        <f t="shared" si="7"/>
        <v>449287601.50606632</v>
      </c>
      <c r="K84" s="4">
        <f t="shared" si="5"/>
        <v>449287601.50606632</v>
      </c>
      <c r="L84" s="15"/>
      <c r="M84" s="15"/>
    </row>
    <row r="85" spans="1:13" x14ac:dyDescent="0.2">
      <c r="A85" s="2" t="s">
        <v>109</v>
      </c>
      <c r="B85" s="1" t="s">
        <v>137</v>
      </c>
      <c r="C85" s="7">
        <v>22.669328090813401</v>
      </c>
      <c r="D85" s="1">
        <f t="shared" si="3"/>
        <v>4.1364096362878069</v>
      </c>
      <c r="E85">
        <f t="shared" si="4"/>
        <v>13690.19506678725</v>
      </c>
      <c r="F85" s="8">
        <v>4.8611111111111112E-2</v>
      </c>
      <c r="G85" s="3" t="s">
        <v>55</v>
      </c>
      <c r="H85" s="3" t="s">
        <v>56</v>
      </c>
      <c r="I85" s="3" t="s">
        <v>142</v>
      </c>
      <c r="J85" s="3">
        <f t="shared" si="7"/>
        <v>13690195.06678725</v>
      </c>
      <c r="K85" s="4">
        <f t="shared" si="5"/>
        <v>13690195.06678725</v>
      </c>
      <c r="L85" s="14">
        <f t="shared" si="14"/>
        <v>14047164.58043961</v>
      </c>
      <c r="M85" s="15" t="s">
        <v>57</v>
      </c>
    </row>
    <row r="86" spans="1:13" x14ac:dyDescent="0.2">
      <c r="A86" s="2" t="s">
        <v>118</v>
      </c>
      <c r="B86" s="1" t="s">
        <v>137</v>
      </c>
      <c r="C86" s="7">
        <v>22.586843596901499</v>
      </c>
      <c r="D86" s="1">
        <f t="shared" si="3"/>
        <v>4.1581490748829628</v>
      </c>
      <c r="E86">
        <f t="shared" si="4"/>
        <v>14392.925415808622</v>
      </c>
      <c r="F86" s="8">
        <v>4.8611111111111112E-2</v>
      </c>
      <c r="G86" s="3" t="s">
        <v>55</v>
      </c>
      <c r="H86" s="3" t="s">
        <v>56</v>
      </c>
      <c r="I86" s="3" t="s">
        <v>142</v>
      </c>
      <c r="J86" s="3">
        <f t="shared" si="7"/>
        <v>14392925.415808624</v>
      </c>
      <c r="K86" s="4">
        <f t="shared" si="5"/>
        <v>14392925.415808624</v>
      </c>
      <c r="L86" s="15"/>
      <c r="M86" s="15"/>
    </row>
    <row r="87" spans="1:13" x14ac:dyDescent="0.2">
      <c r="A87" s="2" t="s">
        <v>91</v>
      </c>
      <c r="B87" s="1" t="s">
        <v>137</v>
      </c>
      <c r="C87" s="7">
        <v>22.6255979109044</v>
      </c>
      <c r="D87" s="1">
        <f t="shared" si="3"/>
        <v>4.1479350699275184</v>
      </c>
      <c r="E87">
        <f t="shared" si="4"/>
        <v>14058.373258722952</v>
      </c>
      <c r="F87" s="8">
        <v>4.8611111111111112E-2</v>
      </c>
      <c r="G87" s="3" t="s">
        <v>55</v>
      </c>
      <c r="H87" s="3" t="s">
        <v>56</v>
      </c>
      <c r="I87" s="3" t="s">
        <v>142</v>
      </c>
      <c r="J87" s="3">
        <f t="shared" si="7"/>
        <v>14058373.258722952</v>
      </c>
      <c r="K87" s="4">
        <f t="shared" si="5"/>
        <v>14058373.258722952</v>
      </c>
      <c r="L87" s="15"/>
      <c r="M87" s="15"/>
    </row>
    <row r="88" spans="1:13" x14ac:dyDescent="0.2">
      <c r="A88" s="2" t="s">
        <v>110</v>
      </c>
      <c r="B88" s="1" t="s">
        <v>138</v>
      </c>
      <c r="C88" s="7">
        <v>16.249087656519901</v>
      </c>
      <c r="D88" s="1">
        <f t="shared" si="3"/>
        <v>5.8285146134551358</v>
      </c>
      <c r="E88">
        <f t="shared" si="4"/>
        <v>673774.56674355513</v>
      </c>
      <c r="F88" s="8">
        <v>4.8611111111111112E-2</v>
      </c>
      <c r="G88" s="3" t="s">
        <v>55</v>
      </c>
      <c r="H88" s="3" t="s">
        <v>56</v>
      </c>
      <c r="I88" s="3" t="s">
        <v>142</v>
      </c>
      <c r="J88" s="3">
        <f t="shared" si="7"/>
        <v>673774566.74355507</v>
      </c>
      <c r="K88" s="4">
        <f t="shared" si="5"/>
        <v>673774566.74355507</v>
      </c>
      <c r="L88" s="14">
        <f t="shared" si="14"/>
        <v>660571238.0438205</v>
      </c>
      <c r="M88" s="15" t="s">
        <v>57</v>
      </c>
    </row>
    <row r="89" spans="1:13" x14ac:dyDescent="0.2">
      <c r="A89" s="2" t="s">
        <v>119</v>
      </c>
      <c r="B89" s="1" t="s">
        <v>138</v>
      </c>
      <c r="C89" s="7">
        <v>16.3821797310577</v>
      </c>
      <c r="D89" s="1">
        <f t="shared" si="3"/>
        <v>5.7934371480468299</v>
      </c>
      <c r="E89">
        <f t="shared" si="4"/>
        <v>621494.29736445274</v>
      </c>
      <c r="F89" s="8">
        <v>4.8611111111111112E-2</v>
      </c>
      <c r="G89" s="3" t="s">
        <v>55</v>
      </c>
      <c r="H89" s="3" t="s">
        <v>56</v>
      </c>
      <c r="I89" s="3" t="s">
        <v>142</v>
      </c>
      <c r="J89" s="3">
        <f t="shared" si="7"/>
        <v>621494297.36445272</v>
      </c>
      <c r="K89" s="4">
        <f t="shared" si="5"/>
        <v>621494297.36445272</v>
      </c>
      <c r="L89" s="15"/>
      <c r="M89" s="15"/>
    </row>
    <row r="90" spans="1:13" x14ac:dyDescent="0.2">
      <c r="A90" s="2" t="s">
        <v>101</v>
      </c>
      <c r="B90" s="1" t="s">
        <v>138</v>
      </c>
      <c r="C90" s="7">
        <v>16.218388374913602</v>
      </c>
      <c r="D90" s="1">
        <f t="shared" si="3"/>
        <v>5.8366056511246924</v>
      </c>
      <c r="E90">
        <f t="shared" si="4"/>
        <v>686444.85002345371</v>
      </c>
      <c r="F90" s="8">
        <v>4.8611111111111112E-2</v>
      </c>
      <c r="G90" s="3" t="s">
        <v>55</v>
      </c>
      <c r="H90" s="3" t="s">
        <v>56</v>
      </c>
      <c r="I90" s="3" t="s">
        <v>142</v>
      </c>
      <c r="J90" s="3">
        <f t="shared" si="7"/>
        <v>686444850.02345371</v>
      </c>
      <c r="K90" s="4">
        <f t="shared" si="5"/>
        <v>686444850.02345371</v>
      </c>
      <c r="L90" s="15"/>
      <c r="M90" s="15"/>
    </row>
    <row r="91" spans="1:13" x14ac:dyDescent="0.2">
      <c r="A91" s="2" t="s">
        <v>111</v>
      </c>
      <c r="B91" s="1" t="s">
        <v>139</v>
      </c>
      <c r="C91" s="7">
        <v>17.157290015853899</v>
      </c>
      <c r="D91" s="1">
        <f t="shared" si="3"/>
        <v>5.5891507222999781</v>
      </c>
      <c r="E91">
        <f t="shared" si="4"/>
        <v>388285.09731065785</v>
      </c>
      <c r="F91" s="8">
        <v>4.8611111111111112E-2</v>
      </c>
      <c r="G91" s="3" t="s">
        <v>55</v>
      </c>
      <c r="H91" s="3" t="s">
        <v>56</v>
      </c>
      <c r="I91" s="3" t="s">
        <v>142</v>
      </c>
      <c r="J91" s="3">
        <f t="shared" si="7"/>
        <v>388285097.31065786</v>
      </c>
      <c r="K91" s="4">
        <f t="shared" si="5"/>
        <v>388285097.31065786</v>
      </c>
      <c r="L91" s="14">
        <f t="shared" si="14"/>
        <v>397170922.34257716</v>
      </c>
      <c r="M91" s="15" t="s">
        <v>57</v>
      </c>
    </row>
    <row r="92" spans="1:13" x14ac:dyDescent="0.2">
      <c r="A92" s="2" t="s">
        <v>120</v>
      </c>
      <c r="B92" s="1" t="s">
        <v>139</v>
      </c>
      <c r="C92" s="7">
        <v>17.1822390237147</v>
      </c>
      <c r="D92" s="1">
        <f t="shared" si="3"/>
        <v>5.5825752146054137</v>
      </c>
      <c r="E92">
        <f t="shared" si="4"/>
        <v>382450.48376836756</v>
      </c>
      <c r="F92" s="8">
        <v>4.8611111111111112E-2</v>
      </c>
      <c r="G92" s="3" t="s">
        <v>55</v>
      </c>
      <c r="H92" s="3" t="s">
        <v>56</v>
      </c>
      <c r="I92" s="3" t="s">
        <v>142</v>
      </c>
      <c r="J92" s="3">
        <f t="shared" si="7"/>
        <v>382450483.76836759</v>
      </c>
      <c r="K92" s="4">
        <f t="shared" si="5"/>
        <v>382450483.76836759</v>
      </c>
      <c r="L92" s="15"/>
      <c r="M92" s="15"/>
    </row>
    <row r="93" spans="1:13" x14ac:dyDescent="0.2">
      <c r="A93" s="2" t="s">
        <v>102</v>
      </c>
      <c r="B93" s="1" t="s">
        <v>139</v>
      </c>
      <c r="C93" s="7">
        <v>17.024865737193402</v>
      </c>
      <c r="D93" s="1">
        <f t="shared" si="3"/>
        <v>5.6240521848405907</v>
      </c>
      <c r="E93">
        <f t="shared" si="4"/>
        <v>420777.18594870594</v>
      </c>
      <c r="F93" s="8">
        <v>4.8611111111111112E-2</v>
      </c>
      <c r="G93" s="3" t="s">
        <v>55</v>
      </c>
      <c r="H93" s="3" t="s">
        <v>56</v>
      </c>
      <c r="I93" s="3" t="s">
        <v>142</v>
      </c>
      <c r="J93" s="3">
        <f t="shared" si="7"/>
        <v>420777185.94870597</v>
      </c>
      <c r="K93" s="4">
        <f t="shared" si="5"/>
        <v>420777185.94870597</v>
      </c>
      <c r="L93" s="15"/>
      <c r="M93" s="15"/>
    </row>
    <row r="94" spans="1:13" x14ac:dyDescent="0.2">
      <c r="A94" s="2" t="s">
        <v>112</v>
      </c>
      <c r="B94" s="1" t="s">
        <v>140</v>
      </c>
      <c r="C94" s="7">
        <v>16.581143129433901</v>
      </c>
      <c r="D94" s="1">
        <f t="shared" si="3"/>
        <v>5.7409987759777401</v>
      </c>
      <c r="E94">
        <f t="shared" si="4"/>
        <v>550806.14400269289</v>
      </c>
      <c r="F94" s="8">
        <v>4.8611111111111112E-2</v>
      </c>
      <c r="G94" s="3" t="s">
        <v>55</v>
      </c>
      <c r="H94" s="3" t="s">
        <v>56</v>
      </c>
      <c r="I94" s="3" t="s">
        <v>142</v>
      </c>
      <c r="J94" s="3">
        <f t="shared" si="7"/>
        <v>550806144.00269282</v>
      </c>
      <c r="K94" s="4">
        <f t="shared" si="5"/>
        <v>550806144.00269282</v>
      </c>
      <c r="L94" s="14">
        <f t="shared" si="14"/>
        <v>545102139.29564941</v>
      </c>
      <c r="M94" s="15" t="s">
        <v>57</v>
      </c>
    </row>
    <row r="95" spans="1:13" x14ac:dyDescent="0.2">
      <c r="A95" s="2" t="s">
        <v>121</v>
      </c>
      <c r="B95" s="1" t="s">
        <v>140</v>
      </c>
      <c r="C95" s="7">
        <v>16.7409029021157</v>
      </c>
      <c r="D95" s="1">
        <f t="shared" si="3"/>
        <v>5.698892828502311</v>
      </c>
      <c r="E95">
        <f t="shared" si="4"/>
        <v>499911.15593208658</v>
      </c>
      <c r="F95" s="8">
        <v>4.8611111111111112E-2</v>
      </c>
      <c r="G95" s="3" t="s">
        <v>55</v>
      </c>
      <c r="H95" s="3" t="s">
        <v>56</v>
      </c>
      <c r="I95" s="3" t="s">
        <v>142</v>
      </c>
      <c r="J95" s="3">
        <f t="shared" si="7"/>
        <v>499911155.93208659</v>
      </c>
      <c r="K95" s="4">
        <f t="shared" si="5"/>
        <v>499911155.93208659</v>
      </c>
      <c r="L95" s="15"/>
      <c r="M95" s="15"/>
    </row>
    <row r="96" spans="1:13" x14ac:dyDescent="0.2">
      <c r="A96" s="2" t="s">
        <v>103</v>
      </c>
      <c r="B96" s="1" t="s">
        <v>140</v>
      </c>
      <c r="C96" s="7">
        <v>16.483054806322599</v>
      </c>
      <c r="D96" s="1">
        <f t="shared" si="3"/>
        <v>5.7668507267632716</v>
      </c>
      <c r="E96">
        <f t="shared" si="4"/>
        <v>584589.11795216857</v>
      </c>
      <c r="F96" s="8">
        <v>4.8611111111111112E-2</v>
      </c>
      <c r="G96" s="3" t="s">
        <v>55</v>
      </c>
      <c r="H96" s="3" t="s">
        <v>56</v>
      </c>
      <c r="I96" s="3" t="s">
        <v>142</v>
      </c>
      <c r="J96" s="3">
        <f t="shared" si="7"/>
        <v>584589117.95216858</v>
      </c>
      <c r="K96" s="4">
        <f t="shared" si="5"/>
        <v>584589117.95216858</v>
      </c>
      <c r="L96" s="15"/>
      <c r="M96" s="15"/>
    </row>
    <row r="97" spans="1:13" x14ac:dyDescent="0.2">
      <c r="A97" s="2"/>
      <c r="B97" s="1"/>
      <c r="C97" s="7"/>
      <c r="D97" s="1"/>
      <c r="F97" s="8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7"/>
      <c r="D98" s="1"/>
      <c r="F98" s="8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7"/>
      <c r="D99" s="1"/>
      <c r="F99" s="8"/>
      <c r="G99" s="3"/>
      <c r="H99" s="3"/>
      <c r="I99" s="1"/>
      <c r="J99" s="3"/>
      <c r="K99" s="4"/>
      <c r="L99" s="10"/>
      <c r="M99" s="10"/>
    </row>
  </sheetData>
  <mergeCells count="43">
    <mergeCell ref="L88:L90"/>
    <mergeCell ref="M88:M90"/>
    <mergeCell ref="L91:L93"/>
    <mergeCell ref="M91:M93"/>
    <mergeCell ref="L94:L96"/>
    <mergeCell ref="M94:M96"/>
    <mergeCell ref="L79:L81"/>
    <mergeCell ref="M79:M81"/>
    <mergeCell ref="L82:L84"/>
    <mergeCell ref="M82:M84"/>
    <mergeCell ref="L85:L87"/>
    <mergeCell ref="M85:M87"/>
    <mergeCell ref="L70:L72"/>
    <mergeCell ref="M70:M72"/>
    <mergeCell ref="L73:L75"/>
    <mergeCell ref="M73:M75"/>
    <mergeCell ref="L76:L78"/>
    <mergeCell ref="M76:M78"/>
    <mergeCell ref="L61:L63"/>
    <mergeCell ref="M61:M63"/>
    <mergeCell ref="L64:L66"/>
    <mergeCell ref="M64:M66"/>
    <mergeCell ref="L67:L69"/>
    <mergeCell ref="M67:M69"/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841E-7148-DE43-80D0-F926C601E76E}">
  <dimension ref="A1:U99"/>
  <sheetViews>
    <sheetView topLeftCell="D1" workbookViewId="0">
      <selection activeCell="S12" sqref="S12"/>
    </sheetView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7">
        <v>7.4618602815045003</v>
      </c>
      <c r="N2" s="2" t="s">
        <v>3</v>
      </c>
      <c r="O2" s="3" t="s">
        <v>4</v>
      </c>
      <c r="P2" s="4">
        <f>((2/37)*(6.0221*10^23))/(478*660*10^9)</f>
        <v>103182109.45826009</v>
      </c>
      <c r="Q2" s="7">
        <v>7.4618602815045003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7">
        <v>7.6627305229265801</v>
      </c>
      <c r="N3" s="2" t="s">
        <v>5</v>
      </c>
      <c r="O3" s="3" t="s">
        <v>4</v>
      </c>
      <c r="P3" s="4">
        <f>((2/37)*(6.0221*10^23))/(478*660*10^9)</f>
        <v>103182109.45826009</v>
      </c>
      <c r="Q3" s="7">
        <v>7.6627305229265801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7">
        <v>7.5387616380678004</v>
      </c>
      <c r="N4" s="2" t="s">
        <v>6</v>
      </c>
      <c r="O4" s="3" t="s">
        <v>4</v>
      </c>
      <c r="P4" s="4">
        <f>((2/37)*(6.0221*10^23))/(478*660*10^9)</f>
        <v>103182109.45826009</v>
      </c>
      <c r="Q4" s="7">
        <v>7.5387616380678004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7">
        <v>12.7002554626071</v>
      </c>
      <c r="N5" s="2" t="s">
        <v>7</v>
      </c>
      <c r="O5" s="3" t="s">
        <v>8</v>
      </c>
      <c r="P5" s="4">
        <f>P4/10</f>
        <v>10318210.945826009</v>
      </c>
      <c r="Q5" s="7">
        <v>12.7002554626071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7">
        <v>12.3538498127492</v>
      </c>
      <c r="N6" s="2" t="s">
        <v>9</v>
      </c>
      <c r="O6" s="3" t="s">
        <v>8</v>
      </c>
      <c r="P6" s="4">
        <f>P4/10</f>
        <v>10318210.945826009</v>
      </c>
      <c r="Q6" s="7">
        <v>12.3538498127492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7">
        <v>12.4260118692312</v>
      </c>
      <c r="N7" s="2" t="s">
        <v>10</v>
      </c>
      <c r="O7" s="3" t="s">
        <v>8</v>
      </c>
      <c r="P7" s="4">
        <f>P4/10</f>
        <v>10318210.945826009</v>
      </c>
      <c r="Q7" s="7">
        <v>12.4260118692312</v>
      </c>
      <c r="S7" s="16" t="s">
        <v>143</v>
      </c>
      <c r="T7" s="17"/>
      <c r="U7" s="18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7">
        <v>15.391703996116</v>
      </c>
      <c r="N8" s="2" t="s">
        <v>11</v>
      </c>
      <c r="O8" s="3" t="s">
        <v>12</v>
      </c>
      <c r="P8" s="4">
        <f>P7/10</f>
        <v>1031821.0945826009</v>
      </c>
      <c r="Q8" s="7">
        <v>15.391703996116</v>
      </c>
      <c r="S8" s="19"/>
      <c r="T8" s="20"/>
      <c r="U8" s="21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7">
        <v>15.4918402151816</v>
      </c>
      <c r="N9" s="2" t="s">
        <v>13</v>
      </c>
      <c r="O9" s="3" t="s">
        <v>12</v>
      </c>
      <c r="P9" s="4">
        <f>P7/10</f>
        <v>1031821.0945826009</v>
      </c>
      <c r="Q9" s="7">
        <v>15.4918402151816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7">
        <v>15.526191567526199</v>
      </c>
      <c r="N10" s="2" t="s">
        <v>14</v>
      </c>
      <c r="O10" s="3" t="s">
        <v>12</v>
      </c>
      <c r="P10" s="4">
        <f>P7/10</f>
        <v>1031821.0945826009</v>
      </c>
      <c r="Q10" s="7">
        <v>15.526191567526199</v>
      </c>
      <c r="S10">
        <f>SLOPE(D2:D22,C2:C22)</f>
        <v>-3.7802139332234308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7">
        <v>19.455717683690601</v>
      </c>
      <c r="N11" s="2" t="s">
        <v>15</v>
      </c>
      <c r="O11" s="3" t="s">
        <v>16</v>
      </c>
      <c r="P11" s="4">
        <f>P10/10</f>
        <v>103182.10945826009</v>
      </c>
      <c r="Q11" s="7">
        <v>19.455717683690601</v>
      </c>
      <c r="S11">
        <f>INTERCEPT(D2:D22,C2:C22)</f>
        <v>38.396780002327034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7">
        <v>19.5093545635585</v>
      </c>
      <c r="N12" s="2" t="s">
        <v>17</v>
      </c>
      <c r="O12" s="3" t="s">
        <v>16</v>
      </c>
      <c r="P12" s="4">
        <f>P10/10</f>
        <v>103182.10945826009</v>
      </c>
      <c r="Q12" s="7">
        <v>19.5093545635585</v>
      </c>
      <c r="S12">
        <f>(-1+10^(-1/S10))*100</f>
        <v>83.880337791917455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7">
        <v>19.574531913833301</v>
      </c>
      <c r="N13" s="2" t="s">
        <v>18</v>
      </c>
      <c r="O13" s="3" t="s">
        <v>16</v>
      </c>
      <c r="P13" s="4">
        <f>P10/10</f>
        <v>103182.10945826009</v>
      </c>
      <c r="Q13" s="7">
        <v>19.574531913833301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7">
        <v>23.8262667286604</v>
      </c>
      <c r="N14" s="2" t="s">
        <v>19</v>
      </c>
      <c r="O14" s="3" t="s">
        <v>20</v>
      </c>
      <c r="P14" s="4">
        <f>P13/10</f>
        <v>10318.210945826009</v>
      </c>
      <c r="Q14" s="7">
        <v>23.8262667286604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7">
        <v>23.735488054451999</v>
      </c>
      <c r="N15" s="2" t="s">
        <v>21</v>
      </c>
      <c r="O15" s="3" t="s">
        <v>20</v>
      </c>
      <c r="P15" s="4">
        <f>P13/10</f>
        <v>10318.210945826009</v>
      </c>
      <c r="Q15" s="7">
        <v>23.735488054451999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7">
        <v>23.656781561399502</v>
      </c>
      <c r="N16" s="2" t="s">
        <v>22</v>
      </c>
      <c r="O16" s="3" t="s">
        <v>20</v>
      </c>
      <c r="P16" s="4">
        <f>P13/10</f>
        <v>10318.210945826009</v>
      </c>
      <c r="Q16" s="7">
        <v>23.656781561399502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7">
        <v>26.861789544613998</v>
      </c>
      <c r="N17" s="2" t="s">
        <v>23</v>
      </c>
      <c r="O17" s="3" t="s">
        <v>24</v>
      </c>
      <c r="P17" s="4">
        <f>P16/10</f>
        <v>1031.8210945826008</v>
      </c>
      <c r="Q17" s="7">
        <v>26.861789544613998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7">
        <v>26.692840317206599</v>
      </c>
      <c r="N18" s="2" t="s">
        <v>25</v>
      </c>
      <c r="O18" s="3" t="s">
        <v>24</v>
      </c>
      <c r="P18" s="4">
        <f>P16/10</f>
        <v>1031.8210945826008</v>
      </c>
      <c r="Q18" s="7">
        <v>26.692840317206599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7">
        <v>26.821686528289799</v>
      </c>
      <c r="N19" s="2" t="s">
        <v>26</v>
      </c>
      <c r="O19" s="3" t="s">
        <v>24</v>
      </c>
      <c r="P19" s="4">
        <f>P16/10</f>
        <v>1031.8210945826008</v>
      </c>
      <c r="Q19" s="7">
        <v>26.821686528289799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7">
        <v>30.515982362631402</v>
      </c>
      <c r="N20" s="2" t="s">
        <v>27</v>
      </c>
      <c r="O20" s="3" t="s">
        <v>28</v>
      </c>
      <c r="P20" s="4">
        <f>P19/10</f>
        <v>103.18210945826009</v>
      </c>
      <c r="Q20" s="7">
        <v>30.515982362631402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7">
        <v>30.728200541044401</v>
      </c>
      <c r="N21" s="2" t="s">
        <v>29</v>
      </c>
      <c r="O21" s="3" t="s">
        <v>28</v>
      </c>
      <c r="P21" s="4">
        <f>P19/10</f>
        <v>103.18210945826009</v>
      </c>
      <c r="Q21" s="7">
        <v>30.728200541044401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7">
        <v>30.398093316834501</v>
      </c>
      <c r="N22" s="2" t="s">
        <v>30</v>
      </c>
      <c r="O22" s="3" t="s">
        <v>28</v>
      </c>
      <c r="P22" s="4">
        <f>P19/10</f>
        <v>103.18210945826009</v>
      </c>
      <c r="Q22" s="7">
        <v>30.398093316834501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7">
        <v>34.245746745118602</v>
      </c>
      <c r="N23" s="2" t="s">
        <v>31</v>
      </c>
      <c r="O23" s="3" t="s">
        <v>32</v>
      </c>
      <c r="P23" s="4">
        <f>P22/10</f>
        <v>10.318210945826008</v>
      </c>
      <c r="Q23" s="7">
        <v>34.245746745118602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7">
        <v>34.368405170154098</v>
      </c>
      <c r="N24" s="2" t="s">
        <v>33</v>
      </c>
      <c r="O24" s="3" t="s">
        <v>32</v>
      </c>
      <c r="P24" s="4">
        <f>P22/10</f>
        <v>10.318210945826008</v>
      </c>
      <c r="Q24" s="7">
        <v>34.368405170154098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7">
        <v>36.6827793888489</v>
      </c>
      <c r="N25" s="2" t="s">
        <v>34</v>
      </c>
      <c r="O25" s="3" t="s">
        <v>32</v>
      </c>
      <c r="P25" s="4">
        <f>P22/10</f>
        <v>10.318210945826008</v>
      </c>
      <c r="Q25" s="7">
        <v>36.6827793888489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13"/>
      <c r="N26" s="2" t="s">
        <v>35</v>
      </c>
      <c r="O26" s="3" t="s">
        <v>36</v>
      </c>
      <c r="P26" s="4">
        <f>P25/10</f>
        <v>1.0318210945826007</v>
      </c>
      <c r="Q26" s="13"/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13"/>
      <c r="N27" s="2" t="s">
        <v>37</v>
      </c>
      <c r="O27" s="3" t="s">
        <v>36</v>
      </c>
      <c r="P27" s="4">
        <f>P25/10</f>
        <v>1.0318210945826007</v>
      </c>
      <c r="Q27" s="13"/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13"/>
      <c r="N28" s="2" t="s">
        <v>38</v>
      </c>
      <c r="O28" s="3" t="s">
        <v>36</v>
      </c>
      <c r="P28" s="4">
        <f>P25/10</f>
        <v>1.0318210945826007</v>
      </c>
      <c r="Q28" s="13"/>
    </row>
    <row r="29" spans="1:17" x14ac:dyDescent="0.2">
      <c r="A29" s="2" t="s">
        <v>39</v>
      </c>
      <c r="B29" s="3" t="s">
        <v>40</v>
      </c>
      <c r="C29" s="3" t="s">
        <v>41</v>
      </c>
      <c r="D29" s="13"/>
      <c r="N29" s="2" t="s">
        <v>39</v>
      </c>
      <c r="O29" s="3" t="s">
        <v>40</v>
      </c>
      <c r="P29" s="1" t="s">
        <v>41</v>
      </c>
      <c r="Q29" s="13"/>
    </row>
    <row r="30" spans="1:17" x14ac:dyDescent="0.2">
      <c r="A30" s="2" t="s">
        <v>42</v>
      </c>
      <c r="B30" s="3" t="s">
        <v>40</v>
      </c>
      <c r="C30" s="3" t="s">
        <v>41</v>
      </c>
      <c r="D30" s="13"/>
      <c r="N30" s="2" t="s">
        <v>42</v>
      </c>
      <c r="O30" s="3" t="s">
        <v>40</v>
      </c>
      <c r="P30" s="1" t="s">
        <v>41</v>
      </c>
      <c r="Q30" s="13"/>
    </row>
    <row r="31" spans="1:17" x14ac:dyDescent="0.2">
      <c r="A31" s="2" t="s">
        <v>43</v>
      </c>
      <c r="B31" s="3" t="s">
        <v>40</v>
      </c>
      <c r="C31" s="3" t="s">
        <v>41</v>
      </c>
      <c r="D31" s="13"/>
      <c r="N31" s="2" t="s">
        <v>43</v>
      </c>
      <c r="O31" s="3" t="s">
        <v>40</v>
      </c>
      <c r="P31" s="1" t="s">
        <v>41</v>
      </c>
      <c r="Q31" s="13"/>
    </row>
    <row r="33" spans="1:21" x14ac:dyDescent="0.2">
      <c r="A33" s="1" t="s">
        <v>0</v>
      </c>
      <c r="B33" s="1" t="s">
        <v>1</v>
      </c>
      <c r="C33" s="1" t="s">
        <v>44</v>
      </c>
      <c r="D33" t="s">
        <v>143</v>
      </c>
      <c r="E33" s="3" t="s">
        <v>47</v>
      </c>
      <c r="F33" s="3" t="s">
        <v>48</v>
      </c>
      <c r="G33" s="3" t="s">
        <v>49</v>
      </c>
      <c r="H33" s="3" t="s">
        <v>50</v>
      </c>
      <c r="I33" s="3" t="s">
        <v>51</v>
      </c>
      <c r="J33" s="3"/>
      <c r="K33" s="3"/>
      <c r="L33" s="3" t="s">
        <v>52</v>
      </c>
      <c r="M33" s="3"/>
    </row>
    <row r="34" spans="1:21" x14ac:dyDescent="0.2">
      <c r="A34" s="2" t="s">
        <v>144</v>
      </c>
      <c r="B34" s="1" t="s">
        <v>171</v>
      </c>
      <c r="C34" s="7">
        <v>19.257764918587402</v>
      </c>
      <c r="D34" s="1">
        <f>(C34-$S$11)/$S$10</f>
        <v>5.0629449607418326</v>
      </c>
      <c r="E34">
        <f>10^D34</f>
        <v>115596.57343940629</v>
      </c>
      <c r="F34" s="8">
        <v>4.8611111111111112E-2</v>
      </c>
      <c r="G34" s="3" t="s">
        <v>55</v>
      </c>
      <c r="H34" s="3" t="s">
        <v>56</v>
      </c>
      <c r="I34" s="3" t="s">
        <v>141</v>
      </c>
      <c r="J34" s="3">
        <f>((E34*10*50)/100)*100</f>
        <v>57798286.719703138</v>
      </c>
      <c r="K34" s="4">
        <f>J34</f>
        <v>57798286.719703138</v>
      </c>
      <c r="L34" s="14">
        <f>AVERAGE(K34:K36)</f>
        <v>57342977.756116845</v>
      </c>
      <c r="M34" s="15" t="s">
        <v>57</v>
      </c>
    </row>
    <row r="35" spans="1:21" x14ac:dyDescent="0.2">
      <c r="A35" s="2" t="s">
        <v>145</v>
      </c>
      <c r="B35" s="1" t="s">
        <v>171</v>
      </c>
      <c r="C35" s="7">
        <v>19.307504410518401</v>
      </c>
      <c r="D35" s="1">
        <f t="shared" ref="D35:D60" si="3">(C35-$S$11)/$S$10</f>
        <v>5.049787109675826</v>
      </c>
      <c r="E35">
        <f t="shared" ref="E35:E60" si="4">10^D35</f>
        <v>112146.85777874336</v>
      </c>
      <c r="F35" s="8">
        <v>4.8611111111111112E-2</v>
      </c>
      <c r="G35" s="3" t="s">
        <v>55</v>
      </c>
      <c r="H35" s="3" t="s">
        <v>56</v>
      </c>
      <c r="I35" s="3" t="s">
        <v>141</v>
      </c>
      <c r="J35" s="3">
        <f>((E35*10*50)/100)*100</f>
        <v>56073428.889371678</v>
      </c>
      <c r="K35" s="4">
        <f t="shared" ref="K35:K60" si="5">J35</f>
        <v>56073428.889371678</v>
      </c>
      <c r="L35" s="15"/>
      <c r="M35" s="15"/>
    </row>
    <row r="36" spans="1:21" x14ac:dyDescent="0.2">
      <c r="A36" s="2" t="s">
        <v>146</v>
      </c>
      <c r="B36" s="1" t="s">
        <v>171</v>
      </c>
      <c r="C36" s="7">
        <v>19.247601224169699</v>
      </c>
      <c r="D36" s="1">
        <f t="shared" si="3"/>
        <v>5.0656336166214313</v>
      </c>
      <c r="E36">
        <f t="shared" si="4"/>
        <v>116314.43531855143</v>
      </c>
      <c r="F36" s="8">
        <v>4.8611111111111112E-2</v>
      </c>
      <c r="G36" s="3" t="s">
        <v>55</v>
      </c>
      <c r="H36" s="3" t="s">
        <v>56</v>
      </c>
      <c r="I36" s="3" t="s">
        <v>141</v>
      </c>
      <c r="J36" s="3">
        <f>((E36*10*50)/100)*100</f>
        <v>58157217.659275725</v>
      </c>
      <c r="K36" s="4">
        <f t="shared" si="5"/>
        <v>58157217.659275725</v>
      </c>
      <c r="L36" s="15"/>
      <c r="M36" s="15"/>
    </row>
    <row r="37" spans="1:21" x14ac:dyDescent="0.2">
      <c r="A37" s="2" t="s">
        <v>147</v>
      </c>
      <c r="B37" s="1" t="s">
        <v>172</v>
      </c>
      <c r="C37" s="7">
        <v>18.1611857695571</v>
      </c>
      <c r="D37" s="1">
        <f t="shared" si="3"/>
        <v>5.353028847104115</v>
      </c>
      <c r="E37">
        <f t="shared" si="4"/>
        <v>225438.89502580141</v>
      </c>
      <c r="F37" s="8">
        <v>4.8611111111111112E-2</v>
      </c>
      <c r="G37" s="3" t="s">
        <v>55</v>
      </c>
      <c r="H37" s="3" t="s">
        <v>56</v>
      </c>
      <c r="I37" s="3" t="s">
        <v>142</v>
      </c>
      <c r="J37" s="3">
        <f t="shared" ref="J37:J39" si="6">((E37*10*50)/50)*100</f>
        <v>225438895.02580142</v>
      </c>
      <c r="K37" s="4">
        <f t="shared" si="5"/>
        <v>225438895.02580142</v>
      </c>
      <c r="L37" s="14">
        <f>AVERAGE(K37:K39)</f>
        <v>228468611.10269901</v>
      </c>
      <c r="M37" s="15" t="s">
        <v>57</v>
      </c>
      <c r="S37" s="1"/>
      <c r="T37" s="4"/>
      <c r="U37" s="1"/>
    </row>
    <row r="38" spans="1:21" x14ac:dyDescent="0.2">
      <c r="A38" s="2" t="s">
        <v>148</v>
      </c>
      <c r="B38" s="1" t="s">
        <v>172</v>
      </c>
      <c r="C38" s="7">
        <v>18.172684399400101</v>
      </c>
      <c r="D38" s="1">
        <f t="shared" si="3"/>
        <v>5.3499870536907999</v>
      </c>
      <c r="E38">
        <f t="shared" si="4"/>
        <v>223865.44033338624</v>
      </c>
      <c r="F38" s="8">
        <v>4.8611111111111112E-2</v>
      </c>
      <c r="G38" s="3" t="s">
        <v>55</v>
      </c>
      <c r="H38" s="3" t="s">
        <v>56</v>
      </c>
      <c r="I38" s="3" t="s">
        <v>142</v>
      </c>
      <c r="J38" s="3">
        <f t="shared" si="6"/>
        <v>223865440.33338624</v>
      </c>
      <c r="K38" s="4">
        <f t="shared" si="5"/>
        <v>223865440.33338624</v>
      </c>
      <c r="L38" s="15"/>
      <c r="M38" s="15"/>
      <c r="S38" s="1"/>
      <c r="T38" s="4"/>
      <c r="U38" s="1"/>
    </row>
    <row r="39" spans="1:21" x14ac:dyDescent="0.2">
      <c r="A39" s="2" t="s">
        <v>149</v>
      </c>
      <c r="B39" s="1" t="s">
        <v>172</v>
      </c>
      <c r="C39" s="7">
        <v>18.085317271440601</v>
      </c>
      <c r="D39" s="1">
        <f t="shared" si="3"/>
        <v>5.3730987424742445</v>
      </c>
      <c r="E39">
        <f t="shared" si="4"/>
        <v>236101.49794890932</v>
      </c>
      <c r="F39" s="8">
        <v>4.8611111111111112E-2</v>
      </c>
      <c r="G39" s="3" t="s">
        <v>55</v>
      </c>
      <c r="H39" s="3" t="s">
        <v>56</v>
      </c>
      <c r="I39" s="3" t="s">
        <v>142</v>
      </c>
      <c r="J39" s="3">
        <f t="shared" si="6"/>
        <v>236101497.94890931</v>
      </c>
      <c r="K39" s="4">
        <f t="shared" si="5"/>
        <v>236101497.94890931</v>
      </c>
      <c r="L39" s="15"/>
      <c r="M39" s="15"/>
      <c r="S39" s="1"/>
      <c r="T39" s="4"/>
      <c r="U39" s="1"/>
    </row>
    <row r="40" spans="1:21" x14ac:dyDescent="0.2">
      <c r="A40" s="2" t="s">
        <v>150</v>
      </c>
      <c r="B40" s="1" t="s">
        <v>173</v>
      </c>
      <c r="C40" s="7">
        <v>17.409216698471599</v>
      </c>
      <c r="D40" s="1">
        <f t="shared" si="3"/>
        <v>5.5519512055655289</v>
      </c>
      <c r="E40">
        <f t="shared" si="4"/>
        <v>356411.08720147738</v>
      </c>
      <c r="F40" s="8">
        <v>4.8611111111111112E-2</v>
      </c>
      <c r="G40" s="3" t="s">
        <v>55</v>
      </c>
      <c r="H40" s="3" t="s">
        <v>56</v>
      </c>
      <c r="I40" s="3" t="s">
        <v>142</v>
      </c>
      <c r="J40" s="3">
        <f t="shared" ref="J40:J42" si="7">((E40*10*50)/50)*100</f>
        <v>356411087.20147741</v>
      </c>
      <c r="K40" s="4">
        <f t="shared" si="5"/>
        <v>356411087.20147741</v>
      </c>
      <c r="L40" s="14">
        <f>AVERAGE(K40:K42)</f>
        <v>342975570.79788083</v>
      </c>
      <c r="M40" s="15" t="s">
        <v>57</v>
      </c>
      <c r="O40" s="11"/>
    </row>
    <row r="41" spans="1:21" x14ac:dyDescent="0.2">
      <c r="A41" s="2" t="s">
        <v>151</v>
      </c>
      <c r="B41" s="1" t="s">
        <v>173</v>
      </c>
      <c r="C41" s="7">
        <v>17.549859633543701</v>
      </c>
      <c r="D41" s="1">
        <f t="shared" si="3"/>
        <v>5.5147461855437721</v>
      </c>
      <c r="E41">
        <f t="shared" si="4"/>
        <v>327149.44325038162</v>
      </c>
      <c r="F41" s="8">
        <v>4.8611111111111112E-2</v>
      </c>
      <c r="G41" s="3" t="s">
        <v>55</v>
      </c>
      <c r="H41" s="3" t="s">
        <v>56</v>
      </c>
      <c r="I41" s="3" t="s">
        <v>142</v>
      </c>
      <c r="J41" s="3">
        <f t="shared" si="7"/>
        <v>327149443.25038165</v>
      </c>
      <c r="K41" s="4">
        <f t="shared" si="5"/>
        <v>327149443.25038165</v>
      </c>
      <c r="L41" s="15"/>
      <c r="M41" s="15"/>
      <c r="O41" s="11"/>
    </row>
    <row r="42" spans="1:21" x14ac:dyDescent="0.2">
      <c r="A42" s="2" t="s">
        <v>152</v>
      </c>
      <c r="B42" s="1" t="s">
        <v>173</v>
      </c>
      <c r="C42" s="7">
        <v>17.460897500565199</v>
      </c>
      <c r="D42" s="1">
        <f t="shared" si="3"/>
        <v>5.538279809447074</v>
      </c>
      <c r="E42">
        <f t="shared" si="4"/>
        <v>345366.18194178346</v>
      </c>
      <c r="F42" s="8">
        <v>4.8611111111111112E-2</v>
      </c>
      <c r="G42" s="3" t="s">
        <v>55</v>
      </c>
      <c r="H42" s="3" t="s">
        <v>56</v>
      </c>
      <c r="I42" s="3" t="s">
        <v>142</v>
      </c>
      <c r="J42" s="3">
        <f t="shared" si="7"/>
        <v>345366181.94178349</v>
      </c>
      <c r="K42" s="4">
        <f t="shared" si="5"/>
        <v>345366181.94178349</v>
      </c>
      <c r="L42" s="15"/>
      <c r="M42" s="15"/>
      <c r="O42" s="11"/>
    </row>
    <row r="43" spans="1:21" x14ac:dyDescent="0.2">
      <c r="A43" s="2" t="s">
        <v>153</v>
      </c>
      <c r="B43" s="1" t="s">
        <v>174</v>
      </c>
      <c r="C43" s="7">
        <v>16.854198163886501</v>
      </c>
      <c r="D43" s="1">
        <f t="shared" si="3"/>
        <v>5.6987731961695971</v>
      </c>
      <c r="E43">
        <f t="shared" si="4"/>
        <v>499773.4675573624</v>
      </c>
      <c r="F43" s="8">
        <v>4.8611111111111112E-2</v>
      </c>
      <c r="G43" s="3" t="s">
        <v>55</v>
      </c>
      <c r="H43" s="3" t="s">
        <v>56</v>
      </c>
      <c r="I43" s="3" t="s">
        <v>142</v>
      </c>
      <c r="J43" s="3">
        <f>((E43*10*50)/50)*100</f>
        <v>499773467.55736238</v>
      </c>
      <c r="K43" s="4">
        <f t="shared" si="5"/>
        <v>499773467.55736238</v>
      </c>
      <c r="L43" s="14">
        <f>AVERAGE(K43:K45)</f>
        <v>540554415.79915774</v>
      </c>
      <c r="M43" s="15" t="s">
        <v>57</v>
      </c>
      <c r="O43" s="11"/>
    </row>
    <row r="44" spans="1:21" x14ac:dyDescent="0.2">
      <c r="A44" s="2" t="s">
        <v>154</v>
      </c>
      <c r="B44" s="1" t="s">
        <v>174</v>
      </c>
      <c r="C44" s="7">
        <v>16.720971683040801</v>
      </c>
      <c r="D44" s="1">
        <f t="shared" si="3"/>
        <v>5.7340163023003905</v>
      </c>
      <c r="E44">
        <f t="shared" si="4"/>
        <v>542021.23610606045</v>
      </c>
      <c r="F44" s="8">
        <v>4.8611111111111112E-2</v>
      </c>
      <c r="G44" s="3" t="s">
        <v>55</v>
      </c>
      <c r="H44" s="3" t="s">
        <v>56</v>
      </c>
      <c r="I44" s="3" t="s">
        <v>142</v>
      </c>
      <c r="J44" s="3">
        <f t="shared" ref="J44:J60" si="8">((E44*10*50)/50)*100</f>
        <v>542021236.1060605</v>
      </c>
      <c r="K44" s="4">
        <f t="shared" si="5"/>
        <v>542021236.1060605</v>
      </c>
      <c r="L44" s="15"/>
      <c r="M44" s="15"/>
      <c r="O44" s="11"/>
    </row>
    <row r="45" spans="1:21" x14ac:dyDescent="0.2">
      <c r="A45" s="2" t="s">
        <v>155</v>
      </c>
      <c r="B45" s="1" t="s">
        <v>174</v>
      </c>
      <c r="C45" s="7">
        <v>16.6101613352361</v>
      </c>
      <c r="D45" s="1">
        <f t="shared" si="3"/>
        <v>5.7633295501117949</v>
      </c>
      <c r="E45">
        <f t="shared" si="4"/>
        <v>579868.54373405024</v>
      </c>
      <c r="F45" s="8">
        <v>4.8611111111111112E-2</v>
      </c>
      <c r="G45" s="3" t="s">
        <v>55</v>
      </c>
      <c r="H45" s="3" t="s">
        <v>56</v>
      </c>
      <c r="I45" s="3" t="s">
        <v>142</v>
      </c>
      <c r="J45" s="3">
        <f t="shared" si="8"/>
        <v>579868543.73405027</v>
      </c>
      <c r="K45" s="4">
        <f t="shared" si="5"/>
        <v>579868543.73405027</v>
      </c>
      <c r="L45" s="15"/>
      <c r="M45" s="15"/>
      <c r="O45" s="11"/>
    </row>
    <row r="46" spans="1:21" x14ac:dyDescent="0.2">
      <c r="A46" s="2" t="s">
        <v>156</v>
      </c>
      <c r="B46" s="1" t="s">
        <v>175</v>
      </c>
      <c r="C46" s="7">
        <v>29.233918553344601</v>
      </c>
      <c r="D46" s="1">
        <f t="shared" si="3"/>
        <v>2.4239002370876821</v>
      </c>
      <c r="E46">
        <f t="shared" si="4"/>
        <v>265.39958356774832</v>
      </c>
      <c r="F46" s="8">
        <v>4.8611111111111112E-2</v>
      </c>
      <c r="G46" s="3" t="s">
        <v>55</v>
      </c>
      <c r="H46" s="3" t="s">
        <v>56</v>
      </c>
      <c r="I46" s="3" t="s">
        <v>142</v>
      </c>
      <c r="J46" s="3">
        <f t="shared" si="8"/>
        <v>265399.58356774831</v>
      </c>
      <c r="K46" s="4">
        <f t="shared" si="5"/>
        <v>265399.58356774831</v>
      </c>
      <c r="L46" s="14">
        <f t="shared" ref="L46" si="9">AVERAGE(K46:K48)</f>
        <v>275053.19064765872</v>
      </c>
      <c r="M46" s="15" t="s">
        <v>57</v>
      </c>
      <c r="O46" s="11"/>
    </row>
    <row r="47" spans="1:21" x14ac:dyDescent="0.2">
      <c r="A47" s="2" t="s">
        <v>157</v>
      </c>
      <c r="B47" s="1" t="s">
        <v>175</v>
      </c>
      <c r="C47" s="7">
        <v>29.142788693676199</v>
      </c>
      <c r="D47" s="1">
        <f t="shared" si="3"/>
        <v>2.4480073012057955</v>
      </c>
      <c r="E47">
        <f t="shared" si="4"/>
        <v>280.54808023099275</v>
      </c>
      <c r="F47" s="8">
        <v>4.8611111111111112E-2</v>
      </c>
      <c r="G47" s="3" t="s">
        <v>55</v>
      </c>
      <c r="H47" s="3" t="s">
        <v>56</v>
      </c>
      <c r="I47" s="3" t="s">
        <v>142</v>
      </c>
      <c r="J47" s="3">
        <f t="shared" si="8"/>
        <v>280548.08023099275</v>
      </c>
      <c r="K47" s="4">
        <f t="shared" si="5"/>
        <v>280548.08023099275</v>
      </c>
      <c r="L47" s="15"/>
      <c r="M47" s="15"/>
      <c r="O47" s="11"/>
    </row>
    <row r="48" spans="1:21" x14ac:dyDescent="0.2">
      <c r="A48" s="2" t="s">
        <v>158</v>
      </c>
      <c r="B48" s="1" t="s">
        <v>175</v>
      </c>
      <c r="C48" s="7">
        <v>29.150626455346401</v>
      </c>
      <c r="D48" s="1">
        <f t="shared" si="3"/>
        <v>2.4459339366267914</v>
      </c>
      <c r="E48">
        <f t="shared" si="4"/>
        <v>279.21190814423522</v>
      </c>
      <c r="F48" s="8">
        <v>4.8611111111111112E-2</v>
      </c>
      <c r="G48" s="3" t="s">
        <v>55</v>
      </c>
      <c r="H48" s="3" t="s">
        <v>56</v>
      </c>
      <c r="I48" s="3" t="s">
        <v>142</v>
      </c>
      <c r="J48" s="3">
        <f t="shared" si="8"/>
        <v>279211.9081442352</v>
      </c>
      <c r="K48" s="4">
        <f t="shared" si="5"/>
        <v>279211.9081442352</v>
      </c>
      <c r="L48" s="15"/>
      <c r="M48" s="15"/>
      <c r="O48" s="11"/>
    </row>
    <row r="49" spans="1:13" x14ac:dyDescent="0.2">
      <c r="A49" s="2" t="s">
        <v>159</v>
      </c>
      <c r="B49" s="1" t="s">
        <v>176</v>
      </c>
      <c r="C49" s="7">
        <v>17.634345701963898</v>
      </c>
      <c r="D49" s="1">
        <f t="shared" si="3"/>
        <v>5.4923966386893808</v>
      </c>
      <c r="E49">
        <f t="shared" si="4"/>
        <v>310739.62599691114</v>
      </c>
      <c r="F49" s="8">
        <v>4.8611111111111112E-2</v>
      </c>
      <c r="G49" s="3" t="s">
        <v>55</v>
      </c>
      <c r="H49" s="3" t="s">
        <v>56</v>
      </c>
      <c r="I49" s="3" t="s">
        <v>142</v>
      </c>
      <c r="J49" s="3">
        <f t="shared" si="8"/>
        <v>310739625.99691117</v>
      </c>
      <c r="K49" s="4">
        <f t="shared" si="5"/>
        <v>310739625.99691117</v>
      </c>
      <c r="L49" s="14">
        <f t="shared" ref="L49" si="10">AVERAGE(K49:K51)</f>
        <v>334221579.4010089</v>
      </c>
      <c r="M49" s="15" t="s">
        <v>57</v>
      </c>
    </row>
    <row r="50" spans="1:13" x14ac:dyDescent="0.2">
      <c r="A50" s="2" t="s">
        <v>160</v>
      </c>
      <c r="B50" s="1" t="s">
        <v>176</v>
      </c>
      <c r="C50" s="7">
        <v>17.4839990354739</v>
      </c>
      <c r="D50" s="1">
        <f t="shared" si="3"/>
        <v>5.5321686381438662</v>
      </c>
      <c r="E50">
        <f t="shared" si="4"/>
        <v>340540.39711911452</v>
      </c>
      <c r="F50" s="8">
        <v>4.8611111111111112E-2</v>
      </c>
      <c r="G50" s="3" t="s">
        <v>55</v>
      </c>
      <c r="H50" s="3" t="s">
        <v>56</v>
      </c>
      <c r="I50" s="3" t="s">
        <v>142</v>
      </c>
      <c r="J50" s="3">
        <f t="shared" si="8"/>
        <v>340540397.11911452</v>
      </c>
      <c r="K50" s="4">
        <f t="shared" si="5"/>
        <v>340540397.11911452</v>
      </c>
      <c r="L50" s="15"/>
      <c r="M50" s="15"/>
    </row>
    <row r="51" spans="1:13" x14ac:dyDescent="0.2">
      <c r="A51" s="2" t="s">
        <v>161</v>
      </c>
      <c r="B51" s="1" t="s">
        <v>176</v>
      </c>
      <c r="C51" s="7">
        <v>17.432534341043699</v>
      </c>
      <c r="D51" s="1">
        <f t="shared" si="3"/>
        <v>5.5457828661582891</v>
      </c>
      <c r="E51">
        <f t="shared" si="4"/>
        <v>351384.71508700098</v>
      </c>
      <c r="F51" s="8">
        <v>4.8611111111111112E-2</v>
      </c>
      <c r="G51" s="3" t="s">
        <v>55</v>
      </c>
      <c r="H51" s="3" t="s">
        <v>56</v>
      </c>
      <c r="I51" s="3" t="s">
        <v>142</v>
      </c>
      <c r="J51" s="3">
        <f t="shared" si="8"/>
        <v>351384715.08700097</v>
      </c>
      <c r="K51" s="4">
        <f t="shared" si="5"/>
        <v>351384715.08700097</v>
      </c>
      <c r="L51" s="15"/>
      <c r="M51" s="15"/>
    </row>
    <row r="52" spans="1:13" x14ac:dyDescent="0.2">
      <c r="A52" s="2" t="s">
        <v>162</v>
      </c>
      <c r="B52" s="1" t="s">
        <v>177</v>
      </c>
      <c r="C52" s="7">
        <v>16.413425922270601</v>
      </c>
      <c r="D52" s="1">
        <f t="shared" si="3"/>
        <v>5.8153730102018271</v>
      </c>
      <c r="E52">
        <f t="shared" si="4"/>
        <v>653691.7594377147</v>
      </c>
      <c r="F52" s="8">
        <v>4.8611111111111112E-2</v>
      </c>
      <c r="G52" s="3" t="s">
        <v>55</v>
      </c>
      <c r="H52" s="3" t="s">
        <v>56</v>
      </c>
      <c r="I52" s="3" t="s">
        <v>142</v>
      </c>
      <c r="J52" s="3">
        <f t="shared" si="8"/>
        <v>653691759.4377147</v>
      </c>
      <c r="K52" s="4">
        <f t="shared" si="5"/>
        <v>653691759.4377147</v>
      </c>
      <c r="L52" s="14">
        <f t="shared" ref="L52" si="11">AVERAGE(K52:K54)</f>
        <v>688398346.5547899</v>
      </c>
      <c r="M52" s="15" t="s">
        <v>57</v>
      </c>
    </row>
    <row r="53" spans="1:13" x14ac:dyDescent="0.2">
      <c r="A53" s="2" t="s">
        <v>163</v>
      </c>
      <c r="B53" s="1" t="s">
        <v>177</v>
      </c>
      <c r="C53" s="7">
        <v>16.299065330983701</v>
      </c>
      <c r="D53" s="1">
        <f t="shared" si="3"/>
        <v>5.8456254227126143</v>
      </c>
      <c r="E53">
        <f t="shared" si="4"/>
        <v>700850.55680724059</v>
      </c>
      <c r="F53" s="8">
        <v>4.8611111111111112E-2</v>
      </c>
      <c r="G53" s="3" t="s">
        <v>55</v>
      </c>
      <c r="H53" s="3" t="s">
        <v>56</v>
      </c>
      <c r="I53" s="3" t="s">
        <v>142</v>
      </c>
      <c r="J53" s="3">
        <f t="shared" si="8"/>
        <v>700850556.80724061</v>
      </c>
      <c r="K53" s="4">
        <f t="shared" si="5"/>
        <v>700850556.80724061</v>
      </c>
      <c r="L53" s="15"/>
      <c r="M53" s="15"/>
    </row>
    <row r="54" spans="1:13" x14ac:dyDescent="0.2">
      <c r="A54" s="2" t="s">
        <v>164</v>
      </c>
      <c r="B54" s="1" t="s">
        <v>177</v>
      </c>
      <c r="C54" s="7">
        <v>16.276263072974501</v>
      </c>
      <c r="D54" s="1">
        <f t="shared" si="3"/>
        <v>5.8516574247135589</v>
      </c>
      <c r="E54">
        <f t="shared" si="4"/>
        <v>710652.72341941437</v>
      </c>
      <c r="F54" s="8">
        <v>4.8611111111111112E-2</v>
      </c>
      <c r="G54" s="3" t="s">
        <v>55</v>
      </c>
      <c r="H54" s="3" t="s">
        <v>56</v>
      </c>
      <c r="I54" s="3" t="s">
        <v>142</v>
      </c>
      <c r="J54" s="3">
        <f t="shared" si="8"/>
        <v>710652723.4194144</v>
      </c>
      <c r="K54" s="4">
        <f t="shared" si="5"/>
        <v>710652723.4194144</v>
      </c>
      <c r="L54" s="15"/>
      <c r="M54" s="15"/>
    </row>
    <row r="55" spans="1:13" x14ac:dyDescent="0.2">
      <c r="A55" s="2" t="s">
        <v>165</v>
      </c>
      <c r="B55" s="1" t="s">
        <v>178</v>
      </c>
      <c r="C55" s="7">
        <v>17.125978088987999</v>
      </c>
      <c r="D55" s="1">
        <f t="shared" si="3"/>
        <v>5.6268778140821212</v>
      </c>
      <c r="E55">
        <f t="shared" si="4"/>
        <v>423523.79363110347</v>
      </c>
      <c r="F55" s="8">
        <v>4.8611111111111112E-2</v>
      </c>
      <c r="G55" s="3" t="s">
        <v>55</v>
      </c>
      <c r="H55" s="3" t="s">
        <v>56</v>
      </c>
      <c r="I55" s="3" t="s">
        <v>142</v>
      </c>
      <c r="J55" s="3">
        <f t="shared" si="8"/>
        <v>423523793.63110346</v>
      </c>
      <c r="K55" s="4">
        <f t="shared" si="5"/>
        <v>423523793.63110346</v>
      </c>
      <c r="L55" s="14">
        <f t="shared" ref="L55" si="12">AVERAGE(K55:K57)</f>
        <v>428053703.45769054</v>
      </c>
      <c r="M55" s="15" t="s">
        <v>57</v>
      </c>
    </row>
    <row r="56" spans="1:13" x14ac:dyDescent="0.2">
      <c r="A56" s="2" t="s">
        <v>166</v>
      </c>
      <c r="B56" s="1" t="s">
        <v>178</v>
      </c>
      <c r="C56" s="7">
        <v>17.101269940045398</v>
      </c>
      <c r="D56" s="1">
        <f t="shared" si="3"/>
        <v>5.6334139914993422</v>
      </c>
      <c r="E56">
        <f t="shared" si="4"/>
        <v>429946.07786412141</v>
      </c>
      <c r="F56" s="8">
        <v>4.8611111111111112E-2</v>
      </c>
      <c r="G56" s="3" t="s">
        <v>55</v>
      </c>
      <c r="H56" s="3" t="s">
        <v>56</v>
      </c>
      <c r="I56" s="3" t="s">
        <v>142</v>
      </c>
      <c r="J56" s="3">
        <f t="shared" si="8"/>
        <v>429946077.86412144</v>
      </c>
      <c r="K56" s="4">
        <f t="shared" si="5"/>
        <v>429946077.86412144</v>
      </c>
      <c r="L56" s="15"/>
      <c r="M56" s="15"/>
    </row>
    <row r="57" spans="1:13" x14ac:dyDescent="0.2">
      <c r="A57" s="2" t="s">
        <v>167</v>
      </c>
      <c r="B57" s="1" t="s">
        <v>178</v>
      </c>
      <c r="C57" s="7">
        <v>17.098427045528101</v>
      </c>
      <c r="D57" s="1">
        <f t="shared" si="3"/>
        <v>5.6341660374331219</v>
      </c>
      <c r="E57">
        <f t="shared" si="4"/>
        <v>430691.23887784663</v>
      </c>
      <c r="F57" s="8">
        <v>4.8611111111111112E-2</v>
      </c>
      <c r="G57" s="3" t="s">
        <v>55</v>
      </c>
      <c r="H57" s="3" t="s">
        <v>56</v>
      </c>
      <c r="I57" s="3" t="s">
        <v>142</v>
      </c>
      <c r="J57" s="3">
        <f t="shared" si="8"/>
        <v>430691238.87784666</v>
      </c>
      <c r="K57" s="4">
        <f t="shared" si="5"/>
        <v>430691238.87784666</v>
      </c>
      <c r="L57" s="15"/>
      <c r="M57" s="15"/>
    </row>
    <row r="58" spans="1:13" x14ac:dyDescent="0.2">
      <c r="A58" s="2" t="s">
        <v>168</v>
      </c>
      <c r="B58" s="1" t="s">
        <v>179</v>
      </c>
      <c r="C58" s="7">
        <v>16.6116352860052</v>
      </c>
      <c r="D58" s="1">
        <f t="shared" si="3"/>
        <v>5.7629396381133908</v>
      </c>
      <c r="E58">
        <f t="shared" si="4"/>
        <v>579348.16816724651</v>
      </c>
      <c r="F58" s="8">
        <v>4.8611111111111112E-2</v>
      </c>
      <c r="G58" s="3" t="s">
        <v>55</v>
      </c>
      <c r="H58" s="3" t="s">
        <v>56</v>
      </c>
      <c r="I58" s="3" t="s">
        <v>142</v>
      </c>
      <c r="J58" s="3">
        <f t="shared" si="8"/>
        <v>579348168.16724646</v>
      </c>
      <c r="K58" s="4">
        <f t="shared" si="5"/>
        <v>579348168.16724646</v>
      </c>
      <c r="L58" s="14">
        <f t="shared" ref="L58" si="13">AVERAGE(K58:K60)</f>
        <v>649778976.673406</v>
      </c>
      <c r="M58" s="15" t="s">
        <v>57</v>
      </c>
    </row>
    <row r="59" spans="1:13" x14ac:dyDescent="0.2">
      <c r="A59" s="2" t="s">
        <v>169</v>
      </c>
      <c r="B59" s="1" t="s">
        <v>179</v>
      </c>
      <c r="C59" s="7">
        <v>16.359917060267399</v>
      </c>
      <c r="D59" s="1">
        <f t="shared" si="3"/>
        <v>5.8295279926838832</v>
      </c>
      <c r="E59">
        <f t="shared" si="4"/>
        <v>675348.58254753216</v>
      </c>
      <c r="F59" s="8">
        <v>4.8611111111111112E-2</v>
      </c>
      <c r="G59" s="3" t="s">
        <v>55</v>
      </c>
      <c r="H59" s="3" t="s">
        <v>56</v>
      </c>
      <c r="I59" s="3" t="s">
        <v>142</v>
      </c>
      <c r="J59" s="3">
        <f t="shared" si="8"/>
        <v>675348582.5475322</v>
      </c>
      <c r="K59" s="4">
        <f t="shared" si="5"/>
        <v>675348582.5475322</v>
      </c>
      <c r="L59" s="15"/>
      <c r="M59" s="15"/>
    </row>
    <row r="60" spans="1:13" x14ac:dyDescent="0.2">
      <c r="A60" s="2" t="s">
        <v>170</v>
      </c>
      <c r="B60" s="1" t="s">
        <v>179</v>
      </c>
      <c r="C60" s="7">
        <v>16.313677833355801</v>
      </c>
      <c r="D60" s="1">
        <f t="shared" si="3"/>
        <v>5.8417599001178022</v>
      </c>
      <c r="E60">
        <f t="shared" si="4"/>
        <v>694640.17930543923</v>
      </c>
      <c r="F60" s="8">
        <v>4.8611111111111112E-2</v>
      </c>
      <c r="G60" s="3" t="s">
        <v>55</v>
      </c>
      <c r="H60" s="3" t="s">
        <v>56</v>
      </c>
      <c r="I60" s="3" t="s">
        <v>142</v>
      </c>
      <c r="J60" s="3">
        <f t="shared" si="8"/>
        <v>694640179.30543923</v>
      </c>
      <c r="K60" s="4">
        <f t="shared" si="5"/>
        <v>694640179.30543923</v>
      </c>
      <c r="L60" s="15"/>
      <c r="M60" s="15"/>
    </row>
    <row r="61" spans="1:13" x14ac:dyDescent="0.2">
      <c r="A61" s="2"/>
      <c r="B61" s="1"/>
      <c r="C61" s="7"/>
      <c r="D61" s="1"/>
      <c r="F61" s="8"/>
      <c r="G61" s="3"/>
      <c r="H61" s="3"/>
      <c r="I61" s="3"/>
      <c r="J61" s="3"/>
      <c r="K61" s="4"/>
      <c r="L61" s="9"/>
      <c r="M61" s="10"/>
    </row>
    <row r="62" spans="1:13" x14ac:dyDescent="0.2">
      <c r="A62" s="2"/>
      <c r="B62" s="1"/>
      <c r="C62" s="7"/>
      <c r="D62" s="1"/>
      <c r="F62" s="8"/>
      <c r="G62" s="3"/>
      <c r="H62" s="3"/>
      <c r="I62" s="3"/>
      <c r="J62" s="3"/>
      <c r="K62" s="4"/>
      <c r="L62" s="10"/>
      <c r="M62" s="10"/>
    </row>
    <row r="63" spans="1:13" x14ac:dyDescent="0.2">
      <c r="A63" s="2"/>
      <c r="B63" s="1"/>
      <c r="C63" s="7"/>
      <c r="D63" s="1"/>
      <c r="F63" s="8"/>
      <c r="G63" s="3"/>
      <c r="H63" s="3"/>
      <c r="I63" s="3"/>
      <c r="J63" s="3"/>
      <c r="K63" s="4"/>
      <c r="L63" s="10"/>
      <c r="M63" s="10"/>
    </row>
    <row r="64" spans="1:13" x14ac:dyDescent="0.2">
      <c r="A64" s="2"/>
      <c r="B64" s="1"/>
      <c r="C64" s="7"/>
      <c r="D64" s="1"/>
      <c r="F64" s="8"/>
      <c r="G64" s="3"/>
      <c r="H64" s="3"/>
      <c r="I64" s="3"/>
      <c r="J64" s="3"/>
      <c r="K64" s="4"/>
      <c r="L64" s="9"/>
      <c r="M64" s="10"/>
    </row>
    <row r="65" spans="1:13" x14ac:dyDescent="0.2">
      <c r="A65" s="2"/>
      <c r="B65" s="1"/>
      <c r="C65" s="7"/>
      <c r="D65" s="1"/>
      <c r="F65" s="8"/>
      <c r="G65" s="3"/>
      <c r="H65" s="3"/>
      <c r="I65" s="3"/>
      <c r="J65" s="3"/>
      <c r="K65" s="4"/>
      <c r="L65" s="10"/>
      <c r="M65" s="10"/>
    </row>
    <row r="66" spans="1:13" x14ac:dyDescent="0.2">
      <c r="A66" s="2"/>
      <c r="B66" s="1"/>
      <c r="C66" s="7"/>
      <c r="D66" s="1"/>
      <c r="F66" s="8"/>
      <c r="G66" s="3"/>
      <c r="H66" s="3"/>
      <c r="I66" s="3"/>
      <c r="J66" s="3"/>
      <c r="K66" s="4"/>
      <c r="L66" s="10"/>
      <c r="M66" s="10"/>
    </row>
    <row r="67" spans="1:13" x14ac:dyDescent="0.2">
      <c r="A67" s="2"/>
      <c r="B67" s="1"/>
      <c r="C67" s="7"/>
      <c r="D67" s="1"/>
      <c r="F67" s="8"/>
      <c r="G67" s="3"/>
      <c r="H67" s="3"/>
      <c r="I67" s="3"/>
      <c r="J67" s="3"/>
      <c r="K67" s="4"/>
      <c r="L67" s="9"/>
      <c r="M67" s="10"/>
    </row>
    <row r="68" spans="1:13" x14ac:dyDescent="0.2">
      <c r="A68" s="2"/>
      <c r="B68" s="1"/>
      <c r="C68" s="7"/>
      <c r="D68" s="1"/>
      <c r="F68" s="8"/>
      <c r="G68" s="3"/>
      <c r="H68" s="3"/>
      <c r="I68" s="3"/>
      <c r="J68" s="3"/>
      <c r="K68" s="4"/>
      <c r="L68" s="10"/>
      <c r="M68" s="10"/>
    </row>
    <row r="69" spans="1:13" x14ac:dyDescent="0.2">
      <c r="A69" s="2"/>
      <c r="B69" s="1"/>
      <c r="C69" s="7"/>
      <c r="D69" s="1"/>
      <c r="F69" s="8"/>
      <c r="G69" s="3"/>
      <c r="H69" s="3"/>
      <c r="I69" s="3"/>
      <c r="J69" s="3"/>
      <c r="K69" s="4"/>
      <c r="L69" s="10"/>
      <c r="M69" s="10"/>
    </row>
    <row r="70" spans="1:13" x14ac:dyDescent="0.2">
      <c r="A70" s="2"/>
      <c r="B70" s="1"/>
      <c r="C70" s="7"/>
      <c r="D70" s="1"/>
      <c r="F70" s="8"/>
      <c r="G70" s="3"/>
      <c r="H70" s="3"/>
      <c r="I70" s="3"/>
      <c r="J70" s="3"/>
      <c r="K70" s="4"/>
      <c r="L70" s="9"/>
      <c r="M70" s="10"/>
    </row>
    <row r="71" spans="1:13" x14ac:dyDescent="0.2">
      <c r="A71" s="2"/>
      <c r="B71" s="1"/>
      <c r="C71" s="7"/>
      <c r="D71" s="1"/>
      <c r="F71" s="8"/>
      <c r="G71" s="3"/>
      <c r="H71" s="3"/>
      <c r="I71" s="3"/>
      <c r="J71" s="3"/>
      <c r="K71" s="4"/>
      <c r="L71" s="10"/>
      <c r="M71" s="10"/>
    </row>
    <row r="72" spans="1:13" x14ac:dyDescent="0.2">
      <c r="A72" s="2"/>
      <c r="B72" s="1"/>
      <c r="C72" s="7"/>
      <c r="D72" s="1"/>
      <c r="F72" s="8"/>
      <c r="G72" s="3"/>
      <c r="H72" s="3"/>
      <c r="I72" s="3"/>
      <c r="J72" s="3"/>
      <c r="K72" s="4"/>
      <c r="L72" s="10"/>
      <c r="M72" s="10"/>
    </row>
    <row r="73" spans="1:13" x14ac:dyDescent="0.2">
      <c r="A73" s="2"/>
      <c r="B73" s="1"/>
      <c r="C73" s="7"/>
      <c r="D73" s="1"/>
      <c r="F73" s="8"/>
      <c r="G73" s="3"/>
      <c r="H73" s="3"/>
      <c r="I73" s="3"/>
      <c r="J73" s="3"/>
      <c r="K73" s="4"/>
      <c r="L73" s="9"/>
      <c r="M73" s="10"/>
    </row>
    <row r="74" spans="1:13" x14ac:dyDescent="0.2">
      <c r="A74" s="2"/>
      <c r="B74" s="1"/>
      <c r="C74" s="7"/>
      <c r="D74" s="1"/>
      <c r="F74" s="8"/>
      <c r="G74" s="3"/>
      <c r="H74" s="3"/>
      <c r="I74" s="3"/>
      <c r="J74" s="3"/>
      <c r="K74" s="4"/>
      <c r="L74" s="10"/>
      <c r="M74" s="10"/>
    </row>
    <row r="75" spans="1:13" x14ac:dyDescent="0.2">
      <c r="A75" s="2"/>
      <c r="B75" s="1"/>
      <c r="C75" s="7"/>
      <c r="D75" s="1"/>
      <c r="F75" s="8"/>
      <c r="G75" s="3"/>
      <c r="H75" s="3"/>
      <c r="I75" s="3"/>
      <c r="J75" s="3"/>
      <c r="K75" s="4"/>
      <c r="L75" s="10"/>
      <c r="M75" s="10"/>
    </row>
    <row r="76" spans="1:13" x14ac:dyDescent="0.2">
      <c r="A76" s="2"/>
      <c r="B76" s="1"/>
      <c r="C76" s="7"/>
      <c r="D76" s="1"/>
      <c r="F76" s="8"/>
      <c r="G76" s="3"/>
      <c r="H76" s="3"/>
      <c r="I76" s="3"/>
      <c r="J76" s="3"/>
      <c r="K76" s="4"/>
      <c r="L76" s="9"/>
      <c r="M76" s="10"/>
    </row>
    <row r="77" spans="1:13" x14ac:dyDescent="0.2">
      <c r="A77" s="2"/>
      <c r="B77" s="1"/>
      <c r="C77" s="7"/>
      <c r="D77" s="1"/>
      <c r="F77" s="8"/>
      <c r="G77" s="3"/>
      <c r="H77" s="3"/>
      <c r="I77" s="3"/>
      <c r="J77" s="3"/>
      <c r="K77" s="4"/>
      <c r="L77" s="10"/>
      <c r="M77" s="10"/>
    </row>
    <row r="78" spans="1:13" x14ac:dyDescent="0.2">
      <c r="A78" s="2"/>
      <c r="B78" s="1"/>
      <c r="C78" s="7"/>
      <c r="D78" s="1"/>
      <c r="F78" s="8"/>
      <c r="G78" s="3"/>
      <c r="H78" s="3"/>
      <c r="I78" s="3"/>
      <c r="J78" s="3"/>
      <c r="K78" s="4"/>
      <c r="L78" s="10"/>
      <c r="M78" s="10"/>
    </row>
    <row r="79" spans="1:13" x14ac:dyDescent="0.2">
      <c r="A79" s="2"/>
      <c r="B79" s="1"/>
      <c r="C79" s="7"/>
      <c r="D79" s="1"/>
      <c r="F79" s="8"/>
      <c r="G79" s="3"/>
      <c r="H79" s="3"/>
      <c r="I79" s="3"/>
      <c r="J79" s="3"/>
      <c r="K79" s="4"/>
      <c r="L79" s="9"/>
      <c r="M79" s="10"/>
    </row>
    <row r="80" spans="1:13" x14ac:dyDescent="0.2">
      <c r="A80" s="2"/>
      <c r="B80" s="1"/>
      <c r="C80" s="7"/>
      <c r="D80" s="1"/>
      <c r="F80" s="8"/>
      <c r="G80" s="3"/>
      <c r="H80" s="3"/>
      <c r="I80" s="3"/>
      <c r="J80" s="3"/>
      <c r="K80" s="4"/>
      <c r="L80" s="10"/>
      <c r="M80" s="10"/>
    </row>
    <row r="81" spans="1:13" x14ac:dyDescent="0.2">
      <c r="A81" s="2"/>
      <c r="B81" s="1"/>
      <c r="C81" s="7"/>
      <c r="D81" s="1"/>
      <c r="F81" s="8"/>
      <c r="G81" s="3"/>
      <c r="H81" s="3"/>
      <c r="I81" s="3"/>
      <c r="J81" s="3"/>
      <c r="K81" s="4"/>
      <c r="L81" s="10"/>
      <c r="M81" s="10"/>
    </row>
    <row r="82" spans="1:13" x14ac:dyDescent="0.2">
      <c r="A82" s="2"/>
      <c r="B82" s="1"/>
      <c r="C82" s="7"/>
      <c r="D82" s="1"/>
      <c r="F82" s="8"/>
      <c r="G82" s="3"/>
      <c r="H82" s="3"/>
      <c r="I82" s="3"/>
      <c r="J82" s="3"/>
      <c r="K82" s="4"/>
      <c r="L82" s="9"/>
      <c r="M82" s="10"/>
    </row>
    <row r="83" spans="1:13" x14ac:dyDescent="0.2">
      <c r="A83" s="2"/>
      <c r="B83" s="1"/>
      <c r="C83" s="7"/>
      <c r="D83" s="1"/>
      <c r="F83" s="8"/>
      <c r="G83" s="3"/>
      <c r="H83" s="3"/>
      <c r="I83" s="3"/>
      <c r="J83" s="3"/>
      <c r="K83" s="4"/>
      <c r="L83" s="10"/>
      <c r="M83" s="10"/>
    </row>
    <row r="84" spans="1:13" x14ac:dyDescent="0.2">
      <c r="A84" s="2"/>
      <c r="B84" s="1"/>
      <c r="C84" s="7"/>
      <c r="D84" s="1"/>
      <c r="F84" s="8"/>
      <c r="G84" s="3"/>
      <c r="H84" s="3"/>
      <c r="I84" s="3"/>
      <c r="J84" s="3"/>
      <c r="K84" s="4"/>
      <c r="L84" s="10"/>
      <c r="M84" s="10"/>
    </row>
    <row r="85" spans="1:13" x14ac:dyDescent="0.2">
      <c r="A85" s="2"/>
      <c r="B85" s="1"/>
      <c r="C85" s="7"/>
      <c r="D85" s="1"/>
      <c r="F85" s="8"/>
      <c r="G85" s="3"/>
      <c r="H85" s="3"/>
      <c r="I85" s="3"/>
      <c r="J85" s="3"/>
      <c r="K85" s="4"/>
      <c r="L85" s="9"/>
      <c r="M85" s="10"/>
    </row>
    <row r="86" spans="1:13" x14ac:dyDescent="0.2">
      <c r="A86" s="2"/>
      <c r="B86" s="1"/>
      <c r="C86" s="7"/>
      <c r="D86" s="1"/>
      <c r="F86" s="8"/>
      <c r="G86" s="3"/>
      <c r="H86" s="3"/>
      <c r="I86" s="3"/>
      <c r="J86" s="3"/>
      <c r="K86" s="4"/>
      <c r="L86" s="10"/>
      <c r="M86" s="10"/>
    </row>
    <row r="87" spans="1:13" x14ac:dyDescent="0.2">
      <c r="A87" s="2"/>
      <c r="B87" s="1"/>
      <c r="C87" s="7"/>
      <c r="D87" s="1"/>
      <c r="F87" s="8"/>
      <c r="G87" s="3"/>
      <c r="H87" s="3"/>
      <c r="I87" s="3"/>
      <c r="J87" s="3"/>
      <c r="K87" s="4"/>
      <c r="L87" s="10"/>
      <c r="M87" s="10"/>
    </row>
    <row r="88" spans="1:13" x14ac:dyDescent="0.2">
      <c r="A88" s="2"/>
      <c r="B88" s="1"/>
      <c r="C88" s="7"/>
      <c r="D88" s="1"/>
      <c r="F88" s="8"/>
      <c r="G88" s="3"/>
      <c r="H88" s="3"/>
      <c r="I88" s="3"/>
      <c r="J88" s="3"/>
      <c r="K88" s="4"/>
      <c r="L88" s="9"/>
      <c r="M88" s="10"/>
    </row>
    <row r="89" spans="1:13" x14ac:dyDescent="0.2">
      <c r="A89" s="2"/>
      <c r="B89" s="1"/>
      <c r="C89" s="7"/>
      <c r="D89" s="1"/>
      <c r="F89" s="8"/>
      <c r="G89" s="3"/>
      <c r="H89" s="3"/>
      <c r="I89" s="3"/>
      <c r="J89" s="3"/>
      <c r="K89" s="4"/>
      <c r="L89" s="10"/>
      <c r="M89" s="10"/>
    </row>
    <row r="90" spans="1:13" x14ac:dyDescent="0.2">
      <c r="A90" s="2"/>
      <c r="B90" s="1"/>
      <c r="C90" s="7"/>
      <c r="D90" s="1"/>
      <c r="F90" s="8"/>
      <c r="G90" s="3"/>
      <c r="H90" s="3"/>
      <c r="I90" s="3"/>
      <c r="J90" s="3"/>
      <c r="K90" s="4"/>
      <c r="L90" s="10"/>
      <c r="M90" s="10"/>
    </row>
    <row r="91" spans="1:13" x14ac:dyDescent="0.2">
      <c r="A91" s="2"/>
      <c r="B91" s="1"/>
      <c r="C91" s="7"/>
      <c r="D91" s="1"/>
      <c r="F91" s="8"/>
      <c r="G91" s="3"/>
      <c r="H91" s="3"/>
      <c r="I91" s="3"/>
      <c r="J91" s="3"/>
      <c r="K91" s="4"/>
      <c r="L91" s="9"/>
      <c r="M91" s="10"/>
    </row>
    <row r="92" spans="1:13" x14ac:dyDescent="0.2">
      <c r="A92" s="2"/>
      <c r="B92" s="1"/>
      <c r="C92" s="7"/>
      <c r="D92" s="1"/>
      <c r="F92" s="8"/>
      <c r="G92" s="3"/>
      <c r="H92" s="3"/>
      <c r="I92" s="3"/>
      <c r="J92" s="3"/>
      <c r="K92" s="4"/>
      <c r="L92" s="10"/>
      <c r="M92" s="10"/>
    </row>
    <row r="93" spans="1:13" x14ac:dyDescent="0.2">
      <c r="A93" s="2"/>
      <c r="B93" s="1"/>
      <c r="C93" s="7"/>
      <c r="D93" s="1"/>
      <c r="F93" s="8"/>
      <c r="G93" s="3"/>
      <c r="H93" s="3"/>
      <c r="I93" s="3"/>
      <c r="J93" s="3"/>
      <c r="K93" s="4"/>
      <c r="L93" s="10"/>
      <c r="M93" s="10"/>
    </row>
    <row r="94" spans="1:13" x14ac:dyDescent="0.2">
      <c r="A94" s="2"/>
      <c r="B94" s="1"/>
      <c r="C94" s="7"/>
      <c r="D94" s="1"/>
      <c r="F94" s="8"/>
      <c r="G94" s="3"/>
      <c r="H94" s="3"/>
      <c r="I94" s="3"/>
      <c r="J94" s="3"/>
      <c r="K94" s="4"/>
      <c r="L94" s="9"/>
      <c r="M94" s="10"/>
    </row>
    <row r="95" spans="1:13" x14ac:dyDescent="0.2">
      <c r="A95" s="2"/>
      <c r="B95" s="1"/>
      <c r="C95" s="7"/>
      <c r="D95" s="1"/>
      <c r="F95" s="8"/>
      <c r="G95" s="3"/>
      <c r="H95" s="3"/>
      <c r="I95" s="3"/>
      <c r="J95" s="3"/>
      <c r="K95" s="4"/>
      <c r="L95" s="10"/>
      <c r="M95" s="10"/>
    </row>
    <row r="96" spans="1:13" x14ac:dyDescent="0.2">
      <c r="A96" s="2"/>
      <c r="B96" s="1"/>
      <c r="C96" s="7"/>
      <c r="D96" s="1"/>
      <c r="F96" s="8"/>
      <c r="G96" s="3"/>
      <c r="H96" s="3"/>
      <c r="I96" s="3"/>
      <c r="J96" s="3"/>
      <c r="K96" s="4"/>
      <c r="L96" s="10"/>
      <c r="M96" s="10"/>
    </row>
    <row r="97" spans="1:13" x14ac:dyDescent="0.2">
      <c r="A97" s="2"/>
      <c r="B97" s="1"/>
      <c r="C97" s="7"/>
      <c r="D97" s="1"/>
      <c r="F97" s="8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7"/>
      <c r="D98" s="1"/>
      <c r="F98" s="8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7"/>
      <c r="D99" s="1"/>
      <c r="F99" s="8"/>
      <c r="G99" s="3"/>
      <c r="H99" s="3"/>
      <c r="I99" s="1"/>
      <c r="J99" s="3"/>
      <c r="K99" s="4"/>
      <c r="L99" s="10"/>
      <c r="M99" s="10"/>
    </row>
  </sheetData>
  <mergeCells count="19"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tetM - plate 1</vt:lpstr>
      <vt:lpstr>tetM - 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2020-10-13T18:38:20Z</dcterms:created>
  <dcterms:modified xsi:type="dcterms:W3CDTF">2021-05-17T18:04:50Z</dcterms:modified>
</cp:coreProperties>
</file>