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ura\Downloads\Microusina\"/>
    </mc:Choice>
  </mc:AlternateContent>
  <bookViews>
    <workbookView xWindow="0" yWindow="0" windowWidth="20490" windowHeight="9510" tabRatio="666"/>
  </bookViews>
  <sheets>
    <sheet name="Dimensionamento" sheetId="9" r:id="rId1"/>
    <sheet name="Dados" sheetId="8" r:id="rId2"/>
    <sheet name="Inversor" sheetId="11" r:id="rId3"/>
    <sheet name="Informações" sheetId="12" r:id="rId4"/>
  </sheets>
  <definedNames>
    <definedName name="solver_adj" localSheetId="0" hidden="1">Dimensionamento!$C$10:$D$10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Dimensionamento!$C$10:$D$10</definedName>
    <definedName name="solver_lhs2" localSheetId="0" hidden="1">Dimensionamento!$E$17</definedName>
    <definedName name="solver_lhs3" localSheetId="0" hidden="1">Dimensionamento!$E$18</definedName>
    <definedName name="solver_lhs4" localSheetId="0" hidden="1">Dimensionamento!$E$19</definedName>
    <definedName name="solver_lhs5" localSheetId="0" hidden="1">Dimensionamento!$E$20</definedName>
    <definedName name="solver_lhs6" localSheetId="0" hidden="1">Dimensionamento!$E$21</definedName>
    <definedName name="solver_lhs7" localSheetId="0" hidden="1">Dimensionamento!$E$22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Dimensionamento!$C$13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hs1" localSheetId="0" hidden="1">número inteiro</definedName>
    <definedName name="solver_rhs2" localSheetId="0" hidden="1">Dimensionamento!$G$17</definedName>
    <definedName name="solver_rhs3" localSheetId="0" hidden="1">Dimensionamento!$G$18</definedName>
    <definedName name="solver_rhs4" localSheetId="0" hidden="1">Dimensionamento!$G$19</definedName>
    <definedName name="solver_rhs5" localSheetId="0" hidden="1">Dimensionamento!$G$20</definedName>
    <definedName name="solver_rhs6" localSheetId="0" hidden="1">Dimensionamento!$G$21</definedName>
    <definedName name="solver_rhs7" localSheetId="0" hidden="1">Dimensionamento!$G$22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9" l="1"/>
  <c r="H7" i="8"/>
  <c r="H4" i="8"/>
  <c r="H5" i="8"/>
  <c r="D3" i="9"/>
  <c r="D6" i="9"/>
  <c r="E6" i="9" l="1"/>
  <c r="J3" i="9"/>
  <c r="G3" i="9"/>
  <c r="F3" i="9"/>
  <c r="E3" i="9"/>
  <c r="I3" i="9"/>
  <c r="H3" i="9"/>
  <c r="G13" i="9" l="1"/>
  <c r="G6" i="9"/>
  <c r="C20" i="9" s="1"/>
  <c r="F6" i="9"/>
  <c r="C18" i="9"/>
  <c r="D20" i="9"/>
  <c r="D19" i="9"/>
  <c r="D18" i="9"/>
  <c r="D17" i="9"/>
  <c r="C13" i="9"/>
  <c r="G22" i="9"/>
  <c r="G18" i="9"/>
  <c r="G20" i="9"/>
  <c r="G17" i="9"/>
  <c r="L3" i="9"/>
  <c r="G21" i="9" s="1"/>
  <c r="C17" i="9" l="1"/>
  <c r="E17" i="9" s="1"/>
  <c r="E18" i="9"/>
  <c r="E22" i="9"/>
  <c r="E20" i="9"/>
  <c r="G12" i="9"/>
  <c r="G19" i="9"/>
  <c r="C12" i="9"/>
  <c r="C19" i="9"/>
  <c r="E19" i="9" s="1"/>
  <c r="E21" i="9"/>
</calcChain>
</file>

<file path=xl/sharedStrings.xml><?xml version="1.0" encoding="utf-8"?>
<sst xmlns="http://schemas.openxmlformats.org/spreadsheetml/2006/main" count="140" uniqueCount="117">
  <si>
    <t>Restrições</t>
  </si>
  <si>
    <t>Dados do inversor:</t>
  </si>
  <si>
    <t>Dados do módulo:</t>
  </si>
  <si>
    <t>X1</t>
  </si>
  <si>
    <t>X2</t>
  </si>
  <si>
    <t>&lt;=</t>
  </si>
  <si>
    <t>Imax-curto [A]</t>
  </si>
  <si>
    <t>Faixa de tensão MPP [V]</t>
  </si>
  <si>
    <t>&gt;=</t>
  </si>
  <si>
    <t>Variável</t>
  </si>
  <si>
    <t>Equação</t>
  </si>
  <si>
    <t>Variáveis:</t>
  </si>
  <si>
    <t>F.Objetiva (Potência):</t>
  </si>
  <si>
    <t>Pfv</t>
  </si>
  <si>
    <t>E</t>
  </si>
  <si>
    <t>Gstc</t>
  </si>
  <si>
    <t>Htot</t>
  </si>
  <si>
    <t>TD</t>
  </si>
  <si>
    <t>Pot.Pico.Modulo</t>
  </si>
  <si>
    <t>Ene.Cons.Diaria</t>
  </si>
  <si>
    <t>Irradiancia</t>
  </si>
  <si>
    <t>Irrad.Diar</t>
  </si>
  <si>
    <t>Desempenho</t>
  </si>
  <si>
    <t>[kWh]</t>
  </si>
  <si>
    <t>Potência nominal do inversor (PccMax)</t>
  </si>
  <si>
    <t>Janela de operação do inversor (VmpptMin ---VmpptMax)</t>
  </si>
  <si>
    <t>Considerar no inversor:</t>
  </si>
  <si>
    <t>Verificar temperatura</t>
  </si>
  <si>
    <t>Vmax [V]</t>
  </si>
  <si>
    <t>Corrente máxima de entrada do inversor (IccMax)</t>
  </si>
  <si>
    <t>Tensão de saída do sistema:</t>
  </si>
  <si>
    <t>Corrente de saída do sistema:</t>
  </si>
  <si>
    <t>CTE</t>
  </si>
  <si>
    <t>[kWh/m2 dia]</t>
  </si>
  <si>
    <t>Valores usando a fórmula: P =(E.G)/(H.TD)</t>
  </si>
  <si>
    <r>
      <t xml:space="preserve">Agrupamento de módulos em </t>
    </r>
    <r>
      <rPr>
        <b/>
        <sz val="12"/>
        <color theme="1"/>
        <rFont val="Gadugi"/>
        <family val="2"/>
      </rPr>
      <t>série</t>
    </r>
  </si>
  <si>
    <r>
      <t xml:space="preserve">Agrupamento de módulos em </t>
    </r>
    <r>
      <rPr>
        <b/>
        <sz val="12"/>
        <color theme="1"/>
        <rFont val="Gadugi"/>
        <family val="2"/>
      </rPr>
      <t>paralelo</t>
    </r>
  </si>
  <si>
    <t>Pmax [W]</t>
  </si>
  <si>
    <t>Pmax [Wp]</t>
  </si>
  <si>
    <t>Eficiência</t>
  </si>
  <si>
    <t>Icurto*X2 &lt;= Imax</t>
  </si>
  <si>
    <t>Vmax*X1 &gt;= MPPmin</t>
  </si>
  <si>
    <t>Vmax*X1 &lt;= MPPmax</t>
  </si>
  <si>
    <t>Potência a ser suprida: [W]</t>
  </si>
  <si>
    <t>%/ºC Pmax</t>
  </si>
  <si>
    <t>%/ºC Voc</t>
  </si>
  <si>
    <t>Icurto [A]</t>
  </si>
  <si>
    <t>[Wp]</t>
  </si>
  <si>
    <t>Vmin [V]</t>
  </si>
  <si>
    <t>Ipmax [A]</t>
  </si>
  <si>
    <t>Vpmax [V]</t>
  </si>
  <si>
    <t>Número de módulos:</t>
  </si>
  <si>
    <t>80º</t>
  </si>
  <si>
    <t>P</t>
  </si>
  <si>
    <t>0º</t>
  </si>
  <si>
    <t>Vpotmax [V]</t>
  </si>
  <si>
    <t>Ipotmax [A]</t>
  </si>
  <si>
    <t>Vmin*X1 &gt;= MPPmin</t>
  </si>
  <si>
    <t>Vmin</t>
  </si>
  <si>
    <t>Valores do módulo simulados no PSIM</t>
  </si>
  <si>
    <t>T (ºC)</t>
  </si>
  <si>
    <t>Juiz de Fora</t>
  </si>
  <si>
    <t>V</t>
  </si>
  <si>
    <t>Pot</t>
  </si>
  <si>
    <t>1 Inversor de 12kWp</t>
  </si>
  <si>
    <t>Voc [V]</t>
  </si>
  <si>
    <t>Dados do Módulo - Canadian Centrium Energy Cs6u 325W</t>
  </si>
  <si>
    <t>Máximizar: ( Icurto*X2)*(Vmax*X1)*eficiencia(modulo e inversor)</t>
  </si>
  <si>
    <t>( Ipmax*X2)*(Vpmax*X1)</t>
  </si>
  <si>
    <t>DADOS DE ENTRADA</t>
  </si>
  <si>
    <t>DADOS DE SAÍDA</t>
  </si>
  <si>
    <t>Pmin [Wp]</t>
  </si>
  <si>
    <t>Fronius Symo 12.5-3-M</t>
  </si>
  <si>
    <t>Max. corrente de entrada (Idc max1 / Idc max2)</t>
  </si>
  <si>
    <t>27.0 A / 16.5 A</t>
  </si>
  <si>
    <t>Max. conjunto corrente curto-circuito(MPP1 / MPP2)</t>
  </si>
  <si>
    <t>40.5 A / 24.8 A</t>
  </si>
  <si>
    <t>Min. tensão de entrada (Udc min)</t>
  </si>
  <si>
    <t>200 V</t>
  </si>
  <si>
    <t>Feed-in tensão de entrada (Udc start)</t>
  </si>
  <si>
    <t>200 V</t>
  </si>
  <si>
    <t>Tensão nominal de entrada (Udc,r)</t>
  </si>
  <si>
    <t>600 V</t>
  </si>
  <si>
    <t>Max. tensão de entrada </t>
  </si>
  <si>
    <t>(Udc max)</t>
  </si>
  <si>
    <t>1,000 V</t>
  </si>
  <si>
    <t>Faixa de tensão MPP</t>
  </si>
  <si>
    <t>(Umpp min - Umpp max)</t>
  </si>
  <si>
    <t>320 - 800 V</t>
  </si>
  <si>
    <t>Numeros de rastreadores MPP</t>
  </si>
  <si>
    <t>Numero de conexões CC</t>
  </si>
  <si>
    <t>3 + 3</t>
  </si>
  <si>
    <t>Tensão nominal de saída (Pac,r)</t>
  </si>
  <si>
    <t>12,500 W</t>
  </si>
  <si>
    <t>Max. potência de saida</t>
  </si>
  <si>
    <t>12,500 VA</t>
  </si>
  <si>
    <t>19,9 A</t>
  </si>
  <si>
    <t>EFICIÊNCIA</t>
  </si>
  <si>
    <t>Max. eficiência</t>
  </si>
  <si>
    <t>98.0 %</t>
  </si>
  <si>
    <t>Max. corrente de saída (Iac max)</t>
  </si>
  <si>
    <t>-</t>
  </si>
  <si>
    <t>módulo</t>
  </si>
  <si>
    <t>inversor</t>
  </si>
  <si>
    <t>kWh</t>
  </si>
  <si>
    <t>Wh</t>
  </si>
  <si>
    <t>kWh/dia</t>
  </si>
  <si>
    <t>10kWp =</t>
  </si>
  <si>
    <t>Com arranjo:</t>
  </si>
  <si>
    <t>Tarifa:</t>
  </si>
  <si>
    <t>economia diária</t>
  </si>
  <si>
    <t>economia mensal</t>
  </si>
  <si>
    <t>tempo de retorno</t>
  </si>
  <si>
    <t>5 anos</t>
  </si>
  <si>
    <t>economia anual</t>
  </si>
  <si>
    <t>Dados do Inversor - Fronius Symo Brasil 12 kW</t>
  </si>
  <si>
    <t>INVESTIMENTO: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</si>
</sst>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0.0"/>
    <numFmt numFmtId="167" formatCode="0.000"/>
    <numFmt numFmtId="168" formatCode="0.0000"/>
    <numFmt numFmtId="169" formatCode="#,##0.000"/>
    <numFmt numFmtId="170" formatCode="#,##0.00000000"/>
    <numFmt numFmtId="171" formatCode="_-* #,##0.000_-;\-* #,##0.000_-;_-* &quot;-&quot;???_-;_-@_-"/>
  </numFmts>
  <fonts count="16" x14ac:knownFonts="1">
    <font>
      <sz val="12"/>
      <color theme="1"/>
      <name val="Gadugi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Gadugi"/>
      <family val="2"/>
    </font>
    <font>
      <b/>
      <sz val="12"/>
      <color theme="1"/>
      <name val="Gadugi"/>
      <family val="2"/>
    </font>
    <font>
      <sz val="12"/>
      <color theme="1"/>
      <name val="Gadugi"/>
      <family val="2"/>
    </font>
    <font>
      <sz val="12"/>
      <color theme="2" tint="-0.249977111117893"/>
      <name val="Ebrima"/>
    </font>
    <font>
      <sz val="12"/>
      <color theme="1"/>
      <name val="Ebrima"/>
    </font>
    <font>
      <u/>
      <sz val="12"/>
      <color theme="1"/>
      <name val="Gadugi"/>
      <family val="2"/>
    </font>
    <font>
      <sz val="12"/>
      <color theme="1"/>
      <name val="Arial"/>
      <family val="2"/>
    </font>
    <font>
      <sz val="12"/>
      <name val="Ebrima"/>
    </font>
    <font>
      <sz val="12"/>
      <name val="Gadugi"/>
      <family val="2"/>
    </font>
    <font>
      <b/>
      <sz val="12"/>
      <name val="Ebrima"/>
    </font>
    <font>
      <sz val="12"/>
      <color theme="0"/>
      <name val="Ebrima"/>
    </font>
    <font>
      <sz val="12"/>
      <color theme="0"/>
      <name val="Gadug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97">
    <xf numFmtId="0" fontId="0" fillId="0" borderId="0" xfId="0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64" fontId="6" fillId="0" borderId="11" xfId="1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9" fontId="6" fillId="0" borderId="11" xfId="0" applyNumberFormat="1" applyFont="1" applyBorder="1" applyAlignment="1">
      <alignment horizontal="center" vertical="center"/>
    </xf>
    <xf numFmtId="165" fontId="6" fillId="0" borderId="11" xfId="1" applyNumberFormat="1" applyFont="1" applyBorder="1" applyAlignment="1">
      <alignment horizontal="center" vertical="center"/>
    </xf>
    <xf numFmtId="10" fontId="6" fillId="0" borderId="1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2" fontId="6" fillId="0" borderId="0" xfId="0" applyNumberFormat="1" applyFont="1" applyAlignment="1">
      <alignment horizontal="center" vertical="center"/>
    </xf>
    <xf numFmtId="168" fontId="6" fillId="0" borderId="1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7" fontId="6" fillId="0" borderId="0" xfId="0" applyNumberFormat="1" applyFont="1" applyBorder="1" applyAlignment="1">
      <alignment horizontal="center" vertical="center"/>
    </xf>
    <xf numFmtId="10" fontId="6" fillId="0" borderId="0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7" fontId="6" fillId="0" borderId="1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4" fontId="11" fillId="3" borderId="6" xfId="1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1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4" fontId="6" fillId="0" borderId="0" xfId="1" applyNumberFormat="1" applyFont="1" applyBorder="1" applyAlignment="1">
      <alignment horizontal="center" vertical="center"/>
    </xf>
    <xf numFmtId="168" fontId="6" fillId="0" borderId="0" xfId="0" applyNumberFormat="1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/>
    </xf>
    <xf numFmtId="169" fontId="11" fillId="0" borderId="1" xfId="0" applyNumberFormat="1" applyFont="1" applyBorder="1" applyAlignment="1">
      <alignment horizontal="center" vertical="center"/>
    </xf>
    <xf numFmtId="170" fontId="6" fillId="0" borderId="0" xfId="0" applyNumberFormat="1" applyFont="1" applyAlignment="1">
      <alignment horizontal="left" vertical="center"/>
    </xf>
    <xf numFmtId="43" fontId="11" fillId="0" borderId="14" xfId="1" applyFont="1" applyBorder="1" applyAlignment="1">
      <alignment horizontal="center" vertical="center"/>
    </xf>
    <xf numFmtId="169" fontId="11" fillId="0" borderId="0" xfId="0" applyNumberFormat="1" applyFont="1" applyAlignment="1">
      <alignment horizontal="center" vertical="center"/>
    </xf>
    <xf numFmtId="171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" fontId="11" fillId="0" borderId="0" xfId="0" applyNumberFormat="1" applyFont="1" applyAlignment="1">
      <alignment horizontal="right" vertical="center"/>
    </xf>
    <xf numFmtId="0" fontId="0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9" fontId="6" fillId="0" borderId="0" xfId="2" applyFont="1" applyBorder="1" applyAlignment="1">
      <alignment horizontal="center" vertical="center"/>
    </xf>
    <xf numFmtId="43" fontId="11" fillId="0" borderId="0" xfId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1" applyNumberFormat="1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1" fontId="15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3" applyFont="1" applyAlignment="1">
      <alignment vertical="center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0</xdr:row>
      <xdr:rowOff>0</xdr:rowOff>
    </xdr:from>
    <xdr:to>
      <xdr:col>16</xdr:col>
      <xdr:colOff>381000</xdr:colOff>
      <xdr:row>9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4CCE9D9-A6DB-4B78-9F6E-A7AAAC10B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0"/>
          <a:ext cx="278130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showGridLines="0" tabSelected="1" workbookViewId="0">
      <selection activeCell="B2" sqref="B2:C3"/>
    </sheetView>
  </sheetViews>
  <sheetFormatPr defaultRowHeight="17.25" x14ac:dyDescent="0.25"/>
  <cols>
    <col min="1" max="1" width="3" style="20" customWidth="1"/>
    <col min="2" max="2" width="20.109375" style="20" customWidth="1"/>
    <col min="3" max="3" width="11" style="20" bestFit="1" customWidth="1"/>
    <col min="4" max="4" width="12" style="20" bestFit="1" customWidth="1"/>
    <col min="5" max="5" width="10" style="20" bestFit="1" customWidth="1"/>
    <col min="6" max="6" width="10.109375" style="20" customWidth="1"/>
    <col min="7" max="7" width="8.6640625" style="20" bestFit="1" customWidth="1"/>
    <col min="8" max="8" width="10" style="20" bestFit="1" customWidth="1"/>
    <col min="9" max="9" width="9.44140625" style="20" customWidth="1"/>
    <col min="10" max="10" width="9.21875" style="20" bestFit="1" customWidth="1"/>
    <col min="11" max="11" width="13.44140625" style="63" bestFit="1" customWidth="1"/>
    <col min="12" max="12" width="21.77734375" style="20" bestFit="1" customWidth="1"/>
    <col min="13" max="13" width="11.6640625" style="20" bestFit="1" customWidth="1"/>
    <col min="14" max="14" width="11.33203125" style="20" bestFit="1" customWidth="1"/>
    <col min="15" max="16384" width="8.88671875" style="20"/>
  </cols>
  <sheetData>
    <row r="1" spans="2:16" ht="10.5" customHeight="1" x14ac:dyDescent="0.25">
      <c r="C1" s="21"/>
      <c r="E1" s="21"/>
      <c r="G1" s="21"/>
      <c r="H1" s="21"/>
      <c r="I1" s="21"/>
      <c r="L1" s="21"/>
    </row>
    <row r="2" spans="2:16" x14ac:dyDescent="0.25">
      <c r="B2" s="83" t="s">
        <v>1</v>
      </c>
      <c r="C2" s="84"/>
      <c r="D2" s="22" t="s">
        <v>6</v>
      </c>
      <c r="E2" s="87" t="s">
        <v>7</v>
      </c>
      <c r="F2" s="84"/>
      <c r="G2" s="22" t="s">
        <v>28</v>
      </c>
      <c r="H2" s="22" t="s">
        <v>38</v>
      </c>
      <c r="I2" s="22" t="s">
        <v>48</v>
      </c>
      <c r="J2" s="22" t="s">
        <v>71</v>
      </c>
      <c r="K2" s="28"/>
      <c r="L2" s="21" t="s">
        <v>43</v>
      </c>
    </row>
    <row r="3" spans="2:16" x14ac:dyDescent="0.25">
      <c r="B3" s="85"/>
      <c r="C3" s="86"/>
      <c r="D3" s="23">
        <f>Dados!B13</f>
        <v>40.5</v>
      </c>
      <c r="E3" s="24">
        <f>Dados!C13</f>
        <v>320</v>
      </c>
      <c r="F3" s="25">
        <f>Dados!D13</f>
        <v>800</v>
      </c>
      <c r="G3" s="23">
        <f>Dados!E13</f>
        <v>1000</v>
      </c>
      <c r="H3" s="49">
        <f>Dados!G13</f>
        <v>12500</v>
      </c>
      <c r="I3" s="23">
        <f>Dados!F13</f>
        <v>200</v>
      </c>
      <c r="J3" s="49" t="str">
        <f>Dados!I13</f>
        <v>-</v>
      </c>
      <c r="K3" s="70"/>
      <c r="L3" s="26">
        <f>Dados!B8</f>
        <v>10000</v>
      </c>
    </row>
    <row r="4" spans="2:16" ht="10.5" customHeight="1" x14ac:dyDescent="0.25">
      <c r="L4" s="21"/>
    </row>
    <row r="5" spans="2:16" x14ac:dyDescent="0.25">
      <c r="B5" s="88" t="s">
        <v>2</v>
      </c>
      <c r="C5" s="88"/>
      <c r="D5" s="27" t="s">
        <v>49</v>
      </c>
      <c r="E5" s="27" t="s">
        <v>50</v>
      </c>
      <c r="F5" s="27" t="s">
        <v>37</v>
      </c>
      <c r="G5" s="27" t="s">
        <v>58</v>
      </c>
      <c r="H5" s="28"/>
      <c r="I5" s="28"/>
      <c r="L5" s="29" t="s">
        <v>64</v>
      </c>
    </row>
    <row r="6" spans="2:16" ht="24" customHeight="1" thickBot="1" x14ac:dyDescent="0.3">
      <c r="B6" s="89"/>
      <c r="C6" s="89"/>
      <c r="D6" s="47">
        <f>Dados!C23</f>
        <v>8.7285254999999999</v>
      </c>
      <c r="E6" s="55">
        <f>Dados!B23*Dados!H13</f>
        <v>34.900136320000001</v>
      </c>
      <c r="F6" s="55">
        <f>Dados!D23</f>
        <v>310.84215</v>
      </c>
      <c r="G6" s="55">
        <f>Dados!G24</f>
        <v>30.515892000000001</v>
      </c>
      <c r="I6" s="28"/>
      <c r="L6" s="34"/>
    </row>
    <row r="7" spans="2:16" x14ac:dyDescent="0.25">
      <c r="B7" s="30" t="s">
        <v>3</v>
      </c>
      <c r="C7" s="90" t="s">
        <v>35</v>
      </c>
      <c r="D7" s="90"/>
      <c r="E7" s="90"/>
      <c r="F7" s="28"/>
      <c r="G7" s="28"/>
      <c r="H7" s="28"/>
      <c r="I7" s="28"/>
    </row>
    <row r="8" spans="2:16" ht="19.5" customHeight="1" x14ac:dyDescent="0.25">
      <c r="B8" s="30" t="s">
        <v>4</v>
      </c>
      <c r="C8" s="91" t="s">
        <v>36</v>
      </c>
      <c r="D8" s="91"/>
      <c r="E8" s="91"/>
      <c r="F8" s="28"/>
      <c r="G8" s="28"/>
      <c r="H8" s="28"/>
      <c r="I8" s="28"/>
    </row>
    <row r="9" spans="2:16" s="31" customFormat="1" ht="23.25" customHeight="1" x14ac:dyDescent="0.3">
      <c r="B9" s="31" t="s">
        <v>11</v>
      </c>
      <c r="C9" s="31" t="s">
        <v>3</v>
      </c>
      <c r="D9" s="31" t="s">
        <v>4</v>
      </c>
      <c r="M9" s="20"/>
      <c r="N9" s="20"/>
      <c r="O9" s="20"/>
      <c r="P9" s="20"/>
    </row>
    <row r="10" spans="2:16" x14ac:dyDescent="0.3">
      <c r="C10" s="29">
        <v>17</v>
      </c>
      <c r="D10" s="32">
        <v>2</v>
      </c>
      <c r="J10" s="31"/>
      <c r="K10" s="31"/>
      <c r="L10" s="33"/>
    </row>
    <row r="11" spans="2:16" ht="15.75" customHeight="1" x14ac:dyDescent="0.25">
      <c r="C11" s="34"/>
      <c r="D11" s="34"/>
      <c r="J11" s="74"/>
      <c r="K11" s="74"/>
      <c r="L11" s="74"/>
      <c r="M11" s="74"/>
      <c r="N11" s="74"/>
    </row>
    <row r="12" spans="2:16" ht="24" customHeight="1" x14ac:dyDescent="0.25">
      <c r="B12" s="35" t="s">
        <v>12</v>
      </c>
      <c r="C12" s="36">
        <f>E6*C10*D6*D10</f>
        <v>10357.30881396827</v>
      </c>
      <c r="D12" s="80" t="s">
        <v>30</v>
      </c>
      <c r="E12" s="80"/>
      <c r="F12" s="80"/>
      <c r="G12" s="56">
        <f>C10*E6</f>
        <v>593.30231744000002</v>
      </c>
      <c r="J12" s="75"/>
      <c r="K12" s="75"/>
      <c r="L12" s="74"/>
      <c r="M12" s="74"/>
      <c r="N12" s="74"/>
    </row>
    <row r="13" spans="2:16" ht="24" customHeight="1" x14ac:dyDescent="0.25">
      <c r="B13" s="37" t="s">
        <v>51</v>
      </c>
      <c r="C13" s="38">
        <f>D10*C10</f>
        <v>34</v>
      </c>
      <c r="D13" s="80" t="s">
        <v>31</v>
      </c>
      <c r="E13" s="80"/>
      <c r="F13" s="80"/>
      <c r="G13" s="56">
        <f>D10*D6</f>
        <v>17.457051</v>
      </c>
      <c r="J13" s="74"/>
      <c r="K13" s="74"/>
      <c r="L13" s="76"/>
      <c r="M13" s="74"/>
      <c r="N13" s="74"/>
    </row>
    <row r="14" spans="2:16" x14ac:dyDescent="0.25">
      <c r="B14" s="66" t="s">
        <v>67</v>
      </c>
      <c r="C14" s="66"/>
      <c r="D14" s="66"/>
      <c r="J14" s="77"/>
      <c r="K14" s="77"/>
      <c r="L14" s="81"/>
      <c r="M14" s="81"/>
      <c r="N14" s="81"/>
    </row>
    <row r="15" spans="2:16" x14ac:dyDescent="0.25">
      <c r="J15" s="77"/>
      <c r="K15" s="77"/>
      <c r="L15" s="78"/>
      <c r="M15" s="78"/>
      <c r="N15" s="78"/>
    </row>
    <row r="16" spans="2:16" ht="24.95" customHeight="1" x14ac:dyDescent="0.25">
      <c r="B16" s="39" t="s">
        <v>0</v>
      </c>
      <c r="C16" s="82" t="s">
        <v>9</v>
      </c>
      <c r="D16" s="82"/>
      <c r="E16" s="39" t="s">
        <v>10</v>
      </c>
      <c r="J16" s="77"/>
      <c r="K16" s="79"/>
      <c r="L16" s="78"/>
      <c r="M16" s="78"/>
      <c r="N16" s="78"/>
    </row>
    <row r="17" spans="2:15" x14ac:dyDescent="0.25">
      <c r="B17" s="40" t="s">
        <v>40</v>
      </c>
      <c r="C17" s="50">
        <f>D6</f>
        <v>8.7285254999999999</v>
      </c>
      <c r="D17" s="20">
        <f>D10</f>
        <v>2</v>
      </c>
      <c r="E17" s="61">
        <f>C17*D17</f>
        <v>17.457051</v>
      </c>
      <c r="F17" s="20" t="s">
        <v>5</v>
      </c>
      <c r="G17" s="26">
        <f>D3</f>
        <v>40.5</v>
      </c>
      <c r="J17" s="74"/>
      <c r="K17" s="74"/>
      <c r="L17" s="78"/>
      <c r="M17" s="78"/>
      <c r="N17" s="78"/>
      <c r="O17" s="28"/>
    </row>
    <row r="18" spans="2:15" x14ac:dyDescent="0.25">
      <c r="B18" s="40" t="s">
        <v>42</v>
      </c>
      <c r="C18" s="57">
        <f>E6</f>
        <v>34.900136320000001</v>
      </c>
      <c r="D18" s="20">
        <f>C10</f>
        <v>17</v>
      </c>
      <c r="E18" s="61">
        <f>C18*D18</f>
        <v>593.30231744000002</v>
      </c>
      <c r="F18" s="20" t="s">
        <v>5</v>
      </c>
      <c r="G18" s="26">
        <f>F3</f>
        <v>800</v>
      </c>
      <c r="J18" s="74"/>
      <c r="K18" s="79"/>
      <c r="L18" s="78"/>
      <c r="M18" s="78"/>
      <c r="N18" s="78"/>
    </row>
    <row r="19" spans="2:15" x14ac:dyDescent="0.25">
      <c r="B19" s="40" t="s">
        <v>41</v>
      </c>
      <c r="C19" s="57">
        <f>E6</f>
        <v>34.900136320000001</v>
      </c>
      <c r="D19" s="20">
        <f>C10</f>
        <v>17</v>
      </c>
      <c r="E19" s="61">
        <f>C19*D19</f>
        <v>593.30231744000002</v>
      </c>
      <c r="F19" s="20" t="s">
        <v>8</v>
      </c>
      <c r="G19" s="26">
        <f>E3</f>
        <v>320</v>
      </c>
      <c r="J19" s="74"/>
      <c r="K19" s="74"/>
      <c r="L19" s="78"/>
      <c r="M19" s="78"/>
      <c r="N19" s="78"/>
    </row>
    <row r="20" spans="2:15" x14ac:dyDescent="0.25">
      <c r="B20" s="40" t="s">
        <v>57</v>
      </c>
      <c r="C20" s="57">
        <f>G6</f>
        <v>30.515892000000001</v>
      </c>
      <c r="D20" s="20">
        <f>C10</f>
        <v>17</v>
      </c>
      <c r="E20" s="61">
        <f>D20*C20</f>
        <v>518.77016400000002</v>
      </c>
      <c r="F20" s="20" t="s">
        <v>8</v>
      </c>
      <c r="G20" s="26">
        <f>E3</f>
        <v>320</v>
      </c>
      <c r="J20" s="74"/>
      <c r="K20" s="74"/>
      <c r="L20" s="78"/>
      <c r="M20" s="78"/>
      <c r="N20" s="78"/>
    </row>
    <row r="21" spans="2:15" x14ac:dyDescent="0.25">
      <c r="B21" s="40" t="s">
        <v>68</v>
      </c>
      <c r="D21" s="20" t="s">
        <v>63</v>
      </c>
      <c r="E21" s="61">
        <f>E6*C10*D6*D10</f>
        <v>10357.30881396827</v>
      </c>
      <c r="F21" s="20" t="s">
        <v>8</v>
      </c>
      <c r="G21" s="26">
        <f>L3</f>
        <v>10000</v>
      </c>
      <c r="J21" s="74"/>
      <c r="K21" s="74"/>
      <c r="L21" s="74"/>
      <c r="M21" s="74"/>
      <c r="N21" s="74"/>
    </row>
    <row r="22" spans="2:15" x14ac:dyDescent="0.25">
      <c r="B22" s="40" t="s">
        <v>68</v>
      </c>
      <c r="D22" s="20" t="s">
        <v>63</v>
      </c>
      <c r="E22" s="61">
        <f>E6*C10*D6*D10</f>
        <v>10357.30881396827</v>
      </c>
      <c r="F22" s="20" t="s">
        <v>5</v>
      </c>
      <c r="G22" s="26">
        <f>H3</f>
        <v>12500</v>
      </c>
      <c r="J22" s="74"/>
      <c r="K22" s="74"/>
      <c r="L22" s="74"/>
      <c r="M22" s="74"/>
      <c r="N22" s="74"/>
    </row>
    <row r="23" spans="2:15" x14ac:dyDescent="0.25">
      <c r="B23" s="40"/>
      <c r="G23" s="26"/>
      <c r="J23" s="74"/>
      <c r="K23" s="74"/>
      <c r="L23" s="74"/>
      <c r="M23" s="74"/>
      <c r="N23" s="74"/>
    </row>
    <row r="24" spans="2:15" x14ac:dyDescent="0.25">
      <c r="B24" s="40"/>
      <c r="G24" s="26"/>
      <c r="J24" s="74"/>
      <c r="K24" s="74"/>
      <c r="L24" s="74"/>
      <c r="M24" s="74"/>
      <c r="N24" s="74"/>
    </row>
    <row r="25" spans="2:15" x14ac:dyDescent="0.25">
      <c r="G25" s="26"/>
      <c r="J25" s="74">
        <f>J24/12</f>
        <v>0</v>
      </c>
      <c r="K25" s="74" t="s">
        <v>113</v>
      </c>
      <c r="L25" s="74"/>
      <c r="M25" s="74"/>
      <c r="N25" s="74"/>
    </row>
  </sheetData>
  <mergeCells count="9">
    <mergeCell ref="D13:F13"/>
    <mergeCell ref="L14:N14"/>
    <mergeCell ref="C16:D16"/>
    <mergeCell ref="B2:C3"/>
    <mergeCell ref="E2:F2"/>
    <mergeCell ref="B5:C6"/>
    <mergeCell ref="C7:E7"/>
    <mergeCell ref="C8:E8"/>
    <mergeCell ref="D12:F1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showGridLines="0" workbookViewId="0">
      <selection activeCell="B2" sqref="B2"/>
    </sheetView>
  </sheetViews>
  <sheetFormatPr defaultRowHeight="15.75" x14ac:dyDescent="0.25"/>
  <cols>
    <col min="1" max="1" width="2.77734375" style="53" customWidth="1"/>
    <col min="2" max="2" width="13.5546875" style="53" bestFit="1" customWidth="1"/>
    <col min="3" max="3" width="14" style="53" bestFit="1" customWidth="1"/>
    <col min="4" max="4" width="11.21875" style="53" bestFit="1" customWidth="1"/>
    <col min="5" max="5" width="11.6640625" style="53" bestFit="1" customWidth="1"/>
    <col min="6" max="6" width="11.21875" style="53" bestFit="1" customWidth="1"/>
    <col min="7" max="7" width="9.44140625" style="53" bestFit="1" customWidth="1"/>
    <col min="8" max="8" width="11" style="53" bestFit="1" customWidth="1"/>
    <col min="9" max="9" width="10.6640625" style="53" customWidth="1"/>
    <col min="10" max="10" width="8.88671875" style="53"/>
    <col min="11" max="11" width="7.5546875" style="53" customWidth="1"/>
    <col min="12" max="12" width="10.44140625" style="53" bestFit="1" customWidth="1"/>
    <col min="13" max="13" width="10.33203125" style="53" bestFit="1" customWidth="1"/>
    <col min="14" max="14" width="8.88671875" style="53"/>
    <col min="15" max="15" width="13.44140625" style="53" bestFit="1" customWidth="1"/>
    <col min="16" max="16384" width="8.88671875" style="53"/>
  </cols>
  <sheetData>
    <row r="1" spans="2:19" ht="17.25" customHeight="1" x14ac:dyDescent="0.25"/>
    <row r="2" spans="2:19" x14ac:dyDescent="0.25">
      <c r="B2" s="16" t="s">
        <v>61</v>
      </c>
    </row>
    <row r="3" spans="2:19" ht="12" customHeight="1" x14ac:dyDescent="0.25">
      <c r="H3" s="9" t="s">
        <v>14</v>
      </c>
      <c r="I3" s="9"/>
      <c r="K3" s="1" t="s">
        <v>26</v>
      </c>
    </row>
    <row r="4" spans="2:19" ht="17.25" x14ac:dyDescent="0.25">
      <c r="B4" s="94" t="s">
        <v>34</v>
      </c>
      <c r="C4" s="94"/>
      <c r="D4" s="94"/>
      <c r="E4" s="94"/>
      <c r="F4" s="94"/>
      <c r="H4" s="51">
        <f>B8*E8*F8/D8</f>
        <v>30750</v>
      </c>
      <c r="I4" s="9" t="s">
        <v>105</v>
      </c>
      <c r="K4" s="1" t="s">
        <v>24</v>
      </c>
    </row>
    <row r="5" spans="2:19" ht="17.25" x14ac:dyDescent="0.25">
      <c r="B5" s="54" t="s">
        <v>13</v>
      </c>
      <c r="C5" s="54" t="s">
        <v>14</v>
      </c>
      <c r="D5" s="54" t="s">
        <v>15</v>
      </c>
      <c r="E5" s="54" t="s">
        <v>16</v>
      </c>
      <c r="F5" s="54" t="s">
        <v>17</v>
      </c>
      <c r="H5" s="51">
        <f>H4/1000</f>
        <v>30.75</v>
      </c>
      <c r="I5" s="9" t="s">
        <v>104</v>
      </c>
      <c r="K5" s="1" t="s">
        <v>25</v>
      </c>
    </row>
    <row r="6" spans="2:19" ht="17.25" x14ac:dyDescent="0.25">
      <c r="B6" s="54" t="s">
        <v>18</v>
      </c>
      <c r="C6" s="54" t="s">
        <v>19</v>
      </c>
      <c r="D6" s="54" t="s">
        <v>20</v>
      </c>
      <c r="E6" s="54" t="s">
        <v>21</v>
      </c>
      <c r="F6" s="54" t="s">
        <v>22</v>
      </c>
      <c r="K6" s="1" t="s">
        <v>29</v>
      </c>
    </row>
    <row r="7" spans="2:19" ht="17.25" x14ac:dyDescent="0.25">
      <c r="B7" s="13" t="s">
        <v>47</v>
      </c>
      <c r="C7" s="54" t="s">
        <v>23</v>
      </c>
      <c r="D7" s="54" t="s">
        <v>32</v>
      </c>
      <c r="E7" s="54" t="s">
        <v>33</v>
      </c>
      <c r="F7" s="54"/>
      <c r="H7" s="72">
        <f>H9*E8*F8/(D8*1000)</f>
        <v>31.84872460295243</v>
      </c>
      <c r="I7" s="9" t="s">
        <v>106</v>
      </c>
      <c r="K7" s="3" t="s">
        <v>27</v>
      </c>
    </row>
    <row r="8" spans="2:19" ht="17.25" x14ac:dyDescent="0.25">
      <c r="B8" s="4">
        <v>10000</v>
      </c>
      <c r="C8" s="12">
        <v>30</v>
      </c>
      <c r="D8" s="5">
        <v>1</v>
      </c>
      <c r="E8" s="5">
        <v>4.0999999999999996</v>
      </c>
      <c r="F8" s="6">
        <v>0.75</v>
      </c>
      <c r="J8" s="2"/>
    </row>
    <row r="9" spans="2:19" ht="17.25" x14ac:dyDescent="0.25">
      <c r="B9" s="43"/>
      <c r="C9" s="44"/>
      <c r="D9" s="54"/>
      <c r="E9" s="54"/>
      <c r="F9" s="45"/>
      <c r="H9" s="53">
        <v>10357.30881396827</v>
      </c>
      <c r="J9" s="2"/>
    </row>
    <row r="10" spans="2:19" ht="20.100000000000001" customHeight="1" x14ac:dyDescent="0.25">
      <c r="B10" s="93" t="s">
        <v>115</v>
      </c>
      <c r="C10" s="93"/>
      <c r="D10" s="93"/>
      <c r="E10" s="93"/>
      <c r="F10" s="93"/>
      <c r="G10" s="93"/>
      <c r="H10" s="93"/>
      <c r="I10" s="58"/>
      <c r="J10" s="9"/>
    </row>
    <row r="11" spans="2:19" x14ac:dyDescent="0.25">
      <c r="B11" s="41"/>
      <c r="C11" s="42"/>
      <c r="D11" s="42"/>
      <c r="E11" s="42"/>
      <c r="F11" s="42"/>
      <c r="G11" s="42"/>
      <c r="H11" s="42"/>
      <c r="I11" s="42"/>
      <c r="J11" s="9"/>
      <c r="L11"/>
      <c r="M11"/>
      <c r="N11"/>
      <c r="O11"/>
      <c r="P11"/>
      <c r="Q11"/>
      <c r="R11"/>
      <c r="S11"/>
    </row>
    <row r="12" spans="2:19" x14ac:dyDescent="0.25">
      <c r="B12" s="54" t="s">
        <v>6</v>
      </c>
      <c r="C12" s="94" t="s">
        <v>7</v>
      </c>
      <c r="D12" s="94"/>
      <c r="E12" s="54" t="s">
        <v>28</v>
      </c>
      <c r="F12" s="54" t="s">
        <v>48</v>
      </c>
      <c r="G12" s="54" t="s">
        <v>38</v>
      </c>
      <c r="H12" s="54" t="s">
        <v>39</v>
      </c>
      <c r="I12" s="9" t="s">
        <v>71</v>
      </c>
      <c r="L12"/>
      <c r="M12"/>
      <c r="N12"/>
      <c r="O12"/>
      <c r="P12"/>
      <c r="Q12"/>
      <c r="R12"/>
      <c r="S12"/>
    </row>
    <row r="13" spans="2:19" s="64" customFormat="1" x14ac:dyDescent="0.25">
      <c r="B13" s="73">
        <v>40.5</v>
      </c>
      <c r="C13" s="73">
        <v>320</v>
      </c>
      <c r="D13" s="73">
        <v>800</v>
      </c>
      <c r="E13" s="73">
        <v>1000</v>
      </c>
      <c r="F13" s="73">
        <v>200</v>
      </c>
      <c r="G13" s="46">
        <v>12500</v>
      </c>
      <c r="H13" s="69">
        <v>0.98</v>
      </c>
      <c r="I13" s="71" t="s">
        <v>101</v>
      </c>
      <c r="L13"/>
      <c r="M13"/>
      <c r="N13"/>
      <c r="O13"/>
      <c r="P13"/>
      <c r="Q13"/>
      <c r="R13"/>
      <c r="S13"/>
    </row>
    <row r="14" spans="2:19" ht="17.100000000000001" customHeight="1" x14ac:dyDescent="0.25">
      <c r="B14" s="5">
        <v>24.8</v>
      </c>
      <c r="C14" s="5"/>
      <c r="D14" s="5"/>
      <c r="E14" s="5"/>
      <c r="F14" s="5"/>
      <c r="G14" s="7"/>
      <c r="H14" s="8"/>
      <c r="I14" s="7"/>
      <c r="L14"/>
      <c r="M14"/>
      <c r="N14"/>
      <c r="O14"/>
      <c r="P14"/>
      <c r="Q14"/>
      <c r="R14"/>
      <c r="S14"/>
    </row>
    <row r="15" spans="2:19" ht="17.100000000000001" customHeight="1" x14ac:dyDescent="0.25">
      <c r="B15" s="54"/>
      <c r="C15" s="54"/>
      <c r="D15" s="54"/>
      <c r="E15" s="54"/>
      <c r="F15" s="54"/>
      <c r="G15" s="54"/>
      <c r="H15" s="46"/>
      <c r="I15" s="15"/>
    </row>
    <row r="16" spans="2:19" ht="20.100000000000001" customHeight="1" x14ac:dyDescent="0.25">
      <c r="B16" s="93" t="s">
        <v>66</v>
      </c>
      <c r="C16" s="94"/>
      <c r="D16" s="94"/>
      <c r="E16" s="94"/>
      <c r="F16" s="94"/>
      <c r="G16" s="94"/>
      <c r="H16" s="94"/>
      <c r="I16" s="94"/>
      <c r="L16" s="92"/>
      <c r="M16" s="92"/>
      <c r="O16" s="11"/>
    </row>
    <row r="17" spans="2:15" ht="13.5" customHeight="1" x14ac:dyDescent="0.25">
      <c r="B17" s="54"/>
      <c r="C17" s="54"/>
      <c r="D17" s="54"/>
      <c r="E17" s="54"/>
      <c r="F17" s="54"/>
      <c r="G17" s="54"/>
      <c r="H17" s="54"/>
      <c r="I17" s="54"/>
      <c r="M17" s="48"/>
      <c r="O17" s="11"/>
    </row>
    <row r="18" spans="2:15" x14ac:dyDescent="0.25">
      <c r="B18" s="54" t="s">
        <v>46</v>
      </c>
      <c r="C18" s="13" t="s">
        <v>50</v>
      </c>
      <c r="D18" s="13" t="s">
        <v>49</v>
      </c>
      <c r="E18" s="62" t="s">
        <v>65</v>
      </c>
      <c r="F18" s="54" t="s">
        <v>37</v>
      </c>
      <c r="G18" s="54" t="s">
        <v>39</v>
      </c>
      <c r="H18" s="54" t="s">
        <v>44</v>
      </c>
      <c r="I18" s="54" t="s">
        <v>45</v>
      </c>
      <c r="M18" s="19"/>
      <c r="O18" s="11"/>
    </row>
    <row r="19" spans="2:15" x14ac:dyDescent="0.25">
      <c r="B19" s="5">
        <v>9.34</v>
      </c>
      <c r="C19" s="5">
        <v>37</v>
      </c>
      <c r="D19" s="5">
        <v>8.7799999999999994</v>
      </c>
      <c r="E19" s="5">
        <v>45.5</v>
      </c>
      <c r="F19" s="5">
        <v>325</v>
      </c>
      <c r="G19" s="8">
        <v>0.16719999999999999</v>
      </c>
      <c r="H19" s="8">
        <v>-4.1000000000000003E-3</v>
      </c>
      <c r="I19" s="8">
        <v>-3.0999999999999999E-3</v>
      </c>
      <c r="L19" s="9"/>
      <c r="M19" s="19"/>
      <c r="O19" s="11"/>
    </row>
    <row r="20" spans="2:15" x14ac:dyDescent="0.25">
      <c r="B20" s="54"/>
      <c r="C20" s="54"/>
      <c r="D20" s="54"/>
      <c r="E20" s="54"/>
      <c r="F20" s="54"/>
      <c r="G20" s="15"/>
      <c r="H20" s="15"/>
      <c r="I20" s="15"/>
      <c r="L20" s="9"/>
      <c r="M20" s="19"/>
      <c r="O20" s="11"/>
    </row>
    <row r="21" spans="2:15" ht="20.100000000000001" customHeight="1" x14ac:dyDescent="0.25">
      <c r="B21" s="93" t="s">
        <v>59</v>
      </c>
      <c r="C21" s="93"/>
      <c r="D21" s="93"/>
      <c r="E21" s="93"/>
      <c r="F21" s="93"/>
      <c r="G21" s="93"/>
      <c r="H21" s="18"/>
      <c r="I21" s="18"/>
      <c r="L21" s="92"/>
      <c r="M21" s="92"/>
      <c r="O21" s="11"/>
    </row>
    <row r="22" spans="2:15" x14ac:dyDescent="0.25">
      <c r="B22" s="13" t="s">
        <v>55</v>
      </c>
      <c r="C22" s="13" t="s">
        <v>56</v>
      </c>
      <c r="D22" s="13" t="s">
        <v>37</v>
      </c>
      <c r="E22" s="13" t="s">
        <v>60</v>
      </c>
      <c r="F22" s="13" t="s">
        <v>53</v>
      </c>
      <c r="G22" s="13" t="s">
        <v>62</v>
      </c>
      <c r="H22" s="54"/>
      <c r="I22" s="10"/>
      <c r="M22" s="48"/>
      <c r="O22" s="11"/>
    </row>
    <row r="23" spans="2:15" x14ac:dyDescent="0.25">
      <c r="B23" s="59">
        <v>35.612383999999999</v>
      </c>
      <c r="C23" s="65">
        <v>8.7285254999999999</v>
      </c>
      <c r="D23" s="60">
        <v>310.84215</v>
      </c>
      <c r="E23" s="13" t="s">
        <v>54</v>
      </c>
      <c r="F23" s="62">
        <v>341.64422999999999</v>
      </c>
      <c r="G23" s="14">
        <v>36.894156000000002</v>
      </c>
      <c r="H23" s="54"/>
      <c r="I23" s="54"/>
      <c r="M23" s="19"/>
      <c r="O23" s="11"/>
    </row>
    <row r="24" spans="2:15" x14ac:dyDescent="0.25">
      <c r="B24" s="5"/>
      <c r="C24" s="5"/>
      <c r="D24" s="5"/>
      <c r="E24" s="16" t="s">
        <v>52</v>
      </c>
      <c r="F24" s="16">
        <v>241.38541000000001</v>
      </c>
      <c r="G24" s="17">
        <v>30.515892000000001</v>
      </c>
      <c r="H24" s="54"/>
      <c r="I24" s="54"/>
      <c r="L24" s="9"/>
      <c r="M24" s="19"/>
      <c r="O24" s="11"/>
    </row>
    <row r="25" spans="2:15" x14ac:dyDescent="0.25">
      <c r="O25" s="11"/>
    </row>
    <row r="26" spans="2:15" x14ac:dyDescent="0.25">
      <c r="D26" s="52"/>
      <c r="O26" s="11"/>
    </row>
    <row r="27" spans="2:15" x14ac:dyDescent="0.25">
      <c r="D27" s="52"/>
      <c r="F27" s="51"/>
    </row>
    <row r="28" spans="2:15" x14ac:dyDescent="0.25">
      <c r="C28" s="51"/>
      <c r="D28" s="52"/>
    </row>
    <row r="31" spans="2:15" x14ac:dyDescent="0.25">
      <c r="D31" s="94"/>
      <c r="E31" s="94"/>
      <c r="F31" s="94"/>
      <c r="G31" s="94"/>
      <c r="H31" s="94"/>
      <c r="I31" s="94"/>
      <c r="J31" s="94"/>
    </row>
    <row r="32" spans="2:15" x14ac:dyDescent="0.25">
      <c r="D32" s="54"/>
      <c r="E32" s="54"/>
      <c r="F32" s="54"/>
      <c r="G32" s="54"/>
      <c r="H32" s="54"/>
      <c r="I32" s="54"/>
      <c r="J32" s="54"/>
    </row>
    <row r="33" spans="4:10" x14ac:dyDescent="0.25">
      <c r="D33" s="54"/>
      <c r="E33" s="54"/>
      <c r="F33" s="54"/>
      <c r="G33" s="54"/>
      <c r="H33" s="54"/>
      <c r="I33" s="54"/>
      <c r="J33" s="54"/>
    </row>
  </sheetData>
  <mergeCells count="8">
    <mergeCell ref="L16:M16"/>
    <mergeCell ref="B21:G21"/>
    <mergeCell ref="L21:M21"/>
    <mergeCell ref="D31:J31"/>
    <mergeCell ref="B4:F4"/>
    <mergeCell ref="B16:I16"/>
    <mergeCell ref="C12:D12"/>
    <mergeCell ref="B10:H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workbookViewId="0">
      <selection activeCell="B1" sqref="B1:C1"/>
    </sheetView>
  </sheetViews>
  <sheetFormatPr defaultRowHeight="20.100000000000001" customHeight="1" x14ac:dyDescent="0.25"/>
  <cols>
    <col min="1" max="1" width="3.6640625" style="67" customWidth="1"/>
    <col min="2" max="2" width="41.109375" style="67" customWidth="1"/>
    <col min="3" max="3" width="12.33203125" style="67" bestFit="1" customWidth="1"/>
    <col min="4" max="16384" width="8.88671875" style="67"/>
  </cols>
  <sheetData>
    <row r="1" spans="2:3" ht="20.100000000000001" customHeight="1" x14ac:dyDescent="0.25">
      <c r="B1" s="95" t="s">
        <v>72</v>
      </c>
      <c r="C1" s="95"/>
    </row>
    <row r="2" spans="2:3" ht="20.100000000000001" customHeight="1" x14ac:dyDescent="0.25">
      <c r="B2" s="95" t="s">
        <v>69</v>
      </c>
      <c r="C2" s="95"/>
    </row>
    <row r="3" spans="2:3" ht="20.100000000000001" customHeight="1" x14ac:dyDescent="0.25">
      <c r="B3" s="67" t="s">
        <v>73</v>
      </c>
      <c r="C3" s="67" t="s">
        <v>74</v>
      </c>
    </row>
    <row r="4" spans="2:3" ht="20.100000000000001" customHeight="1" x14ac:dyDescent="0.25">
      <c r="B4" s="67" t="s">
        <v>75</v>
      </c>
      <c r="C4" s="67" t="s">
        <v>76</v>
      </c>
    </row>
    <row r="5" spans="2:3" ht="20.100000000000001" customHeight="1" x14ac:dyDescent="0.25">
      <c r="B5" s="67" t="s">
        <v>77</v>
      </c>
      <c r="C5" s="67" t="s">
        <v>78</v>
      </c>
    </row>
    <row r="6" spans="2:3" ht="20.100000000000001" customHeight="1" x14ac:dyDescent="0.25">
      <c r="B6" s="67" t="s">
        <v>79</v>
      </c>
      <c r="C6" s="67" t="s">
        <v>80</v>
      </c>
    </row>
    <row r="7" spans="2:3" ht="20.100000000000001" customHeight="1" x14ac:dyDescent="0.25">
      <c r="B7" s="67" t="s">
        <v>81</v>
      </c>
      <c r="C7" s="67" t="s">
        <v>82</v>
      </c>
    </row>
    <row r="8" spans="2:3" ht="20.100000000000001" customHeight="1" x14ac:dyDescent="0.25">
      <c r="B8" s="67" t="s">
        <v>83</v>
      </c>
      <c r="C8" s="67" t="s">
        <v>85</v>
      </c>
    </row>
    <row r="9" spans="2:3" ht="20.100000000000001" customHeight="1" x14ac:dyDescent="0.25">
      <c r="B9" s="67" t="s">
        <v>84</v>
      </c>
    </row>
    <row r="10" spans="2:3" ht="20.100000000000001" customHeight="1" x14ac:dyDescent="0.25">
      <c r="B10" s="67" t="s">
        <v>86</v>
      </c>
      <c r="C10" s="67" t="s">
        <v>88</v>
      </c>
    </row>
    <row r="11" spans="2:3" ht="20.100000000000001" customHeight="1" x14ac:dyDescent="0.25">
      <c r="B11" s="67" t="s">
        <v>87</v>
      </c>
    </row>
    <row r="12" spans="2:3" ht="20.100000000000001" customHeight="1" x14ac:dyDescent="0.25">
      <c r="B12" s="67" t="s">
        <v>89</v>
      </c>
      <c r="C12" s="68">
        <v>2</v>
      </c>
    </row>
    <row r="13" spans="2:3" ht="20.100000000000001" customHeight="1" x14ac:dyDescent="0.25">
      <c r="B13" s="67" t="s">
        <v>90</v>
      </c>
      <c r="C13" s="67" t="s">
        <v>91</v>
      </c>
    </row>
    <row r="14" spans="2:3" ht="20.100000000000001" customHeight="1" x14ac:dyDescent="0.25">
      <c r="B14" s="95" t="s">
        <v>70</v>
      </c>
      <c r="C14" s="95"/>
    </row>
    <row r="15" spans="2:3" ht="20.100000000000001" customHeight="1" x14ac:dyDescent="0.25">
      <c r="B15" s="67" t="s">
        <v>92</v>
      </c>
      <c r="C15" s="67" t="s">
        <v>93</v>
      </c>
    </row>
    <row r="16" spans="2:3" ht="20.100000000000001" customHeight="1" x14ac:dyDescent="0.25">
      <c r="B16" s="67" t="s">
        <v>94</v>
      </c>
      <c r="C16" s="67" t="s">
        <v>95</v>
      </c>
    </row>
    <row r="17" spans="2:3" ht="20.100000000000001" customHeight="1" x14ac:dyDescent="0.25">
      <c r="B17" s="67" t="s">
        <v>100</v>
      </c>
      <c r="C17" s="67" t="s">
        <v>96</v>
      </c>
    </row>
    <row r="18" spans="2:3" ht="20.100000000000001" customHeight="1" x14ac:dyDescent="0.25">
      <c r="B18" s="67" t="s">
        <v>97</v>
      </c>
    </row>
    <row r="19" spans="2:3" ht="20.100000000000001" customHeight="1" x14ac:dyDescent="0.25">
      <c r="B19" s="67" t="s">
        <v>98</v>
      </c>
      <c r="C19" s="67" t="s">
        <v>99</v>
      </c>
    </row>
  </sheetData>
  <mergeCells count="3">
    <mergeCell ref="B1:C1"/>
    <mergeCell ref="B14:C14"/>
    <mergeCell ref="B2:C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B12" sqref="B12"/>
    </sheetView>
  </sheetViews>
  <sheetFormatPr defaultRowHeight="24.95" customHeight="1" x14ac:dyDescent="0.25"/>
  <cols>
    <col min="1" max="1" width="8.33203125" style="67" customWidth="1"/>
    <col min="2" max="2" width="11.5546875" style="67" bestFit="1" customWidth="1"/>
    <col min="3" max="3" width="14.6640625" style="67" bestFit="1" customWidth="1"/>
    <col min="4" max="4" width="12.5546875" style="67" bestFit="1" customWidth="1"/>
    <col min="5" max="5" width="9" style="67" bestFit="1" customWidth="1"/>
    <col min="6" max="16384" width="8.88671875" style="67"/>
  </cols>
  <sheetData>
    <row r="1" spans="2:4" ht="24.95" customHeight="1" x14ac:dyDescent="0.25">
      <c r="C1" s="67" t="s">
        <v>102</v>
      </c>
      <c r="D1" s="96">
        <v>28438.28</v>
      </c>
    </row>
    <row r="2" spans="2:4" ht="24.95" customHeight="1" x14ac:dyDescent="0.25">
      <c r="C2" s="67" t="s">
        <v>103</v>
      </c>
      <c r="D2" s="96">
        <v>15943.7</v>
      </c>
    </row>
    <row r="3" spans="2:4" ht="24.95" customHeight="1" x14ac:dyDescent="0.25">
      <c r="C3" s="67" t="s">
        <v>116</v>
      </c>
      <c r="D3" s="96">
        <v>44381.979999999996</v>
      </c>
    </row>
    <row r="5" spans="2:4" ht="24.95" customHeight="1" x14ac:dyDescent="0.25">
      <c r="B5" s="67" t="s">
        <v>107</v>
      </c>
      <c r="C5" s="67">
        <v>30.75</v>
      </c>
      <c r="D5" s="67" t="s">
        <v>106</v>
      </c>
    </row>
    <row r="6" spans="2:4" ht="24.95" customHeight="1" x14ac:dyDescent="0.25">
      <c r="B6" s="67" t="s">
        <v>108</v>
      </c>
    </row>
    <row r="7" spans="2:4" ht="24.95" customHeight="1" x14ac:dyDescent="0.25">
      <c r="B7" s="67">
        <v>31.84872460295243</v>
      </c>
      <c r="C7" s="67" t="s">
        <v>106</v>
      </c>
    </row>
    <row r="9" spans="2:4" ht="24.95" customHeight="1" x14ac:dyDescent="0.25">
      <c r="B9" s="67" t="s">
        <v>109</v>
      </c>
      <c r="C9" s="67">
        <v>0.77</v>
      </c>
    </row>
    <row r="10" spans="2:4" ht="24.95" customHeight="1" x14ac:dyDescent="0.25">
      <c r="B10" s="96">
        <v>24.523517944273372</v>
      </c>
      <c r="C10" s="67" t="s">
        <v>110</v>
      </c>
    </row>
    <row r="11" spans="2:4" ht="24.95" customHeight="1" x14ac:dyDescent="0.25">
      <c r="B11" s="96">
        <v>735.70553832820121</v>
      </c>
      <c r="C11" s="67" t="s">
        <v>111</v>
      </c>
    </row>
    <row r="12" spans="2:4" ht="24.95" customHeight="1" x14ac:dyDescent="0.25">
      <c r="B12" s="96">
        <v>8828.4664599384141</v>
      </c>
      <c r="C12" s="67" t="s">
        <v>114</v>
      </c>
    </row>
    <row r="13" spans="2:4" ht="24.95" customHeight="1" x14ac:dyDescent="0.25">
      <c r="B13" s="67">
        <v>60.325738611201018</v>
      </c>
      <c r="C13" s="67" t="s">
        <v>112</v>
      </c>
    </row>
    <row r="14" spans="2:4" ht="24.95" customHeight="1" x14ac:dyDescent="0.25">
      <c r="B14" s="67">
        <v>5.0271448842667512</v>
      </c>
      <c r="C14" s="67" t="s">
        <v>113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Dimensionamento</vt:lpstr>
      <vt:lpstr>Dados</vt:lpstr>
      <vt:lpstr>Inversor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de Faria e Castro</dc:creator>
  <cp:lastModifiedBy>Laura de Faria e Castro</cp:lastModifiedBy>
  <dcterms:created xsi:type="dcterms:W3CDTF">2017-09-14T18:15:17Z</dcterms:created>
  <dcterms:modified xsi:type="dcterms:W3CDTF">2017-11-13T00:00:44Z</dcterms:modified>
</cp:coreProperties>
</file>