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maguire/Google Drive/Thesis/Thesis Repository/"/>
    </mc:Choice>
  </mc:AlternateContent>
  <xr:revisionPtr revIDLastSave="0" documentId="13_ncr:1_{EB750F6D-0962-7948-BDC6-6A57889F28B7}" xr6:coauthVersionLast="36" xr6:coauthVersionMax="36" xr10:uidLastSave="{00000000-0000-0000-0000-000000000000}"/>
  <bookViews>
    <workbookView xWindow="0" yWindow="460" windowWidth="25600" windowHeight="14180" activeTab="4" xr2:uid="{A9073BF0-BA06-8246-BE23-0DC2BC3153F9}"/>
  </bookViews>
  <sheets>
    <sheet name="List of datasets" sheetId="1" r:id="rId1"/>
    <sheet name="List of gels" sheetId="2" r:id="rId2"/>
    <sheet name="Data in order" sheetId="10" r:id="rId3"/>
    <sheet name="Control" sheetId="11" r:id="rId4"/>
    <sheet name="Control (2)" sheetId="16" r:id="rId5"/>
    <sheet name="CCT1" sheetId="12" r:id="rId6"/>
    <sheet name="CCT1 (2)" sheetId="14" r:id="rId7"/>
    <sheet name="CCT2" sheetId="13" r:id="rId8"/>
    <sheet name="CCT2 (2)" sheetId="15" r:id="rId9"/>
  </sheets>
  <definedNames>
    <definedName name="_xlnm._FilterDatabase" localSheetId="2" hidden="1">'Data in order'!$A$1:$H$44</definedName>
    <definedName name="_xlnm._FilterDatabase" localSheetId="1" hidden="1">'List of gels'!$A$1:$N$89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6" l="1"/>
  <c r="H16" i="16"/>
  <c r="H17" i="16"/>
  <c r="H14" i="16"/>
  <c r="C42" i="16"/>
  <c r="C33" i="16"/>
  <c r="C36" i="16" s="1"/>
  <c r="C38" i="16" s="1"/>
  <c r="C28" i="16"/>
  <c r="C32" i="16" s="1"/>
  <c r="C27" i="16"/>
  <c r="C31" i="16" s="1"/>
  <c r="C24" i="16"/>
  <c r="C34" i="16" s="1"/>
  <c r="H13" i="16"/>
  <c r="H12" i="16"/>
  <c r="H11" i="16"/>
  <c r="H10" i="16"/>
  <c r="H9" i="16"/>
  <c r="H8" i="16"/>
  <c r="H7" i="16"/>
  <c r="H6" i="16"/>
  <c r="H5" i="16"/>
  <c r="H4" i="16"/>
  <c r="H3" i="16"/>
  <c r="K14" i="13"/>
  <c r="L14" i="13"/>
  <c r="K15" i="13"/>
  <c r="L15" i="13"/>
  <c r="L16" i="13" s="1"/>
  <c r="K16" i="13"/>
  <c r="C37" i="15"/>
  <c r="C28" i="15"/>
  <c r="C23" i="15"/>
  <c r="C27" i="15" s="1"/>
  <c r="C22" i="15"/>
  <c r="C26" i="15" s="1"/>
  <c r="C19" i="15"/>
  <c r="C29" i="15" s="1"/>
  <c r="J16" i="14"/>
  <c r="K16" i="14"/>
  <c r="J17" i="14"/>
  <c r="K17" i="14"/>
  <c r="K18" i="14" s="1"/>
  <c r="J18" i="14"/>
  <c r="C39" i="14"/>
  <c r="C30" i="14"/>
  <c r="C25" i="14"/>
  <c r="C29" i="14" s="1"/>
  <c r="C24" i="14"/>
  <c r="C28" i="14" s="1"/>
  <c r="C21" i="14"/>
  <c r="C31" i="14" s="1"/>
  <c r="G17" i="14"/>
  <c r="G18" i="14" s="1"/>
  <c r="F17" i="14"/>
  <c r="F18" i="14" s="1"/>
  <c r="E17" i="14"/>
  <c r="E18" i="14" s="1"/>
  <c r="D17" i="14"/>
  <c r="D18" i="14" s="1"/>
  <c r="G16" i="14"/>
  <c r="F16" i="14"/>
  <c r="E16" i="14"/>
  <c r="D16" i="14"/>
  <c r="H14" i="14"/>
  <c r="H13" i="14"/>
  <c r="H12" i="14"/>
  <c r="H11" i="14"/>
  <c r="H10" i="14"/>
  <c r="H9" i="14"/>
  <c r="I9" i="14" s="1"/>
  <c r="H8" i="14"/>
  <c r="H7" i="14"/>
  <c r="I7" i="14" s="1"/>
  <c r="H6" i="14"/>
  <c r="H5" i="14"/>
  <c r="I5" i="14" s="1"/>
  <c r="H4" i="14"/>
  <c r="I4" i="14" s="1"/>
  <c r="H3" i="14"/>
  <c r="C37" i="16" l="1"/>
  <c r="C39" i="16" s="1"/>
  <c r="C32" i="15"/>
  <c r="C34" i="15" s="1"/>
  <c r="C31" i="15"/>
  <c r="C33" i="15" s="1"/>
  <c r="H17" i="14"/>
  <c r="H18" i="14" s="1"/>
  <c r="I14" i="14"/>
  <c r="I8" i="14"/>
  <c r="I11" i="14"/>
  <c r="I13" i="14"/>
  <c r="C33" i="14"/>
  <c r="C35" i="14" s="1"/>
  <c r="C34" i="14"/>
  <c r="C36" i="14" s="1"/>
  <c r="I3" i="14"/>
  <c r="I6" i="14"/>
  <c r="I10" i="14"/>
  <c r="I12" i="14"/>
  <c r="H16" i="14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D17" i="12"/>
  <c r="E17" i="12"/>
  <c r="E18" i="12" s="1"/>
  <c r="G17" i="12"/>
  <c r="H17" i="12"/>
  <c r="H18" i="12" s="1"/>
  <c r="I17" i="12"/>
  <c r="J17" i="12"/>
  <c r="J10" i="13"/>
  <c r="J7" i="13"/>
  <c r="J15" i="13" s="1"/>
  <c r="J16" i="13" s="1"/>
  <c r="D16" i="13"/>
  <c r="D14" i="13"/>
  <c r="D15" i="13"/>
  <c r="E15" i="13"/>
  <c r="F15" i="13"/>
  <c r="G15" i="13"/>
  <c r="H15" i="13"/>
  <c r="H16" i="13" s="1"/>
  <c r="I15" i="13"/>
  <c r="E16" i="13"/>
  <c r="E14" i="13"/>
  <c r="F14" i="13"/>
  <c r="G16" i="13"/>
  <c r="G14" i="13"/>
  <c r="H14" i="13"/>
  <c r="I16" i="13"/>
  <c r="I14" i="13"/>
  <c r="I12" i="13"/>
  <c r="J12" i="13" s="1"/>
  <c r="K12" i="13"/>
  <c r="L12" i="13" s="1"/>
  <c r="F12" i="13"/>
  <c r="F11" i="13"/>
  <c r="F10" i="13"/>
  <c r="F8" i="13"/>
  <c r="F7" i="13"/>
  <c r="F6" i="13"/>
  <c r="F5" i="13"/>
  <c r="F4" i="13"/>
  <c r="F3" i="13"/>
  <c r="D18" i="12"/>
  <c r="D16" i="12"/>
  <c r="E16" i="12"/>
  <c r="G18" i="12"/>
  <c r="G16" i="12"/>
  <c r="H16" i="12"/>
  <c r="J18" i="12"/>
  <c r="J16" i="12"/>
  <c r="I18" i="12"/>
  <c r="I16" i="12"/>
  <c r="I13" i="12"/>
  <c r="J13" i="12" s="1"/>
  <c r="K13" i="12"/>
  <c r="L13" i="12"/>
  <c r="M13" i="12"/>
  <c r="N13" i="12"/>
  <c r="I14" i="12"/>
  <c r="J14" i="12"/>
  <c r="K14" i="12"/>
  <c r="L14" i="12"/>
  <c r="M14" i="12"/>
  <c r="N14" i="12"/>
  <c r="I12" i="12"/>
  <c r="J12" i="12"/>
  <c r="K12" i="12"/>
  <c r="L12" i="12"/>
  <c r="M12" i="12"/>
  <c r="N12" i="12"/>
  <c r="F14" i="12"/>
  <c r="F13" i="12"/>
  <c r="F10" i="12"/>
  <c r="F9" i="12"/>
  <c r="F8" i="12"/>
  <c r="F7" i="12"/>
  <c r="F6" i="12"/>
  <c r="F5" i="12"/>
  <c r="F3" i="12"/>
  <c r="I16" i="14" l="1"/>
  <c r="I17" i="14"/>
  <c r="I18" i="14" s="1"/>
  <c r="J14" i="14"/>
  <c r="K14" i="14" s="1"/>
  <c r="J11" i="14"/>
  <c r="K11" i="14" s="1"/>
  <c r="J4" i="14"/>
  <c r="K4" i="14" s="1"/>
  <c r="J9" i="14"/>
  <c r="K9" i="14" s="1"/>
  <c r="J5" i="14"/>
  <c r="K5" i="14" s="1"/>
  <c r="J12" i="14"/>
  <c r="K12" i="14" s="1"/>
  <c r="J10" i="14"/>
  <c r="K10" i="14" s="1"/>
  <c r="J6" i="14"/>
  <c r="K6" i="14" s="1"/>
  <c r="J3" i="14"/>
  <c r="K3" i="14" s="1"/>
  <c r="J13" i="14"/>
  <c r="K13" i="14" s="1"/>
  <c r="J7" i="14"/>
  <c r="K7" i="14" s="1"/>
  <c r="J8" i="14"/>
  <c r="K8" i="14" s="1"/>
  <c r="J14" i="13"/>
  <c r="M12" i="13"/>
  <c r="N12" i="13" s="1"/>
  <c r="G21" i="11"/>
  <c r="I3" i="12"/>
  <c r="I4" i="12"/>
  <c r="I5" i="12"/>
  <c r="I6" i="12"/>
  <c r="I7" i="12"/>
  <c r="I8" i="12"/>
  <c r="I9" i="12"/>
  <c r="I10" i="12"/>
  <c r="I11" i="12"/>
  <c r="I3" i="13" l="1"/>
  <c r="M3" i="13" s="1"/>
  <c r="N3" i="13" s="1"/>
  <c r="K3" i="13"/>
  <c r="L3" i="13" s="1"/>
  <c r="I4" i="13"/>
  <c r="M4" i="13" s="1"/>
  <c r="N4" i="13" s="1"/>
  <c r="K4" i="13"/>
  <c r="L4" i="13" s="1"/>
  <c r="I5" i="13"/>
  <c r="J5" i="13" s="1"/>
  <c r="K5" i="13"/>
  <c r="L5" i="13" s="1"/>
  <c r="F16" i="13"/>
  <c r="I6" i="13"/>
  <c r="J6" i="13" s="1"/>
  <c r="K6" i="13"/>
  <c r="L6" i="13" s="1"/>
  <c r="I7" i="13"/>
  <c r="M7" i="13" s="1"/>
  <c r="N7" i="13" s="1"/>
  <c r="K7" i="13"/>
  <c r="L7" i="13" s="1"/>
  <c r="I8" i="13"/>
  <c r="M8" i="13" s="1"/>
  <c r="N8" i="13" s="1"/>
  <c r="J8" i="13"/>
  <c r="K8" i="13"/>
  <c r="L8" i="13" s="1"/>
  <c r="I9" i="13"/>
  <c r="J9" i="13" s="1"/>
  <c r="K9" i="13"/>
  <c r="L9" i="13" s="1"/>
  <c r="I10" i="13"/>
  <c r="K10" i="13"/>
  <c r="L10" i="13" s="1"/>
  <c r="I11" i="13"/>
  <c r="J11" i="13" s="1"/>
  <c r="K11" i="13"/>
  <c r="L11" i="13" s="1"/>
  <c r="J3" i="12"/>
  <c r="J4" i="12"/>
  <c r="J5" i="12"/>
  <c r="J6" i="12"/>
  <c r="J7" i="12"/>
  <c r="M7" i="12"/>
  <c r="N7" i="12" s="1"/>
  <c r="J8" i="12"/>
  <c r="J9" i="12"/>
  <c r="J10" i="12"/>
  <c r="M10" i="12"/>
  <c r="N10" i="12" s="1"/>
  <c r="J11" i="12"/>
  <c r="M11" i="12"/>
  <c r="N11" i="12" s="1"/>
  <c r="F17" i="12"/>
  <c r="F18" i="12" s="1"/>
  <c r="B21" i="12"/>
  <c r="B31" i="12" s="1"/>
  <c r="B34" i="12" s="1"/>
  <c r="B36" i="12" s="1"/>
  <c r="B24" i="12"/>
  <c r="M4" i="12" s="1"/>
  <c r="N4" i="12" s="1"/>
  <c r="B25" i="12"/>
  <c r="B28" i="12"/>
  <c r="B29" i="12"/>
  <c r="B30" i="12"/>
  <c r="B33" i="12"/>
  <c r="B35" i="12" s="1"/>
  <c r="B39" i="12"/>
  <c r="I3" i="11"/>
  <c r="I21" i="11" s="1"/>
  <c r="F21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D21" i="11"/>
  <c r="E21" i="11"/>
  <c r="H21" i="11"/>
  <c r="D22" i="11"/>
  <c r="E22" i="11"/>
  <c r="E23" i="11" s="1"/>
  <c r="G22" i="11"/>
  <c r="G23" i="11" s="1"/>
  <c r="H22" i="11"/>
  <c r="D23" i="11"/>
  <c r="H23" i="11"/>
  <c r="F2" i="10"/>
  <c r="F4" i="10"/>
  <c r="F5" i="10"/>
  <c r="F6" i="10"/>
  <c r="F7" i="10"/>
  <c r="F8" i="10"/>
  <c r="F9" i="10"/>
  <c r="F41" i="10"/>
  <c r="F12" i="10"/>
  <c r="F13" i="10"/>
  <c r="F14" i="10"/>
  <c r="F15" i="10"/>
  <c r="F16" i="10"/>
  <c r="F17" i="10"/>
  <c r="F18" i="10"/>
  <c r="F19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42" i="10"/>
  <c r="F43" i="10"/>
  <c r="F38" i="10"/>
  <c r="I22" i="11" l="1"/>
  <c r="I23" i="11" s="1"/>
  <c r="J3" i="13"/>
  <c r="F22" i="11"/>
  <c r="F23" i="11" s="1"/>
  <c r="F16" i="12"/>
  <c r="M11" i="13"/>
  <c r="N11" i="13" s="1"/>
  <c r="J4" i="13"/>
  <c r="M5" i="13"/>
  <c r="N5" i="13" s="1"/>
  <c r="M10" i="13"/>
  <c r="N10" i="13" s="1"/>
  <c r="M9" i="13"/>
  <c r="N9" i="13" s="1"/>
  <c r="M6" i="13"/>
  <c r="N6" i="13" s="1"/>
  <c r="K6" i="12"/>
  <c r="L6" i="12" s="1"/>
  <c r="K10" i="12"/>
  <c r="L10" i="12" s="1"/>
  <c r="K5" i="12"/>
  <c r="L5" i="12" s="1"/>
  <c r="K9" i="12"/>
  <c r="L9" i="12" s="1"/>
  <c r="K7" i="12"/>
  <c r="L7" i="12" s="1"/>
  <c r="K4" i="12"/>
  <c r="L4" i="12" s="1"/>
  <c r="K8" i="12"/>
  <c r="L8" i="12" s="1"/>
  <c r="K3" i="12"/>
  <c r="L3" i="12" s="1"/>
  <c r="K11" i="12"/>
  <c r="L11" i="12" s="1"/>
  <c r="M5" i="12"/>
  <c r="N5" i="12" s="1"/>
  <c r="M6" i="12"/>
  <c r="N6" i="12" s="1"/>
  <c r="M9" i="12"/>
  <c r="N9" i="12" s="1"/>
  <c r="M3" i="12"/>
  <c r="N3" i="12" s="1"/>
  <c r="M8" i="12"/>
  <c r="N8" i="12" s="1"/>
</calcChain>
</file>

<file path=xl/sharedStrings.xml><?xml version="1.0" encoding="utf-8"?>
<sst xmlns="http://schemas.openxmlformats.org/spreadsheetml/2006/main" count="1415" uniqueCount="284">
  <si>
    <t>Gel type</t>
  </si>
  <si>
    <t>01-18 1.1</t>
  </si>
  <si>
    <t>01-18 1.2</t>
  </si>
  <si>
    <t>01-18 2.1</t>
  </si>
  <si>
    <t>01-18 2.2</t>
  </si>
  <si>
    <t>01-18 3.1</t>
  </si>
  <si>
    <t>01-30 1.1</t>
  </si>
  <si>
    <t>ctrl</t>
  </si>
  <si>
    <t>01-30 2.1</t>
  </si>
  <si>
    <t>01-30 1.2</t>
  </si>
  <si>
    <t>01-30 2.2</t>
  </si>
  <si>
    <t>01-30 1.3</t>
  </si>
  <si>
    <t>01-30 2.3</t>
  </si>
  <si>
    <t>01-25 A</t>
  </si>
  <si>
    <t>01-25 B</t>
  </si>
  <si>
    <t>01-25 C</t>
  </si>
  <si>
    <t>02-06 1</t>
  </si>
  <si>
    <t>02-06 2</t>
  </si>
  <si>
    <t>02-06 3</t>
  </si>
  <si>
    <t>02-06 4</t>
  </si>
  <si>
    <t>cct2</t>
  </si>
  <si>
    <t>cct1</t>
  </si>
  <si>
    <t>01-03 1</t>
  </si>
  <si>
    <t>01-03 2</t>
  </si>
  <si>
    <t>01-03 3</t>
  </si>
  <si>
    <t>02-12 1</t>
  </si>
  <si>
    <t>02-12 2</t>
  </si>
  <si>
    <t>02-12 3</t>
  </si>
  <si>
    <t>Date</t>
  </si>
  <si>
    <t>Gel types</t>
  </si>
  <si>
    <t>Crosslinking</t>
  </si>
  <si>
    <t>Size</t>
  </si>
  <si>
    <t>Problems</t>
  </si>
  <si>
    <t>Profiles</t>
  </si>
  <si>
    <t>ctrl, cct1</t>
  </si>
  <si>
    <t>LAP</t>
  </si>
  <si>
    <t>1uL</t>
  </si>
  <si>
    <t>Chambers</t>
  </si>
  <si>
    <t>yes</t>
  </si>
  <si>
    <t>ch. 3 semi-dried</t>
  </si>
  <si>
    <t>Notes</t>
  </si>
  <si>
    <t>made gels 12/31, added reservoir solution 1/2, no pre-bleach snapshots</t>
  </si>
  <si>
    <t>APS</t>
  </si>
  <si>
    <t>made gels 1/16, added reservoir solution 1/17, no pre-bleach snapshots</t>
  </si>
  <si>
    <t>all quite weird</t>
  </si>
  <si>
    <t>called groups A,B,C; made gels 1/23, added reservoir solution 1/24, no pre-bleach snapshots</t>
  </si>
  <si>
    <t>2uL</t>
  </si>
  <si>
    <t>repeated FRAP 3x on each gel, made 1/28, added solution 1/29, some have pre-bleach snapshots</t>
  </si>
  <si>
    <t>no</t>
  </si>
  <si>
    <t>made 2/3, added reservoir solution 2/5, all but first chamber have pre-bleach snapshots</t>
  </si>
  <si>
    <t>ctrl, cct1, cct2</t>
  </si>
  <si>
    <t>rings</t>
  </si>
  <si>
    <t>made 2/8, added reservoir solution 2/11</t>
  </si>
  <si>
    <t>crosslinked 15s, filter on #2 for first two gels</t>
  </si>
  <si>
    <t>made 2/13, reservoir solution added 2/14, not evenly equilibrated</t>
  </si>
  <si>
    <t>not evenly equilibrated</t>
  </si>
  <si>
    <t>made 2/16, reservoir solution added 2/18</t>
  </si>
  <si>
    <t>0.5uL</t>
  </si>
  <si>
    <t>made 2/19, reservoir solution added 2/20, 5 mg/mL nominal cct2 concentration (equal FG conc. To cct1 gels)</t>
  </si>
  <si>
    <t>Volume</t>
  </si>
  <si>
    <t>Concentration</t>
  </si>
  <si>
    <t>Well-equilibrated</t>
  </si>
  <si>
    <t>Ring</t>
  </si>
  <si>
    <t>Bleach depth</t>
  </si>
  <si>
    <t>Other</t>
  </si>
  <si>
    <t>Pre-bleach snapshot</t>
  </si>
  <si>
    <t>Usable</t>
  </si>
  <si>
    <t>Gel ID</t>
  </si>
  <si>
    <t>Save folder</t>
  </si>
  <si>
    <t>19-1-3_1</t>
  </si>
  <si>
    <t>good</t>
  </si>
  <si>
    <t>19-1-3_6</t>
  </si>
  <si>
    <t>19-1-3_3</t>
  </si>
  <si>
    <t>Crosslinker</t>
  </si>
  <si>
    <t>19-1-3_9</t>
  </si>
  <si>
    <t>poor</t>
  </si>
  <si>
    <t>semi-dried</t>
  </si>
  <si>
    <t>questionable</t>
  </si>
  <si>
    <t>19-1-3_11</t>
  </si>
  <si>
    <t>ok</t>
  </si>
  <si>
    <t>19-1-18_1</t>
  </si>
  <si>
    <t>Dense core</t>
  </si>
  <si>
    <t>19-1-18_3</t>
  </si>
  <si>
    <t>19-1-18_5</t>
  </si>
  <si>
    <t>yes?</t>
  </si>
  <si>
    <t>I think I bleached the dense core</t>
  </si>
  <si>
    <t>19-1-18_7</t>
  </si>
  <si>
    <t>19-1-18_9</t>
  </si>
  <si>
    <t>19-1-18_11</t>
  </si>
  <si>
    <t>19-1-18_13</t>
  </si>
  <si>
    <t>FSFG inhomogeneous, semi-dried</t>
  </si>
  <si>
    <t>19-1-18_15</t>
  </si>
  <si>
    <t>19-1-18_17</t>
  </si>
  <si>
    <t>19-1-18_19</t>
  </si>
  <si>
    <t>bleached the dense core</t>
  </si>
  <si>
    <t>19-1-25_1</t>
  </si>
  <si>
    <t>bleached right at edge</t>
  </si>
  <si>
    <t>19-1-25_3</t>
  </si>
  <si>
    <t>19-1-25_5</t>
  </si>
  <si>
    <t>19-1-25_7</t>
  </si>
  <si>
    <t>looks like control</t>
  </si>
  <si>
    <t>19-1-30_1</t>
  </si>
  <si>
    <t>19-1-30_3</t>
  </si>
  <si>
    <t>19-1-30_5</t>
  </si>
  <si>
    <t>19-1-30_7</t>
  </si>
  <si>
    <t>19-1-30_9</t>
  </si>
  <si>
    <t>19-1-30_11</t>
  </si>
  <si>
    <t>19-1-30_13</t>
  </si>
  <si>
    <t>19-1-30_15</t>
  </si>
  <si>
    <t>19-1-30_17</t>
  </si>
  <si>
    <t>19-1-30_19</t>
  </si>
  <si>
    <t>19-1-30_21</t>
  </si>
  <si>
    <t>19-1-30_23</t>
  </si>
  <si>
    <t>repeat bleach</t>
  </si>
  <si>
    <t>semi-dried, repeat bleach</t>
  </si>
  <si>
    <t xml:space="preserve">01-30 2.2 </t>
  </si>
  <si>
    <t>19-2-6_1</t>
  </si>
  <si>
    <t>19-2-6_3</t>
  </si>
  <si>
    <t>19-2-6_5</t>
  </si>
  <si>
    <t>19-2-6_7</t>
  </si>
  <si>
    <t>19-2-6_9</t>
  </si>
  <si>
    <t>gets weird at end</t>
  </si>
  <si>
    <t>gets weird at end, bright spots</t>
  </si>
  <si>
    <t>19-2-6_11</t>
  </si>
  <si>
    <t>19-2-6_13</t>
  </si>
  <si>
    <t>19-2-6_15</t>
  </si>
  <si>
    <t>19-2-6_17</t>
  </si>
  <si>
    <t>19-2-6_19</t>
  </si>
  <si>
    <t>19-2-6_21</t>
  </si>
  <si>
    <t>19-2-6_23</t>
  </si>
  <si>
    <t>a bit weird at end</t>
  </si>
  <si>
    <t>19-2-12_1</t>
  </si>
  <si>
    <t>19-2-12_3</t>
  </si>
  <si>
    <t>19-2-12_5</t>
  </si>
  <si>
    <t>19-2-12_7</t>
  </si>
  <si>
    <t>19-2-12_9</t>
  </si>
  <si>
    <t>19-2-12_11</t>
  </si>
  <si>
    <t>19-2-12_13</t>
  </si>
  <si>
    <t>19-2-12_15</t>
  </si>
  <si>
    <t>19-2-12_17</t>
  </si>
  <si>
    <t>bright spots, repeat bleach</t>
  </si>
  <si>
    <t>bright spots</t>
  </si>
  <si>
    <t>19-2-15_1</t>
  </si>
  <si>
    <t>19-2-15_3</t>
  </si>
  <si>
    <t>19-2-15_5</t>
  </si>
  <si>
    <t>19-2-15_7</t>
  </si>
  <si>
    <t>19-2-15_9</t>
  </si>
  <si>
    <t>19-2-15_11</t>
  </si>
  <si>
    <t>19-2-15_13</t>
  </si>
  <si>
    <t>19-2-15_15</t>
  </si>
  <si>
    <t>19-2-15_17</t>
  </si>
  <si>
    <t>19-2-15_19</t>
  </si>
  <si>
    <t>19-2-15_21</t>
  </si>
  <si>
    <t>19-2-15_23</t>
  </si>
  <si>
    <t>02-15 1</t>
  </si>
  <si>
    <t>02-15 2</t>
  </si>
  <si>
    <t>02-15 3</t>
  </si>
  <si>
    <t>02-15 4</t>
  </si>
  <si>
    <t>19-2-19_1</t>
  </si>
  <si>
    <t>19-2-19_3</t>
  </si>
  <si>
    <t>19-2-19_5</t>
  </si>
  <si>
    <t>19-2-19_7</t>
  </si>
  <si>
    <t>19-2-19_9</t>
  </si>
  <si>
    <t>19-2-19_11</t>
  </si>
  <si>
    <t>19-2-19_13</t>
  </si>
  <si>
    <t>19-2-19_15</t>
  </si>
  <si>
    <t>19-2-19_17</t>
  </si>
  <si>
    <t>19-2-19_19</t>
  </si>
  <si>
    <t>19-2-19_21</t>
  </si>
  <si>
    <t>19-2-19_23</t>
  </si>
  <si>
    <t>02-19 1</t>
  </si>
  <si>
    <t>02-19 2</t>
  </si>
  <si>
    <t>02-19 3</t>
  </si>
  <si>
    <t>02-19 4</t>
  </si>
  <si>
    <t>bleached spot gets brighter</t>
  </si>
  <si>
    <t>bleached at edge</t>
  </si>
  <si>
    <t>19-2-21_1</t>
  </si>
  <si>
    <t>19-2-21_3</t>
  </si>
  <si>
    <t>19-2-21_5</t>
  </si>
  <si>
    <t>19-2-21_7</t>
  </si>
  <si>
    <t>19-2-21_9</t>
  </si>
  <si>
    <t>19-2-21_11</t>
  </si>
  <si>
    <t>19-2-21_13</t>
  </si>
  <si>
    <t>19-2-21_15</t>
  </si>
  <si>
    <t>19-2-21_17</t>
  </si>
  <si>
    <t>19-2-21_19</t>
  </si>
  <si>
    <t>19-2-21_21</t>
  </si>
  <si>
    <t>19-2-21_23</t>
  </si>
  <si>
    <t>02-21 1</t>
  </si>
  <si>
    <t>02-21 2</t>
  </si>
  <si>
    <t>02-21 3</t>
  </si>
  <si>
    <t>02-21 4</t>
  </si>
  <si>
    <t>none</t>
  </si>
  <si>
    <t>all FSFG at edge</t>
  </si>
  <si>
    <t>bleached edge</t>
  </si>
  <si>
    <t>bleached the center</t>
  </si>
  <si>
    <t>'ctrl'</t>
  </si>
  <si>
    <t>'19-2-21_19'</t>
  </si>
  <si>
    <t>'19-2-19_19'</t>
  </si>
  <si>
    <t>'19-2-19_7'</t>
  </si>
  <si>
    <t>'19-2-19_1'</t>
  </si>
  <si>
    <t>'19-2-15_19'</t>
  </si>
  <si>
    <t>'19-2-15_13'</t>
  </si>
  <si>
    <t>'19-2-15_7'</t>
  </si>
  <si>
    <t>'19-2-15_1'</t>
  </si>
  <si>
    <t>'19-2-12_11'</t>
  </si>
  <si>
    <t>'19-2-12_7'</t>
  </si>
  <si>
    <t>'19-2-6_19'</t>
  </si>
  <si>
    <t>'19-2-6_13'</t>
  </si>
  <si>
    <t>'19-2-6_7'</t>
  </si>
  <si>
    <t>'19-2-6_1'</t>
  </si>
  <si>
    <t>'19-1-3_1'</t>
  </si>
  <si>
    <t>'cct2'</t>
  </si>
  <si>
    <t>'19-2-21_23'</t>
  </si>
  <si>
    <t>'19-2-21_17'</t>
  </si>
  <si>
    <t>'19-2-21_11'</t>
  </si>
  <si>
    <t>'19-2-12_17'</t>
  </si>
  <si>
    <t>'19-2-12_15'</t>
  </si>
  <si>
    <t>'19-2-12_5'</t>
  </si>
  <si>
    <t>'19-2-6_17'</t>
  </si>
  <si>
    <t>'19-2-6_11'</t>
  </si>
  <si>
    <t>'19-2-6_5'</t>
  </si>
  <si>
    <t>'cct1'</t>
  </si>
  <si>
    <t>'19-2-21_15'</t>
  </si>
  <si>
    <t>'19-2-19_21'</t>
  </si>
  <si>
    <t>'19-2-12_13'</t>
  </si>
  <si>
    <t>'19-2-12_9'</t>
  </si>
  <si>
    <t>'19-2-12_3'</t>
  </si>
  <si>
    <t>'19-2-6_21'</t>
  </si>
  <si>
    <t>'19-2-6_15'</t>
  </si>
  <si>
    <t>'19-2-6_9'</t>
  </si>
  <si>
    <t>'19-1-3_3'</t>
  </si>
  <si>
    <t>Part mCherry</t>
  </si>
  <si>
    <t>Part. NTF2</t>
  </si>
  <si>
    <t>DN/DM</t>
  </si>
  <si>
    <t>D mCherry</t>
  </si>
  <si>
    <t>D NTF2</t>
  </si>
  <si>
    <t>Type</t>
  </si>
  <si>
    <t>Folder</t>
  </si>
  <si>
    <t>Index</t>
  </si>
  <si>
    <t>St. err.</t>
  </si>
  <si>
    <t>St. dev.</t>
  </si>
  <si>
    <t>Mean</t>
  </si>
  <si>
    <t>Prob bound</t>
  </si>
  <si>
    <t>upper Nt bound (M)</t>
  </si>
  <si>
    <t>upper Nt bound (mg/mL)</t>
  </si>
  <si>
    <t>DP cct2 (um^2/s)</t>
  </si>
  <si>
    <t>DP cct1 (um^2/s)</t>
  </si>
  <si>
    <t>DP cct2 (m^2/s)</t>
  </si>
  <si>
    <t>DP cct1 (m^2/s)</t>
  </si>
  <si>
    <t>Lc cct2 (m)</t>
  </si>
  <si>
    <t>Lc cct1 (m)</t>
  </si>
  <si>
    <t>koff cct2 (s^-1)</t>
  </si>
  <si>
    <t>koff cct1 (s^-1)</t>
  </si>
  <si>
    <t>kon (M^-1 s^-1)</t>
  </si>
  <si>
    <t>KD cct2 (M)</t>
  </si>
  <si>
    <t>KD cct1 (M)</t>
  </si>
  <si>
    <t>Lp (m)</t>
  </si>
  <si>
    <t>Length per aa (m)</t>
  </si>
  <si>
    <t>cct2 length (aa)</t>
  </si>
  <si>
    <t>cct1 length (aa)</t>
  </si>
  <si>
    <t>Nt predict (mg/mL)</t>
  </si>
  <si>
    <t>Nt predict (M)</t>
  </si>
  <si>
    <t>DB predict</t>
  </si>
  <si>
    <t>DB/DF predict</t>
  </si>
  <si>
    <t>D bound</t>
  </si>
  <si>
    <t>using ITC data</t>
  </si>
  <si>
    <t>'19-2-6_3'</t>
  </si>
  <si>
    <t>'19-2-15_15'</t>
  </si>
  <si>
    <t>'19-2-19_15'</t>
  </si>
  <si>
    <t>'19-2-19_23'</t>
  </si>
  <si>
    <t>Dataset index</t>
  </si>
  <si>
    <t>Experiment ID</t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</si>
  <si>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NTF2</t>
    </r>
  </si>
  <si>
    <r>
      <t>D</t>
    </r>
    <r>
      <rPr>
        <b/>
        <vertAlign val="subscript"/>
        <sz val="12"/>
        <color theme="1"/>
        <rFont val="Calibri (Body)"/>
      </rPr>
      <t>obs</t>
    </r>
    <r>
      <rPr>
        <b/>
        <sz val="12"/>
        <color theme="1"/>
        <rFont val="Calibri"/>
        <family val="2"/>
        <scheme val="minor"/>
      </rPr>
      <t xml:space="preserve"> mCherry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</si>
  <si>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NTF2</t>
    </r>
  </si>
  <si>
    <r>
      <rPr>
        <b/>
        <sz val="12"/>
        <color theme="1"/>
        <rFont val="Symbol"/>
        <charset val="2"/>
      </rPr>
      <t>g</t>
    </r>
    <r>
      <rPr>
        <b/>
        <sz val="12"/>
        <color theme="1"/>
        <rFont val="Calibri"/>
        <family val="2"/>
        <scheme val="minor"/>
      </rPr>
      <t xml:space="preserve"> mCherry</t>
    </r>
  </si>
  <si>
    <r>
      <t>p</t>
    </r>
    <r>
      <rPr>
        <b/>
        <vertAlign val="subscript"/>
        <sz val="12"/>
        <color theme="1"/>
        <rFont val="Calibri (Body)"/>
      </rPr>
      <t>B</t>
    </r>
  </si>
  <si>
    <r>
      <t>D</t>
    </r>
    <r>
      <rPr>
        <b/>
        <vertAlign val="subscript"/>
        <sz val="12"/>
        <color theme="1"/>
        <rFont val="Calibri (Body)"/>
      </rPr>
      <t>B</t>
    </r>
  </si>
  <si>
    <r>
      <t>Predicted D</t>
    </r>
    <r>
      <rPr>
        <b/>
        <vertAlign val="subscript"/>
        <sz val="12"/>
        <color theme="1"/>
        <rFont val="Calibri (Body)"/>
      </rPr>
      <t>B</t>
    </r>
    <r>
      <rPr>
        <b/>
        <sz val="12"/>
        <color theme="1"/>
        <rFont val="Calibri"/>
        <family val="2"/>
        <scheme val="minor"/>
      </rPr>
      <t>/D</t>
    </r>
    <r>
      <rPr>
        <b/>
        <vertAlign val="subscript"/>
        <sz val="12"/>
        <color theme="1"/>
        <rFont val="Calibri (Body)"/>
      </rPr>
      <t>F</t>
    </r>
  </si>
  <si>
    <r>
      <t>Predicted D</t>
    </r>
    <r>
      <rPr>
        <b/>
        <vertAlign val="subscript"/>
        <sz val="12"/>
        <color theme="1"/>
        <rFont val="Calibri (Body)"/>
      </rPr>
      <t>B</t>
    </r>
  </si>
  <si>
    <t>Standard deviation</t>
  </si>
  <si>
    <t>Standard error of the mean</t>
  </si>
  <si>
    <t>19-2-15_13'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</si>
</sst>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Symbol"/>
      <charset val="2"/>
    </font>
    <font>
      <b/>
      <sz val="12"/>
      <color theme="1"/>
      <name val="Calibri"/>
      <family val="2"/>
      <charset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2" fontId="0" fillId="0" borderId="0" xfId="0" applyNumberFormat="1"/>
    <xf numFmtId="2" fontId="0" fillId="0" borderId="0" xfId="0" applyNumberFormat="1" applyBorder="1"/>
    <xf numFmtId="0" fontId="0" fillId="0" borderId="0" xfId="0" applyNumberFormat="1" applyFont="1" applyFill="1" applyBorder="1" applyAlignment="1">
      <alignment vertical="center" wrapText="1" readingOrder="1"/>
    </xf>
    <xf numFmtId="0" fontId="0" fillId="0" borderId="0" xfId="0" applyFont="1" applyFill="1" applyBorder="1"/>
    <xf numFmtId="0" fontId="0" fillId="0" borderId="0" xfId="0" applyNumberFormat="1" applyFont="1" applyFill="1" applyBorder="1"/>
    <xf numFmtId="16" fontId="0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wrapText="1" readingOrder="1"/>
    </xf>
    <xf numFmtId="0" fontId="1" fillId="0" borderId="0" xfId="0" applyNumberFormat="1" applyFont="1" applyFill="1" applyBorder="1" applyAlignment="1">
      <alignment vertical="center" readingOrder="1"/>
    </xf>
    <xf numFmtId="0" fontId="1" fillId="0" borderId="0" xfId="0" applyFont="1" applyFill="1" applyBorder="1"/>
    <xf numFmtId="16" fontId="0" fillId="0" borderId="0" xfId="0" applyNumberFormat="1" applyFont="1" applyFill="1" applyBorder="1"/>
    <xf numFmtId="0" fontId="1" fillId="0" borderId="0" xfId="0" applyNumberFormat="1" applyFont="1" applyAlignment="1"/>
    <xf numFmtId="0" fontId="1" fillId="0" borderId="0" xfId="0" applyNumberFormat="1" applyFont="1" applyFill="1" applyBorder="1" applyAlignment="1">
      <alignment horizontal="left" vertical="center" readingOrder="1"/>
    </xf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 readingOrder="1"/>
    </xf>
    <xf numFmtId="0" fontId="0" fillId="0" borderId="0" xfId="0" applyNumberFormat="1" applyFont="1" applyFill="1" applyBorder="1" applyAlignment="1"/>
    <xf numFmtId="0" fontId="0" fillId="0" borderId="0" xfId="0" applyNumberFormat="1" applyFont="1" applyAlignment="1"/>
    <xf numFmtId="0" fontId="0" fillId="0" borderId="0" xfId="0" applyNumberFormat="1" applyFont="1" applyFill="1" applyBorder="1" applyAlignment="1">
      <alignment horizontal="left" vertical="center" readingOrder="1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2" fontId="0" fillId="0" borderId="0" xfId="0" applyNumberFormat="1" applyFill="1" applyBorder="1"/>
    <xf numFmtId="11" fontId="0" fillId="0" borderId="0" xfId="0" applyNumberFormat="1"/>
    <xf numFmtId="11" fontId="0" fillId="0" borderId="0" xfId="0" applyNumberFormat="1" applyBorder="1"/>
    <xf numFmtId="0" fontId="0" fillId="2" borderId="0" xfId="0" applyFill="1"/>
    <xf numFmtId="2" fontId="0" fillId="2" borderId="0" xfId="0" applyNumberFormat="1" applyFill="1" applyBorder="1"/>
    <xf numFmtId="2" fontId="0" fillId="2" borderId="0" xfId="0" applyNumberFormat="1" applyFill="1"/>
    <xf numFmtId="11" fontId="0" fillId="2" borderId="0" xfId="0" applyNumberFormat="1" applyFill="1"/>
    <xf numFmtId="0" fontId="0" fillId="2" borderId="0" xfId="0" applyFill="1" applyBorder="1"/>
    <xf numFmtId="164" fontId="0" fillId="0" borderId="0" xfId="0" applyNumberFormat="1" applyBorder="1"/>
    <xf numFmtId="164" fontId="0" fillId="0" borderId="0" xfId="0" applyNumberFormat="1"/>
    <xf numFmtId="2" fontId="0" fillId="0" borderId="0" xfId="0" applyNumberFormat="1" applyFill="1"/>
    <xf numFmtId="11" fontId="0" fillId="0" borderId="0" xfId="0" applyNumberFormat="1" applyFill="1"/>
    <xf numFmtId="0" fontId="0" fillId="0" borderId="0" xfId="0" applyFill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/>
    <xf numFmtId="2" fontId="1" fillId="0" borderId="0" xfId="0" applyNumberFormat="1" applyFont="1" applyFill="1" applyBorder="1"/>
    <xf numFmtId="165" fontId="0" fillId="0" borderId="0" xfId="0" applyNumberFormat="1" applyBorder="1"/>
    <xf numFmtId="0" fontId="5" fillId="0" borderId="0" xfId="0" applyFont="1" applyFill="1"/>
    <xf numFmtId="0" fontId="1" fillId="0" borderId="0" xfId="0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2" fontId="1" fillId="0" borderId="2" xfId="0" applyNumberFormat="1" applyFont="1" applyBorder="1"/>
    <xf numFmtId="2" fontId="0" fillId="0" borderId="2" xfId="0" applyNumberFormat="1" applyBorder="1"/>
    <xf numFmtId="2" fontId="0" fillId="0" borderId="2" xfId="0" applyNumberFormat="1" applyFill="1" applyBorder="1"/>
    <xf numFmtId="2" fontId="0" fillId="0" borderId="3" xfId="0" applyNumberFormat="1" applyBorder="1"/>
    <xf numFmtId="165" fontId="0" fillId="0" borderId="2" xfId="0" applyNumberFormat="1" applyBorder="1"/>
    <xf numFmtId="2" fontId="1" fillId="0" borderId="4" xfId="0" applyNumberFormat="1" applyFont="1" applyBorder="1"/>
    <xf numFmtId="2" fontId="0" fillId="0" borderId="4" xfId="0" applyNumberFormat="1" applyBorder="1"/>
    <xf numFmtId="2" fontId="0" fillId="0" borderId="4" xfId="0" applyNumberFormat="1" applyFill="1" applyBorder="1"/>
    <xf numFmtId="2" fontId="0" fillId="0" borderId="5" xfId="0" applyNumberFormat="1" applyBorder="1"/>
    <xf numFmtId="165" fontId="0" fillId="2" borderId="2" xfId="0" applyNumberFormat="1" applyFill="1" applyBorder="1"/>
    <xf numFmtId="165" fontId="0" fillId="2" borderId="0" xfId="0" applyNumberFormat="1" applyFill="1" applyBorder="1"/>
    <xf numFmtId="2" fontId="0" fillId="2" borderId="2" xfId="0" applyNumberFormat="1" applyFill="1" applyBorder="1"/>
    <xf numFmtId="2" fontId="0" fillId="2" borderId="4" xfId="0" applyNumberFormat="1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/>
    <xf numFmtId="0" fontId="1" fillId="0" borderId="3" xfId="0" applyFont="1" applyBorder="1"/>
    <xf numFmtId="2" fontId="1" fillId="0" borderId="3" xfId="0" applyNumberFormat="1" applyFont="1" applyBorder="1"/>
    <xf numFmtId="2" fontId="1" fillId="0" borderId="1" xfId="0" applyNumberFormat="1" applyFont="1" applyBorder="1"/>
    <xf numFmtId="2" fontId="4" fillId="0" borderId="3" xfId="0" applyNumberFormat="1" applyFont="1" applyFill="1" applyBorder="1"/>
    <xf numFmtId="2" fontId="4" fillId="0" borderId="1" xfId="0" applyNumberFormat="1" applyFont="1" applyFill="1" applyBorder="1"/>
    <xf numFmtId="2" fontId="1" fillId="0" borderId="5" xfId="0" applyNumberFormat="1" applyFont="1" applyBorder="1"/>
    <xf numFmtId="2" fontId="1" fillId="0" borderId="6" xfId="0" applyNumberFormat="1" applyFont="1" applyBorder="1"/>
    <xf numFmtId="2" fontId="0" fillId="0" borderId="7" xfId="0" applyNumberFormat="1" applyBorder="1"/>
    <xf numFmtId="0" fontId="1" fillId="0" borderId="1" xfId="0" applyFont="1" applyBorder="1" applyAlignment="1">
      <alignment horizontal="right"/>
    </xf>
    <xf numFmtId="2" fontId="1" fillId="0" borderId="0" xfId="0" applyNumberFormat="1" applyFont="1" applyBorder="1"/>
    <xf numFmtId="0" fontId="0" fillId="0" borderId="0" xfId="0" quotePrefix="1" applyBorder="1"/>
    <xf numFmtId="0" fontId="5" fillId="0" borderId="1" xfId="0" applyFont="1" applyFill="1" applyBorder="1"/>
    <xf numFmtId="165" fontId="0" fillId="0" borderId="3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7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Control!$G$3:$G$19</c:f>
              <c:numCache>
                <c:formatCode>General</c:formatCode>
                <c:ptCount val="17"/>
                <c:pt idx="0">
                  <c:v>0.63847559224578498</c:v>
                </c:pt>
                <c:pt idx="1">
                  <c:v>0.570302574906566</c:v>
                </c:pt>
                <c:pt idx="2">
                  <c:v>0.51542088790752405</c:v>
                </c:pt>
                <c:pt idx="3">
                  <c:v>0.60001869054511403</c:v>
                </c:pt>
                <c:pt idx="4">
                  <c:v>0.65976374422412598</c:v>
                </c:pt>
                <c:pt idx="5">
                  <c:v>0.43777082911985499</c:v>
                </c:pt>
                <c:pt idx="6">
                  <c:v>0.42256801874060901</c:v>
                </c:pt>
                <c:pt idx="7">
                  <c:v>0.20572810225569299</c:v>
                </c:pt>
                <c:pt idx="8">
                  <c:v>0.39634094192997399</c:v>
                </c:pt>
                <c:pt idx="9">
                  <c:v>0.48172188415206202</c:v>
                </c:pt>
                <c:pt idx="10">
                  <c:v>0.41937615905339198</c:v>
                </c:pt>
                <c:pt idx="11">
                  <c:v>0.528499139535201</c:v>
                </c:pt>
                <c:pt idx="12">
                  <c:v>0.39409600550881702</c:v>
                </c:pt>
                <c:pt idx="13">
                  <c:v>0.43902393600891298</c:v>
                </c:pt>
                <c:pt idx="14">
                  <c:v>0.45433700239720098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A-D549-8801-C14A811D202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Control!$H$3:$H$19</c:f>
              <c:numCache>
                <c:formatCode>General</c:formatCode>
                <c:ptCount val="17"/>
                <c:pt idx="0">
                  <c:v>0.51804560706973102</c:v>
                </c:pt>
                <c:pt idx="1">
                  <c:v>0.51505930004399503</c:v>
                </c:pt>
                <c:pt idx="2">
                  <c:v>0.52152694410839195</c:v>
                </c:pt>
                <c:pt idx="3">
                  <c:v>0.69397941816229602</c:v>
                </c:pt>
                <c:pt idx="4">
                  <c:v>0.61288586158568203</c:v>
                </c:pt>
                <c:pt idx="5">
                  <c:v>0.472163938441783</c:v>
                </c:pt>
                <c:pt idx="6">
                  <c:v>0.49165399158114997</c:v>
                </c:pt>
                <c:pt idx="7">
                  <c:v>0.29748988283993699</c:v>
                </c:pt>
                <c:pt idx="8">
                  <c:v>0.41780485629553299</c:v>
                </c:pt>
                <c:pt idx="9">
                  <c:v>0.45080865072624798</c:v>
                </c:pt>
                <c:pt idx="10">
                  <c:v>0.42485405650164798</c:v>
                </c:pt>
                <c:pt idx="11">
                  <c:v>0.52038476601907702</c:v>
                </c:pt>
                <c:pt idx="12">
                  <c:v>0.42347882825524402</c:v>
                </c:pt>
                <c:pt idx="13">
                  <c:v>0.41270348255525702</c:v>
                </c:pt>
                <c:pt idx="14">
                  <c:v>0.47323462504554298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AA-D549-8801-C14A811D2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851615"/>
        <c:axId val="811503311"/>
      </c:scatterChart>
      <c:valAx>
        <c:axId val="78785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03311"/>
        <c:crosses val="autoZero"/>
        <c:crossBetween val="midCat"/>
      </c:valAx>
      <c:valAx>
        <c:axId val="811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85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768350</xdr:colOff>
      <xdr:row>4</xdr:row>
      <xdr:rowOff>50800</xdr:rowOff>
    </xdr:from>
    <xdr:to>
      <xdr:col>15</xdr:col>
      <xdr:colOff>387350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E399F-3C7B-C74B-A9C8-95A923F66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8D643-7BC6-6B48-A4C8-EC002ECDAA09}">
  <dimension ref="A1:K12"/>
  <sheetViews>
    <sheetView workbookViewId="0">
      <selection activeCell="H21" sqref="H21"/>
    </sheetView>
  </sheetViews>
  <sheetFormatPr baseColWidth="10" defaultRowHeight="16"/>
  <cols>
    <col min="1" max="1" width="6.83203125" style="5" bestFit="1" customWidth="1"/>
    <col min="2" max="2" width="12.5" style="4" bestFit="1" customWidth="1"/>
    <col min="3" max="3" width="9.33203125" style="4" bestFit="1" customWidth="1"/>
    <col min="4" max="4" width="10.83203125" style="4" bestFit="1" customWidth="1"/>
    <col min="5" max="5" width="5.5" style="4" bestFit="1" customWidth="1"/>
    <col min="6" max="6" width="38.5" style="4" bestFit="1" customWidth="1"/>
    <col min="7" max="7" width="10.83203125" style="4"/>
    <col min="8" max="8" width="100.6640625" style="4" customWidth="1"/>
    <col min="9" max="16384" width="10.83203125" style="4"/>
  </cols>
  <sheetData>
    <row r="1" spans="1:11" s="9" customFormat="1" ht="34">
      <c r="A1" s="7" t="s">
        <v>28</v>
      </c>
      <c r="B1" s="7" t="s">
        <v>29</v>
      </c>
      <c r="C1" s="8" t="s">
        <v>37</v>
      </c>
      <c r="D1" s="7" t="s">
        <v>30</v>
      </c>
      <c r="E1" s="7" t="s">
        <v>31</v>
      </c>
      <c r="F1" s="7" t="s">
        <v>32</v>
      </c>
      <c r="G1" s="7" t="s">
        <v>33</v>
      </c>
      <c r="H1" s="7" t="s">
        <v>40</v>
      </c>
      <c r="I1" s="7"/>
      <c r="J1" s="7"/>
      <c r="K1" s="7"/>
    </row>
    <row r="2" spans="1:11" ht="18" customHeight="1">
      <c r="A2" s="6">
        <v>43468</v>
      </c>
      <c r="B2" s="3" t="s">
        <v>34</v>
      </c>
      <c r="C2" s="3">
        <v>3</v>
      </c>
      <c r="D2" s="3" t="s">
        <v>35</v>
      </c>
      <c r="E2" s="3" t="s">
        <v>36</v>
      </c>
      <c r="F2" s="3" t="s">
        <v>39</v>
      </c>
      <c r="G2" s="6">
        <v>43467</v>
      </c>
      <c r="H2" s="3" t="s">
        <v>41</v>
      </c>
    </row>
    <row r="3" spans="1:11" ht="18" customHeight="1">
      <c r="A3" s="6">
        <v>43483</v>
      </c>
      <c r="B3" s="3" t="s">
        <v>34</v>
      </c>
      <c r="C3" s="3">
        <v>3</v>
      </c>
      <c r="D3" s="3" t="s">
        <v>42</v>
      </c>
      <c r="E3" s="3" t="s">
        <v>36</v>
      </c>
      <c r="F3" s="3" t="s">
        <v>39</v>
      </c>
      <c r="G3" s="10">
        <v>43482</v>
      </c>
      <c r="H3" s="3" t="s">
        <v>43</v>
      </c>
    </row>
    <row r="4" spans="1:11" ht="18" customHeight="1">
      <c r="A4" s="6">
        <v>43490</v>
      </c>
      <c r="B4" s="3" t="s">
        <v>34</v>
      </c>
      <c r="C4" s="3">
        <v>2</v>
      </c>
      <c r="D4" s="3" t="s">
        <v>42</v>
      </c>
      <c r="E4" s="3" t="s">
        <v>36</v>
      </c>
      <c r="F4" s="3" t="s">
        <v>44</v>
      </c>
      <c r="G4" s="10">
        <v>43489</v>
      </c>
      <c r="H4" s="3" t="s">
        <v>45</v>
      </c>
    </row>
    <row r="5" spans="1:11" ht="18" customHeight="1">
      <c r="A5" s="6">
        <v>43495</v>
      </c>
      <c r="B5" s="3" t="s">
        <v>34</v>
      </c>
      <c r="C5" s="3">
        <v>2</v>
      </c>
      <c r="D5" s="3" t="s">
        <v>42</v>
      </c>
      <c r="E5" s="3" t="s">
        <v>46</v>
      </c>
      <c r="G5" s="10">
        <v>43494</v>
      </c>
      <c r="H5" s="3" t="s">
        <v>47</v>
      </c>
    </row>
    <row r="6" spans="1:11" ht="18" customHeight="1">
      <c r="A6" s="6">
        <v>43502</v>
      </c>
      <c r="B6" s="3" t="s">
        <v>50</v>
      </c>
      <c r="C6" s="3">
        <v>4</v>
      </c>
      <c r="D6" s="3" t="s">
        <v>35</v>
      </c>
      <c r="E6" s="3" t="s">
        <v>36</v>
      </c>
      <c r="F6" s="3" t="s">
        <v>51</v>
      </c>
      <c r="G6" s="3" t="s">
        <v>48</v>
      </c>
      <c r="H6" s="3" t="s">
        <v>49</v>
      </c>
    </row>
    <row r="7" spans="1:11" ht="18" customHeight="1">
      <c r="A7" s="6">
        <v>43508</v>
      </c>
      <c r="B7" s="3" t="s">
        <v>50</v>
      </c>
      <c r="C7" s="3">
        <v>3</v>
      </c>
      <c r="D7" s="3" t="s">
        <v>35</v>
      </c>
      <c r="E7" s="3" t="s">
        <v>36</v>
      </c>
      <c r="F7" s="3" t="s">
        <v>51</v>
      </c>
      <c r="G7" s="3" t="s">
        <v>48</v>
      </c>
      <c r="H7" s="3" t="s">
        <v>52</v>
      </c>
    </row>
    <row r="8" spans="1:11" ht="18" customHeight="1">
      <c r="A8" s="6">
        <v>43511</v>
      </c>
      <c r="B8" s="3" t="s">
        <v>50</v>
      </c>
      <c r="C8" s="3">
        <v>3</v>
      </c>
      <c r="D8" s="3" t="s">
        <v>35</v>
      </c>
      <c r="E8" s="3" t="s">
        <v>36</v>
      </c>
      <c r="F8" s="3" t="s">
        <v>53</v>
      </c>
      <c r="G8" s="3" t="s">
        <v>48</v>
      </c>
      <c r="H8" s="3" t="s">
        <v>54</v>
      </c>
    </row>
    <row r="9" spans="1:11" ht="18" customHeight="1">
      <c r="A9" s="6">
        <v>43515</v>
      </c>
      <c r="B9" s="3" t="s">
        <v>50</v>
      </c>
      <c r="C9" s="3">
        <v>4</v>
      </c>
      <c r="D9" s="3" t="s">
        <v>35</v>
      </c>
      <c r="E9" s="3" t="s">
        <v>36</v>
      </c>
      <c r="F9" s="3" t="s">
        <v>55</v>
      </c>
      <c r="G9" s="10">
        <v>43514</v>
      </c>
      <c r="H9" s="3" t="s">
        <v>56</v>
      </c>
    </row>
    <row r="10" spans="1:11" ht="18" customHeight="1">
      <c r="A10" s="6">
        <v>43517</v>
      </c>
      <c r="B10" s="3" t="s">
        <v>50</v>
      </c>
      <c r="C10" s="3">
        <v>4</v>
      </c>
      <c r="D10" s="3" t="s">
        <v>35</v>
      </c>
      <c r="E10" s="3" t="s">
        <v>57</v>
      </c>
      <c r="G10" s="10">
        <v>43516</v>
      </c>
      <c r="H10" s="3" t="s">
        <v>58</v>
      </c>
    </row>
    <row r="11" spans="1:11" ht="18" customHeight="1">
      <c r="A11" s="3"/>
      <c r="B11" s="3"/>
      <c r="C11" s="3"/>
      <c r="D11" s="3"/>
      <c r="E11" s="3"/>
    </row>
    <row r="12" spans="1:11" ht="16" customHeight="1">
      <c r="A12" s="3"/>
      <c r="B12" s="3"/>
      <c r="C12" s="3"/>
      <c r="D12" s="3"/>
      <c r="E12" s="3"/>
    </row>
  </sheetData>
  <sortState ref="A2:J11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53BD-3B7B-D940-AD50-20EF9D8E2A57}">
  <sheetPr filterMode="1"/>
  <dimension ref="A1:Q89"/>
  <sheetViews>
    <sheetView workbookViewId="0">
      <pane ySplit="1" topLeftCell="A2" activePane="bottomLeft" state="frozen"/>
      <selection pane="bottomLeft" activeCell="J84" sqref="J84"/>
    </sheetView>
  </sheetViews>
  <sheetFormatPr baseColWidth="10" defaultRowHeight="16"/>
  <cols>
    <col min="1" max="1" width="10.5" style="16" bestFit="1" customWidth="1"/>
    <col min="2" max="2" width="8.83203125" style="16" bestFit="1" customWidth="1"/>
    <col min="3" max="3" width="8.1640625" style="16" bestFit="1" customWidth="1"/>
    <col min="4" max="4" width="7.5" style="16" bestFit="1" customWidth="1"/>
    <col min="5" max="5" width="12.5" style="16" bestFit="1" customWidth="1"/>
    <col min="6" max="6" width="10.1640625" style="16" bestFit="1" customWidth="1"/>
    <col min="7" max="7" width="7.33203125" style="16" bestFit="1" customWidth="1"/>
    <col min="8" max="8" width="17.83203125" style="16" bestFit="1" customWidth="1"/>
    <col min="9" max="9" width="15.5" style="16" bestFit="1" customWidth="1"/>
    <col min="10" max="10" width="4.83203125" style="16" bestFit="1" customWidth="1"/>
    <col min="11" max="11" width="10.33203125" style="16" bestFit="1" customWidth="1"/>
    <col min="12" max="12" width="11.83203125" style="16" bestFit="1" customWidth="1"/>
    <col min="13" max="13" width="29.33203125" style="16" bestFit="1" customWidth="1"/>
    <col min="14" max="14" width="11.6640625" style="16" bestFit="1" customWidth="1"/>
    <col min="15" max="16384" width="10.83203125" style="16"/>
  </cols>
  <sheetData>
    <row r="1" spans="1:17" s="11" customFormat="1">
      <c r="A1" s="11" t="s">
        <v>68</v>
      </c>
      <c r="B1" s="12" t="s">
        <v>67</v>
      </c>
      <c r="C1" s="12" t="s">
        <v>0</v>
      </c>
      <c r="D1" s="12" t="s">
        <v>59</v>
      </c>
      <c r="E1" s="12" t="s">
        <v>60</v>
      </c>
      <c r="F1" s="12" t="s">
        <v>73</v>
      </c>
      <c r="G1" s="12" t="s">
        <v>33</v>
      </c>
      <c r="H1" s="12" t="s">
        <v>65</v>
      </c>
      <c r="I1" s="12" t="s">
        <v>61</v>
      </c>
      <c r="J1" s="12" t="s">
        <v>62</v>
      </c>
      <c r="K1" s="12" t="s">
        <v>81</v>
      </c>
      <c r="L1" s="12" t="s">
        <v>63</v>
      </c>
      <c r="M1" s="12" t="s">
        <v>64</v>
      </c>
      <c r="N1" s="12" t="s">
        <v>66</v>
      </c>
      <c r="O1" s="13"/>
      <c r="P1" s="13"/>
      <c r="Q1" s="13"/>
    </row>
    <row r="2" spans="1:17" hidden="1">
      <c r="A2" s="16" t="s">
        <v>89</v>
      </c>
      <c r="B2" s="17" t="s">
        <v>5</v>
      </c>
      <c r="C2" s="17" t="s">
        <v>21</v>
      </c>
      <c r="D2" s="14">
        <v>1</v>
      </c>
      <c r="E2" s="17">
        <v>10</v>
      </c>
      <c r="F2" s="17" t="s">
        <v>42</v>
      </c>
      <c r="G2" s="17" t="s">
        <v>48</v>
      </c>
      <c r="H2" s="17" t="s">
        <v>48</v>
      </c>
      <c r="I2" s="17" t="s">
        <v>48</v>
      </c>
      <c r="J2" s="14" t="s">
        <v>48</v>
      </c>
      <c r="K2" s="14" t="s">
        <v>48</v>
      </c>
      <c r="L2" s="14" t="s">
        <v>79</v>
      </c>
      <c r="M2" s="14" t="s">
        <v>90</v>
      </c>
      <c r="N2" s="14" t="s">
        <v>48</v>
      </c>
      <c r="O2" s="15"/>
      <c r="P2" s="15"/>
      <c r="Q2" s="15"/>
    </row>
    <row r="3" spans="1:17" hidden="1">
      <c r="A3" s="16" t="s">
        <v>91</v>
      </c>
      <c r="B3" s="17" t="s">
        <v>5</v>
      </c>
      <c r="C3" s="17" t="s">
        <v>7</v>
      </c>
      <c r="D3" s="14">
        <v>1</v>
      </c>
      <c r="E3" s="17">
        <v>0</v>
      </c>
      <c r="F3" s="17" t="s">
        <v>42</v>
      </c>
      <c r="G3" s="17" t="s">
        <v>48</v>
      </c>
      <c r="H3" s="17" t="s">
        <v>48</v>
      </c>
      <c r="I3" s="17" t="s">
        <v>38</v>
      </c>
      <c r="J3" s="14" t="s">
        <v>48</v>
      </c>
      <c r="K3" s="14" t="s">
        <v>38</v>
      </c>
      <c r="L3" s="14" t="s">
        <v>75</v>
      </c>
      <c r="M3" s="14" t="s">
        <v>94</v>
      </c>
      <c r="N3" s="14" t="s">
        <v>48</v>
      </c>
      <c r="O3" s="15"/>
      <c r="P3" s="15"/>
      <c r="Q3" s="15"/>
    </row>
    <row r="4" spans="1:17">
      <c r="A4" s="16" t="s">
        <v>83</v>
      </c>
      <c r="B4" s="17" t="s">
        <v>2</v>
      </c>
      <c r="C4" s="17" t="s">
        <v>21</v>
      </c>
      <c r="D4" s="14">
        <v>1</v>
      </c>
      <c r="E4" s="17">
        <v>10</v>
      </c>
      <c r="F4" s="17" t="s">
        <v>42</v>
      </c>
      <c r="G4" s="17" t="s">
        <v>48</v>
      </c>
      <c r="H4" s="17" t="s">
        <v>48</v>
      </c>
      <c r="I4" s="17" t="s">
        <v>38</v>
      </c>
      <c r="J4" s="14" t="s">
        <v>38</v>
      </c>
      <c r="K4" s="14" t="s">
        <v>84</v>
      </c>
      <c r="L4" s="14" t="s">
        <v>70</v>
      </c>
      <c r="M4" s="14" t="s">
        <v>85</v>
      </c>
      <c r="N4" s="14" t="s">
        <v>48</v>
      </c>
      <c r="O4" s="15"/>
      <c r="P4" s="15"/>
      <c r="Q4" s="15"/>
    </row>
    <row r="5" spans="1:17" hidden="1">
      <c r="A5" s="16" t="s">
        <v>98</v>
      </c>
      <c r="B5" s="17" t="s">
        <v>14</v>
      </c>
      <c r="C5" s="17" t="s">
        <v>21</v>
      </c>
      <c r="D5" s="14">
        <v>2</v>
      </c>
      <c r="E5" s="17">
        <v>10</v>
      </c>
      <c r="F5" s="17" t="s">
        <v>42</v>
      </c>
      <c r="G5" s="17" t="s">
        <v>48</v>
      </c>
      <c r="H5" s="17" t="s">
        <v>48</v>
      </c>
      <c r="I5" s="17" t="s">
        <v>38</v>
      </c>
      <c r="J5" s="14" t="s">
        <v>48</v>
      </c>
      <c r="K5" s="14" t="s">
        <v>38</v>
      </c>
      <c r="L5" s="14" t="s">
        <v>70</v>
      </c>
      <c r="M5" s="14" t="s">
        <v>100</v>
      </c>
      <c r="N5" s="14" t="s">
        <v>48</v>
      </c>
      <c r="O5" s="15"/>
      <c r="P5" s="15"/>
      <c r="Q5" s="15"/>
    </row>
    <row r="6" spans="1:17" hidden="1">
      <c r="A6" s="16" t="s">
        <v>106</v>
      </c>
      <c r="B6" s="17" t="s">
        <v>9</v>
      </c>
      <c r="C6" s="17" t="s">
        <v>7</v>
      </c>
      <c r="D6" s="14">
        <v>2</v>
      </c>
      <c r="E6" s="17">
        <v>0</v>
      </c>
      <c r="F6" s="17" t="s">
        <v>42</v>
      </c>
      <c r="G6" s="17" t="s">
        <v>48</v>
      </c>
      <c r="H6" s="17" t="s">
        <v>38</v>
      </c>
      <c r="I6" s="17" t="s">
        <v>38</v>
      </c>
      <c r="J6" s="14" t="s">
        <v>48</v>
      </c>
      <c r="K6" s="14" t="s">
        <v>38</v>
      </c>
      <c r="L6" s="14" t="s">
        <v>79</v>
      </c>
      <c r="M6" s="14" t="s">
        <v>114</v>
      </c>
      <c r="N6" s="14" t="s">
        <v>48</v>
      </c>
      <c r="O6" s="15"/>
      <c r="P6" s="15"/>
      <c r="Q6" s="15"/>
    </row>
    <row r="7" spans="1:17" hidden="1">
      <c r="A7" s="16" t="s">
        <v>107</v>
      </c>
      <c r="B7" s="17" t="s">
        <v>115</v>
      </c>
      <c r="C7" s="17" t="s">
        <v>7</v>
      </c>
      <c r="D7" s="14">
        <v>2</v>
      </c>
      <c r="E7" s="17">
        <v>0</v>
      </c>
      <c r="F7" s="17" t="s">
        <v>42</v>
      </c>
      <c r="G7" s="17" t="s">
        <v>48</v>
      </c>
      <c r="H7" s="17" t="s">
        <v>38</v>
      </c>
      <c r="I7" s="17" t="s">
        <v>38</v>
      </c>
      <c r="J7" s="14" t="s">
        <v>48</v>
      </c>
      <c r="K7" s="14" t="s">
        <v>38</v>
      </c>
      <c r="L7" s="14" t="s">
        <v>70</v>
      </c>
      <c r="M7" s="14" t="s">
        <v>113</v>
      </c>
      <c r="N7" s="14" t="s">
        <v>48</v>
      </c>
      <c r="O7" s="15"/>
      <c r="P7" s="15"/>
      <c r="Q7" s="15"/>
    </row>
    <row r="8" spans="1:17">
      <c r="A8" s="16" t="s">
        <v>108</v>
      </c>
      <c r="B8" s="17" t="s">
        <v>10</v>
      </c>
      <c r="C8" s="17" t="s">
        <v>21</v>
      </c>
      <c r="D8" s="14">
        <v>2</v>
      </c>
      <c r="E8" s="17">
        <v>10</v>
      </c>
      <c r="F8" s="17" t="s">
        <v>42</v>
      </c>
      <c r="G8" s="17" t="s">
        <v>48</v>
      </c>
      <c r="H8" s="17" t="s">
        <v>38</v>
      </c>
      <c r="I8" s="17" t="s">
        <v>38</v>
      </c>
      <c r="J8" s="14" t="s">
        <v>38</v>
      </c>
      <c r="K8" s="14" t="s">
        <v>38</v>
      </c>
      <c r="L8" s="14" t="s">
        <v>70</v>
      </c>
      <c r="M8" s="14" t="s">
        <v>113</v>
      </c>
      <c r="N8" s="14" t="s">
        <v>48</v>
      </c>
      <c r="O8" s="15"/>
      <c r="P8" s="15"/>
      <c r="Q8" s="15"/>
    </row>
    <row r="9" spans="1:17" hidden="1">
      <c r="A9" s="16" t="s">
        <v>109</v>
      </c>
      <c r="B9" s="17" t="s">
        <v>11</v>
      </c>
      <c r="C9" s="17" t="s">
        <v>21</v>
      </c>
      <c r="D9" s="14">
        <v>2</v>
      </c>
      <c r="E9" s="17">
        <v>10</v>
      </c>
      <c r="F9" s="17" t="s">
        <v>42</v>
      </c>
      <c r="G9" s="17" t="s">
        <v>48</v>
      </c>
      <c r="H9" s="17" t="s">
        <v>38</v>
      </c>
      <c r="I9" s="17" t="s">
        <v>38</v>
      </c>
      <c r="J9" s="14" t="s">
        <v>48</v>
      </c>
      <c r="K9" s="14" t="s">
        <v>38</v>
      </c>
      <c r="L9" s="14" t="s">
        <v>79</v>
      </c>
      <c r="M9" s="14" t="s">
        <v>113</v>
      </c>
      <c r="N9" s="14" t="s">
        <v>48</v>
      </c>
      <c r="O9" s="15"/>
      <c r="P9" s="15"/>
      <c r="Q9" s="15"/>
    </row>
    <row r="10" spans="1:17" hidden="1">
      <c r="A10" s="16" t="s">
        <v>110</v>
      </c>
      <c r="B10" s="17" t="s">
        <v>11</v>
      </c>
      <c r="C10" s="17" t="s">
        <v>7</v>
      </c>
      <c r="D10" s="14">
        <v>2</v>
      </c>
      <c r="E10" s="17">
        <v>0</v>
      </c>
      <c r="F10" s="17" t="s">
        <v>42</v>
      </c>
      <c r="G10" s="17" t="s">
        <v>48</v>
      </c>
      <c r="H10" s="17" t="s">
        <v>38</v>
      </c>
      <c r="I10" s="17" t="s">
        <v>38</v>
      </c>
      <c r="J10" s="14" t="s">
        <v>48</v>
      </c>
      <c r="K10" s="14" t="s">
        <v>48</v>
      </c>
      <c r="L10" s="14" t="s">
        <v>79</v>
      </c>
      <c r="M10" s="14" t="s">
        <v>113</v>
      </c>
      <c r="N10" s="14" t="s">
        <v>48</v>
      </c>
      <c r="O10" s="15"/>
      <c r="P10" s="15"/>
      <c r="Q10" s="15"/>
    </row>
    <row r="11" spans="1:17" hidden="1">
      <c r="A11" s="16" t="s">
        <v>111</v>
      </c>
      <c r="B11" s="17" t="s">
        <v>12</v>
      </c>
      <c r="C11" s="17" t="s">
        <v>7</v>
      </c>
      <c r="D11" s="14">
        <v>2</v>
      </c>
      <c r="E11" s="17">
        <v>0</v>
      </c>
      <c r="F11" s="17" t="s">
        <v>42</v>
      </c>
      <c r="G11" s="17" t="s">
        <v>48</v>
      </c>
      <c r="H11" s="17" t="s">
        <v>38</v>
      </c>
      <c r="I11" s="17" t="s">
        <v>38</v>
      </c>
      <c r="J11" s="14" t="s">
        <v>48</v>
      </c>
      <c r="K11" s="14" t="s">
        <v>38</v>
      </c>
      <c r="L11" s="14" t="s">
        <v>70</v>
      </c>
      <c r="M11" s="14" t="s">
        <v>113</v>
      </c>
      <c r="N11" s="14" t="s">
        <v>48</v>
      </c>
      <c r="O11" s="15"/>
      <c r="P11" s="15"/>
      <c r="Q11" s="15"/>
    </row>
    <row r="12" spans="1:17">
      <c r="A12" s="16" t="s">
        <v>112</v>
      </c>
      <c r="B12" s="17" t="s">
        <v>12</v>
      </c>
      <c r="C12" s="17" t="s">
        <v>21</v>
      </c>
      <c r="D12" s="14">
        <v>2</v>
      </c>
      <c r="E12" s="17">
        <v>10</v>
      </c>
      <c r="F12" s="17" t="s">
        <v>42</v>
      </c>
      <c r="G12" s="17" t="s">
        <v>48</v>
      </c>
      <c r="H12" s="17" t="s">
        <v>38</v>
      </c>
      <c r="I12" s="17" t="s">
        <v>38</v>
      </c>
      <c r="J12" s="14" t="s">
        <v>38</v>
      </c>
      <c r="K12" s="14" t="s">
        <v>38</v>
      </c>
      <c r="L12" s="14" t="s">
        <v>70</v>
      </c>
      <c r="M12" s="14" t="s">
        <v>113</v>
      </c>
      <c r="N12" s="14" t="s">
        <v>48</v>
      </c>
      <c r="O12" s="15"/>
      <c r="P12" s="15"/>
      <c r="Q12" s="15"/>
    </row>
    <row r="13" spans="1:17">
      <c r="A13" s="16" t="s">
        <v>105</v>
      </c>
      <c r="B13" s="17" t="s">
        <v>9</v>
      </c>
      <c r="C13" s="17" t="s">
        <v>21</v>
      </c>
      <c r="D13" s="14">
        <v>2</v>
      </c>
      <c r="E13" s="17">
        <v>10</v>
      </c>
      <c r="F13" s="17" t="s">
        <v>42</v>
      </c>
      <c r="G13" s="17" t="s">
        <v>48</v>
      </c>
      <c r="H13" s="17" t="s">
        <v>38</v>
      </c>
      <c r="I13" s="17" t="s">
        <v>38</v>
      </c>
      <c r="J13" s="14" t="s">
        <v>38</v>
      </c>
      <c r="K13" s="14" t="s">
        <v>38</v>
      </c>
      <c r="L13" s="14" t="s">
        <v>79</v>
      </c>
      <c r="M13" s="14" t="s">
        <v>113</v>
      </c>
      <c r="N13" s="14" t="s">
        <v>48</v>
      </c>
      <c r="O13" s="15"/>
      <c r="P13" s="15"/>
      <c r="Q13" s="15"/>
    </row>
    <row r="14" spans="1:17" hidden="1">
      <c r="A14" s="16" t="s">
        <v>150</v>
      </c>
      <c r="B14" s="17" t="s">
        <v>156</v>
      </c>
      <c r="C14" s="17" t="s">
        <v>20</v>
      </c>
      <c r="D14" s="14">
        <v>1</v>
      </c>
      <c r="E14" s="17">
        <v>10</v>
      </c>
      <c r="F14" s="17" t="s">
        <v>35</v>
      </c>
      <c r="G14" s="17" t="s">
        <v>48</v>
      </c>
      <c r="H14" s="17" t="s">
        <v>38</v>
      </c>
      <c r="I14" s="17" t="s">
        <v>48</v>
      </c>
      <c r="J14" s="14" t="s">
        <v>48</v>
      </c>
      <c r="K14" s="14" t="s">
        <v>48</v>
      </c>
      <c r="L14" s="14" t="s">
        <v>75</v>
      </c>
      <c r="N14" s="14" t="s">
        <v>48</v>
      </c>
      <c r="O14" s="15"/>
      <c r="P14" s="15"/>
      <c r="Q14" s="15"/>
    </row>
    <row r="15" spans="1:17" hidden="1">
      <c r="A15" s="16" t="s">
        <v>153</v>
      </c>
      <c r="B15" s="17" t="s">
        <v>157</v>
      </c>
      <c r="C15" s="17" t="s">
        <v>20</v>
      </c>
      <c r="D15" s="14">
        <v>1</v>
      </c>
      <c r="E15" s="17">
        <v>10</v>
      </c>
      <c r="F15" s="17" t="s">
        <v>35</v>
      </c>
      <c r="G15" s="17" t="s">
        <v>48</v>
      </c>
      <c r="H15" s="17" t="s">
        <v>38</v>
      </c>
      <c r="I15" s="17" t="s">
        <v>48</v>
      </c>
      <c r="J15" s="14" t="s">
        <v>48</v>
      </c>
      <c r="K15" s="14" t="s">
        <v>48</v>
      </c>
      <c r="L15" s="14" t="s">
        <v>75</v>
      </c>
      <c r="N15" s="14" t="s">
        <v>48</v>
      </c>
      <c r="O15" s="15"/>
      <c r="P15" s="15"/>
      <c r="Q15" s="15"/>
    </row>
    <row r="16" spans="1:17" hidden="1">
      <c r="A16" s="16" t="s">
        <v>163</v>
      </c>
      <c r="B16" s="17" t="s">
        <v>171</v>
      </c>
      <c r="C16" s="17" t="s">
        <v>20</v>
      </c>
      <c r="D16" s="14">
        <v>1</v>
      </c>
      <c r="E16" s="17">
        <v>10</v>
      </c>
      <c r="F16" s="17" t="s">
        <v>35</v>
      </c>
      <c r="G16" s="17" t="s">
        <v>48</v>
      </c>
      <c r="H16" s="17" t="s">
        <v>38</v>
      </c>
      <c r="I16" s="17" t="s">
        <v>48</v>
      </c>
      <c r="J16" s="14" t="s">
        <v>48</v>
      </c>
      <c r="K16" s="14" t="s">
        <v>48</v>
      </c>
      <c r="L16" s="14" t="s">
        <v>70</v>
      </c>
      <c r="N16" s="14" t="s">
        <v>48</v>
      </c>
      <c r="O16" s="15"/>
      <c r="P16" s="15"/>
      <c r="Q16" s="15"/>
    </row>
    <row r="17" spans="1:17" hidden="1">
      <c r="A17" s="16" t="s">
        <v>164</v>
      </c>
      <c r="B17" s="17" t="s">
        <v>172</v>
      </c>
      <c r="C17" s="17" t="s">
        <v>7</v>
      </c>
      <c r="D17" s="14">
        <v>1</v>
      </c>
      <c r="E17" s="17">
        <v>0</v>
      </c>
      <c r="F17" s="17" t="s">
        <v>35</v>
      </c>
      <c r="G17" s="17" t="s">
        <v>48</v>
      </c>
      <c r="H17" s="17" t="s">
        <v>38</v>
      </c>
      <c r="I17" s="17" t="s">
        <v>38</v>
      </c>
      <c r="J17" s="14" t="s">
        <v>48</v>
      </c>
      <c r="K17" s="14" t="s">
        <v>48</v>
      </c>
      <c r="L17" s="14" t="s">
        <v>75</v>
      </c>
      <c r="M17" s="16" t="s">
        <v>174</v>
      </c>
      <c r="N17" s="14" t="s">
        <v>48</v>
      </c>
      <c r="O17" s="15"/>
      <c r="P17" s="15"/>
      <c r="Q17" s="15"/>
    </row>
    <row r="18" spans="1:17" hidden="1">
      <c r="A18" s="16" t="s">
        <v>160</v>
      </c>
      <c r="B18" s="17" t="s">
        <v>170</v>
      </c>
      <c r="C18" s="17" t="s">
        <v>20</v>
      </c>
      <c r="D18" s="14">
        <v>1</v>
      </c>
      <c r="E18" s="17">
        <v>10</v>
      </c>
      <c r="F18" s="17" t="s">
        <v>35</v>
      </c>
      <c r="G18" s="17" t="s">
        <v>38</v>
      </c>
      <c r="H18" s="17" t="s">
        <v>38</v>
      </c>
      <c r="I18" s="17" t="s">
        <v>48</v>
      </c>
      <c r="J18" s="14" t="s">
        <v>48</v>
      </c>
      <c r="K18" s="14" t="s">
        <v>48</v>
      </c>
      <c r="L18" s="14" t="s">
        <v>79</v>
      </c>
      <c r="N18" s="14" t="s">
        <v>48</v>
      </c>
      <c r="O18" s="15"/>
      <c r="P18" s="15"/>
      <c r="Q18" s="15"/>
    </row>
    <row r="19" spans="1:17" hidden="1">
      <c r="A19" s="16" t="s">
        <v>162</v>
      </c>
      <c r="B19" s="17" t="s">
        <v>171</v>
      </c>
      <c r="C19" s="17" t="s">
        <v>21</v>
      </c>
      <c r="D19" s="14">
        <v>1</v>
      </c>
      <c r="E19" s="17">
        <v>10</v>
      </c>
      <c r="F19" s="17" t="s">
        <v>35</v>
      </c>
      <c r="G19" s="17" t="s">
        <v>48</v>
      </c>
      <c r="H19" s="17" t="s">
        <v>38</v>
      </c>
      <c r="I19" s="17" t="s">
        <v>48</v>
      </c>
      <c r="J19" s="14" t="s">
        <v>48</v>
      </c>
      <c r="K19" s="14" t="s">
        <v>48</v>
      </c>
      <c r="L19" s="14" t="s">
        <v>70</v>
      </c>
      <c r="N19" s="14" t="s">
        <v>48</v>
      </c>
      <c r="O19" s="15"/>
      <c r="P19" s="15"/>
      <c r="Q19" s="15"/>
    </row>
    <row r="20" spans="1:17" hidden="1">
      <c r="A20" s="16" t="s">
        <v>177</v>
      </c>
      <c r="B20" s="17" t="s">
        <v>188</v>
      </c>
      <c r="C20" s="17" t="s">
        <v>21</v>
      </c>
      <c r="D20" s="14">
        <v>0.5</v>
      </c>
      <c r="E20" s="17">
        <v>10</v>
      </c>
      <c r="F20" s="17" t="s">
        <v>35</v>
      </c>
      <c r="G20" s="17" t="s">
        <v>38</v>
      </c>
      <c r="H20" s="17" t="s">
        <v>38</v>
      </c>
      <c r="I20" s="17" t="s">
        <v>48</v>
      </c>
      <c r="J20" s="14" t="s">
        <v>48</v>
      </c>
      <c r="K20" s="14" t="s">
        <v>48</v>
      </c>
      <c r="L20" s="14" t="s">
        <v>192</v>
      </c>
      <c r="M20" s="14" t="s">
        <v>193</v>
      </c>
      <c r="N20" s="14" t="s">
        <v>48</v>
      </c>
    </row>
    <row r="21" spans="1:17" hidden="1">
      <c r="A21" s="16" t="s">
        <v>178</v>
      </c>
      <c r="B21" s="17" t="s">
        <v>188</v>
      </c>
      <c r="C21" s="17" t="s">
        <v>20</v>
      </c>
      <c r="D21" s="14">
        <v>0.5</v>
      </c>
      <c r="E21" s="17">
        <v>5</v>
      </c>
      <c r="F21" s="17" t="s">
        <v>35</v>
      </c>
      <c r="G21" s="17" t="s">
        <v>38</v>
      </c>
      <c r="H21" s="17" t="s">
        <v>38</v>
      </c>
      <c r="I21" s="17" t="s">
        <v>38</v>
      </c>
      <c r="J21" s="14" t="s">
        <v>48</v>
      </c>
      <c r="K21" s="14" t="s">
        <v>48</v>
      </c>
      <c r="L21" s="14" t="s">
        <v>75</v>
      </c>
      <c r="M21" s="14" t="s">
        <v>194</v>
      </c>
      <c r="N21" s="14" t="s">
        <v>48</v>
      </c>
    </row>
    <row r="22" spans="1:17" hidden="1">
      <c r="A22" s="16" t="s">
        <v>80</v>
      </c>
      <c r="B22" s="17" t="s">
        <v>1</v>
      </c>
      <c r="C22" s="17" t="s">
        <v>7</v>
      </c>
      <c r="D22" s="14">
        <v>1</v>
      </c>
      <c r="E22" s="17">
        <v>0</v>
      </c>
      <c r="F22" s="17" t="s">
        <v>42</v>
      </c>
      <c r="G22" s="17" t="s">
        <v>38</v>
      </c>
      <c r="H22" s="17" t="s">
        <v>48</v>
      </c>
      <c r="I22" s="17" t="s">
        <v>79</v>
      </c>
      <c r="J22" s="14" t="s">
        <v>48</v>
      </c>
      <c r="K22" s="14" t="s">
        <v>38</v>
      </c>
      <c r="L22" s="14" t="s">
        <v>79</v>
      </c>
      <c r="M22" s="14"/>
      <c r="N22" s="14" t="s">
        <v>77</v>
      </c>
    </row>
    <row r="23" spans="1:17" hidden="1">
      <c r="A23" s="16" t="s">
        <v>88</v>
      </c>
      <c r="B23" s="17" t="s">
        <v>4</v>
      </c>
      <c r="C23" s="17" t="s">
        <v>7</v>
      </c>
      <c r="D23" s="14">
        <v>1</v>
      </c>
      <c r="E23" s="17">
        <v>0</v>
      </c>
      <c r="F23" s="17" t="s">
        <v>42</v>
      </c>
      <c r="G23" s="17" t="s">
        <v>48</v>
      </c>
      <c r="H23" s="17" t="s">
        <v>48</v>
      </c>
      <c r="I23" s="17" t="s">
        <v>79</v>
      </c>
      <c r="J23" s="14" t="s">
        <v>48</v>
      </c>
      <c r="K23" s="14" t="s">
        <v>38</v>
      </c>
      <c r="L23" s="14" t="s">
        <v>79</v>
      </c>
      <c r="M23" s="15"/>
      <c r="N23" s="14" t="s">
        <v>77</v>
      </c>
    </row>
    <row r="24" spans="1:17" hidden="1">
      <c r="A24" s="16" t="s">
        <v>92</v>
      </c>
      <c r="B24" s="17" t="s">
        <v>3</v>
      </c>
      <c r="C24" s="17" t="s">
        <v>21</v>
      </c>
      <c r="D24" s="14">
        <v>1</v>
      </c>
      <c r="E24" s="17">
        <v>10</v>
      </c>
      <c r="F24" s="17" t="s">
        <v>42</v>
      </c>
      <c r="G24" s="17" t="s">
        <v>48</v>
      </c>
      <c r="H24" s="17" t="s">
        <v>48</v>
      </c>
      <c r="I24" s="17" t="s">
        <v>38</v>
      </c>
      <c r="J24" s="14" t="s">
        <v>48</v>
      </c>
      <c r="K24" s="14" t="s">
        <v>48</v>
      </c>
      <c r="L24" s="14" t="s">
        <v>70</v>
      </c>
      <c r="M24" s="15"/>
      <c r="N24" s="14" t="s">
        <v>77</v>
      </c>
    </row>
    <row r="25" spans="1:17" hidden="1">
      <c r="A25" s="16" t="s">
        <v>93</v>
      </c>
      <c r="B25" s="17" t="s">
        <v>3</v>
      </c>
      <c r="C25" s="17" t="s">
        <v>7</v>
      </c>
      <c r="D25" s="14">
        <v>1</v>
      </c>
      <c r="E25" s="17">
        <v>0</v>
      </c>
      <c r="F25" s="17" t="s">
        <v>42</v>
      </c>
      <c r="G25" s="17" t="s">
        <v>48</v>
      </c>
      <c r="H25" s="17" t="s">
        <v>48</v>
      </c>
      <c r="I25" s="17" t="s">
        <v>38</v>
      </c>
      <c r="J25" s="14" t="s">
        <v>48</v>
      </c>
      <c r="K25" s="14" t="s">
        <v>38</v>
      </c>
      <c r="L25" s="14" t="s">
        <v>79</v>
      </c>
      <c r="M25" s="15"/>
      <c r="N25" s="14" t="s">
        <v>77</v>
      </c>
    </row>
    <row r="26" spans="1:17" hidden="1">
      <c r="A26" s="16" t="s">
        <v>82</v>
      </c>
      <c r="B26" s="17" t="s">
        <v>1</v>
      </c>
      <c r="C26" s="17" t="s">
        <v>21</v>
      </c>
      <c r="D26" s="14">
        <v>1</v>
      </c>
      <c r="E26" s="17">
        <v>10</v>
      </c>
      <c r="F26" s="17" t="s">
        <v>42</v>
      </c>
      <c r="G26" s="17" t="s">
        <v>38</v>
      </c>
      <c r="H26" s="17" t="s">
        <v>48</v>
      </c>
      <c r="I26" s="17" t="s">
        <v>38</v>
      </c>
      <c r="J26" s="14" t="s">
        <v>48</v>
      </c>
      <c r="K26" s="14" t="s">
        <v>48</v>
      </c>
      <c r="L26" s="14" t="s">
        <v>70</v>
      </c>
      <c r="M26" s="14"/>
      <c r="N26" s="14" t="s">
        <v>77</v>
      </c>
    </row>
    <row r="27" spans="1:17" hidden="1">
      <c r="A27" s="16" t="s">
        <v>86</v>
      </c>
      <c r="B27" s="17" t="s">
        <v>2</v>
      </c>
      <c r="C27" s="17" t="s">
        <v>7</v>
      </c>
      <c r="D27" s="14">
        <v>1</v>
      </c>
      <c r="E27" s="17">
        <v>0</v>
      </c>
      <c r="F27" s="17" t="s">
        <v>42</v>
      </c>
      <c r="G27" s="17" t="s">
        <v>48</v>
      </c>
      <c r="H27" s="17" t="s">
        <v>48</v>
      </c>
      <c r="I27" s="17" t="s">
        <v>79</v>
      </c>
      <c r="J27" s="14" t="s">
        <v>48</v>
      </c>
      <c r="K27" s="14" t="s">
        <v>38</v>
      </c>
      <c r="L27" s="14" t="s">
        <v>75</v>
      </c>
      <c r="M27" s="14"/>
      <c r="N27" s="14" t="s">
        <v>77</v>
      </c>
    </row>
    <row r="28" spans="1:17" hidden="1">
      <c r="A28" s="16" t="s">
        <v>87</v>
      </c>
      <c r="B28" s="17" t="s">
        <v>4</v>
      </c>
      <c r="C28" s="17" t="s">
        <v>21</v>
      </c>
      <c r="D28" s="14">
        <v>1</v>
      </c>
      <c r="E28" s="17">
        <v>10</v>
      </c>
      <c r="F28" s="17" t="s">
        <v>42</v>
      </c>
      <c r="G28" s="17" t="s">
        <v>48</v>
      </c>
      <c r="H28" s="17" t="s">
        <v>48</v>
      </c>
      <c r="I28" s="17" t="s">
        <v>38</v>
      </c>
      <c r="J28" s="14" t="s">
        <v>48</v>
      </c>
      <c r="K28" s="14" t="s">
        <v>48</v>
      </c>
      <c r="L28" s="14" t="s">
        <v>70</v>
      </c>
      <c r="M28" s="14"/>
      <c r="N28" s="14" t="s">
        <v>77</v>
      </c>
    </row>
    <row r="29" spans="1:17" hidden="1">
      <c r="A29" s="16" t="s">
        <v>95</v>
      </c>
      <c r="B29" s="17" t="s">
        <v>13</v>
      </c>
      <c r="C29" s="17" t="s">
        <v>7</v>
      </c>
      <c r="D29" s="14">
        <v>2</v>
      </c>
      <c r="E29" s="17">
        <v>0</v>
      </c>
      <c r="F29" s="17" t="s">
        <v>42</v>
      </c>
      <c r="G29" s="17" t="s">
        <v>38</v>
      </c>
      <c r="H29" s="17" t="s">
        <v>48</v>
      </c>
      <c r="I29" s="17" t="s">
        <v>38</v>
      </c>
      <c r="J29" s="14" t="s">
        <v>48</v>
      </c>
      <c r="K29" s="14" t="s">
        <v>38</v>
      </c>
      <c r="L29" s="14" t="s">
        <v>70</v>
      </c>
      <c r="M29" s="14" t="s">
        <v>96</v>
      </c>
      <c r="N29" s="14" t="s">
        <v>77</v>
      </c>
    </row>
    <row r="30" spans="1:17">
      <c r="A30" s="16" t="s">
        <v>97</v>
      </c>
      <c r="B30" s="17" t="s">
        <v>13</v>
      </c>
      <c r="C30" s="17" t="s">
        <v>21</v>
      </c>
      <c r="D30" s="14">
        <v>2</v>
      </c>
      <c r="E30" s="17">
        <v>10</v>
      </c>
      <c r="F30" s="17" t="s">
        <v>42</v>
      </c>
      <c r="G30" s="17" t="s">
        <v>38</v>
      </c>
      <c r="H30" s="17" t="s">
        <v>48</v>
      </c>
      <c r="I30" s="17" t="s">
        <v>38</v>
      </c>
      <c r="J30" s="14" t="s">
        <v>38</v>
      </c>
      <c r="K30" s="14" t="s">
        <v>48</v>
      </c>
      <c r="L30" s="14" t="s">
        <v>70</v>
      </c>
      <c r="M30" s="14" t="s">
        <v>96</v>
      </c>
      <c r="N30" s="14" t="s">
        <v>77</v>
      </c>
    </row>
    <row r="31" spans="1:17">
      <c r="A31" s="16" t="s">
        <v>99</v>
      </c>
      <c r="B31" s="17" t="s">
        <v>15</v>
      </c>
      <c r="C31" s="17" t="s">
        <v>21</v>
      </c>
      <c r="D31" s="14">
        <v>2</v>
      </c>
      <c r="E31" s="17">
        <v>10</v>
      </c>
      <c r="F31" s="17" t="s">
        <v>42</v>
      </c>
      <c r="G31" s="17" t="s">
        <v>48</v>
      </c>
      <c r="H31" s="17" t="s">
        <v>48</v>
      </c>
      <c r="I31" s="17" t="s">
        <v>38</v>
      </c>
      <c r="J31" s="14" t="s">
        <v>38</v>
      </c>
      <c r="K31" s="14" t="s">
        <v>48</v>
      </c>
      <c r="L31" s="14" t="s">
        <v>79</v>
      </c>
      <c r="N31" s="14" t="s">
        <v>77</v>
      </c>
    </row>
    <row r="32" spans="1:17" hidden="1">
      <c r="A32" s="16" t="s">
        <v>78</v>
      </c>
      <c r="B32" s="17" t="s">
        <v>24</v>
      </c>
      <c r="C32" s="17" t="s">
        <v>21</v>
      </c>
      <c r="D32" s="14">
        <v>1</v>
      </c>
      <c r="E32" s="17">
        <v>10</v>
      </c>
      <c r="F32" s="17" t="s">
        <v>35</v>
      </c>
      <c r="G32" s="17" t="s">
        <v>48</v>
      </c>
      <c r="H32" s="17" t="s">
        <v>48</v>
      </c>
      <c r="I32" s="17" t="s">
        <v>79</v>
      </c>
      <c r="J32" s="14" t="s">
        <v>48</v>
      </c>
      <c r="K32" s="14" t="s">
        <v>48</v>
      </c>
      <c r="L32" s="14" t="s">
        <v>79</v>
      </c>
      <c r="M32" s="14" t="s">
        <v>76</v>
      </c>
      <c r="N32" s="18" t="s">
        <v>77</v>
      </c>
    </row>
    <row r="33" spans="1:14" hidden="1">
      <c r="A33" s="16" t="s">
        <v>74</v>
      </c>
      <c r="B33" s="17" t="s">
        <v>24</v>
      </c>
      <c r="C33" s="17" t="s">
        <v>7</v>
      </c>
      <c r="D33" s="14">
        <v>1</v>
      </c>
      <c r="E33" s="17">
        <v>0</v>
      </c>
      <c r="F33" s="17" t="s">
        <v>35</v>
      </c>
      <c r="G33" s="17" t="s">
        <v>48</v>
      </c>
      <c r="H33" s="17" t="s">
        <v>48</v>
      </c>
      <c r="I33" s="17" t="s">
        <v>38</v>
      </c>
      <c r="J33" s="14" t="s">
        <v>48</v>
      </c>
      <c r="K33" s="14" t="s">
        <v>48</v>
      </c>
      <c r="L33" s="14" t="s">
        <v>75</v>
      </c>
      <c r="M33" s="14" t="s">
        <v>76</v>
      </c>
      <c r="N33" s="18" t="s">
        <v>77</v>
      </c>
    </row>
    <row r="34" spans="1:14" hidden="1">
      <c r="A34" s="16" t="s">
        <v>101</v>
      </c>
      <c r="B34" s="17" t="s">
        <v>6</v>
      </c>
      <c r="C34" s="17" t="s">
        <v>21</v>
      </c>
      <c r="D34" s="14">
        <v>2</v>
      </c>
      <c r="E34" s="17">
        <v>10</v>
      </c>
      <c r="F34" s="17" t="s">
        <v>42</v>
      </c>
      <c r="G34" s="17" t="s">
        <v>38</v>
      </c>
      <c r="H34" s="17" t="s">
        <v>48</v>
      </c>
      <c r="I34" s="17" t="s">
        <v>38</v>
      </c>
      <c r="J34" s="14" t="s">
        <v>48</v>
      </c>
      <c r="K34" s="14" t="s">
        <v>48</v>
      </c>
      <c r="L34" s="14" t="s">
        <v>70</v>
      </c>
      <c r="N34" s="14" t="s">
        <v>77</v>
      </c>
    </row>
    <row r="35" spans="1:14" hidden="1">
      <c r="A35" s="16" t="s">
        <v>102</v>
      </c>
      <c r="B35" s="17" t="s">
        <v>6</v>
      </c>
      <c r="C35" s="17" t="s">
        <v>7</v>
      </c>
      <c r="D35" s="14">
        <v>2</v>
      </c>
      <c r="E35" s="17">
        <v>0</v>
      </c>
      <c r="F35" s="17" t="s">
        <v>42</v>
      </c>
      <c r="G35" s="17" t="s">
        <v>38</v>
      </c>
      <c r="H35" s="17" t="s">
        <v>48</v>
      </c>
      <c r="I35" s="17" t="s">
        <v>38</v>
      </c>
      <c r="J35" s="14" t="s">
        <v>48</v>
      </c>
      <c r="K35" s="14" t="s">
        <v>48</v>
      </c>
      <c r="L35" s="14" t="s">
        <v>75</v>
      </c>
      <c r="M35" s="14" t="s">
        <v>76</v>
      </c>
      <c r="N35" s="14" t="s">
        <v>77</v>
      </c>
    </row>
    <row r="36" spans="1:14" hidden="1">
      <c r="A36" s="16" t="s">
        <v>103</v>
      </c>
      <c r="B36" s="17" t="s">
        <v>8</v>
      </c>
      <c r="C36" s="17" t="s">
        <v>7</v>
      </c>
      <c r="D36" s="14">
        <v>2</v>
      </c>
      <c r="E36" s="17">
        <v>0</v>
      </c>
      <c r="F36" s="17" t="s">
        <v>42</v>
      </c>
      <c r="G36" s="17" t="s">
        <v>48</v>
      </c>
      <c r="H36" s="17" t="s">
        <v>48</v>
      </c>
      <c r="I36" s="17" t="s">
        <v>38</v>
      </c>
      <c r="J36" s="14" t="s">
        <v>48</v>
      </c>
      <c r="K36" s="14" t="s">
        <v>38</v>
      </c>
      <c r="L36" s="14" t="s">
        <v>70</v>
      </c>
      <c r="N36" s="14" t="s">
        <v>77</v>
      </c>
    </row>
    <row r="37" spans="1:14" hidden="1">
      <c r="A37" s="16" t="s">
        <v>104</v>
      </c>
      <c r="B37" s="17" t="s">
        <v>8</v>
      </c>
      <c r="C37" s="17" t="s">
        <v>21</v>
      </c>
      <c r="D37" s="14">
        <v>2</v>
      </c>
      <c r="E37" s="17">
        <v>10</v>
      </c>
      <c r="F37" s="17" t="s">
        <v>42</v>
      </c>
      <c r="G37" s="17" t="s">
        <v>48</v>
      </c>
      <c r="H37" s="17" t="s">
        <v>48</v>
      </c>
      <c r="I37" s="17" t="s">
        <v>38</v>
      </c>
      <c r="J37" s="14" t="s">
        <v>48</v>
      </c>
      <c r="K37" s="14" t="s">
        <v>38</v>
      </c>
      <c r="L37" s="14" t="s">
        <v>70</v>
      </c>
      <c r="N37" s="14" t="s">
        <v>77</v>
      </c>
    </row>
    <row r="38" spans="1:14" hidden="1">
      <c r="A38" s="16" t="s">
        <v>131</v>
      </c>
      <c r="B38" s="17" t="s">
        <v>25</v>
      </c>
      <c r="C38" s="17" t="s">
        <v>7</v>
      </c>
      <c r="D38" s="14">
        <v>1</v>
      </c>
      <c r="E38" s="17">
        <v>0</v>
      </c>
      <c r="F38" s="17" t="s">
        <v>35</v>
      </c>
      <c r="G38" s="17" t="s">
        <v>48</v>
      </c>
      <c r="H38" s="17" t="s">
        <v>38</v>
      </c>
      <c r="I38" s="17" t="s">
        <v>38</v>
      </c>
      <c r="J38" s="14" t="s">
        <v>48</v>
      </c>
      <c r="K38" s="14" t="s">
        <v>48</v>
      </c>
      <c r="L38" s="14" t="s">
        <v>79</v>
      </c>
      <c r="M38" s="16" t="s">
        <v>140</v>
      </c>
      <c r="N38" s="14" t="s">
        <v>77</v>
      </c>
    </row>
    <row r="39" spans="1:14" hidden="1">
      <c r="A39" s="16" t="s">
        <v>147</v>
      </c>
      <c r="B39" s="17" t="s">
        <v>155</v>
      </c>
      <c r="C39" s="17" t="s">
        <v>20</v>
      </c>
      <c r="D39" s="14">
        <v>1</v>
      </c>
      <c r="E39" s="17">
        <v>10</v>
      </c>
      <c r="F39" s="17" t="s">
        <v>35</v>
      </c>
      <c r="G39" s="17" t="s">
        <v>48</v>
      </c>
      <c r="H39" s="17" t="s">
        <v>38</v>
      </c>
      <c r="I39" s="17" t="s">
        <v>48</v>
      </c>
      <c r="J39" s="14" t="s">
        <v>48</v>
      </c>
      <c r="K39" s="14" t="s">
        <v>48</v>
      </c>
      <c r="L39" s="14" t="s">
        <v>75</v>
      </c>
      <c r="N39" s="14" t="s">
        <v>77</v>
      </c>
    </row>
    <row r="40" spans="1:14" hidden="1">
      <c r="A40" s="16" t="s">
        <v>143</v>
      </c>
      <c r="B40" s="17" t="s">
        <v>154</v>
      </c>
      <c r="C40" s="17" t="s">
        <v>21</v>
      </c>
      <c r="D40" s="14">
        <v>1</v>
      </c>
      <c r="E40" s="17">
        <v>10</v>
      </c>
      <c r="F40" s="17" t="s">
        <v>35</v>
      </c>
      <c r="G40" s="17" t="s">
        <v>48</v>
      </c>
      <c r="H40" s="17" t="s">
        <v>38</v>
      </c>
      <c r="I40" s="17" t="s">
        <v>48</v>
      </c>
      <c r="J40" s="14" t="s">
        <v>48</v>
      </c>
      <c r="K40" s="14" t="s">
        <v>48</v>
      </c>
      <c r="L40" s="14" t="s">
        <v>75</v>
      </c>
      <c r="N40" s="14" t="s">
        <v>77</v>
      </c>
    </row>
    <row r="41" spans="1:14" hidden="1">
      <c r="A41" s="16" t="s">
        <v>144</v>
      </c>
      <c r="B41" s="17" t="s">
        <v>154</v>
      </c>
      <c r="C41" s="17" t="s">
        <v>20</v>
      </c>
      <c r="D41" s="14">
        <v>1</v>
      </c>
      <c r="E41" s="17">
        <v>10</v>
      </c>
      <c r="F41" s="17" t="s">
        <v>35</v>
      </c>
      <c r="G41" s="17" t="s">
        <v>48</v>
      </c>
      <c r="H41" s="17" t="s">
        <v>38</v>
      </c>
      <c r="I41" s="17" t="s">
        <v>48</v>
      </c>
      <c r="J41" s="14" t="s">
        <v>48</v>
      </c>
      <c r="K41" s="14" t="s">
        <v>48</v>
      </c>
      <c r="L41" s="14" t="s">
        <v>75</v>
      </c>
      <c r="N41" s="14" t="s">
        <v>77</v>
      </c>
    </row>
    <row r="42" spans="1:14" hidden="1">
      <c r="A42" s="16" t="s">
        <v>146</v>
      </c>
      <c r="B42" s="17" t="s">
        <v>155</v>
      </c>
      <c r="C42" s="17" t="s">
        <v>21</v>
      </c>
      <c r="D42" s="14">
        <v>1</v>
      </c>
      <c r="E42" s="17">
        <v>10</v>
      </c>
      <c r="F42" s="17" t="s">
        <v>35</v>
      </c>
      <c r="G42" s="17" t="s">
        <v>48</v>
      </c>
      <c r="H42" s="17" t="s">
        <v>38</v>
      </c>
      <c r="I42" s="17" t="s">
        <v>48</v>
      </c>
      <c r="J42" s="14" t="s">
        <v>48</v>
      </c>
      <c r="K42" s="14" t="s">
        <v>48</v>
      </c>
      <c r="L42" s="14" t="s">
        <v>75</v>
      </c>
      <c r="N42" s="14" t="s">
        <v>77</v>
      </c>
    </row>
    <row r="43" spans="1:14" hidden="1">
      <c r="A43" s="16" t="s">
        <v>166</v>
      </c>
      <c r="B43" s="17" t="s">
        <v>172</v>
      </c>
      <c r="C43" s="17" t="s">
        <v>20</v>
      </c>
      <c r="D43" s="14">
        <v>1</v>
      </c>
      <c r="E43" s="17">
        <v>10</v>
      </c>
      <c r="F43" s="17" t="s">
        <v>35</v>
      </c>
      <c r="G43" s="17" t="s">
        <v>48</v>
      </c>
      <c r="H43" s="17" t="s">
        <v>38</v>
      </c>
      <c r="I43" s="17" t="s">
        <v>38</v>
      </c>
      <c r="J43" s="14" t="s">
        <v>48</v>
      </c>
      <c r="K43" s="14" t="s">
        <v>48</v>
      </c>
      <c r="L43" s="14" t="s">
        <v>75</v>
      </c>
      <c r="M43" s="14" t="s">
        <v>175</v>
      </c>
      <c r="N43" s="14" t="s">
        <v>77</v>
      </c>
    </row>
    <row r="44" spans="1:14">
      <c r="A44" s="16" t="s">
        <v>159</v>
      </c>
      <c r="B44" s="17" t="s">
        <v>170</v>
      </c>
      <c r="C44" s="17" t="s">
        <v>21</v>
      </c>
      <c r="D44" s="14">
        <v>1</v>
      </c>
      <c r="E44" s="17">
        <v>10</v>
      </c>
      <c r="F44" s="17" t="s">
        <v>35</v>
      </c>
      <c r="G44" s="17" t="s">
        <v>38</v>
      </c>
      <c r="H44" s="17" t="s">
        <v>38</v>
      </c>
      <c r="I44" s="17" t="s">
        <v>48</v>
      </c>
      <c r="J44" s="14" t="s">
        <v>38</v>
      </c>
      <c r="K44" s="14" t="s">
        <v>48</v>
      </c>
      <c r="L44" s="14" t="s">
        <v>79</v>
      </c>
      <c r="N44" s="14" t="s">
        <v>77</v>
      </c>
    </row>
    <row r="45" spans="1:14" hidden="1">
      <c r="A45" s="16" t="s">
        <v>176</v>
      </c>
      <c r="B45" s="17" t="s">
        <v>188</v>
      </c>
      <c r="C45" s="17" t="s">
        <v>7</v>
      </c>
      <c r="D45" s="14">
        <v>0.5</v>
      </c>
      <c r="E45" s="17">
        <v>0</v>
      </c>
      <c r="F45" s="17" t="s">
        <v>35</v>
      </c>
      <c r="G45" s="17" t="s">
        <v>38</v>
      </c>
      <c r="H45" s="17" t="s">
        <v>38</v>
      </c>
      <c r="I45" s="17" t="s">
        <v>38</v>
      </c>
      <c r="J45" s="14" t="s">
        <v>48</v>
      </c>
      <c r="K45" s="14" t="s">
        <v>48</v>
      </c>
      <c r="L45" s="14" t="s">
        <v>75</v>
      </c>
      <c r="M45" s="14" t="s">
        <v>76</v>
      </c>
      <c r="N45" s="14" t="s">
        <v>77</v>
      </c>
    </row>
    <row r="46" spans="1:14" hidden="1">
      <c r="A46" s="16" t="s">
        <v>180</v>
      </c>
      <c r="B46" s="17" t="s">
        <v>189</v>
      </c>
      <c r="C46" s="17" t="s">
        <v>21</v>
      </c>
      <c r="D46" s="14">
        <v>0.5</v>
      </c>
      <c r="E46" s="17">
        <v>10</v>
      </c>
      <c r="F46" s="17" t="s">
        <v>35</v>
      </c>
      <c r="G46" s="17" t="s">
        <v>48</v>
      </c>
      <c r="H46" s="17" t="s">
        <v>38</v>
      </c>
      <c r="I46" s="17" t="s">
        <v>48</v>
      </c>
      <c r="J46" s="14" t="s">
        <v>48</v>
      </c>
      <c r="K46" s="14" t="s">
        <v>48</v>
      </c>
      <c r="L46" s="14" t="s">
        <v>79</v>
      </c>
      <c r="M46" s="14" t="s">
        <v>195</v>
      </c>
      <c r="N46" s="14" t="s">
        <v>77</v>
      </c>
    </row>
    <row r="47" spans="1:14" hidden="1">
      <c r="A47" s="16" t="s">
        <v>69</v>
      </c>
      <c r="B47" s="17" t="s">
        <v>22</v>
      </c>
      <c r="C47" s="17" t="s">
        <v>7</v>
      </c>
      <c r="D47" s="14">
        <v>1</v>
      </c>
      <c r="E47" s="17">
        <v>0</v>
      </c>
      <c r="F47" s="17" t="s">
        <v>35</v>
      </c>
      <c r="G47" s="17" t="s">
        <v>38</v>
      </c>
      <c r="H47" s="17" t="s">
        <v>48</v>
      </c>
      <c r="I47" s="17" t="s">
        <v>38</v>
      </c>
      <c r="J47" s="14" t="s">
        <v>48</v>
      </c>
      <c r="K47" s="14" t="s">
        <v>48</v>
      </c>
      <c r="L47" s="14" t="s">
        <v>70</v>
      </c>
      <c r="M47" s="14"/>
      <c r="N47" s="18" t="s">
        <v>38</v>
      </c>
    </row>
    <row r="48" spans="1:14" hidden="1">
      <c r="A48" s="16" t="s">
        <v>72</v>
      </c>
      <c r="B48" s="17" t="s">
        <v>23</v>
      </c>
      <c r="C48" s="17" t="s">
        <v>21</v>
      </c>
      <c r="D48" s="14">
        <v>1</v>
      </c>
      <c r="E48" s="17">
        <v>10</v>
      </c>
      <c r="F48" s="17" t="s">
        <v>35</v>
      </c>
      <c r="G48" s="17" t="s">
        <v>48</v>
      </c>
      <c r="H48" s="17" t="s">
        <v>48</v>
      </c>
      <c r="I48" s="17" t="s">
        <v>38</v>
      </c>
      <c r="J48" s="14" t="s">
        <v>48</v>
      </c>
      <c r="K48" s="14" t="s">
        <v>48</v>
      </c>
      <c r="L48" s="14" t="s">
        <v>70</v>
      </c>
      <c r="M48" s="14"/>
      <c r="N48" s="18" t="s">
        <v>38</v>
      </c>
    </row>
    <row r="49" spans="1:14" hidden="1">
      <c r="A49" s="16" t="s">
        <v>71</v>
      </c>
      <c r="B49" s="17" t="s">
        <v>23</v>
      </c>
      <c r="C49" s="17" t="s">
        <v>7</v>
      </c>
      <c r="D49" s="14">
        <v>1</v>
      </c>
      <c r="E49" s="17">
        <v>0</v>
      </c>
      <c r="F49" s="17" t="s">
        <v>35</v>
      </c>
      <c r="G49" s="17" t="s">
        <v>48</v>
      </c>
      <c r="H49" s="17" t="s">
        <v>48</v>
      </c>
      <c r="I49" s="17" t="s">
        <v>38</v>
      </c>
      <c r="J49" s="14" t="s">
        <v>48</v>
      </c>
      <c r="K49" s="14" t="s">
        <v>48</v>
      </c>
      <c r="L49" s="14" t="s">
        <v>70</v>
      </c>
      <c r="M49" s="14"/>
      <c r="N49" s="18" t="s">
        <v>38</v>
      </c>
    </row>
    <row r="50" spans="1:14" hidden="1">
      <c r="A50" s="16" t="s">
        <v>136</v>
      </c>
      <c r="B50" s="17" t="s">
        <v>27</v>
      </c>
      <c r="C50" s="17" t="s">
        <v>7</v>
      </c>
      <c r="D50" s="14">
        <v>1</v>
      </c>
      <c r="E50" s="17">
        <v>0</v>
      </c>
      <c r="F50" s="17" t="s">
        <v>35</v>
      </c>
      <c r="G50" s="17" t="s">
        <v>48</v>
      </c>
      <c r="H50" s="17" t="s">
        <v>38</v>
      </c>
      <c r="I50" s="17" t="s">
        <v>38</v>
      </c>
      <c r="J50" s="14" t="s">
        <v>48</v>
      </c>
      <c r="K50" s="14" t="s">
        <v>48</v>
      </c>
      <c r="L50" s="14" t="s">
        <v>75</v>
      </c>
      <c r="N50" s="14" t="s">
        <v>38</v>
      </c>
    </row>
    <row r="51" spans="1:14">
      <c r="A51" s="16" t="s">
        <v>137</v>
      </c>
      <c r="B51" s="17" t="s">
        <v>27</v>
      </c>
      <c r="C51" s="17" t="s">
        <v>21</v>
      </c>
      <c r="D51" s="14">
        <v>1</v>
      </c>
      <c r="E51" s="17">
        <v>10</v>
      </c>
      <c r="F51" s="17" t="s">
        <v>35</v>
      </c>
      <c r="G51" s="17" t="s">
        <v>48</v>
      </c>
      <c r="H51" s="17" t="s">
        <v>38</v>
      </c>
      <c r="I51" s="17" t="s">
        <v>38</v>
      </c>
      <c r="J51" s="14" t="s">
        <v>38</v>
      </c>
      <c r="K51" s="14" t="s">
        <v>48</v>
      </c>
      <c r="L51" s="14" t="s">
        <v>79</v>
      </c>
      <c r="N51" s="14" t="s">
        <v>38</v>
      </c>
    </row>
    <row r="52" spans="1:14" hidden="1">
      <c r="A52" s="16" t="s">
        <v>138</v>
      </c>
      <c r="B52" s="17" t="s">
        <v>27</v>
      </c>
      <c r="C52" s="17" t="s">
        <v>20</v>
      </c>
      <c r="D52" s="14">
        <v>1</v>
      </c>
      <c r="E52" s="17">
        <v>10</v>
      </c>
      <c r="F52" s="17" t="s">
        <v>35</v>
      </c>
      <c r="G52" s="17" t="s">
        <v>48</v>
      </c>
      <c r="H52" s="17" t="s">
        <v>38</v>
      </c>
      <c r="I52" s="17" t="s">
        <v>38</v>
      </c>
      <c r="J52" s="14" t="s">
        <v>48</v>
      </c>
      <c r="K52" s="14" t="s">
        <v>48</v>
      </c>
      <c r="L52" s="14" t="s">
        <v>79</v>
      </c>
      <c r="N52" s="14" t="s">
        <v>38</v>
      </c>
    </row>
    <row r="53" spans="1:14" hidden="1">
      <c r="A53" s="16" t="s">
        <v>139</v>
      </c>
      <c r="B53" s="17" t="s">
        <v>26</v>
      </c>
      <c r="C53" s="17" t="s">
        <v>20</v>
      </c>
      <c r="D53" s="14">
        <v>1</v>
      </c>
      <c r="E53" s="17">
        <v>10</v>
      </c>
      <c r="F53" s="17" t="s">
        <v>35</v>
      </c>
      <c r="G53" s="17" t="s">
        <v>48</v>
      </c>
      <c r="H53" s="17" t="s">
        <v>38</v>
      </c>
      <c r="I53" s="17" t="s">
        <v>38</v>
      </c>
      <c r="J53" s="14" t="s">
        <v>48</v>
      </c>
      <c r="K53" s="14" t="s">
        <v>48</v>
      </c>
      <c r="L53" s="14" t="s">
        <v>79</v>
      </c>
      <c r="N53" s="14" t="s">
        <v>38</v>
      </c>
    </row>
    <row r="54" spans="1:14">
      <c r="A54" s="16" t="s">
        <v>132</v>
      </c>
      <c r="B54" s="17" t="s">
        <v>25</v>
      </c>
      <c r="C54" s="17" t="s">
        <v>21</v>
      </c>
      <c r="D54" s="14">
        <v>1</v>
      </c>
      <c r="E54" s="17">
        <v>10</v>
      </c>
      <c r="F54" s="17" t="s">
        <v>35</v>
      </c>
      <c r="G54" s="17" t="s">
        <v>48</v>
      </c>
      <c r="H54" s="17" t="s">
        <v>38</v>
      </c>
      <c r="I54" s="17" t="s">
        <v>38</v>
      </c>
      <c r="J54" s="14" t="s">
        <v>38</v>
      </c>
      <c r="K54" s="14" t="s">
        <v>48</v>
      </c>
      <c r="L54" s="14" t="s">
        <v>70</v>
      </c>
      <c r="N54" s="14" t="s">
        <v>38</v>
      </c>
    </row>
    <row r="55" spans="1:14" hidden="1">
      <c r="A55" s="16" t="s">
        <v>133</v>
      </c>
      <c r="B55" s="17" t="s">
        <v>25</v>
      </c>
      <c r="C55" s="17" t="s">
        <v>20</v>
      </c>
      <c r="D55" s="14">
        <v>1</v>
      </c>
      <c r="E55" s="17">
        <v>10</v>
      </c>
      <c r="F55" s="17" t="s">
        <v>35</v>
      </c>
      <c r="G55" s="17" t="s">
        <v>48</v>
      </c>
      <c r="H55" s="17" t="s">
        <v>38</v>
      </c>
      <c r="I55" s="17" t="s">
        <v>48</v>
      </c>
      <c r="J55" s="14" t="s">
        <v>48</v>
      </c>
      <c r="K55" s="14" t="s">
        <v>48</v>
      </c>
      <c r="L55" s="14" t="s">
        <v>79</v>
      </c>
      <c r="M55" s="14" t="s">
        <v>141</v>
      </c>
      <c r="N55" s="14" t="s">
        <v>38</v>
      </c>
    </row>
    <row r="56" spans="1:14" hidden="1">
      <c r="A56" s="16" t="s">
        <v>134</v>
      </c>
      <c r="B56" s="17" t="s">
        <v>26</v>
      </c>
      <c r="C56" s="17" t="s">
        <v>7</v>
      </c>
      <c r="D56" s="14">
        <v>1</v>
      </c>
      <c r="E56" s="17">
        <v>0</v>
      </c>
      <c r="F56" s="17" t="s">
        <v>35</v>
      </c>
      <c r="G56" s="17" t="s">
        <v>48</v>
      </c>
      <c r="H56" s="17" t="s">
        <v>38</v>
      </c>
      <c r="I56" s="17" t="s">
        <v>38</v>
      </c>
      <c r="J56" s="14" t="s">
        <v>48</v>
      </c>
      <c r="K56" s="14" t="s">
        <v>48</v>
      </c>
      <c r="L56" s="14" t="s">
        <v>70</v>
      </c>
      <c r="N56" s="14" t="s">
        <v>38</v>
      </c>
    </row>
    <row r="57" spans="1:14" hidden="1">
      <c r="A57" s="16" t="s">
        <v>135</v>
      </c>
      <c r="B57" s="17" t="s">
        <v>26</v>
      </c>
      <c r="C57" s="17" t="s">
        <v>21</v>
      </c>
      <c r="D57" s="14">
        <v>1</v>
      </c>
      <c r="E57" s="17">
        <v>10</v>
      </c>
      <c r="F57" s="17" t="s">
        <v>35</v>
      </c>
      <c r="G57" s="17" t="s">
        <v>48</v>
      </c>
      <c r="H57" s="17" t="s">
        <v>38</v>
      </c>
      <c r="I57" s="17" t="s">
        <v>38</v>
      </c>
      <c r="J57" s="14" t="s">
        <v>48</v>
      </c>
      <c r="K57" s="14" t="s">
        <v>48</v>
      </c>
      <c r="L57" s="14" t="s">
        <v>79</v>
      </c>
      <c r="N57" s="14" t="s">
        <v>38</v>
      </c>
    </row>
    <row r="58" spans="1:14" hidden="1">
      <c r="A58" s="16" t="s">
        <v>142</v>
      </c>
      <c r="B58" s="17" t="s">
        <v>154</v>
      </c>
      <c r="C58" s="17" t="s">
        <v>7</v>
      </c>
      <c r="D58" s="14">
        <v>1</v>
      </c>
      <c r="E58" s="17">
        <v>0</v>
      </c>
      <c r="F58" s="17" t="s">
        <v>35</v>
      </c>
      <c r="G58" s="17" t="s">
        <v>48</v>
      </c>
      <c r="H58" s="17" t="s">
        <v>38</v>
      </c>
      <c r="I58" s="17" t="s">
        <v>38</v>
      </c>
      <c r="J58" s="14" t="s">
        <v>48</v>
      </c>
      <c r="K58" s="14" t="s">
        <v>48</v>
      </c>
      <c r="L58" s="14" t="s">
        <v>75</v>
      </c>
      <c r="N58" s="14" t="s">
        <v>38</v>
      </c>
    </row>
    <row r="59" spans="1:14" hidden="1">
      <c r="A59" s="16" t="s">
        <v>148</v>
      </c>
      <c r="B59" s="17" t="s">
        <v>156</v>
      </c>
      <c r="C59" s="17" t="s">
        <v>7</v>
      </c>
      <c r="D59" s="14">
        <v>1</v>
      </c>
      <c r="E59" s="17">
        <v>0</v>
      </c>
      <c r="F59" s="17" t="s">
        <v>35</v>
      </c>
      <c r="G59" s="17" t="s">
        <v>48</v>
      </c>
      <c r="H59" s="17" t="s">
        <v>38</v>
      </c>
      <c r="I59" s="17" t="s">
        <v>38</v>
      </c>
      <c r="J59" s="14" t="s">
        <v>48</v>
      </c>
      <c r="K59" s="14" t="s">
        <v>48</v>
      </c>
      <c r="L59" s="14" t="s">
        <v>75</v>
      </c>
      <c r="N59" s="14" t="s">
        <v>38</v>
      </c>
    </row>
    <row r="60" spans="1:14" hidden="1">
      <c r="A60" s="16" t="s">
        <v>149</v>
      </c>
      <c r="B60" s="17" t="s">
        <v>156</v>
      </c>
      <c r="C60" s="17" t="s">
        <v>21</v>
      </c>
      <c r="D60" s="14">
        <v>1</v>
      </c>
      <c r="E60" s="17">
        <v>10</v>
      </c>
      <c r="F60" s="17" t="s">
        <v>35</v>
      </c>
      <c r="G60" s="17" t="s">
        <v>48</v>
      </c>
      <c r="H60" s="17" t="s">
        <v>38</v>
      </c>
      <c r="I60" s="17" t="s">
        <v>48</v>
      </c>
      <c r="J60" s="14" t="s">
        <v>48</v>
      </c>
      <c r="K60" s="14" t="s">
        <v>48</v>
      </c>
      <c r="L60" s="14" t="s">
        <v>70</v>
      </c>
      <c r="N60" s="14" t="s">
        <v>38</v>
      </c>
    </row>
    <row r="61" spans="1:14" hidden="1">
      <c r="A61" s="16" t="s">
        <v>151</v>
      </c>
      <c r="B61" s="17" t="s">
        <v>157</v>
      </c>
      <c r="C61" s="17" t="s">
        <v>7</v>
      </c>
      <c r="D61" s="14">
        <v>1</v>
      </c>
      <c r="E61" s="17">
        <v>0</v>
      </c>
      <c r="F61" s="17" t="s">
        <v>35</v>
      </c>
      <c r="G61" s="17" t="s">
        <v>48</v>
      </c>
      <c r="H61" s="17" t="s">
        <v>38</v>
      </c>
      <c r="I61" s="17" t="s">
        <v>38</v>
      </c>
      <c r="J61" s="14" t="s">
        <v>48</v>
      </c>
      <c r="K61" s="14" t="s">
        <v>48</v>
      </c>
      <c r="L61" s="14" t="s">
        <v>75</v>
      </c>
      <c r="N61" s="14" t="s">
        <v>38</v>
      </c>
    </row>
    <row r="62" spans="1:14" hidden="1">
      <c r="A62" s="16" t="s">
        <v>152</v>
      </c>
      <c r="B62" s="17" t="s">
        <v>157</v>
      </c>
      <c r="C62" s="17" t="s">
        <v>21</v>
      </c>
      <c r="D62" s="14">
        <v>1</v>
      </c>
      <c r="E62" s="17">
        <v>10</v>
      </c>
      <c r="F62" s="17" t="s">
        <v>35</v>
      </c>
      <c r="G62" s="17" t="s">
        <v>48</v>
      </c>
      <c r="H62" s="17" t="s">
        <v>38</v>
      </c>
      <c r="I62" s="17" t="s">
        <v>48</v>
      </c>
      <c r="J62" s="14" t="s">
        <v>48</v>
      </c>
      <c r="K62" s="14" t="s">
        <v>48</v>
      </c>
      <c r="L62" s="14" t="s">
        <v>79</v>
      </c>
      <c r="N62" s="14" t="s">
        <v>38</v>
      </c>
    </row>
    <row r="63" spans="1:14" hidden="1">
      <c r="A63" s="16" t="s">
        <v>145</v>
      </c>
      <c r="B63" s="17" t="s">
        <v>155</v>
      </c>
      <c r="C63" s="17" t="s">
        <v>7</v>
      </c>
      <c r="D63" s="14">
        <v>1</v>
      </c>
      <c r="E63" s="17">
        <v>0</v>
      </c>
      <c r="F63" s="17" t="s">
        <v>35</v>
      </c>
      <c r="G63" s="17" t="s">
        <v>48</v>
      </c>
      <c r="H63" s="17" t="s">
        <v>38</v>
      </c>
      <c r="I63" s="17" t="s">
        <v>38</v>
      </c>
      <c r="J63" s="14" t="s">
        <v>48</v>
      </c>
      <c r="K63" s="14" t="s">
        <v>48</v>
      </c>
      <c r="L63" s="14" t="s">
        <v>75</v>
      </c>
      <c r="N63" s="14" t="s">
        <v>38</v>
      </c>
    </row>
    <row r="64" spans="1:14" hidden="1">
      <c r="A64" s="16" t="s">
        <v>158</v>
      </c>
      <c r="B64" s="17" t="s">
        <v>170</v>
      </c>
      <c r="C64" s="17" t="s">
        <v>7</v>
      </c>
      <c r="D64" s="14">
        <v>1</v>
      </c>
      <c r="E64" s="17">
        <v>0</v>
      </c>
      <c r="F64" s="17" t="s">
        <v>35</v>
      </c>
      <c r="G64" s="17" t="s">
        <v>38</v>
      </c>
      <c r="H64" s="17" t="s">
        <v>38</v>
      </c>
      <c r="I64" s="17" t="s">
        <v>38</v>
      </c>
      <c r="J64" s="14" t="s">
        <v>48</v>
      </c>
      <c r="K64" s="14" t="s">
        <v>48</v>
      </c>
      <c r="L64" s="14" t="s">
        <v>79</v>
      </c>
      <c r="N64" s="14" t="s">
        <v>38</v>
      </c>
    </row>
    <row r="65" spans="1:14" hidden="1">
      <c r="A65" s="16" t="s">
        <v>165</v>
      </c>
      <c r="B65" s="17" t="s">
        <v>172</v>
      </c>
      <c r="C65" s="17" t="s">
        <v>21</v>
      </c>
      <c r="D65" s="14">
        <v>1</v>
      </c>
      <c r="E65" s="17">
        <v>10</v>
      </c>
      <c r="F65" s="17" t="s">
        <v>35</v>
      </c>
      <c r="G65" s="17" t="s">
        <v>48</v>
      </c>
      <c r="H65" s="17" t="s">
        <v>38</v>
      </c>
      <c r="I65" s="17" t="s">
        <v>38</v>
      </c>
      <c r="J65" s="14" t="s">
        <v>48</v>
      </c>
      <c r="K65" s="14" t="s">
        <v>48</v>
      </c>
      <c r="L65" s="14" t="s">
        <v>79</v>
      </c>
      <c r="N65" s="14" t="s">
        <v>38</v>
      </c>
    </row>
    <row r="66" spans="1:14" hidden="1">
      <c r="A66" s="16" t="s">
        <v>167</v>
      </c>
      <c r="B66" s="17" t="s">
        <v>173</v>
      </c>
      <c r="C66" s="17" t="s">
        <v>7</v>
      </c>
      <c r="D66" s="14">
        <v>1</v>
      </c>
      <c r="E66" s="17">
        <v>0</v>
      </c>
      <c r="F66" s="17" t="s">
        <v>35</v>
      </c>
      <c r="G66" s="17" t="s">
        <v>48</v>
      </c>
      <c r="H66" s="17" t="s">
        <v>38</v>
      </c>
      <c r="I66" s="17" t="s">
        <v>38</v>
      </c>
      <c r="J66" s="14" t="s">
        <v>48</v>
      </c>
      <c r="K66" s="14" t="s">
        <v>48</v>
      </c>
      <c r="L66" s="14" t="s">
        <v>75</v>
      </c>
      <c r="N66" s="14" t="s">
        <v>38</v>
      </c>
    </row>
    <row r="67" spans="1:14" hidden="1">
      <c r="A67" s="16" t="s">
        <v>168</v>
      </c>
      <c r="B67" s="17" t="s">
        <v>173</v>
      </c>
      <c r="C67" s="17" t="s">
        <v>21</v>
      </c>
      <c r="D67" s="14">
        <v>1</v>
      </c>
      <c r="E67" s="17">
        <v>10</v>
      </c>
      <c r="F67" s="17" t="s">
        <v>35</v>
      </c>
      <c r="G67" s="17" t="s">
        <v>48</v>
      </c>
      <c r="H67" s="17" t="s">
        <v>38</v>
      </c>
      <c r="I67" s="17" t="s">
        <v>38</v>
      </c>
      <c r="J67" s="14" t="s">
        <v>48</v>
      </c>
      <c r="K67" s="14" t="s">
        <v>48</v>
      </c>
      <c r="L67" s="14" t="s">
        <v>70</v>
      </c>
      <c r="N67" s="14" t="s">
        <v>38</v>
      </c>
    </row>
    <row r="68" spans="1:14" hidden="1">
      <c r="A68" s="16" t="s">
        <v>169</v>
      </c>
      <c r="B68" s="17" t="s">
        <v>173</v>
      </c>
      <c r="C68" s="17" t="s">
        <v>20</v>
      </c>
      <c r="D68" s="14">
        <v>1</v>
      </c>
      <c r="E68" s="17">
        <v>10</v>
      </c>
      <c r="F68" s="17" t="s">
        <v>35</v>
      </c>
      <c r="G68" s="17" t="s">
        <v>48</v>
      </c>
      <c r="H68" s="17" t="s">
        <v>38</v>
      </c>
      <c r="I68" s="17" t="s">
        <v>38</v>
      </c>
      <c r="J68" s="14" t="s">
        <v>48</v>
      </c>
      <c r="K68" s="14" t="s">
        <v>48</v>
      </c>
      <c r="L68" s="14" t="s">
        <v>70</v>
      </c>
      <c r="N68" s="14" t="s">
        <v>38</v>
      </c>
    </row>
    <row r="69" spans="1:14" hidden="1">
      <c r="A69" s="16" t="s">
        <v>161</v>
      </c>
      <c r="B69" s="17" t="s">
        <v>171</v>
      </c>
      <c r="C69" s="17" t="s">
        <v>7</v>
      </c>
      <c r="D69" s="14">
        <v>1</v>
      </c>
      <c r="E69" s="17">
        <v>0</v>
      </c>
      <c r="F69" s="17" t="s">
        <v>35</v>
      </c>
      <c r="G69" s="17" t="s">
        <v>48</v>
      </c>
      <c r="H69" s="17" t="s">
        <v>38</v>
      </c>
      <c r="I69" s="17" t="s">
        <v>38</v>
      </c>
      <c r="J69" s="14" t="s">
        <v>48</v>
      </c>
      <c r="K69" s="14" t="s">
        <v>48</v>
      </c>
      <c r="L69" s="14" t="s">
        <v>75</v>
      </c>
      <c r="N69" s="14" t="s">
        <v>38</v>
      </c>
    </row>
    <row r="70" spans="1:14" hidden="1">
      <c r="A70" s="16" t="s">
        <v>181</v>
      </c>
      <c r="B70" s="17" t="s">
        <v>189</v>
      </c>
      <c r="C70" s="17" t="s">
        <v>20</v>
      </c>
      <c r="D70" s="14">
        <v>0.5</v>
      </c>
      <c r="E70" s="17">
        <v>5</v>
      </c>
      <c r="F70" s="17" t="s">
        <v>35</v>
      </c>
      <c r="G70" s="17" t="s">
        <v>48</v>
      </c>
      <c r="H70" s="17" t="s">
        <v>38</v>
      </c>
      <c r="I70" s="17" t="s">
        <v>38</v>
      </c>
      <c r="J70" s="14" t="s">
        <v>48</v>
      </c>
      <c r="K70" s="14" t="s">
        <v>48</v>
      </c>
      <c r="L70" s="14" t="s">
        <v>79</v>
      </c>
      <c r="N70" s="14" t="s">
        <v>38</v>
      </c>
    </row>
    <row r="71" spans="1:14" hidden="1">
      <c r="A71" s="16" t="s">
        <v>182</v>
      </c>
      <c r="B71" s="17" t="s">
        <v>190</v>
      </c>
      <c r="C71" s="17" t="s">
        <v>7</v>
      </c>
      <c r="D71" s="14">
        <v>0.5</v>
      </c>
      <c r="E71" s="17">
        <v>0</v>
      </c>
      <c r="F71" s="17" t="s">
        <v>35</v>
      </c>
      <c r="G71" s="17" t="s">
        <v>48</v>
      </c>
      <c r="H71" s="17" t="s">
        <v>38</v>
      </c>
      <c r="I71" s="17" t="s">
        <v>48</v>
      </c>
      <c r="J71" s="14" t="s">
        <v>48</v>
      </c>
      <c r="K71" s="14" t="s">
        <v>48</v>
      </c>
      <c r="L71" s="14" t="s">
        <v>79</v>
      </c>
      <c r="N71" s="14" t="s">
        <v>38</v>
      </c>
    </row>
    <row r="72" spans="1:14" hidden="1">
      <c r="A72" s="16" t="s">
        <v>183</v>
      </c>
      <c r="B72" s="17" t="s">
        <v>190</v>
      </c>
      <c r="C72" s="17" t="s">
        <v>21</v>
      </c>
      <c r="D72" s="14">
        <v>0.5</v>
      </c>
      <c r="E72" s="17">
        <v>10</v>
      </c>
      <c r="F72" s="17" t="s">
        <v>35</v>
      </c>
      <c r="G72" s="17" t="s">
        <v>48</v>
      </c>
      <c r="H72" s="17" t="s">
        <v>38</v>
      </c>
      <c r="I72" s="17" t="s">
        <v>38</v>
      </c>
      <c r="J72" s="14" t="s">
        <v>48</v>
      </c>
      <c r="K72" s="14" t="s">
        <v>48</v>
      </c>
      <c r="L72" s="14" t="s">
        <v>79</v>
      </c>
      <c r="N72" s="14" t="s">
        <v>38</v>
      </c>
    </row>
    <row r="73" spans="1:14" hidden="1">
      <c r="A73" s="16" t="s">
        <v>184</v>
      </c>
      <c r="B73" s="17" t="s">
        <v>190</v>
      </c>
      <c r="C73" s="17" t="s">
        <v>20</v>
      </c>
      <c r="D73" s="14">
        <v>0.5</v>
      </c>
      <c r="E73" s="17">
        <v>5</v>
      </c>
      <c r="F73" s="17" t="s">
        <v>35</v>
      </c>
      <c r="G73" s="17" t="s">
        <v>48</v>
      </c>
      <c r="H73" s="17" t="s">
        <v>38</v>
      </c>
      <c r="I73" s="17" t="s">
        <v>38</v>
      </c>
      <c r="J73" s="14" t="s">
        <v>48</v>
      </c>
      <c r="K73" s="14" t="s">
        <v>48</v>
      </c>
      <c r="L73" s="14" t="s">
        <v>79</v>
      </c>
      <c r="N73" s="14" t="s">
        <v>38</v>
      </c>
    </row>
    <row r="74" spans="1:14" hidden="1">
      <c r="A74" s="16" t="s">
        <v>185</v>
      </c>
      <c r="B74" s="17" t="s">
        <v>191</v>
      </c>
      <c r="C74" s="17" t="s">
        <v>7</v>
      </c>
      <c r="D74" s="14">
        <v>0.5</v>
      </c>
      <c r="E74" s="17">
        <v>0</v>
      </c>
      <c r="F74" s="17" t="s">
        <v>35</v>
      </c>
      <c r="G74" s="17" t="s">
        <v>48</v>
      </c>
      <c r="H74" s="17" t="s">
        <v>38</v>
      </c>
      <c r="I74" s="17" t="s">
        <v>38</v>
      </c>
      <c r="J74" s="14" t="s">
        <v>48</v>
      </c>
      <c r="K74" s="14" t="s">
        <v>48</v>
      </c>
      <c r="L74" s="14" t="s">
        <v>79</v>
      </c>
      <c r="M74" s="14" t="s">
        <v>76</v>
      </c>
      <c r="N74" s="14" t="s">
        <v>38</v>
      </c>
    </row>
    <row r="75" spans="1:14" hidden="1">
      <c r="A75" s="16" t="s">
        <v>186</v>
      </c>
      <c r="B75" s="17" t="s">
        <v>191</v>
      </c>
      <c r="C75" s="17" t="s">
        <v>21</v>
      </c>
      <c r="D75" s="14">
        <v>0.5</v>
      </c>
      <c r="E75" s="17">
        <v>10</v>
      </c>
      <c r="F75" s="17" t="s">
        <v>35</v>
      </c>
      <c r="G75" s="17" t="s">
        <v>48</v>
      </c>
      <c r="H75" s="17" t="s">
        <v>38</v>
      </c>
      <c r="I75" s="17" t="s">
        <v>38</v>
      </c>
      <c r="J75" s="14" t="s">
        <v>48</v>
      </c>
      <c r="K75" s="14" t="s">
        <v>48</v>
      </c>
      <c r="L75" s="14" t="s">
        <v>70</v>
      </c>
      <c r="N75" s="14" t="s">
        <v>38</v>
      </c>
    </row>
    <row r="76" spans="1:14" hidden="1">
      <c r="A76" s="16" t="s">
        <v>187</v>
      </c>
      <c r="B76" s="17" t="s">
        <v>191</v>
      </c>
      <c r="C76" s="17" t="s">
        <v>20</v>
      </c>
      <c r="D76" s="14">
        <v>0.5</v>
      </c>
      <c r="E76" s="17">
        <v>5</v>
      </c>
      <c r="F76" s="17" t="s">
        <v>35</v>
      </c>
      <c r="G76" s="17" t="s">
        <v>48</v>
      </c>
      <c r="H76" s="17" t="s">
        <v>38</v>
      </c>
      <c r="I76" s="17" t="s">
        <v>38</v>
      </c>
      <c r="J76" s="14" t="s">
        <v>48</v>
      </c>
      <c r="K76" s="14" t="s">
        <v>48</v>
      </c>
      <c r="L76" s="14" t="s">
        <v>70</v>
      </c>
      <c r="M76" s="14" t="s">
        <v>76</v>
      </c>
      <c r="N76" s="14" t="s">
        <v>38</v>
      </c>
    </row>
    <row r="77" spans="1:14" hidden="1">
      <c r="A77" s="16" t="s">
        <v>179</v>
      </c>
      <c r="B77" s="17" t="s">
        <v>189</v>
      </c>
      <c r="C77" s="17" t="s">
        <v>7</v>
      </c>
      <c r="D77" s="14">
        <v>0.5</v>
      </c>
      <c r="E77" s="17">
        <v>0</v>
      </c>
      <c r="F77" s="17" t="s">
        <v>35</v>
      </c>
      <c r="G77" s="17" t="s">
        <v>48</v>
      </c>
      <c r="H77" s="17" t="s">
        <v>38</v>
      </c>
      <c r="I77" s="17" t="s">
        <v>38</v>
      </c>
      <c r="J77" s="14" t="s">
        <v>48</v>
      </c>
      <c r="K77" s="14" t="s">
        <v>48</v>
      </c>
      <c r="L77" s="14" t="s">
        <v>70</v>
      </c>
      <c r="N77" s="14" t="s">
        <v>38</v>
      </c>
    </row>
    <row r="78" spans="1:14" hidden="1">
      <c r="A78" s="16" t="s">
        <v>116</v>
      </c>
      <c r="B78" s="17" t="s">
        <v>16</v>
      </c>
      <c r="C78" s="17" t="s">
        <v>7</v>
      </c>
      <c r="D78" s="14">
        <v>1</v>
      </c>
      <c r="E78" s="17">
        <v>0</v>
      </c>
      <c r="F78" s="17" t="s">
        <v>35</v>
      </c>
      <c r="G78" s="17" t="s">
        <v>48</v>
      </c>
      <c r="H78" s="17" t="s">
        <v>48</v>
      </c>
      <c r="I78" s="17" t="s">
        <v>38</v>
      </c>
      <c r="J78" s="14" t="s">
        <v>48</v>
      </c>
      <c r="K78" s="14" t="s">
        <v>48</v>
      </c>
      <c r="L78" s="14" t="s">
        <v>70</v>
      </c>
      <c r="M78" s="14" t="s">
        <v>121</v>
      </c>
      <c r="N78" s="14" t="s">
        <v>38</v>
      </c>
    </row>
    <row r="79" spans="1:14">
      <c r="A79" s="16" t="s">
        <v>123</v>
      </c>
      <c r="B79" s="17" t="s">
        <v>17</v>
      </c>
      <c r="C79" s="17" t="s">
        <v>20</v>
      </c>
      <c r="D79" s="14">
        <v>1</v>
      </c>
      <c r="E79" s="17">
        <v>10</v>
      </c>
      <c r="F79" s="17" t="s">
        <v>35</v>
      </c>
      <c r="G79" s="17" t="s">
        <v>48</v>
      </c>
      <c r="H79" s="17" t="s">
        <v>38</v>
      </c>
      <c r="I79" s="17" t="s">
        <v>38</v>
      </c>
      <c r="J79" s="14" t="s">
        <v>38</v>
      </c>
      <c r="K79" s="14" t="s">
        <v>48</v>
      </c>
      <c r="L79" s="14" t="s">
        <v>79</v>
      </c>
      <c r="N79" s="14" t="s">
        <v>38</v>
      </c>
    </row>
    <row r="80" spans="1:14">
      <c r="A80" s="16" t="s">
        <v>124</v>
      </c>
      <c r="B80" s="17" t="s">
        <v>18</v>
      </c>
      <c r="C80" s="17" t="s">
        <v>7</v>
      </c>
      <c r="D80" s="14">
        <v>1</v>
      </c>
      <c r="E80" s="17">
        <v>0</v>
      </c>
      <c r="F80" s="17" t="s">
        <v>35</v>
      </c>
      <c r="G80" s="17" t="s">
        <v>48</v>
      </c>
      <c r="H80" s="17" t="s">
        <v>38</v>
      </c>
      <c r="I80" s="17" t="s">
        <v>38</v>
      </c>
      <c r="J80" s="14" t="s">
        <v>38</v>
      </c>
      <c r="K80" s="14" t="s">
        <v>48</v>
      </c>
      <c r="L80" s="14" t="s">
        <v>70</v>
      </c>
      <c r="M80" s="14" t="s">
        <v>130</v>
      </c>
      <c r="N80" s="14" t="s">
        <v>38</v>
      </c>
    </row>
    <row r="81" spans="1:14">
      <c r="A81" s="16" t="s">
        <v>125</v>
      </c>
      <c r="B81" s="17" t="s">
        <v>18</v>
      </c>
      <c r="C81" s="17" t="s">
        <v>21</v>
      </c>
      <c r="D81" s="14">
        <v>1</v>
      </c>
      <c r="E81" s="17">
        <v>10</v>
      </c>
      <c r="F81" s="17" t="s">
        <v>35</v>
      </c>
      <c r="G81" s="17" t="s">
        <v>48</v>
      </c>
      <c r="H81" s="17" t="s">
        <v>38</v>
      </c>
      <c r="I81" s="17" t="s">
        <v>48</v>
      </c>
      <c r="J81" s="14" t="s">
        <v>38</v>
      </c>
      <c r="K81" s="14" t="s">
        <v>48</v>
      </c>
      <c r="L81" s="14" t="s">
        <v>70</v>
      </c>
      <c r="N81" s="14" t="s">
        <v>38</v>
      </c>
    </row>
    <row r="82" spans="1:14">
      <c r="A82" s="16" t="s">
        <v>126</v>
      </c>
      <c r="B82" s="17" t="s">
        <v>18</v>
      </c>
      <c r="C82" s="17" t="s">
        <v>20</v>
      </c>
      <c r="D82" s="14">
        <v>1</v>
      </c>
      <c r="E82" s="17">
        <v>10</v>
      </c>
      <c r="F82" s="17" t="s">
        <v>35</v>
      </c>
      <c r="G82" s="17" t="s">
        <v>48</v>
      </c>
      <c r="H82" s="17" t="s">
        <v>38</v>
      </c>
      <c r="I82" s="17" t="s">
        <v>48</v>
      </c>
      <c r="J82" s="14" t="s">
        <v>38</v>
      </c>
      <c r="K82" s="14" t="s">
        <v>48</v>
      </c>
      <c r="L82" s="14" t="s">
        <v>79</v>
      </c>
      <c r="N82" s="14" t="s">
        <v>38</v>
      </c>
    </row>
    <row r="83" spans="1:14" hidden="1">
      <c r="A83" s="16" t="s">
        <v>127</v>
      </c>
      <c r="B83" s="17" t="s">
        <v>19</v>
      </c>
      <c r="C83" s="17" t="s">
        <v>7</v>
      </c>
      <c r="D83" s="14">
        <v>1</v>
      </c>
      <c r="E83" s="17">
        <v>0</v>
      </c>
      <c r="F83" s="17" t="s">
        <v>35</v>
      </c>
      <c r="G83" s="17" t="s">
        <v>48</v>
      </c>
      <c r="H83" s="17" t="s">
        <v>38</v>
      </c>
      <c r="I83" s="17" t="s">
        <v>38</v>
      </c>
      <c r="J83" s="14" t="s">
        <v>48</v>
      </c>
      <c r="K83" s="14" t="s">
        <v>48</v>
      </c>
      <c r="L83" s="14" t="s">
        <v>70</v>
      </c>
      <c r="N83" s="14" t="s">
        <v>38</v>
      </c>
    </row>
    <row r="84" spans="1:14">
      <c r="A84" s="16" t="s">
        <v>128</v>
      </c>
      <c r="B84" s="17" t="s">
        <v>19</v>
      </c>
      <c r="C84" s="17" t="s">
        <v>21</v>
      </c>
      <c r="D84" s="14">
        <v>1</v>
      </c>
      <c r="E84" s="17">
        <v>10</v>
      </c>
      <c r="F84" s="17" t="s">
        <v>35</v>
      </c>
      <c r="G84" s="17" t="s">
        <v>48</v>
      </c>
      <c r="H84" s="17" t="s">
        <v>38</v>
      </c>
      <c r="I84" s="17" t="s">
        <v>38</v>
      </c>
      <c r="J84" s="14" t="s">
        <v>38</v>
      </c>
      <c r="K84" s="14" t="s">
        <v>48</v>
      </c>
      <c r="L84" s="14" t="s">
        <v>70</v>
      </c>
      <c r="N84" s="14" t="s">
        <v>38</v>
      </c>
    </row>
    <row r="85" spans="1:14" hidden="1">
      <c r="A85" s="16" t="s">
        <v>129</v>
      </c>
      <c r="B85" s="17" t="s">
        <v>19</v>
      </c>
      <c r="C85" s="17" t="s">
        <v>20</v>
      </c>
      <c r="D85" s="14">
        <v>1</v>
      </c>
      <c r="E85" s="17">
        <v>10</v>
      </c>
      <c r="F85" s="17" t="s">
        <v>35</v>
      </c>
      <c r="G85" s="17" t="s">
        <v>48</v>
      </c>
      <c r="H85" s="17" t="s">
        <v>38</v>
      </c>
      <c r="I85" s="17" t="s">
        <v>48</v>
      </c>
      <c r="J85" s="14" t="s">
        <v>48</v>
      </c>
      <c r="K85" s="14" t="s">
        <v>48</v>
      </c>
      <c r="L85" s="14" t="s">
        <v>70</v>
      </c>
      <c r="N85" s="14" t="s">
        <v>38</v>
      </c>
    </row>
    <row r="86" spans="1:14">
      <c r="A86" s="16" t="s">
        <v>117</v>
      </c>
      <c r="B86" s="17" t="s">
        <v>16</v>
      </c>
      <c r="C86" s="17" t="s">
        <v>21</v>
      </c>
      <c r="D86" s="14">
        <v>1</v>
      </c>
      <c r="E86" s="17">
        <v>10</v>
      </c>
      <c r="F86" s="17" t="s">
        <v>35</v>
      </c>
      <c r="G86" s="17" t="s">
        <v>48</v>
      </c>
      <c r="H86" s="17" t="s">
        <v>48</v>
      </c>
      <c r="I86" s="17" t="s">
        <v>79</v>
      </c>
      <c r="J86" s="14" t="s">
        <v>38</v>
      </c>
      <c r="K86" s="14" t="s">
        <v>48</v>
      </c>
      <c r="L86" s="14" t="s">
        <v>70</v>
      </c>
      <c r="N86" s="14" t="s">
        <v>38</v>
      </c>
    </row>
    <row r="87" spans="1:14" hidden="1">
      <c r="A87" s="16" t="s">
        <v>118</v>
      </c>
      <c r="B87" s="17" t="s">
        <v>16</v>
      </c>
      <c r="C87" s="17" t="s">
        <v>20</v>
      </c>
      <c r="D87" s="14">
        <v>1</v>
      </c>
      <c r="E87" s="17">
        <v>10</v>
      </c>
      <c r="F87" s="17" t="s">
        <v>35</v>
      </c>
      <c r="G87" s="17" t="s">
        <v>48</v>
      </c>
      <c r="H87" s="17" t="s">
        <v>48</v>
      </c>
      <c r="I87" s="17" t="s">
        <v>38</v>
      </c>
      <c r="J87" s="14" t="s">
        <v>48</v>
      </c>
      <c r="K87" s="14" t="s">
        <v>48</v>
      </c>
      <c r="L87" s="14" t="s">
        <v>79</v>
      </c>
      <c r="N87" s="14" t="s">
        <v>38</v>
      </c>
    </row>
    <row r="88" spans="1:14" hidden="1">
      <c r="A88" s="16" t="s">
        <v>119</v>
      </c>
      <c r="B88" s="17" t="s">
        <v>17</v>
      </c>
      <c r="C88" s="17" t="s">
        <v>7</v>
      </c>
      <c r="D88" s="14">
        <v>1</v>
      </c>
      <c r="E88" s="17">
        <v>0</v>
      </c>
      <c r="F88" s="17" t="s">
        <v>35</v>
      </c>
      <c r="G88" s="17" t="s">
        <v>48</v>
      </c>
      <c r="H88" s="17" t="s">
        <v>38</v>
      </c>
      <c r="I88" s="17" t="s">
        <v>38</v>
      </c>
      <c r="J88" s="14" t="s">
        <v>48</v>
      </c>
      <c r="K88" s="14" t="s">
        <v>48</v>
      </c>
      <c r="L88" s="14" t="s">
        <v>70</v>
      </c>
      <c r="M88" s="14" t="s">
        <v>122</v>
      </c>
      <c r="N88" s="14" t="s">
        <v>38</v>
      </c>
    </row>
    <row r="89" spans="1:14">
      <c r="A89" s="16" t="s">
        <v>120</v>
      </c>
      <c r="B89" s="17" t="s">
        <v>17</v>
      </c>
      <c r="C89" s="17" t="s">
        <v>21</v>
      </c>
      <c r="D89" s="14">
        <v>1</v>
      </c>
      <c r="E89" s="17">
        <v>10</v>
      </c>
      <c r="F89" s="17" t="s">
        <v>35</v>
      </c>
      <c r="G89" s="17" t="s">
        <v>48</v>
      </c>
      <c r="H89" s="17" t="s">
        <v>38</v>
      </c>
      <c r="I89" s="17" t="s">
        <v>38</v>
      </c>
      <c r="J89" s="14" t="s">
        <v>38</v>
      </c>
      <c r="K89" s="14" t="s">
        <v>48</v>
      </c>
      <c r="L89" s="14" t="s">
        <v>79</v>
      </c>
      <c r="N89" s="14" t="s">
        <v>38</v>
      </c>
    </row>
  </sheetData>
  <autoFilter ref="A1:N89" xr:uid="{AD78B681-3BD5-0F4E-9BE9-B4C0D7213C3D}">
    <filterColumn colId="9">
      <filters>
        <filter val="yes"/>
      </filters>
    </filterColumn>
  </autoFilter>
  <sortState ref="A2:N89">
    <sortCondition ref="N2:N89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54F66-9232-E244-BCF3-9EADB5B6A576}">
  <dimension ref="A1:H44"/>
  <sheetViews>
    <sheetView workbookViewId="0">
      <selection activeCell="A26" sqref="A26"/>
    </sheetView>
  </sheetViews>
  <sheetFormatPr baseColWidth="10" defaultRowHeight="16"/>
  <cols>
    <col min="1" max="7" width="10.83203125" style="19"/>
    <col min="8" max="8" width="11.83203125" style="19" bestFit="1" customWidth="1"/>
    <col min="9" max="16384" width="10.83203125" style="19"/>
  </cols>
  <sheetData>
    <row r="1" spans="1:8">
      <c r="A1" s="19" t="s">
        <v>239</v>
      </c>
      <c r="B1" s="19" t="s">
        <v>238</v>
      </c>
      <c r="C1" s="19" t="s">
        <v>237</v>
      </c>
      <c r="D1" s="19" t="s">
        <v>236</v>
      </c>
      <c r="E1" s="19" t="s">
        <v>235</v>
      </c>
      <c r="F1" s="19" t="s">
        <v>234</v>
      </c>
      <c r="G1" s="20" t="s">
        <v>233</v>
      </c>
      <c r="H1" s="20" t="s">
        <v>232</v>
      </c>
    </row>
    <row r="2" spans="1:8">
      <c r="A2" s="19">
        <v>2</v>
      </c>
      <c r="B2" s="19" t="s">
        <v>231</v>
      </c>
      <c r="C2" s="19" t="s">
        <v>222</v>
      </c>
      <c r="D2" s="19">
        <v>29.014212707890501</v>
      </c>
      <c r="E2" s="19">
        <v>49.1064179566864</v>
      </c>
      <c r="F2" s="19">
        <f>D2/E2</f>
        <v>0.59084359876303871</v>
      </c>
      <c r="G2" s="19">
        <v>2.0626883146966799</v>
      </c>
      <c r="H2" s="19">
        <v>0.54245987176745303</v>
      </c>
    </row>
    <row r="3" spans="1:8">
      <c r="A3" s="19">
        <v>5</v>
      </c>
      <c r="B3" s="19" t="s">
        <v>267</v>
      </c>
      <c r="C3" s="19" t="s">
        <v>222</v>
      </c>
      <c r="D3" s="19">
        <v>7.2400556486003396</v>
      </c>
      <c r="E3" s="19">
        <v>41.862826268845801</v>
      </c>
      <c r="G3" s="19">
        <v>1.8918624523762799</v>
      </c>
      <c r="H3" s="19">
        <v>0.46080653045959202</v>
      </c>
    </row>
    <row r="4" spans="1:8">
      <c r="A4" s="19">
        <v>8</v>
      </c>
      <c r="B4" s="19" t="s">
        <v>230</v>
      </c>
      <c r="C4" s="19" t="s">
        <v>222</v>
      </c>
      <c r="D4" s="19">
        <v>13.931415193039999</v>
      </c>
      <c r="E4" s="19">
        <v>22.884319607715199</v>
      </c>
      <c r="F4" s="19">
        <f t="shared" ref="F4:F9" si="0">D4/E4</f>
        <v>0.60877559096592826</v>
      </c>
      <c r="G4" s="19">
        <v>1.3133947096291301</v>
      </c>
      <c r="H4" s="19">
        <v>0.53835226307426698</v>
      </c>
    </row>
    <row r="5" spans="1:8">
      <c r="A5" s="19">
        <v>11</v>
      </c>
      <c r="B5" s="19" t="s">
        <v>229</v>
      </c>
      <c r="C5" s="19" t="s">
        <v>222</v>
      </c>
      <c r="D5" s="19">
        <v>13.379041253793799</v>
      </c>
      <c r="E5" s="19">
        <v>36.095885683268797</v>
      </c>
      <c r="F5" s="19">
        <f t="shared" si="0"/>
        <v>0.37065280434427089</v>
      </c>
      <c r="G5" s="19">
        <v>1.5275522267813499</v>
      </c>
      <c r="H5" s="19">
        <v>0.42015490295138203</v>
      </c>
    </row>
    <row r="6" spans="1:8">
      <c r="A6" s="19">
        <v>14</v>
      </c>
      <c r="B6" s="19" t="s">
        <v>228</v>
      </c>
      <c r="C6" s="19" t="s">
        <v>222</v>
      </c>
      <c r="D6" s="19">
        <v>20.223851717782502</v>
      </c>
      <c r="E6" s="19">
        <v>46.031094424366202</v>
      </c>
      <c r="F6" s="19">
        <f t="shared" si="0"/>
        <v>0.43935196350832717</v>
      </c>
      <c r="G6" s="19">
        <v>1.7673394447689299</v>
      </c>
      <c r="H6" s="19">
        <v>0.40777654058540003</v>
      </c>
    </row>
    <row r="7" spans="1:8">
      <c r="A7" s="19">
        <v>16</v>
      </c>
      <c r="B7" s="19" t="s">
        <v>227</v>
      </c>
      <c r="C7" s="19" t="s">
        <v>222</v>
      </c>
      <c r="D7" s="19">
        <v>12.4570649430594</v>
      </c>
      <c r="E7" s="19">
        <v>22.326414077468499</v>
      </c>
      <c r="F7" s="19">
        <f t="shared" si="0"/>
        <v>0.55795189052015715</v>
      </c>
      <c r="G7" s="19">
        <v>1.7748817210721599</v>
      </c>
      <c r="H7" s="19">
        <v>0.55606217067729802</v>
      </c>
    </row>
    <row r="8" spans="1:8">
      <c r="A8" s="19">
        <v>19</v>
      </c>
      <c r="B8" s="19" t="s">
        <v>226</v>
      </c>
      <c r="C8" s="19" t="s">
        <v>222</v>
      </c>
      <c r="D8" s="19">
        <v>10.946419715329601</v>
      </c>
      <c r="E8" s="19">
        <v>41.3677583378227</v>
      </c>
      <c r="F8" s="19">
        <f t="shared" si="0"/>
        <v>0.26461234921016369</v>
      </c>
      <c r="G8" s="19">
        <v>1.63158333583306</v>
      </c>
      <c r="H8" s="19">
        <v>0.474038139416954</v>
      </c>
    </row>
    <row r="9" spans="1:8">
      <c r="A9" s="19">
        <v>21</v>
      </c>
      <c r="B9" s="19" t="s">
        <v>225</v>
      </c>
      <c r="C9" s="19" t="s">
        <v>222</v>
      </c>
      <c r="D9" s="19">
        <v>42.3764290443196</v>
      </c>
      <c r="E9" s="19">
        <v>70.394190376426295</v>
      </c>
      <c r="F9" s="19">
        <f t="shared" si="0"/>
        <v>0.60198759042068162</v>
      </c>
      <c r="G9" s="19">
        <v>1.0268209712124701</v>
      </c>
      <c r="H9" s="19">
        <v>0.63364791058390801</v>
      </c>
    </row>
    <row r="10" spans="1:8">
      <c r="A10" s="19">
        <v>27</v>
      </c>
      <c r="B10" s="19" t="s">
        <v>268</v>
      </c>
      <c r="C10" s="19" t="s">
        <v>222</v>
      </c>
      <c r="D10" s="19">
        <v>10.042838094060301</v>
      </c>
      <c r="E10" s="19">
        <v>19.441559166950402</v>
      </c>
      <c r="G10" s="19">
        <v>1.65164503094854</v>
      </c>
      <c r="H10" s="19">
        <v>0.36160354985295601</v>
      </c>
    </row>
    <row r="11" spans="1:8">
      <c r="A11" s="19">
        <v>32</v>
      </c>
      <c r="B11" s="19" t="s">
        <v>269</v>
      </c>
      <c r="C11" s="19" t="s">
        <v>222</v>
      </c>
      <c r="D11" s="19">
        <v>4.81046503051736</v>
      </c>
      <c r="E11" s="19">
        <v>35.869121816015401</v>
      </c>
      <c r="G11" s="19">
        <v>2.1967906677561801</v>
      </c>
      <c r="H11" s="19">
        <v>0.38637956223555497</v>
      </c>
    </row>
    <row r="12" spans="1:8">
      <c r="A12" s="19">
        <v>34</v>
      </c>
      <c r="B12" s="19" t="s">
        <v>224</v>
      </c>
      <c r="C12" s="19" t="s">
        <v>222</v>
      </c>
      <c r="D12" s="19">
        <v>7.3615758218360599</v>
      </c>
      <c r="E12" s="19">
        <v>20.183808492096901</v>
      </c>
      <c r="F12" s="19">
        <f t="shared" ref="F12:F19" si="1">D12/E12</f>
        <v>0.36472679696294841</v>
      </c>
      <c r="G12" s="19">
        <v>1.83909319932013</v>
      </c>
      <c r="H12" s="19">
        <v>0.35668134024120202</v>
      </c>
    </row>
    <row r="13" spans="1:8">
      <c r="A13" s="19">
        <v>39</v>
      </c>
      <c r="B13" s="19" t="s">
        <v>223</v>
      </c>
      <c r="C13" s="19" t="s">
        <v>222</v>
      </c>
      <c r="D13" s="19">
        <v>10.9503916311275</v>
      </c>
      <c r="E13" s="19">
        <v>10.9011360963647</v>
      </c>
      <c r="F13" s="19">
        <f t="shared" si="1"/>
        <v>1.0045183854533497</v>
      </c>
      <c r="G13" s="19">
        <v>2.94937457599179</v>
      </c>
      <c r="H13" s="19">
        <v>0.457887359531786</v>
      </c>
    </row>
    <row r="14" spans="1:8">
      <c r="A14" s="19">
        <v>6</v>
      </c>
      <c r="B14" s="19" t="s">
        <v>221</v>
      </c>
      <c r="C14" s="19" t="s">
        <v>212</v>
      </c>
      <c r="D14" s="19">
        <v>12.781840829533801</v>
      </c>
      <c r="E14" s="19">
        <v>44.560245626773103</v>
      </c>
      <c r="F14" s="19">
        <f t="shared" si="1"/>
        <v>0.28684403889044308</v>
      </c>
      <c r="G14" s="19">
        <v>3.2258263894167198</v>
      </c>
      <c r="H14" s="19">
        <v>0.69575783120323098</v>
      </c>
    </row>
    <row r="15" spans="1:8">
      <c r="A15" s="19">
        <v>9</v>
      </c>
      <c r="B15" s="19" t="s">
        <v>220</v>
      </c>
      <c r="C15" s="19" t="s">
        <v>212</v>
      </c>
      <c r="D15" s="19">
        <v>10.307004300054</v>
      </c>
      <c r="E15" s="19">
        <v>43.183541617449301</v>
      </c>
      <c r="F15" s="19">
        <f t="shared" si="1"/>
        <v>0.23867899468183543</v>
      </c>
      <c r="G15" s="19">
        <v>2.8236604859550498</v>
      </c>
      <c r="H15" s="19">
        <v>0.66212585946069202</v>
      </c>
    </row>
    <row r="16" spans="1:8">
      <c r="A16" s="19">
        <v>12</v>
      </c>
      <c r="B16" s="19" t="s">
        <v>219</v>
      </c>
      <c r="C16" s="19" t="s">
        <v>212</v>
      </c>
      <c r="D16" s="19">
        <v>8.3531381851342701</v>
      </c>
      <c r="E16" s="19">
        <v>30.9104011446341</v>
      </c>
      <c r="F16" s="19">
        <f t="shared" si="1"/>
        <v>0.2702371329976847</v>
      </c>
      <c r="G16" s="19">
        <v>3.2373240457758201</v>
      </c>
      <c r="H16" s="19">
        <v>0.50155578216534302</v>
      </c>
    </row>
    <row r="17" spans="1:8">
      <c r="A17" s="19">
        <v>17</v>
      </c>
      <c r="B17" s="19" t="s">
        <v>218</v>
      </c>
      <c r="C17" s="19" t="s">
        <v>212</v>
      </c>
      <c r="D17" s="19">
        <v>9.3986794868277492</v>
      </c>
      <c r="E17" s="19">
        <v>42.569398411928901</v>
      </c>
      <c r="F17" s="19">
        <f t="shared" si="1"/>
        <v>0.22078487921957637</v>
      </c>
      <c r="G17" s="19">
        <v>4.4140960179519704</v>
      </c>
      <c r="H17" s="19">
        <v>0.66785551747885796</v>
      </c>
    </row>
    <row r="18" spans="1:8">
      <c r="A18" s="19">
        <v>22</v>
      </c>
      <c r="B18" s="19" t="s">
        <v>217</v>
      </c>
      <c r="C18" s="19" t="s">
        <v>212</v>
      </c>
      <c r="D18" s="19">
        <v>26.732850185718199</v>
      </c>
      <c r="E18" s="19">
        <v>39.711930712395898</v>
      </c>
      <c r="F18" s="19">
        <f t="shared" si="1"/>
        <v>0.6731692392224502</v>
      </c>
      <c r="G18" s="19">
        <v>2.6359343916865301</v>
      </c>
      <c r="H18" s="19">
        <v>0.67714190377392303</v>
      </c>
    </row>
    <row r="19" spans="1:8">
      <c r="A19" s="19">
        <v>23</v>
      </c>
      <c r="B19" s="19" t="s">
        <v>216</v>
      </c>
      <c r="C19" s="19" t="s">
        <v>212</v>
      </c>
      <c r="D19" s="19">
        <v>16.299246804189501</v>
      </c>
      <c r="E19" s="19">
        <v>53.360414862107604</v>
      </c>
      <c r="F19" s="19">
        <f t="shared" si="1"/>
        <v>0.30545577365373805</v>
      </c>
      <c r="G19" s="19">
        <v>2.8931738768260402</v>
      </c>
      <c r="H19" s="19">
        <v>0.72605905590735997</v>
      </c>
    </row>
    <row r="20" spans="1:8">
      <c r="A20" s="19">
        <v>35</v>
      </c>
      <c r="B20" s="19" t="s">
        <v>270</v>
      </c>
      <c r="C20" s="19" t="s">
        <v>212</v>
      </c>
      <c r="D20" s="19">
        <v>5.8842396681164404</v>
      </c>
      <c r="E20" s="19">
        <v>34.9883130236109</v>
      </c>
      <c r="G20" s="19">
        <v>2.7798993676274999</v>
      </c>
      <c r="H20" s="19">
        <v>0.56505400079923995</v>
      </c>
    </row>
    <row r="21" spans="1:8">
      <c r="A21" s="19">
        <v>37</v>
      </c>
      <c r="B21" s="19" t="s">
        <v>215</v>
      </c>
      <c r="C21" s="19" t="s">
        <v>212</v>
      </c>
      <c r="D21" s="19">
        <v>27.915523844514201</v>
      </c>
      <c r="E21" s="19">
        <v>29.004986266572899</v>
      </c>
      <c r="F21" s="19">
        <f t="shared" ref="F21:F38" si="2">D21/E21</f>
        <v>0.96243878855704679</v>
      </c>
      <c r="G21" s="19">
        <v>3.4853884344771</v>
      </c>
      <c r="H21" s="19">
        <v>0.40756119279391001</v>
      </c>
    </row>
    <row r="22" spans="1:8">
      <c r="A22" s="19">
        <v>40</v>
      </c>
      <c r="B22" s="19" t="s">
        <v>214</v>
      </c>
      <c r="C22" s="19" t="s">
        <v>212</v>
      </c>
      <c r="D22" s="19">
        <v>2.6347052600453602</v>
      </c>
      <c r="E22" s="19">
        <v>18.146837422999901</v>
      </c>
      <c r="F22" s="19">
        <f t="shared" si="2"/>
        <v>0.1451881227913602</v>
      </c>
      <c r="G22" s="19">
        <v>4.7232539722014604</v>
      </c>
      <c r="H22" s="19">
        <v>0.54556938448958903</v>
      </c>
    </row>
    <row r="23" spans="1:8">
      <c r="A23" s="19">
        <v>43</v>
      </c>
      <c r="B23" s="19" t="s">
        <v>213</v>
      </c>
      <c r="C23" s="19" t="s">
        <v>212</v>
      </c>
      <c r="D23" s="19">
        <v>0.53442606970476703</v>
      </c>
      <c r="E23" s="19">
        <v>17.811075266206501</v>
      </c>
      <c r="F23" s="19">
        <f t="shared" si="2"/>
        <v>3.0005267044081834E-2</v>
      </c>
      <c r="G23" s="19">
        <v>5.0177195148059202</v>
      </c>
      <c r="H23" s="19">
        <v>0.63146230944061599</v>
      </c>
    </row>
    <row r="24" spans="1:8">
      <c r="A24" s="19">
        <v>1</v>
      </c>
      <c r="B24" s="19" t="s">
        <v>211</v>
      </c>
      <c r="C24" s="19" t="s">
        <v>196</v>
      </c>
      <c r="D24" s="19">
        <v>41.575180990369098</v>
      </c>
      <c r="E24" s="19">
        <v>26.701718003743199</v>
      </c>
      <c r="F24" s="19">
        <f t="shared" si="2"/>
        <v>1.5570226973613028</v>
      </c>
      <c r="G24" s="19">
        <v>0.63847559224578498</v>
      </c>
      <c r="H24" s="19">
        <v>0.51804560706973102</v>
      </c>
    </row>
    <row r="25" spans="1:8">
      <c r="A25" s="19">
        <v>4</v>
      </c>
      <c r="B25" s="19" t="s">
        <v>210</v>
      </c>
      <c r="C25" s="19" t="s">
        <v>196</v>
      </c>
      <c r="D25" s="19">
        <v>68.653690590885404</v>
      </c>
      <c r="E25" s="19">
        <v>71.213773666190406</v>
      </c>
      <c r="F25" s="19">
        <f t="shared" si="2"/>
        <v>0.96405073143146136</v>
      </c>
      <c r="G25" s="19">
        <v>0.570302574906566</v>
      </c>
      <c r="H25" s="19">
        <v>0.51505930004399503</v>
      </c>
    </row>
    <row r="26" spans="1:8">
      <c r="A26" s="19">
        <v>7</v>
      </c>
      <c r="B26" s="19" t="s">
        <v>209</v>
      </c>
      <c r="C26" s="19" t="s">
        <v>196</v>
      </c>
      <c r="D26" s="19">
        <v>25.2802362976125</v>
      </c>
      <c r="E26" s="19">
        <v>26.402570800341099</v>
      </c>
      <c r="F26" s="19">
        <f t="shared" si="2"/>
        <v>0.95749146887188352</v>
      </c>
      <c r="G26" s="19">
        <v>0.51542088790752405</v>
      </c>
      <c r="H26" s="19">
        <v>0.52152694410839195</v>
      </c>
    </row>
    <row r="27" spans="1:8">
      <c r="A27" s="19">
        <v>10</v>
      </c>
      <c r="B27" s="19" t="s">
        <v>208</v>
      </c>
      <c r="C27" s="19" t="s">
        <v>196</v>
      </c>
      <c r="D27" s="19">
        <v>177.28992639671301</v>
      </c>
      <c r="E27" s="19">
        <v>126.26430006096</v>
      </c>
      <c r="F27" s="19">
        <f t="shared" si="2"/>
        <v>1.404117603401104</v>
      </c>
      <c r="G27" s="19">
        <v>0.60001869054511403</v>
      </c>
      <c r="H27" s="19">
        <v>0.69397941816229602</v>
      </c>
    </row>
    <row r="28" spans="1:8">
      <c r="A28" s="19">
        <v>13</v>
      </c>
      <c r="B28" s="19" t="s">
        <v>207</v>
      </c>
      <c r="C28" s="19" t="s">
        <v>196</v>
      </c>
      <c r="D28" s="19">
        <v>71.993960006430498</v>
      </c>
      <c r="E28" s="19">
        <v>71.499631169558</v>
      </c>
      <c r="F28" s="19">
        <f t="shared" si="2"/>
        <v>1.0069137256904195</v>
      </c>
      <c r="G28" s="19">
        <v>0.65976374422412598</v>
      </c>
      <c r="H28" s="19">
        <v>0.61288586158568203</v>
      </c>
    </row>
    <row r="29" spans="1:8">
      <c r="A29" s="19">
        <v>18</v>
      </c>
      <c r="B29" s="19" t="s">
        <v>206</v>
      </c>
      <c r="C29" s="19" t="s">
        <v>196</v>
      </c>
      <c r="D29" s="19">
        <v>33.133739311413898</v>
      </c>
      <c r="E29" s="19">
        <v>25.8287038913023</v>
      </c>
      <c r="F29" s="19">
        <f t="shared" si="2"/>
        <v>1.2828262483032118</v>
      </c>
      <c r="G29" s="19">
        <v>0.43777082911985499</v>
      </c>
      <c r="H29" s="19">
        <v>0.472163938441783</v>
      </c>
    </row>
    <row r="30" spans="1:8">
      <c r="A30" s="19">
        <v>20</v>
      </c>
      <c r="B30" s="19" t="s">
        <v>205</v>
      </c>
      <c r="C30" s="19" t="s">
        <v>196</v>
      </c>
      <c r="D30" s="19">
        <v>100.117458589465</v>
      </c>
      <c r="E30" s="19">
        <v>68.139648991330205</v>
      </c>
      <c r="F30" s="19">
        <f t="shared" si="2"/>
        <v>1.4692981262965343</v>
      </c>
      <c r="G30" s="19">
        <v>0.42256801874060901</v>
      </c>
      <c r="H30" s="19">
        <v>0.49165399158114997</v>
      </c>
    </row>
    <row r="31" spans="1:8">
      <c r="A31" s="19">
        <v>24</v>
      </c>
      <c r="B31" s="19" t="s">
        <v>204</v>
      </c>
      <c r="C31" s="19" t="s">
        <v>196</v>
      </c>
      <c r="D31" s="19">
        <v>26.832919607273801</v>
      </c>
      <c r="E31" s="19">
        <v>26.520995286782401</v>
      </c>
      <c r="F31" s="19">
        <f t="shared" si="2"/>
        <v>1.0117614108037212</v>
      </c>
      <c r="G31" s="19">
        <v>0.20572810225569299</v>
      </c>
      <c r="H31" s="19">
        <v>0.29748988283993699</v>
      </c>
    </row>
    <row r="32" spans="1:8">
      <c r="A32" s="19">
        <v>25</v>
      </c>
      <c r="B32" s="19" t="s">
        <v>203</v>
      </c>
      <c r="C32" s="19" t="s">
        <v>196</v>
      </c>
      <c r="D32" s="19">
        <v>31.162829923525099</v>
      </c>
      <c r="E32" s="19">
        <v>27.622707706662698</v>
      </c>
      <c r="F32" s="19">
        <f t="shared" si="2"/>
        <v>1.1281598550893877</v>
      </c>
      <c r="G32" s="19">
        <v>0.39634094192997399</v>
      </c>
      <c r="H32" s="19">
        <v>0.41780485629553299</v>
      </c>
    </row>
    <row r="33" spans="1:8">
      <c r="A33" s="19">
        <v>26</v>
      </c>
      <c r="B33" s="19" t="s">
        <v>202</v>
      </c>
      <c r="C33" s="19" t="s">
        <v>196</v>
      </c>
      <c r="D33" s="19">
        <v>74.782954302142599</v>
      </c>
      <c r="E33" s="19">
        <v>61.437581286543498</v>
      </c>
      <c r="F33" s="19">
        <f t="shared" si="2"/>
        <v>1.2172183985133884</v>
      </c>
      <c r="G33" s="19">
        <v>0.48172188415206202</v>
      </c>
      <c r="H33" s="19">
        <v>0.45080865072624798</v>
      </c>
    </row>
    <row r="34" spans="1:8">
      <c r="A34" s="19">
        <v>28</v>
      </c>
      <c r="B34" s="19" t="s">
        <v>201</v>
      </c>
      <c r="C34" s="19" t="s">
        <v>196</v>
      </c>
      <c r="D34" s="19">
        <v>10.8688914113787</v>
      </c>
      <c r="E34" s="19">
        <v>15.207550491225399</v>
      </c>
      <c r="F34" s="19">
        <f t="shared" si="2"/>
        <v>0.71470362157600187</v>
      </c>
      <c r="G34" s="19">
        <v>0.41937615905339198</v>
      </c>
      <c r="H34" s="19">
        <v>0.42485405650164798</v>
      </c>
    </row>
    <row r="35" spans="1:8">
      <c r="A35" s="19">
        <v>30</v>
      </c>
      <c r="B35" s="19" t="s">
        <v>200</v>
      </c>
      <c r="C35" s="19" t="s">
        <v>196</v>
      </c>
      <c r="D35" s="19">
        <v>37.793977203101903</v>
      </c>
      <c r="E35" s="19">
        <v>31.9935373143629</v>
      </c>
      <c r="F35" s="19">
        <f t="shared" si="2"/>
        <v>1.1813003617494651</v>
      </c>
      <c r="G35" s="19">
        <v>0.528499139535201</v>
      </c>
      <c r="H35" s="19">
        <v>0.52038476601907702</v>
      </c>
    </row>
    <row r="36" spans="1:8">
      <c r="A36" s="19">
        <v>31</v>
      </c>
      <c r="B36" s="19" t="s">
        <v>199</v>
      </c>
      <c r="C36" s="19" t="s">
        <v>196</v>
      </c>
      <c r="D36" s="19">
        <v>18.333919291963401</v>
      </c>
      <c r="E36" s="19">
        <v>15.584490555396</v>
      </c>
      <c r="F36" s="19">
        <f t="shared" si="2"/>
        <v>1.1764208285663489</v>
      </c>
      <c r="G36" s="19">
        <v>0.39409600550881702</v>
      </c>
      <c r="H36" s="19">
        <v>0.42347882825524402</v>
      </c>
    </row>
    <row r="37" spans="1:8">
      <c r="A37" s="19">
        <v>33</v>
      </c>
      <c r="B37" s="19" t="s">
        <v>198</v>
      </c>
      <c r="C37" s="19" t="s">
        <v>196</v>
      </c>
      <c r="D37" s="19">
        <v>40.789211507413903</v>
      </c>
      <c r="E37" s="19">
        <v>44.2171995934142</v>
      </c>
      <c r="F37" s="19">
        <f t="shared" si="2"/>
        <v>0.9224738762852166</v>
      </c>
      <c r="G37" s="19">
        <v>0.43902393600891298</v>
      </c>
      <c r="H37" s="19">
        <v>0.41270348255525702</v>
      </c>
    </row>
    <row r="38" spans="1:8">
      <c r="A38" s="19">
        <v>41</v>
      </c>
      <c r="B38" s="19" t="s">
        <v>197</v>
      </c>
      <c r="C38" s="19" t="s">
        <v>196</v>
      </c>
      <c r="D38" s="19">
        <v>82.851148258007399</v>
      </c>
      <c r="E38" s="19">
        <v>57.944403738835199</v>
      </c>
      <c r="F38" s="19">
        <f t="shared" si="2"/>
        <v>1.429838654159441</v>
      </c>
      <c r="G38" s="19">
        <v>0.45433700239720098</v>
      </c>
      <c r="H38" s="19">
        <v>0.47323462504554298</v>
      </c>
    </row>
    <row r="39" spans="1:8">
      <c r="A39" s="19">
        <v>3</v>
      </c>
      <c r="D39" s="19">
        <v>0.82565084850565595</v>
      </c>
      <c r="E39" s="19">
        <v>7.3806225085052399E-2</v>
      </c>
      <c r="G39" s="19">
        <v>0.59316642136972697</v>
      </c>
      <c r="H39" s="19">
        <v>0.44837820672629403</v>
      </c>
    </row>
    <row r="40" spans="1:8">
      <c r="A40" s="19">
        <v>15</v>
      </c>
      <c r="D40" s="19">
        <v>18.323587057789702</v>
      </c>
      <c r="E40" s="19">
        <v>0.96687478001595095</v>
      </c>
      <c r="G40" s="19">
        <v>3.5352850580194999</v>
      </c>
      <c r="H40" s="19">
        <v>0.533287846211429</v>
      </c>
    </row>
    <row r="41" spans="1:8">
      <c r="A41" s="19">
        <v>29</v>
      </c>
      <c r="D41" s="19">
        <v>3.2540456929703701</v>
      </c>
      <c r="E41" s="19">
        <v>4.8972864626603796</v>
      </c>
      <c r="F41" s="19">
        <f>D41/E41</f>
        <v>0.66445892389203987</v>
      </c>
      <c r="G41" s="19">
        <v>1.5041602567721399</v>
      </c>
      <c r="H41" s="19">
        <v>0.33149510170341301</v>
      </c>
    </row>
    <row r="42" spans="1:8">
      <c r="A42" s="19">
        <v>36</v>
      </c>
      <c r="D42" s="19">
        <v>88.335406895358105</v>
      </c>
      <c r="E42" s="19">
        <v>70.901626706777506</v>
      </c>
      <c r="F42" s="19">
        <f>D42/E42</f>
        <v>1.2458868857929053</v>
      </c>
      <c r="G42" s="19">
        <v>0.658092418359707</v>
      </c>
      <c r="H42" s="19">
        <v>0.648234790148837</v>
      </c>
    </row>
    <row r="43" spans="1:8">
      <c r="A43" s="19">
        <v>38</v>
      </c>
      <c r="D43" s="19">
        <v>127.46772417337201</v>
      </c>
      <c r="E43" s="19">
        <v>43.892248826426901</v>
      </c>
      <c r="F43" s="19">
        <f>D43/E43</f>
        <v>2.9041055671912965</v>
      </c>
      <c r="G43" s="19">
        <v>0.34341677599210202</v>
      </c>
      <c r="H43" s="19">
        <v>0.30897011105556499</v>
      </c>
    </row>
    <row r="44" spans="1:8">
      <c r="A44" s="19">
        <v>42</v>
      </c>
      <c r="D44" s="19">
        <v>8.6380154420130001E-2</v>
      </c>
      <c r="E44" s="19">
        <v>13.8314692102233</v>
      </c>
      <c r="G44" s="19">
        <v>3.0152119344719801</v>
      </c>
      <c r="H44" s="19">
        <v>0.60085009460579497</v>
      </c>
    </row>
  </sheetData>
  <sortState ref="A2:H48">
    <sortCondition ref="C2:C48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CDCE2-89C8-0144-88CD-02CD7A454BFF}">
  <dimension ref="A2:P23"/>
  <sheetViews>
    <sheetView workbookViewId="0">
      <selection activeCell="G21" sqref="G21:I23"/>
    </sheetView>
  </sheetViews>
  <sheetFormatPr baseColWidth="10" defaultRowHeight="16"/>
  <cols>
    <col min="4" max="7" width="10.83203125" style="1"/>
    <col min="8" max="8" width="11.83203125" style="1" bestFit="1" customWidth="1"/>
    <col min="9" max="16" width="10.83203125" style="1"/>
  </cols>
  <sheetData>
    <row r="2" spans="1:9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</row>
    <row r="3" spans="1:9">
      <c r="A3" s="19">
        <v>1</v>
      </c>
      <c r="B3" s="19" t="s">
        <v>211</v>
      </c>
      <c r="C3" s="19" t="s">
        <v>196</v>
      </c>
      <c r="D3" s="19">
        <v>41.575180990369098</v>
      </c>
      <c r="E3" s="19">
        <v>26.701718003743199</v>
      </c>
      <c r="F3" s="19">
        <f t="shared" ref="F3:F17" si="0">D3/E3</f>
        <v>1.5570226973613028</v>
      </c>
      <c r="G3" s="19">
        <v>0.63847559224578498</v>
      </c>
      <c r="H3" s="19">
        <v>0.51804560706973102</v>
      </c>
      <c r="I3" s="2">
        <f t="shared" ref="I3:I17" si="1">1-H3/G3</f>
        <v>0.18862112606756265</v>
      </c>
    </row>
    <row r="4" spans="1:9">
      <c r="A4" s="19">
        <v>4</v>
      </c>
      <c r="B4" s="19" t="s">
        <v>210</v>
      </c>
      <c r="C4" s="19" t="s">
        <v>196</v>
      </c>
      <c r="D4" s="19">
        <v>68.653690590885404</v>
      </c>
      <c r="E4" s="19">
        <v>71.213773666190406</v>
      </c>
      <c r="F4" s="19">
        <f t="shared" si="0"/>
        <v>0.96405073143146136</v>
      </c>
      <c r="G4" s="19">
        <v>0.570302574906566</v>
      </c>
      <c r="H4" s="19">
        <v>0.51505930004399503</v>
      </c>
      <c r="I4" s="2">
        <f t="shared" si="1"/>
        <v>9.6866606067176897E-2</v>
      </c>
    </row>
    <row r="5" spans="1:9">
      <c r="A5" s="19">
        <v>7</v>
      </c>
      <c r="B5" s="19" t="s">
        <v>209</v>
      </c>
      <c r="C5" s="19" t="s">
        <v>196</v>
      </c>
      <c r="D5" s="19">
        <v>25.2802362976125</v>
      </c>
      <c r="E5" s="19">
        <v>26.402570800341099</v>
      </c>
      <c r="F5" s="19">
        <f t="shared" si="0"/>
        <v>0.95749146887188352</v>
      </c>
      <c r="G5" s="19">
        <v>0.51542088790752405</v>
      </c>
      <c r="H5" s="19">
        <v>0.52152694410839195</v>
      </c>
      <c r="I5" s="2">
        <f t="shared" si="1"/>
        <v>-1.1846737965271359E-2</v>
      </c>
    </row>
    <row r="6" spans="1:9">
      <c r="A6" s="19">
        <v>10</v>
      </c>
      <c r="B6" s="19" t="s">
        <v>208</v>
      </c>
      <c r="C6" s="19" t="s">
        <v>196</v>
      </c>
      <c r="D6" s="19">
        <v>177.28992639671301</v>
      </c>
      <c r="E6" s="19">
        <v>126.26430006096</v>
      </c>
      <c r="F6" s="19">
        <f t="shared" si="0"/>
        <v>1.404117603401104</v>
      </c>
      <c r="G6" s="19">
        <v>0.60001869054511403</v>
      </c>
      <c r="H6" s="19">
        <v>0.69397941816229602</v>
      </c>
      <c r="I6" s="2">
        <f t="shared" si="1"/>
        <v>-0.15659633457720989</v>
      </c>
    </row>
    <row r="7" spans="1:9">
      <c r="A7" s="19">
        <v>13</v>
      </c>
      <c r="B7" s="19" t="s">
        <v>207</v>
      </c>
      <c r="C7" s="19" t="s">
        <v>196</v>
      </c>
      <c r="D7" s="19">
        <v>71.993960006430498</v>
      </c>
      <c r="E7" s="19">
        <v>71.499631169558</v>
      </c>
      <c r="F7" s="19">
        <f t="shared" si="0"/>
        <v>1.0069137256904195</v>
      </c>
      <c r="G7" s="19">
        <v>0.65976374422412598</v>
      </c>
      <c r="H7" s="19">
        <v>0.61288586158568203</v>
      </c>
      <c r="I7" s="2">
        <f t="shared" si="1"/>
        <v>7.1052529104295936E-2</v>
      </c>
    </row>
    <row r="8" spans="1:9">
      <c r="A8" s="19">
        <v>18</v>
      </c>
      <c r="B8" s="19" t="s">
        <v>206</v>
      </c>
      <c r="C8" s="19" t="s">
        <v>196</v>
      </c>
      <c r="D8" s="19">
        <v>33.133739311413898</v>
      </c>
      <c r="E8" s="19">
        <v>25.8287038913023</v>
      </c>
      <c r="F8" s="19">
        <f t="shared" si="0"/>
        <v>1.2828262483032118</v>
      </c>
      <c r="G8" s="19">
        <v>0.43777082911985499</v>
      </c>
      <c r="H8" s="19">
        <v>0.472163938441783</v>
      </c>
      <c r="I8" s="2">
        <f t="shared" si="1"/>
        <v>-7.8564187090939486E-2</v>
      </c>
    </row>
    <row r="9" spans="1:9">
      <c r="A9" s="19">
        <v>20</v>
      </c>
      <c r="B9" s="19" t="s">
        <v>205</v>
      </c>
      <c r="C9" s="19" t="s">
        <v>196</v>
      </c>
      <c r="D9" s="19">
        <v>100.117458589465</v>
      </c>
      <c r="E9" s="19">
        <v>68.139648991330205</v>
      </c>
      <c r="F9" s="19">
        <f t="shared" si="0"/>
        <v>1.4692981262965343</v>
      </c>
      <c r="G9" s="19">
        <v>0.42256801874060901</v>
      </c>
      <c r="H9" s="19">
        <v>0.49165399158114997</v>
      </c>
      <c r="I9" s="2">
        <f t="shared" si="1"/>
        <v>-0.16349077492054365</v>
      </c>
    </row>
    <row r="10" spans="1:9">
      <c r="A10" s="19">
        <v>24</v>
      </c>
      <c r="B10" s="19" t="s">
        <v>204</v>
      </c>
      <c r="C10" s="19" t="s">
        <v>196</v>
      </c>
      <c r="D10" s="19">
        <v>26.832919607273801</v>
      </c>
      <c r="E10" s="19">
        <v>26.520995286782401</v>
      </c>
      <c r="F10" s="19">
        <f t="shared" si="0"/>
        <v>1.0117614108037212</v>
      </c>
      <c r="G10" s="19">
        <v>0.20572810225569299</v>
      </c>
      <c r="H10" s="19">
        <v>0.29748988283993699</v>
      </c>
      <c r="I10" s="2">
        <f t="shared" si="1"/>
        <v>-0.44603425384343542</v>
      </c>
    </row>
    <row r="11" spans="1:9">
      <c r="A11" s="19">
        <v>25</v>
      </c>
      <c r="B11" s="19" t="s">
        <v>203</v>
      </c>
      <c r="C11" s="19" t="s">
        <v>196</v>
      </c>
      <c r="D11" s="19">
        <v>31.162829923525099</v>
      </c>
      <c r="E11" s="19">
        <v>27.622707706662698</v>
      </c>
      <c r="F11" s="19">
        <f t="shared" si="0"/>
        <v>1.1281598550893877</v>
      </c>
      <c r="G11" s="19">
        <v>0.39634094192997399</v>
      </c>
      <c r="H11" s="19">
        <v>0.41780485629553299</v>
      </c>
      <c r="I11" s="2">
        <f t="shared" si="1"/>
        <v>-5.4155178269095661E-2</v>
      </c>
    </row>
    <row r="12" spans="1:9">
      <c r="A12" s="19">
        <v>26</v>
      </c>
      <c r="B12" s="70" t="s">
        <v>283</v>
      </c>
      <c r="C12" s="19" t="s">
        <v>196</v>
      </c>
      <c r="D12" s="19">
        <v>74.782954302142599</v>
      </c>
      <c r="E12" s="19">
        <v>61.437581286543498</v>
      </c>
      <c r="F12" s="19">
        <f t="shared" si="0"/>
        <v>1.2172183985133884</v>
      </c>
      <c r="G12" s="19">
        <v>0.48172188415206202</v>
      </c>
      <c r="H12" s="19">
        <v>0.45080865072624798</v>
      </c>
      <c r="I12" s="2">
        <f t="shared" si="1"/>
        <v>6.4172366759355781E-2</v>
      </c>
    </row>
    <row r="13" spans="1:9">
      <c r="A13" s="19">
        <v>28</v>
      </c>
      <c r="B13" s="19" t="s">
        <v>201</v>
      </c>
      <c r="C13" s="19" t="s">
        <v>196</v>
      </c>
      <c r="D13" s="19">
        <v>10.8688914113787</v>
      </c>
      <c r="E13" s="19">
        <v>15.207550491225399</v>
      </c>
      <c r="F13" s="19">
        <f t="shared" si="0"/>
        <v>0.71470362157600187</v>
      </c>
      <c r="G13" s="19">
        <v>0.41937615905339198</v>
      </c>
      <c r="H13" s="19">
        <v>0.42485405650164798</v>
      </c>
      <c r="I13" s="2">
        <f t="shared" si="1"/>
        <v>-1.3062014446936221E-2</v>
      </c>
    </row>
    <row r="14" spans="1:9">
      <c r="A14" s="19">
        <v>30</v>
      </c>
      <c r="B14" s="19" t="s">
        <v>200</v>
      </c>
      <c r="C14" s="19" t="s">
        <v>196</v>
      </c>
      <c r="D14" s="19">
        <v>37.793977203101903</v>
      </c>
      <c r="E14" s="19">
        <v>31.9935373143629</v>
      </c>
      <c r="F14" s="19">
        <f t="shared" si="0"/>
        <v>1.1813003617494651</v>
      </c>
      <c r="G14" s="19">
        <v>0.528499139535201</v>
      </c>
      <c r="H14" s="19">
        <v>0.52038476601907702</v>
      </c>
      <c r="I14" s="2">
        <f t="shared" si="1"/>
        <v>1.5353617270333353E-2</v>
      </c>
    </row>
    <row r="15" spans="1:9">
      <c r="A15" s="19">
        <v>31</v>
      </c>
      <c r="B15" s="19" t="s">
        <v>199</v>
      </c>
      <c r="C15" s="19" t="s">
        <v>196</v>
      </c>
      <c r="D15" s="19">
        <v>18.333919291963401</v>
      </c>
      <c r="E15" s="19">
        <v>15.584490555396</v>
      </c>
      <c r="F15" s="19">
        <f t="shared" si="0"/>
        <v>1.1764208285663489</v>
      </c>
      <c r="G15" s="19">
        <v>0.39409600550881702</v>
      </c>
      <c r="H15" s="19">
        <v>0.42347882825524402</v>
      </c>
      <c r="I15" s="2">
        <f t="shared" si="1"/>
        <v>-7.4557524906883721E-2</v>
      </c>
    </row>
    <row r="16" spans="1:9">
      <c r="A16" s="19">
        <v>33</v>
      </c>
      <c r="B16" s="19" t="s">
        <v>198</v>
      </c>
      <c r="C16" s="19" t="s">
        <v>196</v>
      </c>
      <c r="D16" s="19">
        <v>40.789211507413903</v>
      </c>
      <c r="E16" s="19">
        <v>44.2171995934142</v>
      </c>
      <c r="F16" s="19">
        <f t="shared" si="0"/>
        <v>0.9224738762852166</v>
      </c>
      <c r="G16" s="19">
        <v>0.43902393600891298</v>
      </c>
      <c r="H16" s="19">
        <v>0.41270348255525702</v>
      </c>
      <c r="I16" s="2">
        <f t="shared" si="1"/>
        <v>5.9952206007103936E-2</v>
      </c>
    </row>
    <row r="17" spans="1:9">
      <c r="A17" s="19">
        <v>41</v>
      </c>
      <c r="B17" s="19" t="s">
        <v>197</v>
      </c>
      <c r="C17" s="19" t="s">
        <v>196</v>
      </c>
      <c r="D17" s="19">
        <v>82.851148258007399</v>
      </c>
      <c r="E17" s="19">
        <v>57.944403738835199</v>
      </c>
      <c r="F17" s="19">
        <f t="shared" si="0"/>
        <v>1.429838654159441</v>
      </c>
      <c r="G17" s="19">
        <v>0.45433700239720098</v>
      </c>
      <c r="H17" s="19">
        <v>0.47323462504554298</v>
      </c>
      <c r="I17" s="2">
        <f t="shared" si="1"/>
        <v>-4.1593844544100866E-2</v>
      </c>
    </row>
    <row r="18" spans="1:9">
      <c r="D18" s="19"/>
      <c r="E18" s="19"/>
      <c r="G18" s="19"/>
      <c r="H18" s="19"/>
      <c r="I18" s="2"/>
    </row>
    <row r="19" spans="1:9">
      <c r="D19" s="19"/>
      <c r="E19" s="19"/>
      <c r="G19" s="19"/>
      <c r="H19" s="19"/>
      <c r="I19" s="2"/>
    </row>
    <row r="21" spans="1:9">
      <c r="A21" s="19" t="s">
        <v>242</v>
      </c>
      <c r="B21" s="19"/>
      <c r="C21" s="19"/>
      <c r="D21" s="2">
        <f t="shared" ref="D21:I21" si="2">AVERAGE(D3:D19)</f>
        <v>56.097336245846421</v>
      </c>
      <c r="E21" s="2">
        <f t="shared" si="2"/>
        <v>46.438587503776503</v>
      </c>
      <c r="F21" s="2">
        <f t="shared" si="2"/>
        <v>1.1615731738732591</v>
      </c>
      <c r="G21" s="29">
        <f>AVERAGE(G3:G19)</f>
        <v>0.47756290056872219</v>
      </c>
      <c r="H21" s="29">
        <f t="shared" si="2"/>
        <v>0.48307161394876774</v>
      </c>
      <c r="I21" s="2">
        <f t="shared" si="2"/>
        <v>-3.6258826619239182E-2</v>
      </c>
    </row>
    <row r="22" spans="1:9">
      <c r="A22" s="19" t="s">
        <v>241</v>
      </c>
      <c r="B22" s="19"/>
      <c r="C22" s="19"/>
      <c r="D22" s="2">
        <f t="shared" ref="D22:I22" si="3">STDEVA(D3:D19)</f>
        <v>42.517044624304617</v>
      </c>
      <c r="E22" s="2">
        <f t="shared" si="3"/>
        <v>29.940116356374318</v>
      </c>
      <c r="F22" s="2">
        <f t="shared" si="3"/>
        <v>0.23683664377049468</v>
      </c>
      <c r="G22" s="29">
        <f t="shared" si="3"/>
        <v>0.11470684933067432</v>
      </c>
      <c r="H22" s="29">
        <f t="shared" si="3"/>
        <v>9.1952706435076137E-2</v>
      </c>
      <c r="I22" s="2">
        <f t="shared" si="3"/>
        <v>0.14763377367913261</v>
      </c>
    </row>
    <row r="23" spans="1:9">
      <c r="A23" t="s">
        <v>240</v>
      </c>
      <c r="D23" s="1">
        <f t="shared" ref="D23:I23" si="4">D22/SQRT(COUNT(D3:D19)-1)</f>
        <v>11.36315814873762</v>
      </c>
      <c r="E23" s="1">
        <f t="shared" si="4"/>
        <v>8.0018326804070909</v>
      </c>
      <c r="F23" s="1">
        <f t="shared" si="4"/>
        <v>6.3297255544472852E-2</v>
      </c>
      <c r="G23" s="30">
        <f t="shared" si="4"/>
        <v>3.0656695007977366E-2</v>
      </c>
      <c r="H23" s="30">
        <f t="shared" si="4"/>
        <v>2.4575394519047025E-2</v>
      </c>
      <c r="I23" s="1">
        <f t="shared" si="4"/>
        <v>3.9456785701702773E-2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66BC4-FC20-6B4F-9B8B-2DD2735E4038}">
  <dimension ref="A1:N42"/>
  <sheetViews>
    <sheetView tabSelected="1" workbookViewId="0">
      <selection activeCell="K25" sqref="K25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34"/>
      <c r="K1" s="34"/>
    </row>
    <row r="2" spans="1:14" s="36" customFormat="1" ht="18">
      <c r="A2" s="59"/>
      <c r="B2" s="60" t="s">
        <v>271</v>
      </c>
      <c r="C2" s="59" t="s">
        <v>272</v>
      </c>
      <c r="D2" s="61" t="s">
        <v>273</v>
      </c>
      <c r="E2" s="62" t="s">
        <v>274</v>
      </c>
      <c r="F2" s="63" t="s">
        <v>275</v>
      </c>
      <c r="G2" s="64" t="s">
        <v>276</v>
      </c>
      <c r="H2" s="65" t="s">
        <v>277</v>
      </c>
      <c r="I2" s="37"/>
      <c r="J2" s="37"/>
      <c r="K2" s="37"/>
      <c r="L2" s="69"/>
    </row>
    <row r="3" spans="1:14">
      <c r="B3" s="56">
        <v>1</v>
      </c>
      <c r="C3" s="28" t="s">
        <v>211</v>
      </c>
      <c r="D3" s="52">
        <v>41.575180990369098</v>
      </c>
      <c r="E3" s="53">
        <v>26.701718003743199</v>
      </c>
      <c r="F3" s="54">
        <v>0.63847559224578498</v>
      </c>
      <c r="G3" s="25">
        <v>0.51804560706973102</v>
      </c>
      <c r="H3" s="55">
        <f t="shared" ref="H3:H17" si="0">1-G3/F3</f>
        <v>0.18862112606756265</v>
      </c>
      <c r="I3" s="21"/>
      <c r="J3" s="21"/>
      <c r="K3" s="21"/>
      <c r="L3" s="2"/>
    </row>
    <row r="4" spans="1:14">
      <c r="B4" s="57">
        <v>4</v>
      </c>
      <c r="C4" s="19" t="s">
        <v>210</v>
      </c>
      <c r="D4" s="47">
        <v>68.653690590885404</v>
      </c>
      <c r="E4" s="38">
        <v>71.213773666190406</v>
      </c>
      <c r="F4" s="44">
        <v>0.570302574906566</v>
      </c>
      <c r="G4" s="2">
        <v>0.51505930004399503</v>
      </c>
      <c r="H4" s="49">
        <f t="shared" si="0"/>
        <v>9.6866606067176897E-2</v>
      </c>
      <c r="I4" s="21"/>
      <c r="J4" s="21"/>
      <c r="K4" s="21"/>
      <c r="L4" s="2"/>
    </row>
    <row r="5" spans="1:14">
      <c r="B5" s="56">
        <v>7</v>
      </c>
      <c r="C5" s="28" t="s">
        <v>209</v>
      </c>
      <c r="D5" s="52">
        <v>25.2802362976125</v>
      </c>
      <c r="E5" s="53">
        <v>26.402570800341099</v>
      </c>
      <c r="F5" s="54">
        <v>0.51542088790752405</v>
      </c>
      <c r="G5" s="25">
        <v>0.52152694410839195</v>
      </c>
      <c r="H5" s="55">
        <f t="shared" si="0"/>
        <v>-1.1846737965271359E-2</v>
      </c>
      <c r="I5" s="21"/>
      <c r="J5" s="21"/>
      <c r="K5" s="21"/>
      <c r="L5" s="2"/>
    </row>
    <row r="6" spans="1:14">
      <c r="B6" s="57">
        <v>10</v>
      </c>
      <c r="C6" s="19" t="s">
        <v>208</v>
      </c>
      <c r="D6" s="47">
        <v>177.28992639671301</v>
      </c>
      <c r="E6" s="38">
        <v>126.26430006096</v>
      </c>
      <c r="F6" s="44">
        <v>0.60001869054511403</v>
      </c>
      <c r="G6" s="2">
        <v>0.69397941816229602</v>
      </c>
      <c r="H6" s="49">
        <f t="shared" si="0"/>
        <v>-0.15659633457720989</v>
      </c>
      <c r="I6" s="21"/>
      <c r="J6" s="21"/>
      <c r="K6" s="21"/>
      <c r="L6" s="2"/>
    </row>
    <row r="7" spans="1:14">
      <c r="B7" s="56">
        <v>13</v>
      </c>
      <c r="C7" s="28" t="s">
        <v>207</v>
      </c>
      <c r="D7" s="52">
        <v>71.993960006430498</v>
      </c>
      <c r="E7" s="53">
        <v>71.499631169558</v>
      </c>
      <c r="F7" s="54">
        <v>0.65976374422412598</v>
      </c>
      <c r="G7" s="25">
        <v>0.61288586158568203</v>
      </c>
      <c r="H7" s="55">
        <f t="shared" si="0"/>
        <v>7.1052529104295936E-2</v>
      </c>
      <c r="I7" s="21"/>
      <c r="J7" s="21"/>
      <c r="K7" s="21"/>
      <c r="L7" s="2"/>
    </row>
    <row r="8" spans="1:14">
      <c r="B8" s="57">
        <v>18</v>
      </c>
      <c r="C8" s="19" t="s">
        <v>206</v>
      </c>
      <c r="D8" s="47">
        <v>33.133739311413898</v>
      </c>
      <c r="E8" s="38">
        <v>25.8287038913023</v>
      </c>
      <c r="F8" s="44">
        <v>0.43777082911985499</v>
      </c>
      <c r="G8" s="2">
        <v>0.472163938441783</v>
      </c>
      <c r="H8" s="49">
        <f t="shared" si="0"/>
        <v>-7.8564187090939486E-2</v>
      </c>
      <c r="I8" s="21"/>
      <c r="J8" s="21"/>
      <c r="K8" s="21"/>
      <c r="L8" s="2"/>
    </row>
    <row r="9" spans="1:14">
      <c r="B9" s="56">
        <v>20</v>
      </c>
      <c r="C9" s="28" t="s">
        <v>205</v>
      </c>
      <c r="D9" s="52">
        <v>100.117458589465</v>
      </c>
      <c r="E9" s="53">
        <v>68.139648991330205</v>
      </c>
      <c r="F9" s="54">
        <v>0.42256801874060901</v>
      </c>
      <c r="G9" s="25">
        <v>0.49165399158114997</v>
      </c>
      <c r="H9" s="55">
        <f t="shared" si="0"/>
        <v>-0.16349077492054365</v>
      </c>
      <c r="I9" s="21"/>
      <c r="J9" s="21"/>
      <c r="K9" s="21"/>
      <c r="L9" s="2"/>
    </row>
    <row r="10" spans="1:14">
      <c r="B10" s="57">
        <v>24</v>
      </c>
      <c r="C10" s="19" t="s">
        <v>204</v>
      </c>
      <c r="D10" s="47">
        <v>26.832919607273801</v>
      </c>
      <c r="E10" s="38">
        <v>26.520995286782401</v>
      </c>
      <c r="F10" s="44">
        <v>0.20572810225569299</v>
      </c>
      <c r="G10" s="2">
        <v>0.29748988283993699</v>
      </c>
      <c r="H10" s="49">
        <f t="shared" si="0"/>
        <v>-0.44603425384343542</v>
      </c>
      <c r="I10" s="21"/>
      <c r="J10" s="21"/>
      <c r="K10" s="21"/>
      <c r="L10" s="2"/>
    </row>
    <row r="11" spans="1:14">
      <c r="B11" s="56">
        <v>25</v>
      </c>
      <c r="C11" s="28" t="s">
        <v>203</v>
      </c>
      <c r="D11" s="52">
        <v>31.162829923525099</v>
      </c>
      <c r="E11" s="53">
        <v>27.622707706662698</v>
      </c>
      <c r="F11" s="54">
        <v>0.39634094192997399</v>
      </c>
      <c r="G11" s="25">
        <v>0.41780485629553299</v>
      </c>
      <c r="H11" s="55">
        <f t="shared" si="0"/>
        <v>-5.4155178269095661E-2</v>
      </c>
      <c r="I11" s="21"/>
      <c r="J11" s="21"/>
      <c r="K11" s="21"/>
      <c r="L11" s="2"/>
    </row>
    <row r="12" spans="1:14" s="24" customFormat="1">
      <c r="A12" s="39"/>
      <c r="B12" s="57">
        <v>26</v>
      </c>
      <c r="C12" s="19" t="s">
        <v>283</v>
      </c>
      <c r="D12" s="47">
        <v>74.782954302142599</v>
      </c>
      <c r="E12" s="38">
        <v>61.437581286543498</v>
      </c>
      <c r="F12" s="44">
        <v>0.48172188415206202</v>
      </c>
      <c r="G12" s="2">
        <v>0.45080865072624798</v>
      </c>
      <c r="H12" s="50">
        <f t="shared" si="0"/>
        <v>6.4172366759355781E-2</v>
      </c>
      <c r="I12" s="21"/>
      <c r="J12" s="21"/>
      <c r="K12" s="21"/>
      <c r="L12" s="21"/>
      <c r="M12" s="33"/>
      <c r="N12" s="33"/>
    </row>
    <row r="13" spans="1:14" s="24" customFormat="1">
      <c r="A13" s="39"/>
      <c r="B13" s="56">
        <v>28</v>
      </c>
      <c r="C13" s="28" t="s">
        <v>201</v>
      </c>
      <c r="D13" s="52">
        <v>10.8688914113787</v>
      </c>
      <c r="E13" s="53">
        <v>15.207550491225399</v>
      </c>
      <c r="F13" s="54">
        <v>0.41937615905339198</v>
      </c>
      <c r="G13" s="25">
        <v>0.42485405650164798</v>
      </c>
      <c r="H13" s="55">
        <f t="shared" si="0"/>
        <v>-1.3062014446936221E-2</v>
      </c>
      <c r="I13" s="21"/>
      <c r="J13" s="21"/>
      <c r="K13" s="21"/>
      <c r="L13" s="21"/>
      <c r="M13" s="33"/>
      <c r="N13" s="33"/>
    </row>
    <row r="14" spans="1:14" s="24" customFormat="1">
      <c r="A14" s="39"/>
      <c r="B14" s="57">
        <v>30</v>
      </c>
      <c r="C14" s="19" t="s">
        <v>200</v>
      </c>
      <c r="D14" s="47">
        <v>37.793977203101903</v>
      </c>
      <c r="E14" s="38">
        <v>31.9935373143629</v>
      </c>
      <c r="F14" s="44">
        <v>0.528499139535201</v>
      </c>
      <c r="G14" s="2">
        <v>0.52038476601907702</v>
      </c>
      <c r="H14" s="49">
        <f t="shared" si="0"/>
        <v>1.5353617270333353E-2</v>
      </c>
      <c r="I14" s="21"/>
      <c r="J14" s="21"/>
      <c r="K14" s="21"/>
      <c r="L14" s="21"/>
      <c r="M14" s="33"/>
      <c r="N14" s="33"/>
    </row>
    <row r="15" spans="1:14" s="24" customFormat="1">
      <c r="A15" s="39"/>
      <c r="B15" s="56">
        <v>31</v>
      </c>
      <c r="C15" s="28" t="s">
        <v>199</v>
      </c>
      <c r="D15" s="52">
        <v>18.333919291963401</v>
      </c>
      <c r="E15" s="53">
        <v>15.584490555396</v>
      </c>
      <c r="F15" s="54">
        <v>0.39409600550881702</v>
      </c>
      <c r="G15" s="25">
        <v>0.42347882825524402</v>
      </c>
      <c r="H15" s="55">
        <f t="shared" si="0"/>
        <v>-7.4557524906883721E-2</v>
      </c>
      <c r="I15" s="21"/>
      <c r="J15" s="21"/>
      <c r="K15" s="21"/>
      <c r="L15" s="21"/>
      <c r="M15" s="33"/>
      <c r="N15" s="33"/>
    </row>
    <row r="16" spans="1:14" s="24" customFormat="1">
      <c r="A16" s="39"/>
      <c r="B16" s="57">
        <v>33</v>
      </c>
      <c r="C16" s="19" t="s">
        <v>198</v>
      </c>
      <c r="D16" s="47">
        <v>40.789211507413903</v>
      </c>
      <c r="E16" s="38">
        <v>44.2171995934142</v>
      </c>
      <c r="F16" s="44">
        <v>0.43902393600891298</v>
      </c>
      <c r="G16" s="2">
        <v>0.41270348255525702</v>
      </c>
      <c r="H16" s="49">
        <f t="shared" si="0"/>
        <v>5.9952206007103936E-2</v>
      </c>
      <c r="I16" s="21"/>
      <c r="J16" s="21"/>
      <c r="K16" s="21"/>
      <c r="L16" s="21"/>
      <c r="M16" s="33"/>
      <c r="N16" s="33"/>
    </row>
    <row r="17" spans="1:14" s="24" customFormat="1">
      <c r="A17" s="39"/>
      <c r="B17" s="56">
        <v>41</v>
      </c>
      <c r="C17" s="28" t="s">
        <v>197</v>
      </c>
      <c r="D17" s="52">
        <v>82.851148258007399</v>
      </c>
      <c r="E17" s="53">
        <v>57.944403738835199</v>
      </c>
      <c r="F17" s="54">
        <v>0.45433700239720098</v>
      </c>
      <c r="G17" s="25">
        <v>0.47323462504554298</v>
      </c>
      <c r="H17" s="55">
        <f t="shared" si="0"/>
        <v>-4.1593844544100866E-2</v>
      </c>
      <c r="I17" s="21"/>
      <c r="J17" s="21"/>
      <c r="K17" s="21"/>
      <c r="L17" s="21"/>
      <c r="M17" s="33"/>
      <c r="N17" s="33"/>
    </row>
    <row r="18" spans="1:14" s="24" customFormat="1">
      <c r="A18" s="71"/>
      <c r="B18" s="58"/>
      <c r="C18" s="41"/>
      <c r="D18" s="72"/>
      <c r="E18" s="73"/>
      <c r="F18" s="46"/>
      <c r="G18" s="42"/>
      <c r="H18" s="51"/>
      <c r="I18" s="21"/>
      <c r="J18" s="21"/>
      <c r="K18" s="21"/>
      <c r="L18" s="21"/>
      <c r="M18" s="33"/>
      <c r="N18" s="33"/>
    </row>
    <row r="19" spans="1:14" s="19" customFormat="1">
      <c r="A19" s="40" t="s">
        <v>242</v>
      </c>
      <c r="B19" s="57"/>
      <c r="D19" s="43">
        <v>56.097336245846421</v>
      </c>
      <c r="E19" s="69">
        <v>46.438587503776503</v>
      </c>
      <c r="F19" s="43">
        <v>0.47756290056872219</v>
      </c>
      <c r="G19" s="69">
        <v>0.48307161394876774</v>
      </c>
      <c r="H19" s="48">
        <v>-3.6258826619239182E-2</v>
      </c>
      <c r="I19" s="37"/>
      <c r="J19" s="37"/>
      <c r="K19" s="37"/>
      <c r="L19" s="2"/>
    </row>
    <row r="20" spans="1:14" s="19" customFormat="1">
      <c r="A20" s="40" t="s">
        <v>281</v>
      </c>
      <c r="B20" s="57"/>
      <c r="D20" s="44">
        <v>42.517044624304617</v>
      </c>
      <c r="E20" s="2">
        <v>29.940116356374318</v>
      </c>
      <c r="F20" s="44">
        <v>0.11470684933067432</v>
      </c>
      <c r="G20" s="2">
        <v>9.1952706435076137E-2</v>
      </c>
      <c r="H20" s="49">
        <v>0.14763377367913261</v>
      </c>
      <c r="I20" s="21"/>
      <c r="J20" s="21"/>
      <c r="K20" s="21"/>
      <c r="L20" s="2"/>
    </row>
    <row r="21" spans="1:14" s="19" customFormat="1">
      <c r="A21" s="68" t="s">
        <v>282</v>
      </c>
      <c r="B21" s="58"/>
      <c r="C21" s="41"/>
      <c r="D21" s="61">
        <v>11.36315814873762</v>
      </c>
      <c r="E21" s="62">
        <v>8.0018326804070909</v>
      </c>
      <c r="F21" s="61">
        <v>3.0656695007977366E-2</v>
      </c>
      <c r="G21" s="62">
        <v>2.4575394519047025E-2</v>
      </c>
      <c r="H21" s="65">
        <v>3.9456785701702773E-2</v>
      </c>
      <c r="I21" s="37"/>
      <c r="J21" s="37"/>
      <c r="K21" s="37"/>
      <c r="L21" s="2"/>
    </row>
    <row r="22" spans="1:14" s="19" customFormat="1">
      <c r="D22" s="2"/>
      <c r="E22" s="2"/>
      <c r="F22" s="2"/>
      <c r="G22" s="2"/>
      <c r="H22" s="1"/>
      <c r="I22" s="21"/>
      <c r="J22" s="21"/>
      <c r="K22" s="21"/>
      <c r="L22" s="2"/>
    </row>
    <row r="23" spans="1:14" s="19" customFormat="1">
      <c r="A23" s="20" t="s">
        <v>260</v>
      </c>
      <c r="C23" s="19">
        <v>124</v>
      </c>
      <c r="D23" s="2"/>
      <c r="E23" s="2"/>
      <c r="F23" s="2"/>
      <c r="G23" s="2"/>
      <c r="H23" s="1"/>
      <c r="I23" s="21"/>
      <c r="J23" s="21"/>
      <c r="K23" s="21"/>
      <c r="L23" s="2"/>
    </row>
    <row r="24" spans="1:14" s="19" customFormat="1">
      <c r="A24" s="20" t="s">
        <v>259</v>
      </c>
      <c r="C24" s="19">
        <f>2*124</f>
        <v>248</v>
      </c>
      <c r="D24" s="2"/>
      <c r="E24" s="2"/>
      <c r="F24" s="2"/>
      <c r="G24" s="2"/>
      <c r="H24" s="1"/>
      <c r="I24" s="2"/>
      <c r="J24" s="2"/>
      <c r="K24" s="2"/>
      <c r="L24" s="2"/>
    </row>
    <row r="25" spans="1:14" s="19" customFormat="1">
      <c r="A25" s="20" t="s">
        <v>258</v>
      </c>
      <c r="C25" s="23">
        <v>4.0000000000000001E-10</v>
      </c>
      <c r="D25" s="2"/>
      <c r="E25" s="2"/>
      <c r="F25" s="2"/>
      <c r="G25" s="2"/>
      <c r="H25" s="1"/>
      <c r="I25" s="2"/>
      <c r="J25" s="2"/>
      <c r="K25" s="2"/>
      <c r="L25" s="2"/>
    </row>
    <row r="26" spans="1:14">
      <c r="A26" s="20" t="s">
        <v>257</v>
      </c>
      <c r="C26" s="22">
        <v>1.0000000000000001E-9</v>
      </c>
    </row>
    <row r="27" spans="1:14">
      <c r="A27" s="20" t="s">
        <v>256</v>
      </c>
      <c r="C27">
        <f>AVERAGE(0.56,0.53)*0.001</f>
        <v>5.4500000000000002E-4</v>
      </c>
    </row>
    <row r="28" spans="1:14">
      <c r="A28" s="20" t="s">
        <v>255</v>
      </c>
      <c r="C28">
        <f>AVERAGE(0.37,0.42)*0.001</f>
        <v>3.9500000000000001E-4</v>
      </c>
    </row>
    <row r="29" spans="1:14">
      <c r="A29" s="20" t="s">
        <v>254</v>
      </c>
      <c r="C29" s="22">
        <v>1000000000</v>
      </c>
    </row>
    <row r="31" spans="1:14">
      <c r="A31" t="s">
        <v>253</v>
      </c>
      <c r="C31" s="22">
        <f>C27*C29</f>
        <v>545000</v>
      </c>
    </row>
    <row r="32" spans="1:14">
      <c r="A32" t="s">
        <v>252</v>
      </c>
      <c r="C32" s="22">
        <f>C29*C28</f>
        <v>395000</v>
      </c>
    </row>
    <row r="33" spans="1:3">
      <c r="A33" t="s">
        <v>251</v>
      </c>
      <c r="C33" s="22">
        <f>C23*C25</f>
        <v>4.9600000000000001E-8</v>
      </c>
    </row>
    <row r="34" spans="1:3">
      <c r="A34" t="s">
        <v>250</v>
      </c>
      <c r="C34" s="22">
        <f>C24*C25</f>
        <v>9.9200000000000002E-8</v>
      </c>
    </row>
    <row r="36" spans="1:3">
      <c r="A36" t="s">
        <v>249</v>
      </c>
      <c r="C36" s="22">
        <f>C33*C26*C31</f>
        <v>2.7032E-11</v>
      </c>
    </row>
    <row r="37" spans="1:3">
      <c r="A37" t="s">
        <v>248</v>
      </c>
      <c r="C37" s="22">
        <f>C34*C26*C32</f>
        <v>3.9184000000000003E-11</v>
      </c>
    </row>
    <row r="38" spans="1:3">
      <c r="A38" t="s">
        <v>247</v>
      </c>
      <c r="C38" s="22">
        <f>C36*1000000000000</f>
        <v>27.032</v>
      </c>
    </row>
    <row r="39" spans="1:3">
      <c r="A39" t="s">
        <v>246</v>
      </c>
      <c r="C39" s="22">
        <f>C37*1000000000000</f>
        <v>39.184000000000005</v>
      </c>
    </row>
    <row r="41" spans="1:3">
      <c r="A41" t="s">
        <v>245</v>
      </c>
      <c r="C41">
        <v>1</v>
      </c>
    </row>
    <row r="42" spans="1:3">
      <c r="A42" t="s">
        <v>244</v>
      </c>
      <c r="C42">
        <f>C41/14912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9F74-13EB-B64A-A652-3C18F5FB9619}">
  <dimension ref="A1:Q39"/>
  <sheetViews>
    <sheetView workbookViewId="0">
      <selection activeCell="H25" sqref="H25"/>
    </sheetView>
  </sheetViews>
  <sheetFormatPr baseColWidth="10" defaultRowHeight="16"/>
  <cols>
    <col min="1" max="1" width="22" bestFit="1" customWidth="1"/>
    <col min="2" max="2" width="12.1640625" bestFit="1" customWidth="1"/>
    <col min="4" max="7" width="10.83203125" style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22" bestFit="1" customWidth="1"/>
    <col min="14" max="14" width="17.33203125" style="1" bestFit="1" customWidth="1"/>
    <col min="15" max="15" width="10.83203125" style="1"/>
  </cols>
  <sheetData>
    <row r="1" spans="1:17">
      <c r="K1" s="34" t="s">
        <v>266</v>
      </c>
      <c r="L1" s="34"/>
      <c r="M1" s="35" t="s">
        <v>266</v>
      </c>
      <c r="N1" s="35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</row>
    <row r="3" spans="1:17">
      <c r="A3" s="19">
        <v>2</v>
      </c>
      <c r="B3" s="19" t="s">
        <v>231</v>
      </c>
      <c r="C3" s="19" t="s">
        <v>222</v>
      </c>
      <c r="D3" s="19">
        <v>29.014212707890501</v>
      </c>
      <c r="E3" s="19">
        <v>49.1064179566864</v>
      </c>
      <c r="F3" s="19">
        <f>D3/E3</f>
        <v>0.59084359876303871</v>
      </c>
      <c r="G3" s="19">
        <v>2.0626883146966799</v>
      </c>
      <c r="H3" s="19">
        <v>0.54245987176745303</v>
      </c>
      <c r="I3" s="2">
        <f t="shared" ref="I3:I12" si="0">1-H3/G3</f>
        <v>0.73701316485752133</v>
      </c>
      <c r="J3" s="1">
        <f t="shared" ref="J3:J12" si="1">(D3-(1-I3)*E3)/I3</f>
        <v>21.844753977210395</v>
      </c>
      <c r="K3" s="1">
        <f t="shared" ref="K3:K14" si="2">1/(1+3*E3/$B$35)</f>
        <v>0.15504333579468524</v>
      </c>
      <c r="L3" s="1">
        <f t="shared" ref="L3:L12" si="3">K3*E3</f>
        <v>7.6136228489326907</v>
      </c>
      <c r="M3" s="22">
        <f t="shared" ref="M3:M14" si="4">$B$24*I3/(I3+1)</f>
        <v>2.3124302277829678E-4</v>
      </c>
      <c r="N3" s="1">
        <f t="shared" ref="N3:N12" si="5">M3*14912</f>
        <v>3.4482959556699617</v>
      </c>
    </row>
    <row r="4" spans="1:17">
      <c r="A4" s="19">
        <v>5</v>
      </c>
      <c r="B4" s="19" t="s">
        <v>267</v>
      </c>
      <c r="C4" s="19" t="s">
        <v>222</v>
      </c>
      <c r="D4" s="19">
        <v>7.2400556486003396</v>
      </c>
      <c r="E4" s="19">
        <v>41.862826268845801</v>
      </c>
      <c r="F4" s="19"/>
      <c r="G4" s="19">
        <v>1.8918624523762799</v>
      </c>
      <c r="H4" s="19">
        <v>0.46080653045959202</v>
      </c>
      <c r="I4" s="2">
        <f t="shared" si="0"/>
        <v>0.75642704368872349</v>
      </c>
      <c r="J4" s="1">
        <f t="shared" si="1"/>
        <v>-3.9086343222605131</v>
      </c>
      <c r="K4" s="1">
        <f t="shared" si="2"/>
        <v>0.17711908789295516</v>
      </c>
      <c r="L4" s="1">
        <f t="shared" si="3"/>
        <v>7.4147056053592113</v>
      </c>
      <c r="M4" s="22">
        <f t="shared" si="4"/>
        <v>2.3471099485269275E-4</v>
      </c>
      <c r="N4" s="1">
        <f t="shared" si="5"/>
        <v>3.5000103552433544</v>
      </c>
    </row>
    <row r="5" spans="1:17">
      <c r="A5" s="19">
        <v>8</v>
      </c>
      <c r="B5" s="19" t="s">
        <v>230</v>
      </c>
      <c r="C5" s="19" t="s">
        <v>222</v>
      </c>
      <c r="D5" s="19">
        <v>13.931415193039999</v>
      </c>
      <c r="E5" s="19">
        <v>22.884319607715199</v>
      </c>
      <c r="F5" s="19">
        <f t="shared" ref="F5:F10" si="6">D5/E5</f>
        <v>0.60877559096592826</v>
      </c>
      <c r="G5" s="19">
        <v>1.3133947096291301</v>
      </c>
      <c r="H5" s="19">
        <v>0.53835226307426698</v>
      </c>
      <c r="I5" s="2">
        <f t="shared" si="0"/>
        <v>0.59010626498847074</v>
      </c>
      <c r="J5" s="1">
        <f t="shared" si="1"/>
        <v>7.7126379194177215</v>
      </c>
      <c r="K5" s="1">
        <f t="shared" si="2"/>
        <v>0.28251044189675845</v>
      </c>
      <c r="L5" s="1">
        <f t="shared" si="3"/>
        <v>6.4650592448822746</v>
      </c>
      <c r="M5" s="22">
        <f t="shared" si="4"/>
        <v>2.0225561115001857E-4</v>
      </c>
      <c r="N5" s="1">
        <f t="shared" si="5"/>
        <v>3.016035673469077</v>
      </c>
    </row>
    <row r="6" spans="1:17">
      <c r="A6" s="19">
        <v>11</v>
      </c>
      <c r="B6" s="19" t="s">
        <v>229</v>
      </c>
      <c r="C6" s="19" t="s">
        <v>222</v>
      </c>
      <c r="D6" s="19">
        <v>13.379041253793799</v>
      </c>
      <c r="E6" s="19">
        <v>36.095885683268797</v>
      </c>
      <c r="F6" s="19">
        <f t="shared" si="6"/>
        <v>0.37065280434427089</v>
      </c>
      <c r="G6" s="19">
        <v>1.5275522267813499</v>
      </c>
      <c r="H6" s="19">
        <v>0.42015490295138203</v>
      </c>
      <c r="I6" s="2">
        <f t="shared" si="0"/>
        <v>0.72494891134643868</v>
      </c>
      <c r="J6" s="1">
        <f t="shared" si="1"/>
        <v>4.7600990175804778</v>
      </c>
      <c r="K6" s="1">
        <f t="shared" si="2"/>
        <v>0.19976402977470206</v>
      </c>
      <c r="L6" s="1">
        <f t="shared" si="3"/>
        <v>7.2106595823767501</v>
      </c>
      <c r="M6" s="22">
        <f t="shared" si="4"/>
        <v>2.2904861360526277E-4</v>
      </c>
      <c r="N6" s="1">
        <f t="shared" si="5"/>
        <v>3.4155729260816785</v>
      </c>
    </row>
    <row r="7" spans="1:17">
      <c r="A7" s="19">
        <v>14</v>
      </c>
      <c r="B7" s="19" t="s">
        <v>228</v>
      </c>
      <c r="C7" s="19" t="s">
        <v>222</v>
      </c>
      <c r="D7" s="19">
        <v>20.223851717782502</v>
      </c>
      <c r="E7" s="19">
        <v>46.031094424366202</v>
      </c>
      <c r="F7" s="19">
        <f t="shared" si="6"/>
        <v>0.43935196350832717</v>
      </c>
      <c r="G7" s="19">
        <v>1.7673394447689299</v>
      </c>
      <c r="H7" s="19">
        <v>0.40777654058540003</v>
      </c>
      <c r="I7" s="2">
        <f t="shared" si="0"/>
        <v>0.7692709559601808</v>
      </c>
      <c r="J7" s="1">
        <f t="shared" si="1"/>
        <v>12.483431527913964</v>
      </c>
      <c r="K7" s="1">
        <f t="shared" si="2"/>
        <v>0.1637060022800513</v>
      </c>
      <c r="L7" s="1">
        <f t="shared" si="3"/>
        <v>7.5355664487885505</v>
      </c>
      <c r="M7" s="22">
        <f t="shared" si="4"/>
        <v>2.3696351855319453E-4</v>
      </c>
      <c r="N7" s="1">
        <f t="shared" si="5"/>
        <v>3.5335999886652369</v>
      </c>
    </row>
    <row r="8" spans="1:17">
      <c r="A8" s="19">
        <v>16</v>
      </c>
      <c r="B8" s="19" t="s">
        <v>227</v>
      </c>
      <c r="C8" s="19" t="s">
        <v>222</v>
      </c>
      <c r="D8" s="19">
        <v>12.4570649430594</v>
      </c>
      <c r="E8" s="19">
        <v>22.326414077468499</v>
      </c>
      <c r="F8" s="19">
        <f t="shared" si="6"/>
        <v>0.55795189052015715</v>
      </c>
      <c r="G8" s="19">
        <v>1.7748817210721599</v>
      </c>
      <c r="H8" s="19">
        <v>0.55606217067729802</v>
      </c>
      <c r="I8" s="2">
        <f t="shared" si="0"/>
        <v>0.68670466089346205</v>
      </c>
      <c r="J8" s="1">
        <f t="shared" si="1"/>
        <v>7.9543707574650746</v>
      </c>
      <c r="K8" s="1">
        <f t="shared" si="2"/>
        <v>0.2875400788043424</v>
      </c>
      <c r="L8" s="1">
        <f t="shared" si="3"/>
        <v>6.4197388632536718</v>
      </c>
      <c r="M8" s="22">
        <f t="shared" si="4"/>
        <v>2.2188474892142126E-4</v>
      </c>
      <c r="N8" s="1">
        <f t="shared" si="5"/>
        <v>3.3087453759162337</v>
      </c>
    </row>
    <row r="9" spans="1:17">
      <c r="A9" s="19">
        <v>19</v>
      </c>
      <c r="B9" s="19" t="s">
        <v>226</v>
      </c>
      <c r="C9" s="19" t="s">
        <v>222</v>
      </c>
      <c r="D9" s="19">
        <v>10.946419715329601</v>
      </c>
      <c r="E9" s="19">
        <v>41.3677583378227</v>
      </c>
      <c r="F9" s="19">
        <f t="shared" si="6"/>
        <v>0.26461234921016369</v>
      </c>
      <c r="G9" s="19">
        <v>1.63158333583306</v>
      </c>
      <c r="H9" s="19">
        <v>0.474038139416954</v>
      </c>
      <c r="I9" s="2">
        <f t="shared" si="0"/>
        <v>0.70946127665926562</v>
      </c>
      <c r="J9" s="1">
        <f t="shared" si="1"/>
        <v>-1.5117329372220647</v>
      </c>
      <c r="K9" s="1">
        <f t="shared" si="2"/>
        <v>0.17885963417601283</v>
      </c>
      <c r="L9" s="1">
        <f t="shared" si="3"/>
        <v>7.3990221229846727</v>
      </c>
      <c r="M9" s="22">
        <f t="shared" si="4"/>
        <v>2.2618610965843432E-4</v>
      </c>
      <c r="N9" s="1">
        <f t="shared" si="5"/>
        <v>3.3728872672265724</v>
      </c>
    </row>
    <row r="10" spans="1:17">
      <c r="A10" s="19">
        <v>21</v>
      </c>
      <c r="B10" s="19" t="s">
        <v>225</v>
      </c>
      <c r="C10" s="19" t="s">
        <v>222</v>
      </c>
      <c r="D10" s="19">
        <v>42.3764290443196</v>
      </c>
      <c r="E10" s="19">
        <v>70.394190376426295</v>
      </c>
      <c r="F10" s="19">
        <f t="shared" si="6"/>
        <v>0.60198759042068162</v>
      </c>
      <c r="G10" s="19">
        <v>1.0268209712124701</v>
      </c>
      <c r="H10" s="19">
        <v>0.63364791058390801</v>
      </c>
      <c r="I10" s="2">
        <f t="shared" si="0"/>
        <v>0.38290322427316936</v>
      </c>
      <c r="J10" s="1">
        <f t="shared" si="1"/>
        <v>-2.7777224098665863</v>
      </c>
      <c r="K10" s="1">
        <f t="shared" si="2"/>
        <v>0.11347752520701077</v>
      </c>
      <c r="L10" s="1">
        <f t="shared" si="3"/>
        <v>7.9881585128680292</v>
      </c>
      <c r="M10" s="22">
        <f t="shared" si="4"/>
        <v>1.509015624275207E-4</v>
      </c>
      <c r="N10" s="1">
        <f t="shared" si="5"/>
        <v>2.2502440989191888</v>
      </c>
    </row>
    <row r="11" spans="1:17">
      <c r="A11" s="19">
        <v>27</v>
      </c>
      <c r="B11" s="19" t="s">
        <v>268</v>
      </c>
      <c r="C11" s="19" t="s">
        <v>222</v>
      </c>
      <c r="D11" s="19">
        <v>10.042838094060301</v>
      </c>
      <c r="E11" s="19">
        <v>19.441559166950402</v>
      </c>
      <c r="F11" s="19"/>
      <c r="G11" s="19">
        <v>1.65164503094854</v>
      </c>
      <c r="H11" s="19">
        <v>0.36160354985295601</v>
      </c>
      <c r="I11" s="2">
        <f t="shared" si="0"/>
        <v>0.78106460947889811</v>
      </c>
      <c r="J11" s="1">
        <f t="shared" si="1"/>
        <v>7.4083407125121266</v>
      </c>
      <c r="K11" s="1">
        <f t="shared" si="2"/>
        <v>0.31669461360806161</v>
      </c>
      <c r="L11" s="1">
        <f t="shared" si="3"/>
        <v>6.1570370683156259</v>
      </c>
      <c r="M11" s="22">
        <f t="shared" si="4"/>
        <v>2.3900323991645902E-4</v>
      </c>
      <c r="N11" s="1">
        <f t="shared" si="5"/>
        <v>3.5640163136342369</v>
      </c>
    </row>
    <row r="12" spans="1:17" s="24" customFormat="1">
      <c r="A12" s="19">
        <v>32</v>
      </c>
      <c r="B12" s="19" t="s">
        <v>269</v>
      </c>
      <c r="C12" s="19" t="s">
        <v>222</v>
      </c>
      <c r="D12" s="19">
        <v>4.81046503051736</v>
      </c>
      <c r="E12" s="19">
        <v>35.869121816015401</v>
      </c>
      <c r="F12" s="19"/>
      <c r="G12" s="19">
        <v>2.1967906677561801</v>
      </c>
      <c r="H12" s="19">
        <v>0.38637956223555497</v>
      </c>
      <c r="I12" s="21">
        <f t="shared" si="0"/>
        <v>0.82411634940610601</v>
      </c>
      <c r="J12" s="31">
        <f t="shared" si="1"/>
        <v>-1.8181013629450173</v>
      </c>
      <c r="K12" s="31">
        <f t="shared" si="2"/>
        <v>0.20077337641962478</v>
      </c>
      <c r="L12" s="31">
        <f t="shared" si="3"/>
        <v>7.2015646962082354</v>
      </c>
      <c r="M12" s="32">
        <f t="shared" si="4"/>
        <v>2.4622519861332282E-4</v>
      </c>
      <c r="N12" s="31">
        <f t="shared" si="5"/>
        <v>3.6717101617218697</v>
      </c>
      <c r="O12" s="21"/>
      <c r="P12" s="33"/>
      <c r="Q12" s="33"/>
    </row>
    <row r="13" spans="1:17" s="24" customFormat="1">
      <c r="A13" s="19">
        <v>34</v>
      </c>
      <c r="B13" s="19" t="s">
        <v>224</v>
      </c>
      <c r="C13" s="19" t="s">
        <v>222</v>
      </c>
      <c r="D13" s="19">
        <v>7.3615758218360599</v>
      </c>
      <c r="E13" s="19">
        <v>20.183808492096901</v>
      </c>
      <c r="F13" s="19">
        <f>D13/E13</f>
        <v>0.36472679696294841</v>
      </c>
      <c r="G13" s="19">
        <v>1.83909319932013</v>
      </c>
      <c r="H13" s="19">
        <v>0.35668134024120202</v>
      </c>
      <c r="I13" s="2">
        <f t="shared" ref="I13:I14" si="7">1-H13/G13</f>
        <v>0.80605586472014645</v>
      </c>
      <c r="J13" s="1">
        <f t="shared" ref="J13:J14" si="8">(D13-(1-I13)*E13)/I13</f>
        <v>4.276433790825326</v>
      </c>
      <c r="K13" s="1">
        <f t="shared" si="2"/>
        <v>0.30864287224433468</v>
      </c>
      <c r="L13" s="1">
        <f t="shared" ref="L13:L14" si="9">K13*E13</f>
        <v>6.229588625830381</v>
      </c>
      <c r="M13" s="22">
        <f t="shared" si="4"/>
        <v>2.4323746283482251E-4</v>
      </c>
      <c r="N13" s="1">
        <f t="shared" ref="N13:N14" si="10">M13*14912</f>
        <v>3.6271570457928735</v>
      </c>
      <c r="O13" s="21"/>
      <c r="P13" s="33"/>
      <c r="Q13" s="33"/>
    </row>
    <row r="14" spans="1:17" s="24" customFormat="1">
      <c r="A14" s="19">
        <v>39</v>
      </c>
      <c r="B14" s="19" t="s">
        <v>223</v>
      </c>
      <c r="C14" s="19" t="s">
        <v>222</v>
      </c>
      <c r="D14" s="19">
        <v>10.9503916311275</v>
      </c>
      <c r="E14" s="19">
        <v>10.9011360963647</v>
      </c>
      <c r="F14" s="19">
        <f>D14/E14</f>
        <v>1.0045183854533497</v>
      </c>
      <c r="G14" s="19">
        <v>2.94937457599179</v>
      </c>
      <c r="H14" s="19">
        <v>0.457887359531786</v>
      </c>
      <c r="I14" s="2">
        <f t="shared" si="7"/>
        <v>0.84475103187671186</v>
      </c>
      <c r="J14" s="1">
        <f t="shared" si="8"/>
        <v>10.959443849660218</v>
      </c>
      <c r="K14" s="1">
        <f t="shared" si="2"/>
        <v>0.45252892336780487</v>
      </c>
      <c r="L14" s="1">
        <f t="shared" si="9"/>
        <v>4.9330793811738332</v>
      </c>
      <c r="M14" s="22">
        <f t="shared" si="4"/>
        <v>2.4956717975348805E-4</v>
      </c>
      <c r="N14" s="1">
        <f t="shared" si="10"/>
        <v>3.7215457844840136</v>
      </c>
      <c r="O14" s="21"/>
      <c r="P14" s="33"/>
      <c r="Q14" s="33"/>
    </row>
    <row r="15" spans="1:17" s="19" customFormat="1">
      <c r="D15" s="2"/>
      <c r="E15" s="2"/>
      <c r="F15" s="2"/>
      <c r="G15" s="2"/>
      <c r="H15" s="2"/>
      <c r="I15" s="2"/>
      <c r="J15" s="2"/>
      <c r="K15" s="2"/>
      <c r="L15" s="2"/>
      <c r="M15" s="23"/>
      <c r="N15" s="2"/>
      <c r="O15" s="2"/>
    </row>
    <row r="16" spans="1:17" s="19" customFormat="1">
      <c r="A16" s="19" t="s">
        <v>242</v>
      </c>
      <c r="D16" s="2">
        <f>AVERAGE(D3:D14)</f>
        <v>15.227813400113078</v>
      </c>
      <c r="E16" s="2">
        <f>AVERAGE(E3:E14)</f>
        <v>34.70537769200228</v>
      </c>
      <c r="F16" s="2">
        <f t="shared" ref="F16" si="11">AVERAGE(F3:F12)</f>
        <v>0.49059654110465251</v>
      </c>
      <c r="G16" s="2">
        <f>AVERAGE(G3:G14)</f>
        <v>1.802752220865558</v>
      </c>
      <c r="H16" s="2">
        <f>AVERAGE(H3:H14)</f>
        <v>0.4663208451148127</v>
      </c>
      <c r="I16" s="2">
        <f>AVERAGE(I3:I14)</f>
        <v>0.71773527984575791</v>
      </c>
      <c r="J16" s="2">
        <f>AVERAGE(J3:J14)</f>
        <v>5.6152767100242604</v>
      </c>
      <c r="K16" s="2"/>
      <c r="L16" s="2"/>
      <c r="M16" s="23"/>
      <c r="N16" s="2"/>
      <c r="O16" s="2"/>
    </row>
    <row r="17" spans="1:15" s="19" customFormat="1">
      <c r="A17" s="19" t="s">
        <v>241</v>
      </c>
      <c r="D17" s="2">
        <f>STDEVA(D3:D14)</f>
        <v>10.71346621738301</v>
      </c>
      <c r="E17" s="2">
        <f>STDEVA(E3:E14)</f>
        <v>16.546726043182563</v>
      </c>
      <c r="F17" s="2">
        <f t="shared" ref="F17" si="12">STDEVA(F3:F12)</f>
        <v>0.13480963804884469</v>
      </c>
      <c r="G17" s="2">
        <f>STDEVA(G3:G14)</f>
        <v>0.47847060421793908</v>
      </c>
      <c r="H17" s="2">
        <f>STDEVA(H3:H14)</f>
        <v>8.6410483557239182E-2</v>
      </c>
      <c r="I17" s="2">
        <f>STDEVA(I3:I14)</f>
        <v>0.1255065170617311</v>
      </c>
      <c r="J17" s="2">
        <f>STDEVA(J3:J14)</f>
        <v>7.5192691244222463</v>
      </c>
      <c r="K17" s="2"/>
      <c r="L17" s="2"/>
      <c r="M17" s="23"/>
      <c r="N17" s="2"/>
      <c r="O17" s="2"/>
    </row>
    <row r="18" spans="1:15" s="19" customFormat="1">
      <c r="A18" t="s">
        <v>240</v>
      </c>
      <c r="B18"/>
      <c r="C18"/>
      <c r="D18" s="1">
        <f>D17/SQRT(COUNT(D3:D14)-1)</f>
        <v>3.2302316042915984</v>
      </c>
      <c r="E18" s="1">
        <f>E17/SQRT(COUNT(E3:E14)-1)</f>
        <v>4.9890256176398733</v>
      </c>
      <c r="F18" s="1">
        <f t="shared" ref="F18" si="13">F17/SQRT(COUNT(F3:F12)-1)</f>
        <v>5.5035804271492988E-2</v>
      </c>
      <c r="G18" s="1">
        <f>G17/SQRT(COUNT(G3:G14)-1)</f>
        <v>0.1442643152186858</v>
      </c>
      <c r="H18" s="1">
        <f>H17/SQRT(COUNT(H3:H14)-1)</f>
        <v>2.605374108295792E-2</v>
      </c>
      <c r="I18" s="1">
        <f>I17/SQRT(COUNT(I3:I14)-1)</f>
        <v>3.7841638712554575E-2</v>
      </c>
      <c r="J18" s="1">
        <f>J17/SQRT(COUNT(J3:J14)-1)</f>
        <v>2.2671449439466147</v>
      </c>
      <c r="K18" s="2"/>
      <c r="L18" s="2"/>
      <c r="M18" s="23"/>
      <c r="N18" s="2"/>
      <c r="O18" s="2"/>
    </row>
    <row r="19" spans="1:15" s="19" customFormat="1">
      <c r="D19" s="2"/>
      <c r="E19" s="2"/>
      <c r="F19" s="2"/>
      <c r="G19" s="2"/>
      <c r="H19" s="2"/>
      <c r="I19" s="1"/>
      <c r="J19" s="2"/>
      <c r="K19" s="2"/>
      <c r="L19" s="2"/>
      <c r="M19" s="23"/>
      <c r="N19" s="2"/>
      <c r="O19" s="2"/>
    </row>
    <row r="20" spans="1:15" s="19" customFormat="1">
      <c r="A20" s="20" t="s">
        <v>260</v>
      </c>
      <c r="B20" s="19">
        <v>124</v>
      </c>
      <c r="D20" s="2"/>
      <c r="E20" s="2"/>
      <c r="F20" s="2"/>
      <c r="G20" s="2"/>
      <c r="H20" s="2"/>
      <c r="I20" s="1"/>
      <c r="J20" s="2"/>
      <c r="K20" s="2"/>
      <c r="L20" s="2"/>
      <c r="M20" s="23"/>
      <c r="N20" s="2"/>
      <c r="O20" s="2"/>
    </row>
    <row r="21" spans="1:15" s="19" customFormat="1">
      <c r="A21" s="20" t="s">
        <v>259</v>
      </c>
      <c r="B21" s="19">
        <f>2*124</f>
        <v>248</v>
      </c>
      <c r="D21" s="2"/>
      <c r="E21" s="2"/>
      <c r="F21" s="2"/>
      <c r="G21" s="2"/>
      <c r="H21" s="2"/>
      <c r="I21" s="1"/>
      <c r="J21" s="2"/>
      <c r="K21" s="2"/>
      <c r="L21" s="2"/>
      <c r="M21" s="23"/>
      <c r="N21" s="2"/>
      <c r="O21" s="2"/>
    </row>
    <row r="22" spans="1:15" s="19" customFormat="1">
      <c r="A22" s="20" t="s">
        <v>258</v>
      </c>
      <c r="B22" s="23">
        <v>4.0000000000000001E-10</v>
      </c>
      <c r="D22" s="2"/>
      <c r="E22" s="2"/>
      <c r="F22" s="2"/>
      <c r="G22" s="2"/>
      <c r="H22" s="2"/>
      <c r="I22" s="1"/>
      <c r="J22" s="2"/>
      <c r="K22" s="2"/>
      <c r="L22" s="2"/>
      <c r="M22" s="23"/>
      <c r="N22" s="2"/>
      <c r="O22" s="2"/>
    </row>
    <row r="23" spans="1:15">
      <c r="A23" s="20" t="s">
        <v>257</v>
      </c>
      <c r="B23" s="22">
        <v>1.0000000000000001E-9</v>
      </c>
    </row>
    <row r="24" spans="1:15">
      <c r="A24" s="20" t="s">
        <v>256</v>
      </c>
      <c r="B24">
        <f>AVERAGE(0.56,0.53)*0.001</f>
        <v>5.4500000000000002E-4</v>
      </c>
    </row>
    <row r="25" spans="1:15">
      <c r="A25" s="20" t="s">
        <v>255</v>
      </c>
      <c r="B25">
        <f>AVERAGE(0.37,0.42)*0.001</f>
        <v>3.9500000000000001E-4</v>
      </c>
    </row>
    <row r="26" spans="1:15">
      <c r="A26" s="20" t="s">
        <v>254</v>
      </c>
      <c r="B26" s="22">
        <v>1000000000</v>
      </c>
    </row>
    <row r="28" spans="1:15">
      <c r="A28" t="s">
        <v>253</v>
      </c>
      <c r="B28" s="22">
        <f>B24*B26</f>
        <v>545000</v>
      </c>
    </row>
    <row r="29" spans="1:15">
      <c r="A29" t="s">
        <v>252</v>
      </c>
      <c r="B29" s="22">
        <f>B26*B25</f>
        <v>395000</v>
      </c>
    </row>
    <row r="30" spans="1:15">
      <c r="A30" t="s">
        <v>251</v>
      </c>
      <c r="B30" s="22">
        <f>B20*B22</f>
        <v>4.9600000000000001E-8</v>
      </c>
    </row>
    <row r="31" spans="1:15">
      <c r="A31" t="s">
        <v>250</v>
      </c>
      <c r="B31" s="22">
        <f>B21*B22</f>
        <v>9.9200000000000002E-8</v>
      </c>
    </row>
    <row r="33" spans="1:2">
      <c r="A33" t="s">
        <v>249</v>
      </c>
      <c r="B33" s="22">
        <f>B30*B23*B28</f>
        <v>2.7032E-11</v>
      </c>
    </row>
    <row r="34" spans="1:2">
      <c r="A34" t="s">
        <v>248</v>
      </c>
      <c r="B34" s="22">
        <f>B31*B23*B29</f>
        <v>3.9184000000000003E-11</v>
      </c>
    </row>
    <row r="35" spans="1:2">
      <c r="A35" t="s">
        <v>247</v>
      </c>
      <c r="B35" s="22">
        <f>B33*1000000000000</f>
        <v>27.032</v>
      </c>
    </row>
    <row r="36" spans="1:2">
      <c r="A36" t="s">
        <v>246</v>
      </c>
      <c r="B36" s="22">
        <f>B34*1000000000000</f>
        <v>39.184000000000005</v>
      </c>
    </row>
    <row r="38" spans="1:2">
      <c r="A38" t="s">
        <v>245</v>
      </c>
      <c r="B38">
        <v>1</v>
      </c>
    </row>
    <row r="39" spans="1:2">
      <c r="A39" t="s">
        <v>244</v>
      </c>
      <c r="B39">
        <f>B38/14912</f>
        <v>6.7060085836909871E-5</v>
      </c>
    </row>
  </sheetData>
  <mergeCells count="2">
    <mergeCell ref="K1:L1"/>
    <mergeCell ref="M1:N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3852-416D-8246-97AC-4EA7F8560595}">
  <dimension ref="A1:N39"/>
  <sheetViews>
    <sheetView workbookViewId="0">
      <selection activeCell="F3" sqref="F3:K14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34" t="s">
        <v>266</v>
      </c>
      <c r="K1" s="34"/>
    </row>
    <row r="2" spans="1:14" s="36" customFormat="1" ht="18">
      <c r="A2" s="59"/>
      <c r="B2" s="60" t="s">
        <v>271</v>
      </c>
      <c r="C2" s="59" t="s">
        <v>272</v>
      </c>
      <c r="D2" s="61" t="s">
        <v>273</v>
      </c>
      <c r="E2" s="62" t="s">
        <v>274</v>
      </c>
      <c r="F2" s="63" t="s">
        <v>275</v>
      </c>
      <c r="G2" s="64" t="s">
        <v>276</v>
      </c>
      <c r="H2" s="61" t="s">
        <v>277</v>
      </c>
      <c r="I2" s="65" t="s">
        <v>278</v>
      </c>
      <c r="J2" s="61" t="s">
        <v>279</v>
      </c>
      <c r="K2" s="66" t="s">
        <v>280</v>
      </c>
      <c r="L2" s="43"/>
    </row>
    <row r="3" spans="1:14">
      <c r="B3" s="56">
        <v>2</v>
      </c>
      <c r="C3" s="28" t="s">
        <v>231</v>
      </c>
      <c r="D3" s="52">
        <v>29.014212707890501</v>
      </c>
      <c r="E3" s="53">
        <v>49.1064179566864</v>
      </c>
      <c r="F3" s="54">
        <v>2.0626883146966799</v>
      </c>
      <c r="G3" s="25">
        <v>0.54245987176745303</v>
      </c>
      <c r="H3" s="54">
        <f t="shared" ref="H3:H14" si="0">1-G3/F3</f>
        <v>0.73701316485752133</v>
      </c>
      <c r="I3" s="55">
        <f>(D3-(1-H3)*E3)/H3</f>
        <v>21.844753977210395</v>
      </c>
      <c r="J3" s="54">
        <f>1/(1+3*E3/$C$35)</f>
        <v>0.15504333579468524</v>
      </c>
      <c r="K3" s="26">
        <f>J3*E3</f>
        <v>7.6136228489326907</v>
      </c>
      <c r="L3" s="44"/>
    </row>
    <row r="4" spans="1:14">
      <c r="B4" s="57">
        <v>5</v>
      </c>
      <c r="C4" s="19" t="s">
        <v>267</v>
      </c>
      <c r="D4" s="47">
        <v>7.2400556486003396</v>
      </c>
      <c r="E4" s="38">
        <v>41.862826268845801</v>
      </c>
      <c r="F4" s="44">
        <v>1.8918624523762799</v>
      </c>
      <c r="G4" s="2">
        <v>0.46080653045959202</v>
      </c>
      <c r="H4" s="44">
        <f t="shared" si="0"/>
        <v>0.75642704368872349</v>
      </c>
      <c r="I4" s="49">
        <f>(D4-(1-H4)*E4)/H4</f>
        <v>-3.9086343222605131</v>
      </c>
      <c r="J4" s="44">
        <f>1/(1+3*E4/$C$35)</f>
        <v>0.17711908789295516</v>
      </c>
      <c r="K4" s="1">
        <f>J4*E4</f>
        <v>7.4147056053592113</v>
      </c>
      <c r="L4" s="44"/>
    </row>
    <row r="5" spans="1:14">
      <c r="B5" s="56">
        <v>8</v>
      </c>
      <c r="C5" s="28" t="s">
        <v>230</v>
      </c>
      <c r="D5" s="52">
        <v>13.931415193039999</v>
      </c>
      <c r="E5" s="53">
        <v>22.884319607715199</v>
      </c>
      <c r="F5" s="54">
        <v>1.3133947096291301</v>
      </c>
      <c r="G5" s="25">
        <v>0.53835226307426698</v>
      </c>
      <c r="H5" s="54">
        <f t="shared" si="0"/>
        <v>0.59010626498847074</v>
      </c>
      <c r="I5" s="55">
        <f>(D5-(1-H5)*E5)/H5</f>
        <v>7.7126379194177215</v>
      </c>
      <c r="J5" s="54">
        <f>1/(1+3*E5/$C$35)</f>
        <v>0.28251044189675845</v>
      </c>
      <c r="K5" s="26">
        <f>J5*E5</f>
        <v>6.4650592448822746</v>
      </c>
      <c r="L5" s="44"/>
    </row>
    <row r="6" spans="1:14">
      <c r="B6" s="57">
        <v>11</v>
      </c>
      <c r="C6" s="19" t="s">
        <v>229</v>
      </c>
      <c r="D6" s="47">
        <v>13.379041253793799</v>
      </c>
      <c r="E6" s="38">
        <v>36.095885683268797</v>
      </c>
      <c r="F6" s="44">
        <v>1.5275522267813499</v>
      </c>
      <c r="G6" s="2">
        <v>0.42015490295138203</v>
      </c>
      <c r="H6" s="44">
        <f t="shared" si="0"/>
        <v>0.72494891134643868</v>
      </c>
      <c r="I6" s="49">
        <f>(D6-(1-H6)*E6)/H6</f>
        <v>4.7600990175804778</v>
      </c>
      <c r="J6" s="44">
        <f>1/(1+3*E6/$C$35)</f>
        <v>0.19976402977470206</v>
      </c>
      <c r="K6" s="1">
        <f>J6*E6</f>
        <v>7.2106595823767501</v>
      </c>
      <c r="L6" s="44"/>
    </row>
    <row r="7" spans="1:14">
      <c r="B7" s="56">
        <v>14</v>
      </c>
      <c r="C7" s="28" t="s">
        <v>228</v>
      </c>
      <c r="D7" s="52">
        <v>20.223851717782502</v>
      </c>
      <c r="E7" s="53">
        <v>46.031094424366202</v>
      </c>
      <c r="F7" s="54">
        <v>1.7673394447689299</v>
      </c>
      <c r="G7" s="25">
        <v>0.40777654058540003</v>
      </c>
      <c r="H7" s="54">
        <f t="shared" si="0"/>
        <v>0.7692709559601808</v>
      </c>
      <c r="I7" s="55">
        <f>(D7-(1-H7)*E7)/H7</f>
        <v>12.483431527913964</v>
      </c>
      <c r="J7" s="54">
        <f>1/(1+3*E7/$C$35)</f>
        <v>0.1637060022800513</v>
      </c>
      <c r="K7" s="26">
        <f>J7*E7</f>
        <v>7.5355664487885505</v>
      </c>
      <c r="L7" s="44"/>
    </row>
    <row r="8" spans="1:14">
      <c r="B8" s="57">
        <v>16</v>
      </c>
      <c r="C8" s="19" t="s">
        <v>227</v>
      </c>
      <c r="D8" s="47">
        <v>12.4570649430594</v>
      </c>
      <c r="E8" s="38">
        <v>22.326414077468499</v>
      </c>
      <c r="F8" s="44">
        <v>1.7748817210721599</v>
      </c>
      <c r="G8" s="2">
        <v>0.55606217067729802</v>
      </c>
      <c r="H8" s="44">
        <f t="shared" si="0"/>
        <v>0.68670466089346205</v>
      </c>
      <c r="I8" s="49">
        <f>(D8-(1-H8)*E8)/H8</f>
        <v>7.9543707574650746</v>
      </c>
      <c r="J8" s="44">
        <f>1/(1+3*E8/$C$35)</f>
        <v>0.2875400788043424</v>
      </c>
      <c r="K8" s="1">
        <f>J8*E8</f>
        <v>6.4197388632536718</v>
      </c>
      <c r="L8" s="44"/>
    </row>
    <row r="9" spans="1:14">
      <c r="B9" s="56">
        <v>19</v>
      </c>
      <c r="C9" s="28" t="s">
        <v>226</v>
      </c>
      <c r="D9" s="52">
        <v>10.946419715329601</v>
      </c>
      <c r="E9" s="53">
        <v>41.3677583378227</v>
      </c>
      <c r="F9" s="54">
        <v>1.63158333583306</v>
      </c>
      <c r="G9" s="25">
        <v>0.474038139416954</v>
      </c>
      <c r="H9" s="54">
        <f t="shared" si="0"/>
        <v>0.70946127665926562</v>
      </c>
      <c r="I9" s="55">
        <f>(D9-(1-H9)*E9)/H9</f>
        <v>-1.5117329372220647</v>
      </c>
      <c r="J9" s="54">
        <f>1/(1+3*E9/$C$35)</f>
        <v>0.17885963417601283</v>
      </c>
      <c r="K9" s="26">
        <f>J9*E9</f>
        <v>7.3990221229846727</v>
      </c>
      <c r="L9" s="44"/>
    </row>
    <row r="10" spans="1:14">
      <c r="B10" s="57">
        <v>21</v>
      </c>
      <c r="C10" s="19" t="s">
        <v>225</v>
      </c>
      <c r="D10" s="47">
        <v>42.3764290443196</v>
      </c>
      <c r="E10" s="38">
        <v>70.394190376426295</v>
      </c>
      <c r="F10" s="44">
        <v>1.0268209712124701</v>
      </c>
      <c r="G10" s="2">
        <v>0.63364791058390801</v>
      </c>
      <c r="H10" s="44">
        <f t="shared" si="0"/>
        <v>0.38290322427316936</v>
      </c>
      <c r="I10" s="49">
        <f>(D10-(1-H10)*E10)/H10</f>
        <v>-2.7777224098665863</v>
      </c>
      <c r="J10" s="44">
        <f>1/(1+3*E10/$C$35)</f>
        <v>0.11347752520701077</v>
      </c>
      <c r="K10" s="1">
        <f>J10*E10</f>
        <v>7.9881585128680292</v>
      </c>
      <c r="L10" s="44"/>
    </row>
    <row r="11" spans="1:14">
      <c r="B11" s="56">
        <v>27</v>
      </c>
      <c r="C11" s="28" t="s">
        <v>268</v>
      </c>
      <c r="D11" s="52">
        <v>10.042838094060301</v>
      </c>
      <c r="E11" s="53">
        <v>19.441559166950402</v>
      </c>
      <c r="F11" s="54">
        <v>1.65164503094854</v>
      </c>
      <c r="G11" s="25">
        <v>0.36160354985295601</v>
      </c>
      <c r="H11" s="54">
        <f t="shared" si="0"/>
        <v>0.78106460947889811</v>
      </c>
      <c r="I11" s="55">
        <f>(D11-(1-H11)*E11)/H11</f>
        <v>7.4083407125121266</v>
      </c>
      <c r="J11" s="54">
        <f>1/(1+3*E11/$C$35)</f>
        <v>0.31669461360806161</v>
      </c>
      <c r="K11" s="26">
        <f>J11*E11</f>
        <v>6.1570370683156259</v>
      </c>
      <c r="L11" s="44"/>
    </row>
    <row r="12" spans="1:14" s="24" customFormat="1">
      <c r="A12" s="39"/>
      <c r="B12" s="57">
        <v>32</v>
      </c>
      <c r="C12" s="19" t="s">
        <v>269</v>
      </c>
      <c r="D12" s="47">
        <v>4.81046503051736</v>
      </c>
      <c r="E12" s="38">
        <v>35.869121816015401</v>
      </c>
      <c r="F12" s="44">
        <v>2.1967906677561801</v>
      </c>
      <c r="G12" s="2">
        <v>0.38637956223555497</v>
      </c>
      <c r="H12" s="45">
        <f t="shared" si="0"/>
        <v>0.82411634940610601</v>
      </c>
      <c r="I12" s="50">
        <f>(D12-(1-H12)*E12)/H12</f>
        <v>-1.8181013629450173</v>
      </c>
      <c r="J12" s="45">
        <f>1/(1+3*E12/$C$35)</f>
        <v>0.20077337641962478</v>
      </c>
      <c r="K12" s="31">
        <f>J12*E12</f>
        <v>7.2015646962082354</v>
      </c>
      <c r="L12" s="45"/>
      <c r="M12" s="33"/>
      <c r="N12" s="33"/>
    </row>
    <row r="13" spans="1:14" s="24" customFormat="1">
      <c r="A13" s="39"/>
      <c r="B13" s="56">
        <v>34</v>
      </c>
      <c r="C13" s="28" t="s">
        <v>224</v>
      </c>
      <c r="D13" s="52">
        <v>7.3615758218360599</v>
      </c>
      <c r="E13" s="53">
        <v>20.183808492096901</v>
      </c>
      <c r="F13" s="54">
        <v>1.83909319932013</v>
      </c>
      <c r="G13" s="25">
        <v>0.35668134024120202</v>
      </c>
      <c r="H13" s="54">
        <f t="shared" si="0"/>
        <v>0.80605586472014645</v>
      </c>
      <c r="I13" s="55">
        <f>(D13-(1-H13)*E13)/H13</f>
        <v>4.276433790825326</v>
      </c>
      <c r="J13" s="54">
        <f>1/(1+3*E13/$C$35)</f>
        <v>0.30864287224433468</v>
      </c>
      <c r="K13" s="26">
        <f>J13*E13</f>
        <v>6.229588625830381</v>
      </c>
      <c r="L13" s="45"/>
      <c r="M13" s="33"/>
      <c r="N13" s="33"/>
    </row>
    <row r="14" spans="1:14" s="24" customFormat="1">
      <c r="A14" s="39"/>
      <c r="B14" s="57">
        <v>39</v>
      </c>
      <c r="C14" s="19" t="s">
        <v>223</v>
      </c>
      <c r="D14" s="47">
        <v>10.9503916311275</v>
      </c>
      <c r="E14" s="38">
        <v>10.9011360963647</v>
      </c>
      <c r="F14" s="44">
        <v>2.94937457599179</v>
      </c>
      <c r="G14" s="2">
        <v>0.457887359531786</v>
      </c>
      <c r="H14" s="44">
        <f t="shared" si="0"/>
        <v>0.84475103187671186</v>
      </c>
      <c r="I14" s="49">
        <f>(D14-(1-H14)*E14)/H14</f>
        <v>10.959443849660218</v>
      </c>
      <c r="J14" s="44">
        <f>1/(1+3*E14/$C$35)</f>
        <v>0.45252892336780487</v>
      </c>
      <c r="K14" s="1">
        <f>J14*E14</f>
        <v>4.9330793811738332</v>
      </c>
      <c r="L14" s="45"/>
      <c r="M14" s="33"/>
      <c r="N14" s="33"/>
    </row>
    <row r="15" spans="1:14" s="19" customFormat="1">
      <c r="A15" s="41"/>
      <c r="B15" s="58"/>
      <c r="C15" s="41"/>
      <c r="D15" s="46"/>
      <c r="E15" s="42"/>
      <c r="F15" s="46"/>
      <c r="G15" s="42"/>
      <c r="H15" s="46"/>
      <c r="I15" s="51"/>
      <c r="J15" s="46"/>
      <c r="K15" s="42"/>
      <c r="L15" s="44"/>
    </row>
    <row r="16" spans="1:14" s="19" customFormat="1">
      <c r="A16" s="40" t="s">
        <v>242</v>
      </c>
      <c r="B16" s="57"/>
      <c r="D16" s="43">
        <f>AVERAGE(D3:D14)</f>
        <v>15.227813400113078</v>
      </c>
      <c r="E16" s="69">
        <f>AVERAGE(E3:E14)</f>
        <v>34.70537769200228</v>
      </c>
      <c r="F16" s="43">
        <f>AVERAGE(F3:F14)</f>
        <v>1.802752220865558</v>
      </c>
      <c r="G16" s="69">
        <f>AVERAGE(G3:G14)</f>
        <v>0.4663208451148127</v>
      </c>
      <c r="H16" s="43">
        <f>AVERAGE(H3:H14)</f>
        <v>0.71773527984575791</v>
      </c>
      <c r="I16" s="48">
        <f>AVERAGE(I3:I14)</f>
        <v>5.6152767100242604</v>
      </c>
      <c r="J16" s="43">
        <f t="shared" ref="J16:K16" si="1">AVERAGE(J3:J14)</f>
        <v>0.23638832678886201</v>
      </c>
      <c r="K16" s="69">
        <f t="shared" si="1"/>
        <v>6.8806502500811604</v>
      </c>
      <c r="L16" s="44"/>
    </row>
    <row r="17" spans="1:12" s="19" customFormat="1">
      <c r="A17" s="40" t="s">
        <v>281</v>
      </c>
      <c r="B17" s="57"/>
      <c r="D17" s="44">
        <f>STDEVA(D3:D14)</f>
        <v>10.71346621738301</v>
      </c>
      <c r="E17" s="2">
        <f>STDEVA(E3:E14)</f>
        <v>16.546726043182563</v>
      </c>
      <c r="F17" s="44">
        <f>STDEVA(F3:F14)</f>
        <v>0.47847060421793908</v>
      </c>
      <c r="G17" s="2">
        <f>STDEVA(G3:G14)</f>
        <v>8.6410483557239182E-2</v>
      </c>
      <c r="H17" s="44">
        <f>STDEVA(H3:H14)</f>
        <v>0.1255065170617311</v>
      </c>
      <c r="I17" s="49">
        <f>STDEVA(I3:I14)</f>
        <v>7.5192691244222463</v>
      </c>
      <c r="J17" s="44">
        <f t="shared" ref="J17:K17" si="2">STDEVA(J3:J14)</f>
        <v>9.514069855812754E-2</v>
      </c>
      <c r="K17" s="67">
        <f t="shared" si="2"/>
        <v>0.85728112114110777</v>
      </c>
      <c r="L17" s="44"/>
    </row>
    <row r="18" spans="1:12" s="19" customFormat="1">
      <c r="A18" s="68" t="s">
        <v>282</v>
      </c>
      <c r="B18" s="58"/>
      <c r="C18" s="41"/>
      <c r="D18" s="61">
        <f>D17/SQRT(COUNT(D3:D14)-1)</f>
        <v>3.2302316042915984</v>
      </c>
      <c r="E18" s="62">
        <f>E17/SQRT(COUNT(E3:E14)-1)</f>
        <v>4.9890256176398733</v>
      </c>
      <c r="F18" s="61">
        <f>F17/SQRT(COUNT(F3:F14)-1)</f>
        <v>0.1442643152186858</v>
      </c>
      <c r="G18" s="62">
        <f>G17/SQRT(COUNT(G3:G14)-1)</f>
        <v>2.605374108295792E-2</v>
      </c>
      <c r="H18" s="61">
        <f>H17/SQRT(COUNT(H3:H14)-1)</f>
        <v>3.7841638712554575E-2</v>
      </c>
      <c r="I18" s="65">
        <f>I17/SQRT(COUNT(I3:I14)-1)</f>
        <v>2.2671449439466147</v>
      </c>
      <c r="J18" s="61">
        <f t="shared" ref="J18:K18" si="3">J17/SQRT(COUNT(J3:J14)-1)</f>
        <v>2.8685999946328731E-2</v>
      </c>
      <c r="K18" s="66">
        <f t="shared" si="3"/>
        <v>0.25847998351638807</v>
      </c>
      <c r="L18" s="44"/>
    </row>
    <row r="19" spans="1:12" s="19" customFormat="1"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260</v>
      </c>
      <c r="C20" s="19">
        <v>124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 s="19" customFormat="1">
      <c r="A21" s="20" t="s">
        <v>259</v>
      </c>
      <c r="C21" s="19">
        <f>2*124</f>
        <v>248</v>
      </c>
      <c r="D21" s="2"/>
      <c r="E21" s="2"/>
      <c r="F21" s="2"/>
      <c r="G21" s="2"/>
      <c r="H21" s="1"/>
      <c r="I21" s="2"/>
      <c r="J21" s="2"/>
      <c r="K21" s="2"/>
      <c r="L21" s="2"/>
    </row>
    <row r="22" spans="1:12" s="19" customFormat="1">
      <c r="A22" s="20" t="s">
        <v>258</v>
      </c>
      <c r="C22" s="23">
        <v>4.0000000000000001E-10</v>
      </c>
      <c r="D22" s="2"/>
      <c r="E22" s="2"/>
      <c r="F22" s="2"/>
      <c r="G22" s="2"/>
      <c r="H22" s="1"/>
      <c r="I22" s="2"/>
      <c r="J22" s="2"/>
      <c r="K22" s="2"/>
      <c r="L22" s="2"/>
    </row>
    <row r="23" spans="1:12">
      <c r="A23" s="20" t="s">
        <v>257</v>
      </c>
      <c r="C23" s="22">
        <v>1.0000000000000001E-9</v>
      </c>
    </row>
    <row r="24" spans="1:12">
      <c r="A24" s="20" t="s">
        <v>256</v>
      </c>
      <c r="C24">
        <f>AVERAGE(0.56,0.53)*0.001</f>
        <v>5.4500000000000002E-4</v>
      </c>
    </row>
    <row r="25" spans="1:12">
      <c r="A25" s="20" t="s">
        <v>255</v>
      </c>
      <c r="C25">
        <f>AVERAGE(0.37,0.42)*0.001</f>
        <v>3.9500000000000001E-4</v>
      </c>
    </row>
    <row r="26" spans="1:12">
      <c r="A26" s="20" t="s">
        <v>254</v>
      </c>
      <c r="C26" s="22">
        <v>1000000000</v>
      </c>
    </row>
    <row r="28" spans="1:12">
      <c r="A28" t="s">
        <v>253</v>
      </c>
      <c r="C28" s="22">
        <f>C24*C26</f>
        <v>545000</v>
      </c>
    </row>
    <row r="29" spans="1:12">
      <c r="A29" t="s">
        <v>252</v>
      </c>
      <c r="C29" s="22">
        <f>C26*C25</f>
        <v>395000</v>
      </c>
    </row>
    <row r="30" spans="1:12">
      <c r="A30" t="s">
        <v>251</v>
      </c>
      <c r="C30" s="22">
        <f>C20*C22</f>
        <v>4.9600000000000001E-8</v>
      </c>
    </row>
    <row r="31" spans="1:12">
      <c r="A31" t="s">
        <v>250</v>
      </c>
      <c r="C31" s="22">
        <f>C21*C22</f>
        <v>9.9200000000000002E-8</v>
      </c>
    </row>
    <row r="33" spans="1:3">
      <c r="A33" t="s">
        <v>249</v>
      </c>
      <c r="C33" s="22">
        <f>C30*C23*C28</f>
        <v>2.7032E-11</v>
      </c>
    </row>
    <row r="34" spans="1:3">
      <c r="A34" t="s">
        <v>248</v>
      </c>
      <c r="C34" s="22">
        <f>C31*C23*C29</f>
        <v>3.9184000000000003E-11</v>
      </c>
    </row>
    <row r="35" spans="1:3">
      <c r="A35" t="s">
        <v>247</v>
      </c>
      <c r="C35" s="22">
        <f>C33*1000000000000</f>
        <v>27.032</v>
      </c>
    </row>
    <row r="36" spans="1:3">
      <c r="A36" t="s">
        <v>246</v>
      </c>
      <c r="C36" s="22">
        <f>C34*1000000000000</f>
        <v>39.184000000000005</v>
      </c>
    </row>
    <row r="38" spans="1:3">
      <c r="A38" t="s">
        <v>245</v>
      </c>
      <c r="C38">
        <v>1</v>
      </c>
    </row>
    <row r="39" spans="1:3">
      <c r="A39" t="s">
        <v>244</v>
      </c>
      <c r="C39">
        <f>C38/14912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4C46-8A4E-704E-9B4C-D59AC133C1EF}">
  <dimension ref="A1:Q16"/>
  <sheetViews>
    <sheetView workbookViewId="0">
      <selection activeCell="G14" sqref="G14:L16"/>
    </sheetView>
  </sheetViews>
  <sheetFormatPr baseColWidth="10" defaultRowHeight="16"/>
  <cols>
    <col min="4" max="6" width="10.83203125" style="1"/>
    <col min="7" max="7" width="9.83203125" style="1" bestFit="1" customWidth="1"/>
    <col min="8" max="8" width="11.83203125" style="1" bestFit="1" customWidth="1"/>
    <col min="9" max="10" width="10.83203125" style="1"/>
    <col min="11" max="11" width="12.6640625" style="1" bestFit="1" customWidth="1"/>
    <col min="12" max="12" width="10.83203125" style="1"/>
    <col min="13" max="13" width="12.83203125" style="1" bestFit="1" customWidth="1"/>
    <col min="14" max="14" width="17.33203125" style="1" bestFit="1" customWidth="1"/>
  </cols>
  <sheetData>
    <row r="1" spans="1:17">
      <c r="K1" s="34" t="s">
        <v>266</v>
      </c>
      <c r="L1" s="34"/>
      <c r="M1" s="34" t="s">
        <v>266</v>
      </c>
      <c r="N1" s="34"/>
    </row>
    <row r="2" spans="1:17">
      <c r="A2" t="s">
        <v>239</v>
      </c>
      <c r="B2" t="s">
        <v>238</v>
      </c>
      <c r="C2" t="s">
        <v>237</v>
      </c>
      <c r="D2" s="1" t="s">
        <v>236</v>
      </c>
      <c r="E2" s="1" t="s">
        <v>235</v>
      </c>
      <c r="F2" s="1" t="s">
        <v>234</v>
      </c>
      <c r="G2" s="21" t="s">
        <v>233</v>
      </c>
      <c r="H2" s="21" t="s">
        <v>232</v>
      </c>
      <c r="I2" s="1" t="s">
        <v>243</v>
      </c>
      <c r="J2" s="1" t="s">
        <v>265</v>
      </c>
      <c r="K2" s="1" t="s">
        <v>264</v>
      </c>
      <c r="L2" s="1" t="s">
        <v>263</v>
      </c>
      <c r="M2" s="22" t="s">
        <v>262</v>
      </c>
      <c r="N2" s="1" t="s">
        <v>261</v>
      </c>
    </row>
    <row r="3" spans="1:17">
      <c r="A3" s="19">
        <v>6</v>
      </c>
      <c r="B3" s="19" t="s">
        <v>221</v>
      </c>
      <c r="C3" s="19" t="s">
        <v>212</v>
      </c>
      <c r="D3" s="19">
        <v>12.781840829533801</v>
      </c>
      <c r="E3" s="19">
        <v>44.560245626773103</v>
      </c>
      <c r="F3" s="19">
        <f t="shared" ref="F3:F8" si="0">D3/E3</f>
        <v>0.28684403889044308</v>
      </c>
      <c r="G3" s="19">
        <v>3.2258263894167198</v>
      </c>
      <c r="H3" s="19">
        <v>0.69575783120323098</v>
      </c>
      <c r="I3" s="2">
        <f t="shared" ref="I3:I11" si="1">1-H3/G3</f>
        <v>0.78431640540672898</v>
      </c>
      <c r="J3" s="1">
        <f t="shared" ref="J3:J11" si="2">(D3-(1-I3)*E3)/I3</f>
        <v>4.0429179536897761</v>
      </c>
      <c r="K3" s="1">
        <f>1/(1+3*E3/'CCT1'!$B$36)</f>
        <v>0.2266743391807465</v>
      </c>
      <c r="L3" s="2">
        <f t="shared" ref="L3:L11" si="3">K3*E3</f>
        <v>10.100664231180543</v>
      </c>
      <c r="M3" s="22">
        <f>'CCT1'!$B$25*I3/(I3+1)</f>
        <v>1.7362670611384024E-4</v>
      </c>
      <c r="N3" s="1">
        <f t="shared" ref="N3:N11" si="4">M3*14912</f>
        <v>2.5891214415695858</v>
      </c>
      <c r="O3" s="19"/>
      <c r="P3" s="19"/>
      <c r="Q3" s="19"/>
    </row>
    <row r="4" spans="1:17">
      <c r="A4" s="19">
        <v>9</v>
      </c>
      <c r="B4" s="19" t="s">
        <v>220</v>
      </c>
      <c r="C4" s="19" t="s">
        <v>212</v>
      </c>
      <c r="D4" s="19">
        <v>10.307004300054</v>
      </c>
      <c r="E4" s="19">
        <v>43.183541617449301</v>
      </c>
      <c r="F4" s="19">
        <f t="shared" si="0"/>
        <v>0.23867899468183543</v>
      </c>
      <c r="G4" s="19">
        <v>2.8236604859550498</v>
      </c>
      <c r="H4" s="19">
        <v>0.66212585946069202</v>
      </c>
      <c r="I4" s="2">
        <f t="shared" si="1"/>
        <v>0.7655079770552724</v>
      </c>
      <c r="J4" s="1">
        <f t="shared" si="2"/>
        <v>0.2361938394894407</v>
      </c>
      <c r="K4" s="1">
        <f>1/(1+3*E4/'CCT1'!$B$36)</f>
        <v>0.23222263974740315</v>
      </c>
      <c r="L4" s="2">
        <f t="shared" si="3"/>
        <v>10.028196028045921</v>
      </c>
      <c r="M4" s="22">
        <f>'CCT1'!$B$25*I4/(I4+1)</f>
        <v>1.7126835724705773E-4</v>
      </c>
      <c r="N4" s="1">
        <f t="shared" si="4"/>
        <v>2.5539537432681247</v>
      </c>
      <c r="O4" s="19"/>
      <c r="P4" s="19"/>
      <c r="Q4" s="19"/>
    </row>
    <row r="5" spans="1:17">
      <c r="A5" s="19">
        <v>12</v>
      </c>
      <c r="B5" s="19" t="s">
        <v>219</v>
      </c>
      <c r="C5" s="19" t="s">
        <v>212</v>
      </c>
      <c r="D5" s="19">
        <v>8.3531381851342701</v>
      </c>
      <c r="E5" s="19">
        <v>30.9104011446341</v>
      </c>
      <c r="F5" s="19">
        <f t="shared" si="0"/>
        <v>0.2702371329976847</v>
      </c>
      <c r="G5" s="19">
        <v>3.2373240457758201</v>
      </c>
      <c r="H5" s="19">
        <v>0.50155578216534302</v>
      </c>
      <c r="I5" s="2">
        <f t="shared" si="1"/>
        <v>0.84507087487278532</v>
      </c>
      <c r="J5" s="1">
        <f t="shared" si="2"/>
        <v>4.2176542636159375</v>
      </c>
      <c r="K5" s="1">
        <f>1/(1+3*E5/'CCT1'!$B$36)</f>
        <v>0.29703930236997755</v>
      </c>
      <c r="L5" s="2">
        <f t="shared" si="3"/>
        <v>9.1816039919782693</v>
      </c>
      <c r="M5" s="22">
        <f>'CCT1'!$B$25*I5/(I5+1)</f>
        <v>1.8091608301917691E-4</v>
      </c>
      <c r="N5" s="1">
        <f t="shared" si="4"/>
        <v>2.6978206299819663</v>
      </c>
      <c r="O5" s="19"/>
      <c r="P5" s="19"/>
      <c r="Q5" s="19"/>
    </row>
    <row r="6" spans="1:17">
      <c r="A6" s="19">
        <v>17</v>
      </c>
      <c r="B6" s="19" t="s">
        <v>218</v>
      </c>
      <c r="C6" s="19" t="s">
        <v>212</v>
      </c>
      <c r="D6" s="19">
        <v>9.3986794868277492</v>
      </c>
      <c r="E6" s="19">
        <v>42.569398411928901</v>
      </c>
      <c r="F6" s="19">
        <f t="shared" si="0"/>
        <v>0.22078487921957637</v>
      </c>
      <c r="G6" s="19">
        <v>4.4140960179519704</v>
      </c>
      <c r="H6" s="19">
        <v>0.66785551747885796</v>
      </c>
      <c r="I6" s="2">
        <f t="shared" si="1"/>
        <v>0.84869936794244771</v>
      </c>
      <c r="J6" s="1">
        <f t="shared" si="2"/>
        <v>3.4852183382251867</v>
      </c>
      <c r="K6" s="1">
        <f>1/(1+3*E6/'CCT1'!$B$36)</f>
        <v>0.23478629389852843</v>
      </c>
      <c r="L6" s="2">
        <f t="shared" si="3"/>
        <v>9.9947112866266874</v>
      </c>
      <c r="M6" s="22">
        <f>'CCT1'!$B$25*I6/(I6+1)</f>
        <v>1.8133627140813906E-4</v>
      </c>
      <c r="N6" s="1">
        <f t="shared" si="4"/>
        <v>2.7040864792381698</v>
      </c>
      <c r="O6" s="19"/>
      <c r="P6" s="19"/>
      <c r="Q6" s="19"/>
    </row>
    <row r="7" spans="1:17">
      <c r="A7" s="19">
        <v>22</v>
      </c>
      <c r="B7" s="19" t="s">
        <v>217</v>
      </c>
      <c r="C7" s="19" t="s">
        <v>212</v>
      </c>
      <c r="D7" s="19">
        <v>26.732850185718199</v>
      </c>
      <c r="E7" s="19">
        <v>39.711930712395898</v>
      </c>
      <c r="F7" s="19">
        <f t="shared" si="0"/>
        <v>0.6731692392224502</v>
      </c>
      <c r="G7" s="19">
        <v>2.6359343916865301</v>
      </c>
      <c r="H7" s="19">
        <v>0.67714190377392303</v>
      </c>
      <c r="I7" s="2">
        <f t="shared" si="1"/>
        <v>0.74311124513965143</v>
      </c>
      <c r="J7" s="1">
        <f t="shared" si="2"/>
        <v>22.24606592893597</v>
      </c>
      <c r="K7" s="1">
        <f>1/(1+3*E7/'CCT1'!$B$36)</f>
        <v>0.24749906168425345</v>
      </c>
      <c r="L7" s="2">
        <f t="shared" si="3"/>
        <v>9.8286655889880716</v>
      </c>
      <c r="M7" s="22">
        <f>'CCT1'!$B$25*I7/(I7+1)</f>
        <v>1.6839369411941684E-4</v>
      </c>
      <c r="N7" s="1">
        <f t="shared" si="4"/>
        <v>2.5110867667087438</v>
      </c>
      <c r="O7" s="19"/>
      <c r="P7" s="19"/>
      <c r="Q7" s="19"/>
    </row>
    <row r="8" spans="1:17">
      <c r="A8" s="19">
        <v>23</v>
      </c>
      <c r="B8" s="19" t="s">
        <v>216</v>
      </c>
      <c r="C8" s="19" t="s">
        <v>212</v>
      </c>
      <c r="D8" s="19">
        <v>16.299246804189501</v>
      </c>
      <c r="E8" s="19">
        <v>53.360414862107604</v>
      </c>
      <c r="F8" s="19">
        <f t="shared" si="0"/>
        <v>0.30545577365373805</v>
      </c>
      <c r="G8" s="19">
        <v>2.8931738768260402</v>
      </c>
      <c r="H8" s="19">
        <v>0.72605905590735997</v>
      </c>
      <c r="I8" s="2">
        <f t="shared" si="1"/>
        <v>0.74904409938061378</v>
      </c>
      <c r="J8" s="1">
        <f t="shared" si="2"/>
        <v>3.8824627781594567</v>
      </c>
      <c r="K8" s="1">
        <f>1/(1+3*E8/'CCT1'!$B$36)</f>
        <v>0.1966424204147918</v>
      </c>
      <c r="L8" s="2">
        <f t="shared" si="3"/>
        <v>10.492921132822268</v>
      </c>
      <c r="M8" s="22">
        <f>'CCT1'!$B$25*I8/(I8+1)</f>
        <v>1.6916235523170586E-4</v>
      </c>
      <c r="N8" s="1">
        <f t="shared" si="4"/>
        <v>2.5225490412151976</v>
      </c>
      <c r="O8" s="19"/>
      <c r="P8" s="19"/>
      <c r="Q8" s="19"/>
    </row>
    <row r="9" spans="1:17" s="24" customFormat="1">
      <c r="A9" s="19">
        <v>35</v>
      </c>
      <c r="B9" s="19" t="s">
        <v>270</v>
      </c>
      <c r="C9" s="19" t="s">
        <v>212</v>
      </c>
      <c r="D9" s="19">
        <v>5.8842396681164404</v>
      </c>
      <c r="E9" s="19">
        <v>34.9883130236109</v>
      </c>
      <c r="F9" s="19"/>
      <c r="G9" s="19">
        <v>2.7798993676274999</v>
      </c>
      <c r="H9" s="19">
        <v>0.56505400079923995</v>
      </c>
      <c r="I9" s="25">
        <f t="shared" si="1"/>
        <v>0.79673580728158366</v>
      </c>
      <c r="J9" s="26">
        <f t="shared" si="2"/>
        <v>-1.540826359236557</v>
      </c>
      <c r="K9" s="26">
        <f>1/(1+3*E9/'CCT1'!$B$36)</f>
        <v>0.27182995762976481</v>
      </c>
      <c r="L9" s="25">
        <f t="shared" si="3"/>
        <v>9.5108716467450982</v>
      </c>
      <c r="M9" s="27">
        <f>'CCT1'!$B$25*I9/(I9+1)</f>
        <v>1.7515688316602031E-4</v>
      </c>
      <c r="N9" s="26">
        <f t="shared" si="4"/>
        <v>2.6119394417716948</v>
      </c>
      <c r="O9" s="28"/>
      <c r="P9" s="28"/>
      <c r="Q9" s="28"/>
    </row>
    <row r="10" spans="1:17">
      <c r="A10" s="19">
        <v>37</v>
      </c>
      <c r="B10" s="19" t="s">
        <v>215</v>
      </c>
      <c r="C10" s="19" t="s">
        <v>212</v>
      </c>
      <c r="D10" s="19">
        <v>27.915523844514201</v>
      </c>
      <c r="E10" s="19">
        <v>29.004986266572899</v>
      </c>
      <c r="F10" s="19">
        <f>D10/E10</f>
        <v>0.96243878855704679</v>
      </c>
      <c r="G10" s="19">
        <v>3.4853884344771</v>
      </c>
      <c r="H10" s="19">
        <v>0.40756119279391001</v>
      </c>
      <c r="I10" s="2">
        <f t="shared" si="1"/>
        <v>0.88306577575045664</v>
      </c>
      <c r="J10" s="1">
        <f t="shared" si="2"/>
        <v>27.77125889090506</v>
      </c>
      <c r="K10" s="1">
        <f>1/(1+3*E10/'CCT1'!$B$36)</f>
        <v>0.3104938453746367</v>
      </c>
      <c r="L10" s="2">
        <f t="shared" si="3"/>
        <v>9.0058697209467464</v>
      </c>
      <c r="M10" s="22">
        <f>'CCT1'!$B$25*I10/(I10+1)</f>
        <v>1.8523568635430115E-4</v>
      </c>
      <c r="N10" s="1">
        <f t="shared" si="4"/>
        <v>2.7622345549153389</v>
      </c>
      <c r="O10" s="19"/>
      <c r="P10" s="19"/>
      <c r="Q10" s="19"/>
    </row>
    <row r="11" spans="1:17">
      <c r="A11" s="19">
        <v>40</v>
      </c>
      <c r="B11" s="19" t="s">
        <v>214</v>
      </c>
      <c r="C11" s="19" t="s">
        <v>212</v>
      </c>
      <c r="D11" s="19">
        <v>2.6347052600453602</v>
      </c>
      <c r="E11" s="19">
        <v>18.146837422999901</v>
      </c>
      <c r="F11" s="19">
        <f>D11/E11</f>
        <v>0.1451881227913602</v>
      </c>
      <c r="G11" s="19">
        <v>4.7232539722014604</v>
      </c>
      <c r="H11" s="19">
        <v>0.54556938448958903</v>
      </c>
      <c r="I11" s="2">
        <f t="shared" si="1"/>
        <v>0.8844928966978024</v>
      </c>
      <c r="J11" s="1">
        <f t="shared" si="2"/>
        <v>0.6089552976961331</v>
      </c>
      <c r="K11" s="1">
        <f>1/(1+3*E11/'CCT1'!$B$36)</f>
        <v>0.41852287451621084</v>
      </c>
      <c r="L11" s="2">
        <f t="shared" si="3"/>
        <v>7.5948665616522666</v>
      </c>
      <c r="M11" s="22">
        <f>'CCT1'!$B$25*I11/(I11+1)</f>
        <v>1.8539454025421977E-4</v>
      </c>
      <c r="N11" s="1">
        <f t="shared" si="4"/>
        <v>2.7646033842709254</v>
      </c>
      <c r="O11" s="19"/>
      <c r="P11" s="19"/>
      <c r="Q11" s="19"/>
    </row>
    <row r="12" spans="1:17">
      <c r="A12" s="19">
        <v>43</v>
      </c>
      <c r="B12" s="19" t="s">
        <v>213</v>
      </c>
      <c r="C12" s="19" t="s">
        <v>212</v>
      </c>
      <c r="D12" s="19">
        <v>0.53442606970476703</v>
      </c>
      <c r="E12" s="19">
        <v>17.811075266206501</v>
      </c>
      <c r="F12" s="19">
        <f>D12/E12</f>
        <v>3.0005267044081834E-2</v>
      </c>
      <c r="G12" s="19">
        <v>5.0177195148059202</v>
      </c>
      <c r="H12" s="19">
        <v>0.63146230944061599</v>
      </c>
      <c r="I12" s="2">
        <f t="shared" ref="I12" si="5">1-H12/G12</f>
        <v>0.87415352580443306</v>
      </c>
      <c r="J12" s="1">
        <f t="shared" ref="J12" si="6">(D12-(1-I12)*E12)/I12</f>
        <v>-1.952786214078704</v>
      </c>
      <c r="K12" s="1">
        <f>1/(1+3*E12/'CCT1'!$B$36)</f>
        <v>0.42307464580291987</v>
      </c>
      <c r="L12" s="2">
        <f t="shared" ref="L12" si="7">K12*E12</f>
        <v>7.5354143596194625</v>
      </c>
      <c r="M12" s="22">
        <f>'CCT1'!$B$25*I12/(I12+1)</f>
        <v>1.8423818429951931E-4</v>
      </c>
      <c r="N12" s="1">
        <f t="shared" ref="N12" si="8">M12*14912</f>
        <v>2.7473598042744318</v>
      </c>
      <c r="O12" s="19"/>
      <c r="P12" s="19"/>
      <c r="Q12" s="19"/>
    </row>
    <row r="13" spans="1:17">
      <c r="A13" s="19"/>
      <c r="B13" s="19"/>
      <c r="C13" s="19"/>
      <c r="D13" s="19"/>
      <c r="E13" s="19"/>
      <c r="F13" s="19"/>
      <c r="G13" s="19"/>
      <c r="H13" s="19"/>
      <c r="I13" s="2"/>
      <c r="J13" s="2"/>
      <c r="K13" s="2"/>
      <c r="L13" s="2"/>
      <c r="M13" s="2"/>
      <c r="N13" s="2"/>
      <c r="O13" s="19"/>
      <c r="P13" s="19"/>
      <c r="Q13" s="19"/>
    </row>
    <row r="14" spans="1:17">
      <c r="A14" s="19" t="s">
        <v>242</v>
      </c>
      <c r="B14" s="19"/>
      <c r="C14" s="19"/>
      <c r="D14" s="2">
        <f>AVERAGE(D3:D12)</f>
        <v>12.08416546338383</v>
      </c>
      <c r="E14" s="2">
        <f>AVERAGE(E3:E12)</f>
        <v>35.424714435467912</v>
      </c>
      <c r="F14" s="2">
        <f>AVERAGE(F3:F11)</f>
        <v>0.38784962125176686</v>
      </c>
      <c r="G14" s="2">
        <f>AVERAGE(G3:G12)</f>
        <v>3.5236276496724108</v>
      </c>
      <c r="H14" s="2">
        <f>AVERAGE(H3:H12)</f>
        <v>0.6080142837512762</v>
      </c>
      <c r="I14" s="2">
        <f>AVERAGE(I3:I12)</f>
        <v>0.81741979753317762</v>
      </c>
      <c r="J14" s="2">
        <f>AVERAGE(J3:J12)</f>
        <v>6.299711471740169</v>
      </c>
      <c r="K14" s="2">
        <f t="shared" ref="K14:L14" si="9">AVERAGE(K3:K12)</f>
        <v>0.28587853806192332</v>
      </c>
      <c r="L14" s="2">
        <f t="shared" si="9"/>
        <v>9.3273784548605345</v>
      </c>
      <c r="M14" s="2"/>
      <c r="N14" s="2"/>
      <c r="O14" s="19"/>
      <c r="P14" s="19"/>
      <c r="Q14" s="19"/>
    </row>
    <row r="15" spans="1:17">
      <c r="A15" s="19" t="s">
        <v>241</v>
      </c>
      <c r="B15" s="19"/>
      <c r="C15" s="19"/>
      <c r="D15" s="2">
        <f t="shared" ref="D15:J15" si="10">STDEVA(D3:D12)</f>
        <v>9.2429438147116709</v>
      </c>
      <c r="E15" s="2">
        <f t="shared" si="10"/>
        <v>11.572578273158706</v>
      </c>
      <c r="F15" s="2">
        <f t="shared" si="10"/>
        <v>0.28836937915050836</v>
      </c>
      <c r="G15" s="2">
        <f t="shared" si="10"/>
        <v>0.87337292401533106</v>
      </c>
      <c r="H15" s="2">
        <f t="shared" si="10"/>
        <v>0.10040516674441179</v>
      </c>
      <c r="I15" s="2">
        <f t="shared" si="10"/>
        <v>5.5961694040799828E-2</v>
      </c>
      <c r="J15" s="2">
        <f t="shared" si="10"/>
        <v>10.204763672676876</v>
      </c>
      <c r="K15" s="2">
        <f t="shared" ref="K15:L15" si="11">STDEVA(K3:K12)</f>
        <v>7.8722938561192862E-2</v>
      </c>
      <c r="L15" s="2">
        <f t="shared" si="11"/>
        <v>1.0282265415272522</v>
      </c>
      <c r="M15" s="2"/>
      <c r="N15" s="2"/>
      <c r="O15" s="19"/>
      <c r="P15" s="19"/>
      <c r="Q15" s="19"/>
    </row>
    <row r="16" spans="1:17">
      <c r="A16" t="s">
        <v>240</v>
      </c>
      <c r="D16" s="1">
        <f>D15/SQRT(COUNT(D3:D12)-1)</f>
        <v>3.0809812715705571</v>
      </c>
      <c r="E16" s="1">
        <f>E15/SQRT(COUNT(E3:E12)-1)</f>
        <v>3.8575260910529021</v>
      </c>
      <c r="F16" s="1">
        <f>F15/SQRT(COUNT(F3:F11)-1)</f>
        <v>0.10899338042261993</v>
      </c>
      <c r="G16" s="1">
        <f>G15/SQRT(COUNT(G3:G12)-1)</f>
        <v>0.29112430800511035</v>
      </c>
      <c r="H16" s="1">
        <f>H15/SQRT(COUNT(H3:H12)-1)</f>
        <v>3.3468388914803929E-2</v>
      </c>
      <c r="I16" s="1">
        <f>I15/SQRT(COUNT(I3:I12)-1)</f>
        <v>1.8653898013599943E-2</v>
      </c>
      <c r="J16" s="1">
        <f>J15/SQRT(COUNT(J3:J12)-1)</f>
        <v>3.4015878908922921</v>
      </c>
      <c r="K16" s="1">
        <f t="shared" ref="K16:L16" si="12">K15/SQRT(COUNT(K3:K12)-1)</f>
        <v>2.6240979520397622E-2</v>
      </c>
      <c r="L16" s="1">
        <f t="shared" si="12"/>
        <v>0.34274218050908406</v>
      </c>
    </row>
  </sheetData>
  <mergeCells count="2">
    <mergeCell ref="M1:N1"/>
    <mergeCell ref="K1:L1"/>
  </mergeCells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6DE5-65C2-8745-B96A-889A0A0CA693}">
  <dimension ref="A1:N37"/>
  <sheetViews>
    <sheetView workbookViewId="0">
      <selection activeCell="J26" sqref="J26"/>
    </sheetView>
  </sheetViews>
  <sheetFormatPr baseColWidth="10" defaultRowHeight="16"/>
  <cols>
    <col min="1" max="1" width="23.83203125" bestFit="1" customWidth="1"/>
    <col min="2" max="2" width="12.6640625" bestFit="1" customWidth="1"/>
    <col min="3" max="3" width="13" bestFit="1" customWidth="1"/>
    <col min="4" max="4" width="9.1640625" style="1" bestFit="1" customWidth="1"/>
    <col min="5" max="5" width="11.83203125" style="1" bestFit="1" customWidth="1"/>
    <col min="6" max="6" width="8.6640625" style="1" customWidth="1"/>
    <col min="7" max="7" width="9.5" style="1" bestFit="1" customWidth="1"/>
    <col min="8" max="8" width="7.5" style="1" customWidth="1"/>
    <col min="9" max="9" width="8.83203125" style="1" customWidth="1"/>
    <col min="10" max="10" width="14.1640625" style="1" bestFit="1" customWidth="1"/>
    <col min="11" max="12" width="10.83203125" style="1"/>
  </cols>
  <sheetData>
    <row r="1" spans="1:14">
      <c r="J1" s="34" t="s">
        <v>266</v>
      </c>
      <c r="K1" s="34"/>
    </row>
    <row r="2" spans="1:14" s="36" customFormat="1" ht="18">
      <c r="A2" s="59"/>
      <c r="B2" s="60" t="s">
        <v>271</v>
      </c>
      <c r="C2" s="59" t="s">
        <v>272</v>
      </c>
      <c r="D2" s="61" t="s">
        <v>273</v>
      </c>
      <c r="E2" s="62" t="s">
        <v>274</v>
      </c>
      <c r="F2" s="63" t="s">
        <v>275</v>
      </c>
      <c r="G2" s="64" t="s">
        <v>276</v>
      </c>
      <c r="H2" s="61" t="s">
        <v>277</v>
      </c>
      <c r="I2" s="65" t="s">
        <v>278</v>
      </c>
      <c r="J2" s="61" t="s">
        <v>279</v>
      </c>
      <c r="K2" s="66" t="s">
        <v>280</v>
      </c>
      <c r="L2" s="43"/>
    </row>
    <row r="3" spans="1:14">
      <c r="B3" s="56">
        <v>6</v>
      </c>
      <c r="C3" s="28" t="s">
        <v>221</v>
      </c>
      <c r="D3" s="56">
        <v>12.781840829533801</v>
      </c>
      <c r="E3" s="28">
        <v>44.560245626773103</v>
      </c>
      <c r="F3" s="54">
        <v>3.2258263894167198</v>
      </c>
      <c r="G3" s="25">
        <v>0.69575783120323098</v>
      </c>
      <c r="H3" s="54">
        <v>0.78431640540672898</v>
      </c>
      <c r="I3" s="55">
        <v>4.0429179536897761</v>
      </c>
      <c r="J3" s="54">
        <v>0.2266743391807465</v>
      </c>
      <c r="K3" s="26">
        <v>10.100664231180543</v>
      </c>
      <c r="L3" s="44"/>
    </row>
    <row r="4" spans="1:14">
      <c r="B4" s="57">
        <v>9</v>
      </c>
      <c r="C4" s="19" t="s">
        <v>220</v>
      </c>
      <c r="D4" s="57">
        <v>10.307004300054</v>
      </c>
      <c r="E4" s="19">
        <v>43.183541617449301</v>
      </c>
      <c r="F4" s="44">
        <v>2.8236604859550498</v>
      </c>
      <c r="G4" s="2">
        <v>0.66212585946069202</v>
      </c>
      <c r="H4" s="44">
        <v>0.7655079770552724</v>
      </c>
      <c r="I4" s="49">
        <v>0.2361938394894407</v>
      </c>
      <c r="J4" s="44">
        <v>0.23222263974740315</v>
      </c>
      <c r="K4" s="1">
        <v>10.028196028045921</v>
      </c>
      <c r="L4" s="44"/>
    </row>
    <row r="5" spans="1:14">
      <c r="B5" s="56">
        <v>12</v>
      </c>
      <c r="C5" s="28" t="s">
        <v>219</v>
      </c>
      <c r="D5" s="56">
        <v>8.3531381851342701</v>
      </c>
      <c r="E5" s="28">
        <v>30.9104011446341</v>
      </c>
      <c r="F5" s="54">
        <v>3.2373240457758201</v>
      </c>
      <c r="G5" s="25">
        <v>0.50155578216534302</v>
      </c>
      <c r="H5" s="54">
        <v>0.84507087487278532</v>
      </c>
      <c r="I5" s="55">
        <v>4.2176542636159375</v>
      </c>
      <c r="J5" s="54">
        <v>0.29703930236997755</v>
      </c>
      <c r="K5" s="26">
        <v>9.1816039919782693</v>
      </c>
      <c r="L5" s="44"/>
    </row>
    <row r="6" spans="1:14">
      <c r="B6" s="57">
        <v>17</v>
      </c>
      <c r="C6" s="19" t="s">
        <v>218</v>
      </c>
      <c r="D6" s="57">
        <v>9.3986794868277492</v>
      </c>
      <c r="E6" s="19">
        <v>42.569398411928901</v>
      </c>
      <c r="F6" s="44">
        <v>4.4140960179519704</v>
      </c>
      <c r="G6" s="2">
        <v>0.66785551747885796</v>
      </c>
      <c r="H6" s="44">
        <v>0.84869936794244771</v>
      </c>
      <c r="I6" s="49">
        <v>3.4852183382251867</v>
      </c>
      <c r="J6" s="44">
        <v>0.23478629389852843</v>
      </c>
      <c r="K6" s="1">
        <v>9.9947112866266874</v>
      </c>
      <c r="L6" s="44"/>
    </row>
    <row r="7" spans="1:14">
      <c r="B7" s="56">
        <v>22</v>
      </c>
      <c r="C7" s="28" t="s">
        <v>217</v>
      </c>
      <c r="D7" s="56">
        <v>26.732850185718199</v>
      </c>
      <c r="E7" s="28">
        <v>39.711930712395898</v>
      </c>
      <c r="F7" s="54">
        <v>2.6359343916865301</v>
      </c>
      <c r="G7" s="25">
        <v>0.67714190377392303</v>
      </c>
      <c r="H7" s="54">
        <v>0.74311124513965143</v>
      </c>
      <c r="I7" s="55">
        <v>22.24606592893597</v>
      </c>
      <c r="J7" s="54">
        <v>0.24749906168425345</v>
      </c>
      <c r="K7" s="26">
        <v>9.8286655889880716</v>
      </c>
      <c r="L7" s="44"/>
    </row>
    <row r="8" spans="1:14">
      <c r="B8" s="57">
        <v>23</v>
      </c>
      <c r="C8" s="19" t="s">
        <v>216</v>
      </c>
      <c r="D8" s="57">
        <v>16.299246804189501</v>
      </c>
      <c r="E8" s="19">
        <v>53.360414862107604</v>
      </c>
      <c r="F8" s="44">
        <v>2.8931738768260402</v>
      </c>
      <c r="G8" s="2">
        <v>0.72605905590735997</v>
      </c>
      <c r="H8" s="44">
        <v>0.74904409938061378</v>
      </c>
      <c r="I8" s="49">
        <v>3.8824627781594567</v>
      </c>
      <c r="J8" s="44">
        <v>0.1966424204147918</v>
      </c>
      <c r="K8" s="1">
        <v>10.492921132822268</v>
      </c>
      <c r="L8" s="44"/>
    </row>
    <row r="9" spans="1:14">
      <c r="B9" s="56">
        <v>35</v>
      </c>
      <c r="C9" s="28" t="s">
        <v>270</v>
      </c>
      <c r="D9" s="56">
        <v>5.8842396681164404</v>
      </c>
      <c r="E9" s="28">
        <v>34.9883130236109</v>
      </c>
      <c r="F9" s="54">
        <v>2.7798993676274999</v>
      </c>
      <c r="G9" s="25">
        <v>0.56505400079923995</v>
      </c>
      <c r="H9" s="54">
        <v>0.79673580728158366</v>
      </c>
      <c r="I9" s="55">
        <v>-1.540826359236557</v>
      </c>
      <c r="J9" s="54">
        <v>0.27182995762976481</v>
      </c>
      <c r="K9" s="26">
        <v>9.5108716467450982</v>
      </c>
      <c r="L9" s="44"/>
    </row>
    <row r="10" spans="1:14">
      <c r="B10" s="57">
        <v>37</v>
      </c>
      <c r="C10" s="19" t="s">
        <v>215</v>
      </c>
      <c r="D10" s="57">
        <v>27.915523844514201</v>
      </c>
      <c r="E10" s="19">
        <v>29.004986266572899</v>
      </c>
      <c r="F10" s="44">
        <v>3.4853884344771</v>
      </c>
      <c r="G10" s="2">
        <v>0.40756119279391001</v>
      </c>
      <c r="H10" s="44">
        <v>0.88306577575045664</v>
      </c>
      <c r="I10" s="49">
        <v>27.77125889090506</v>
      </c>
      <c r="J10" s="44">
        <v>0.3104938453746367</v>
      </c>
      <c r="K10" s="1">
        <v>9.0058697209467464</v>
      </c>
      <c r="L10" s="44"/>
    </row>
    <row r="11" spans="1:14">
      <c r="B11" s="56">
        <v>40</v>
      </c>
      <c r="C11" s="28" t="s">
        <v>214</v>
      </c>
      <c r="D11" s="56">
        <v>2.6347052600453602</v>
      </c>
      <c r="E11" s="28">
        <v>18.146837422999901</v>
      </c>
      <c r="F11" s="54">
        <v>4.7232539722014604</v>
      </c>
      <c r="G11" s="25">
        <v>0.54556938448958903</v>
      </c>
      <c r="H11" s="54">
        <v>0.8844928966978024</v>
      </c>
      <c r="I11" s="55">
        <v>0.6089552976961331</v>
      </c>
      <c r="J11" s="54">
        <v>0.41852287451621084</v>
      </c>
      <c r="K11" s="26">
        <v>7.5948665616522666</v>
      </c>
      <c r="L11" s="44"/>
    </row>
    <row r="12" spans="1:14" s="24" customFormat="1">
      <c r="A12" s="39"/>
      <c r="B12" s="57">
        <v>43</v>
      </c>
      <c r="C12" s="19" t="s">
        <v>213</v>
      </c>
      <c r="D12" s="57">
        <v>0.53442606970476703</v>
      </c>
      <c r="E12" s="19">
        <v>17.811075266206501</v>
      </c>
      <c r="F12" s="44">
        <v>5.0177195148059202</v>
      </c>
      <c r="G12" s="2">
        <v>0.63146230944061599</v>
      </c>
      <c r="H12" s="45">
        <v>0.87415352580443306</v>
      </c>
      <c r="I12" s="50">
        <v>-1.952786214078704</v>
      </c>
      <c r="J12" s="45">
        <v>0.42307464580291987</v>
      </c>
      <c r="K12" s="31">
        <v>7.5354143596194625</v>
      </c>
      <c r="L12" s="45"/>
      <c r="M12" s="33"/>
      <c r="N12" s="33"/>
    </row>
    <row r="13" spans="1:14" s="19" customFormat="1">
      <c r="A13" s="41"/>
      <c r="B13" s="58"/>
      <c r="C13" s="41"/>
      <c r="D13" s="46"/>
      <c r="E13" s="42"/>
      <c r="F13" s="46"/>
      <c r="G13" s="42"/>
      <c r="H13" s="46"/>
      <c r="I13" s="51"/>
      <c r="J13" s="46"/>
      <c r="K13" s="42"/>
      <c r="L13" s="44"/>
    </row>
    <row r="14" spans="1:14" s="19" customFormat="1">
      <c r="A14" s="40" t="s">
        <v>242</v>
      </c>
      <c r="B14" s="57"/>
      <c r="D14" s="43">
        <v>12.08416546338383</v>
      </c>
      <c r="E14" s="69">
        <v>35.424714435467912</v>
      </c>
      <c r="F14" s="43">
        <v>3.5236276496724108</v>
      </c>
      <c r="G14" s="69">
        <v>0.6080142837512762</v>
      </c>
      <c r="H14" s="43">
        <v>0.81741979753317762</v>
      </c>
      <c r="I14" s="48">
        <v>6.299711471740169</v>
      </c>
      <c r="J14" s="43">
        <v>0.28587853806192332</v>
      </c>
      <c r="K14" s="69">
        <v>9.3273784548605345</v>
      </c>
      <c r="L14" s="44"/>
    </row>
    <row r="15" spans="1:14" s="19" customFormat="1">
      <c r="A15" s="40" t="s">
        <v>281</v>
      </c>
      <c r="B15" s="57"/>
      <c r="D15" s="44">
        <v>9.2429438147116709</v>
      </c>
      <c r="E15" s="2">
        <v>11.572578273158706</v>
      </c>
      <c r="F15" s="44">
        <v>0.87337292401533106</v>
      </c>
      <c r="G15" s="2">
        <v>0.10040516674441179</v>
      </c>
      <c r="H15" s="44">
        <v>5.5961694040799828E-2</v>
      </c>
      <c r="I15" s="49">
        <v>10.204763672676876</v>
      </c>
      <c r="J15" s="44">
        <v>7.8722938561192862E-2</v>
      </c>
      <c r="K15" s="67">
        <v>1.0282265415272522</v>
      </c>
      <c r="L15" s="44"/>
    </row>
    <row r="16" spans="1:14" s="19" customFormat="1">
      <c r="A16" s="68" t="s">
        <v>282</v>
      </c>
      <c r="B16" s="58"/>
      <c r="C16" s="41"/>
      <c r="D16" s="61">
        <v>3.0809812715705571</v>
      </c>
      <c r="E16" s="62">
        <v>3.8575260910529021</v>
      </c>
      <c r="F16" s="61">
        <v>0.29112430800511035</v>
      </c>
      <c r="G16" s="62">
        <v>3.3468388914803929E-2</v>
      </c>
      <c r="H16" s="61">
        <v>1.8653898013599943E-2</v>
      </c>
      <c r="I16" s="65">
        <v>3.4015878908922921</v>
      </c>
      <c r="J16" s="61">
        <v>2.6240979520397622E-2</v>
      </c>
      <c r="K16" s="66">
        <v>0.34274218050908406</v>
      </c>
      <c r="L16" s="44"/>
    </row>
    <row r="17" spans="1:12" s="19" customFormat="1">
      <c r="D17" s="2"/>
      <c r="E17" s="2"/>
      <c r="F17" s="2"/>
      <c r="G17" s="2"/>
      <c r="H17" s="1"/>
      <c r="I17" s="2"/>
      <c r="J17" s="2"/>
      <c r="K17" s="2"/>
      <c r="L17" s="2"/>
    </row>
    <row r="18" spans="1:12" s="19" customFormat="1">
      <c r="A18" s="20" t="s">
        <v>260</v>
      </c>
      <c r="C18" s="19">
        <v>124</v>
      </c>
      <c r="D18" s="2"/>
      <c r="E18" s="2"/>
      <c r="F18" s="2"/>
      <c r="G18" s="2"/>
      <c r="H18" s="1"/>
      <c r="I18" s="2"/>
      <c r="J18" s="2"/>
      <c r="K18" s="2"/>
      <c r="L18" s="2"/>
    </row>
    <row r="19" spans="1:12" s="19" customFormat="1">
      <c r="A19" s="20" t="s">
        <v>259</v>
      </c>
      <c r="C19" s="19">
        <f>2*124</f>
        <v>248</v>
      </c>
      <c r="D19" s="2"/>
      <c r="E19" s="2"/>
      <c r="F19" s="2"/>
      <c r="G19" s="2"/>
      <c r="H19" s="1"/>
      <c r="I19" s="2"/>
      <c r="J19" s="2"/>
      <c r="K19" s="2"/>
      <c r="L19" s="2"/>
    </row>
    <row r="20" spans="1:12" s="19" customFormat="1">
      <c r="A20" s="20" t="s">
        <v>258</v>
      </c>
      <c r="C20" s="23">
        <v>4.0000000000000001E-10</v>
      </c>
      <c r="D20" s="2"/>
      <c r="E20" s="2"/>
      <c r="F20" s="2"/>
      <c r="G20" s="2"/>
      <c r="H20" s="1"/>
      <c r="I20" s="2"/>
      <c r="J20" s="2"/>
      <c r="K20" s="2"/>
      <c r="L20" s="2"/>
    </row>
    <row r="21" spans="1:12">
      <c r="A21" s="20" t="s">
        <v>257</v>
      </c>
      <c r="C21" s="22">
        <v>1.0000000000000001E-9</v>
      </c>
    </row>
    <row r="22" spans="1:12">
      <c r="A22" s="20" t="s">
        <v>256</v>
      </c>
      <c r="C22">
        <f>AVERAGE(0.56,0.53)*0.001</f>
        <v>5.4500000000000002E-4</v>
      </c>
    </row>
    <row r="23" spans="1:12">
      <c r="A23" s="20" t="s">
        <v>255</v>
      </c>
      <c r="C23">
        <f>AVERAGE(0.37,0.42)*0.001</f>
        <v>3.9500000000000001E-4</v>
      </c>
    </row>
    <row r="24" spans="1:12">
      <c r="A24" s="20" t="s">
        <v>254</v>
      </c>
      <c r="C24" s="22">
        <v>1000000000</v>
      </c>
    </row>
    <row r="26" spans="1:12">
      <c r="A26" t="s">
        <v>253</v>
      </c>
      <c r="C26" s="22">
        <f>C22*C24</f>
        <v>545000</v>
      </c>
    </row>
    <row r="27" spans="1:12">
      <c r="A27" t="s">
        <v>252</v>
      </c>
      <c r="C27" s="22">
        <f>C24*C23</f>
        <v>395000</v>
      </c>
    </row>
    <row r="28" spans="1:12">
      <c r="A28" t="s">
        <v>251</v>
      </c>
      <c r="C28" s="22">
        <f>C18*C20</f>
        <v>4.9600000000000001E-8</v>
      </c>
    </row>
    <row r="29" spans="1:12">
      <c r="A29" t="s">
        <v>250</v>
      </c>
      <c r="C29" s="22">
        <f>C19*C20</f>
        <v>9.9200000000000002E-8</v>
      </c>
    </row>
    <row r="31" spans="1:12">
      <c r="A31" t="s">
        <v>249</v>
      </c>
      <c r="C31" s="22">
        <f>C28*C21*C26</f>
        <v>2.7032E-11</v>
      </c>
    </row>
    <row r="32" spans="1:12">
      <c r="A32" t="s">
        <v>248</v>
      </c>
      <c r="C32" s="22">
        <f>C29*C21*C27</f>
        <v>3.9184000000000003E-11</v>
      </c>
    </row>
    <row r="33" spans="1:3">
      <c r="A33" t="s">
        <v>247</v>
      </c>
      <c r="C33" s="22">
        <f>C31*1000000000000</f>
        <v>27.032</v>
      </c>
    </row>
    <row r="34" spans="1:3">
      <c r="A34" t="s">
        <v>246</v>
      </c>
      <c r="C34" s="22">
        <f>C32*1000000000000</f>
        <v>39.184000000000005</v>
      </c>
    </row>
    <row r="36" spans="1:3">
      <c r="A36" t="s">
        <v>245</v>
      </c>
      <c r="C36">
        <v>1</v>
      </c>
    </row>
    <row r="37" spans="1:3">
      <c r="A37" t="s">
        <v>244</v>
      </c>
      <c r="C37">
        <f>C36/14912</f>
        <v>6.7060085836909871E-5</v>
      </c>
    </row>
  </sheetData>
  <mergeCells count="1">
    <mergeCell ref="J1:K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List of datasets</vt:lpstr>
      <vt:lpstr>List of gels</vt:lpstr>
      <vt:lpstr>Data in order</vt:lpstr>
      <vt:lpstr>Control</vt:lpstr>
      <vt:lpstr>Control (2)</vt:lpstr>
      <vt:lpstr>CCT1</vt:lpstr>
      <vt:lpstr>CCT1 (2)</vt:lpstr>
      <vt:lpstr>CCT2</vt:lpstr>
      <vt:lpstr>CCT2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Kathleen Maguire</dc:creator>
  <cp:lastModifiedBy>Laura Kathleen Maguire</cp:lastModifiedBy>
  <dcterms:created xsi:type="dcterms:W3CDTF">2019-01-31T19:31:40Z</dcterms:created>
  <dcterms:modified xsi:type="dcterms:W3CDTF">2019-04-09T22:10:17Z</dcterms:modified>
</cp:coreProperties>
</file>