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C:\Users\Laura\Desktop\data analyst\Excel\CRYPTOPROJECT\"/>
    </mc:Choice>
  </mc:AlternateContent>
  <xr:revisionPtr revIDLastSave="0" documentId="8_{46FE8380-EBB4-41C8-8B43-B934976D75AD}" xr6:coauthVersionLast="47" xr6:coauthVersionMax="47" xr10:uidLastSave="{00000000-0000-0000-0000-000000000000}"/>
  <bookViews>
    <workbookView xWindow="-108" yWindow="-108" windowWidth="23256" windowHeight="12456" firstSheet="1" activeTab="1" xr2:uid="{2D810B61-DD62-41BC-9618-BC33D34E771D}"/>
  </bookViews>
  <sheets>
    <sheet name="markets_vs_currency=usd&amp;ids=bit" sheetId="2" r:id="rId1"/>
    <sheet name="Sheet1" sheetId="1" r:id="rId2"/>
  </sheets>
  <definedNames>
    <definedName name="_xlchart.v1.0" hidden="1">Sheet1!$B$5:$B$11</definedName>
    <definedName name="_xlchart.v1.1" hidden="1">Sheet1!$G$4</definedName>
    <definedName name="_xlchart.v1.2" hidden="1">Sheet1!$G$5:$G$11</definedName>
    <definedName name="ExternalData_1" localSheetId="0" hidden="1">'markets_vs_currency=usd&amp;ids=bit'!$A$1:$E$9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J5" i="1"/>
  <c r="J6" i="1"/>
  <c r="J7" i="1"/>
  <c r="J8" i="1"/>
  <c r="J9" i="1"/>
  <c r="J10" i="1"/>
  <c r="J11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5" i="1" a="1"/>
  <c r="K5" i="1" s="1"/>
  <c r="B18" i="1"/>
  <c r="G10" i="1" l="1"/>
  <c r="H10" i="1" s="1"/>
  <c r="I10" i="1" s="1"/>
  <c r="L10" i="1" s="1"/>
  <c r="G9" i="1"/>
  <c r="H9" i="1" s="1"/>
  <c r="I9" i="1" s="1"/>
  <c r="L9" i="1" s="1"/>
  <c r="G8" i="1"/>
  <c r="H8" i="1" s="1"/>
  <c r="I8" i="1" s="1"/>
  <c r="L8" i="1" s="1"/>
  <c r="G7" i="1"/>
  <c r="H7" i="1" s="1"/>
  <c r="I7" i="1" s="1"/>
  <c r="L7" i="1" s="1"/>
  <c r="G6" i="1"/>
  <c r="H6" i="1" s="1"/>
  <c r="I6" i="1" s="1"/>
  <c r="L6" i="1" s="1"/>
  <c r="G5" i="1"/>
  <c r="G11" i="1"/>
  <c r="H11" i="1" s="1"/>
  <c r="I11" i="1" s="1"/>
  <c r="L11" i="1" s="1"/>
  <c r="B30" i="1"/>
  <c r="H5" i="1"/>
  <c r="B21" i="1" s="1"/>
  <c r="I5" i="1" l="1"/>
  <c r="B24" i="1"/>
  <c r="B27" i="1"/>
  <c r="B35" i="1"/>
  <c r="B34" i="1" s="1"/>
  <c r="C35" i="1"/>
  <c r="C34" i="1" s="1"/>
  <c r="L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37363-17CE-47AB-B359-0C8EC2127DA7}" keepAlive="1" name="Query - markets?vs_currency=usd&amp;ids=bitcoin%2Cethereum%2Cbitcoin-cash%2Cbinancecoin%2Cli" description="Connection to the 'markets?vs_currency=usd&amp;ids=bitcoin%2Cethereum%2Cbitcoin-cash%2Cbinancecoin%2Cli' query in the workbook." type="5" refreshedVersion="8" background="1" saveData="1">
    <dbPr connection="Provider=Microsoft.Mashup.OleDb.1;Data Source=$Workbook$;Location=&quot;markets?vs_currency=usd&amp;ids=bitcoin%2Cethereum%2Cbitcoin-cash%2Cbinancecoin%2Cli&quot;;Extended Properties=&quot;&quot;" command="SELECT * FROM [markets?vs_currency=usd&amp;ids=bitcoin%2Cethereum%2Cbitcoin-cash%2Cbinancecoin%2Cl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<sst xmlns="http://schemas.openxmlformats.org/spreadsheetml/2006/main" count="55" uniqueCount="48">
  <si>
    <t>Column1.id</t>
  </si>
  <si>
    <t>Column1.symbol</t>
  </si>
  <si>
    <t>Column1.name</t>
  </si>
  <si>
    <t>Column1.current_price</t>
  </si>
  <si>
    <t>Column1.price_change_percentage_24h</t>
  </si>
  <si>
    <t>bitcoin</t>
  </si>
  <si>
    <t>btc</t>
  </si>
  <si>
    <t>Bitcoin</t>
  </si>
  <si>
    <t>ethereum</t>
  </si>
  <si>
    <t>eth</t>
  </si>
  <si>
    <t>Ethereum</t>
  </si>
  <si>
    <t>binancecoin</t>
  </si>
  <si>
    <t>bnb</t>
  </si>
  <si>
    <t>BNB</t>
  </si>
  <si>
    <t>solana</t>
  </si>
  <si>
    <t>sol</t>
  </si>
  <si>
    <t>Solana</t>
  </si>
  <si>
    <t>polkadot</t>
  </si>
  <si>
    <t>dot</t>
  </si>
  <si>
    <t>Polkadot</t>
  </si>
  <si>
    <t>chainlink</t>
  </si>
  <si>
    <t>link</t>
  </si>
  <si>
    <t>Chainlink</t>
  </si>
  <si>
    <t>bitcoin-cash</t>
  </si>
  <si>
    <t>bch</t>
  </si>
  <si>
    <t>Bitcoin Cash</t>
  </si>
  <si>
    <t>litecoin</t>
  </si>
  <si>
    <t>ltc</t>
  </si>
  <si>
    <t>Litecoin</t>
  </si>
  <si>
    <t>Cryptocurrency Live Tracker</t>
  </si>
  <si>
    <t>Coin</t>
  </si>
  <si>
    <t>Amount Purchased</t>
  </si>
  <si>
    <t>Date</t>
  </si>
  <si>
    <t>Total Invested $</t>
  </si>
  <si>
    <t>Bought Coin Value</t>
  </si>
  <si>
    <t>Current Value $</t>
  </si>
  <si>
    <t>Profit / Loss $</t>
  </si>
  <si>
    <t>ROI</t>
  </si>
  <si>
    <t>24% change</t>
  </si>
  <si>
    <t>Current Price $</t>
  </si>
  <si>
    <t>Daily ROI</t>
  </si>
  <si>
    <t>COST</t>
  </si>
  <si>
    <t>PROFIT / LOSS</t>
  </si>
  <si>
    <t>HOLDING</t>
  </si>
  <si>
    <t>TOTAL ROI</t>
  </si>
  <si>
    <t>24H % CHANGE</t>
  </si>
  <si>
    <t>Worst Return</t>
  </si>
  <si>
    <t>Best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</si>
</sst>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theme="9" tint="0.39997558519241921"/>
      <name val="Aptos Narrow"/>
      <family val="2"/>
      <scheme val="minor"/>
    </font>
    <font>
      <sz val="22"/>
      <color theme="5" tint="-0.249977111117893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4"/>
      <color rgb="FF92D050"/>
      <name val="Aptos Narrow"/>
      <family val="2"/>
      <scheme val="minor"/>
    </font>
    <font>
      <sz val="24"/>
      <color rgb="FFFFFFFF"/>
      <name val="Arial"/>
    </font>
    <font>
      <sz val="14"/>
      <color theme="5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2" fontId="0" fillId="2" borderId="0" xfId="0" applyNumberFormat="1" applyFill="1"/>
    <xf numFmtId="15" fontId="0" fillId="2" borderId="0" xfId="0" applyNumberFormat="1" applyFill="1"/>
    <xf numFmtId="164" fontId="0" fillId="2" borderId="0" xfId="1" applyNumberFormat="1" applyFont="1" applyFill="1"/>
    <xf numFmtId="44" fontId="0" fillId="2" borderId="0" xfId="1" applyFont="1" applyFill="1"/>
    <xf numFmtId="165" fontId="0" fillId="2" borderId="0" xfId="1" applyNumberFormat="1" applyFont="1" applyFill="1"/>
    <xf numFmtId="9" fontId="0" fillId="2" borderId="0" xfId="2" applyFont="1" applyFill="1"/>
    <xf numFmtId="10" fontId="0" fillId="2" borderId="0" xfId="2" applyNumberFormat="1" applyFont="1" applyFill="1"/>
    <xf numFmtId="0" fontId="0" fillId="3" borderId="0" xfId="0" applyFill="1"/>
    <xf numFmtId="0" fontId="0" fillId="4" borderId="0" xfId="0" applyFill="1"/>
    <xf numFmtId="165" fontId="2" fillId="3" borderId="1" xfId="1" applyNumberFormat="1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165" fontId="3" fillId="3" borderId="2" xfId="1" applyNumberFormat="1" applyFont="1" applyFill="1" applyBorder="1" applyAlignment="1">
      <alignment horizontal="center"/>
    </xf>
    <xf numFmtId="44" fontId="0" fillId="2" borderId="0" xfId="1" applyFont="1" applyFill="1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15" fontId="0" fillId="2" borderId="0" xfId="0" applyNumberForma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65" fontId="0" fillId="2" borderId="0" xfId="1" applyNumberFormat="1" applyFont="1" applyFill="1" applyAlignment="1">
      <alignment horizontal="right"/>
    </xf>
    <xf numFmtId="9" fontId="0" fillId="2" borderId="0" xfId="2" applyFon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7" fillId="5" borderId="3" xfId="0" applyFont="1" applyFill="1" applyBorder="1" applyAlignment="1">
      <alignment horizontal="center"/>
    </xf>
    <xf numFmtId="165" fontId="4" fillId="3" borderId="2" xfId="1" applyNumberFormat="1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9" fontId="8" fillId="3" borderId="4" xfId="2" applyFont="1" applyFill="1" applyBorder="1" applyAlignment="1">
      <alignment horizontal="center" vertical="top"/>
    </xf>
    <xf numFmtId="0" fontId="5" fillId="7" borderId="0" xfId="0" applyFont="1" applyFill="1" applyAlignment="1">
      <alignment horizontal="right" wrapText="1"/>
    </xf>
    <xf numFmtId="0" fontId="6" fillId="7" borderId="0" xfId="0" applyFont="1" applyFill="1" applyAlignment="1">
      <alignment horizontal="right" wrapText="1"/>
    </xf>
    <xf numFmtId="0" fontId="0" fillId="7" borderId="0" xfId="0" applyFill="1"/>
    <xf numFmtId="0" fontId="7" fillId="4" borderId="3" xfId="0" applyFont="1" applyFill="1" applyBorder="1" applyAlignment="1">
      <alignment horizontal="center" vertical="center"/>
    </xf>
    <xf numFmtId="9" fontId="10" fillId="3" borderId="4" xfId="2" applyFont="1" applyFill="1" applyBorder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3">
    <dxf>
      <numFmt numFmtId="14" formatCode="0.00%"/>
      <fill>
        <patternFill patternType="solid">
          <fgColor indexed="64"/>
          <bgColor rgb="FFFCFCFF"/>
        </patternFill>
      </fill>
      <alignment horizontal="right"/>
    </dxf>
    <dxf>
      <fill>
        <patternFill patternType="solid">
          <fgColor indexed="64"/>
          <bgColor rgb="FFFCFCFF"/>
        </patternFill>
      </fill>
      <alignment horizontal="right"/>
    </dxf>
    <dxf>
      <numFmt numFmtId="13" formatCode="0%"/>
      <fill>
        <patternFill patternType="solid">
          <fgColor indexed="64"/>
          <bgColor rgb="FFFCFCFF"/>
        </patternFill>
      </fill>
      <alignment horizontal="right"/>
    </dxf>
    <dxf>
      <fill>
        <patternFill patternType="solid">
          <fgColor indexed="64"/>
          <bgColor rgb="FFFCFCFF"/>
        </patternFill>
      </fill>
      <alignment horizontal="right"/>
    </dxf>
    <dxf>
      <numFmt numFmtId="165" formatCode="&quot;$&quot;#,##0"/>
      <fill>
        <patternFill patternType="solid">
          <fgColor indexed="64"/>
          <bgColor rgb="FFFCFCFF"/>
        </patternFill>
      </fill>
      <alignment horizontal="right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CFCFF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rgb="FFFCFCFF"/>
        </patternFill>
      </fill>
      <alignment horizontal="right"/>
    </dxf>
    <dxf>
      <numFmt numFmtId="164" formatCode="_(&quot;$&quot;* #,##0_);_(&quot;$&quot;* \(#,##0\);_(&quot;$&quot;* &quot;-&quot;??_);_(@_)"/>
      <fill>
        <patternFill patternType="solid">
          <fgColor indexed="64"/>
          <bgColor rgb="FFFCFCFF"/>
        </patternFill>
      </fill>
      <alignment horizontal="right"/>
    </dxf>
    <dxf>
      <fill>
        <patternFill patternType="solid">
          <fgColor indexed="64"/>
          <bgColor rgb="FFFCFCFF"/>
        </patternFill>
      </fill>
      <alignment horizontal="right"/>
    </dxf>
    <dxf>
      <numFmt numFmtId="2" formatCode="0.00"/>
      <fill>
        <patternFill patternType="solid">
          <fgColor indexed="64"/>
          <bgColor rgb="FFFCFCFF"/>
        </patternFill>
      </fill>
      <alignment horizontal="right"/>
    </dxf>
    <dxf>
      <fill>
        <patternFill patternType="solid">
          <fgColor indexed="64"/>
          <bgColor rgb="FFFCFCFF"/>
        </patternFill>
      </fill>
      <alignment horizontal="left"/>
    </dxf>
    <dxf>
      <fill>
        <patternFill patternType="solid">
          <fgColor indexed="64"/>
          <bgColor rgb="FFFCFCFF"/>
        </patternFill>
      </fill>
      <alignment horizontal="right"/>
    </dxf>
    <dxf>
      <font>
        <b/>
        <sz val="14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CF08"/>
      <color rgb="FFE6B500"/>
      <color rgb="FFF6FAD6"/>
      <color rgb="FFFBF2D5"/>
      <color rgb="FFFFE997"/>
      <color rgb="FFFFDC5D"/>
      <color rgb="FFFFCC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Acquisition</a:t>
            </a:r>
            <a:r>
              <a:rPr lang="en-US" baseline="0"/>
              <a:t> cost with Profit/Loss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Total Invested $</c:v>
                </c:pt>
              </c:strCache>
            </c:strRef>
          </c:tx>
          <c:spPr>
            <a:solidFill>
              <a:srgbClr val="215C98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Sheet1!$B$5:$B$11</c:f>
              <c:strCache>
                <c:ptCount val="7"/>
                <c:pt idx="0">
                  <c:v>Bitcoin</c:v>
                </c:pt>
                <c:pt idx="1">
                  <c:v>Ethereum</c:v>
                </c:pt>
                <c:pt idx="2">
                  <c:v>Bitcoin Cash</c:v>
                </c:pt>
                <c:pt idx="3">
                  <c:v>BNB</c:v>
                </c:pt>
                <c:pt idx="4">
                  <c:v>Litecoin</c:v>
                </c:pt>
                <c:pt idx="5">
                  <c:v>Polkadot</c:v>
                </c:pt>
                <c:pt idx="6">
                  <c:v>Chainlink</c:v>
                </c:pt>
              </c:strCache>
            </c:strRef>
          </c:cat>
          <c:val>
            <c:numRef>
              <c:f>Sheet1!$E$5:$E$11</c:f>
              <c:numCache>
                <c:formatCode>_("$"* #,##0_);_("$"* \(#,##0\);_("$"* "-"??_);_(@_)</c:formatCode>
                <c:ptCount val="7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3-4C37-9252-745FBADE65BC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Profit / Loss $</c:v>
                </c:pt>
              </c:strCache>
            </c:strRef>
          </c:tx>
          <c:spPr>
            <a:solidFill>
              <a:srgbClr val="4EA72E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Sheet1!$B$5:$B$11</c:f>
              <c:strCache>
                <c:ptCount val="7"/>
                <c:pt idx="0">
                  <c:v>Bitcoin</c:v>
                </c:pt>
                <c:pt idx="1">
                  <c:v>Ethereum</c:v>
                </c:pt>
                <c:pt idx="2">
                  <c:v>Bitcoin Cash</c:v>
                </c:pt>
                <c:pt idx="3">
                  <c:v>BNB</c:v>
                </c:pt>
                <c:pt idx="4">
                  <c:v>Litecoin</c:v>
                </c:pt>
                <c:pt idx="5">
                  <c:v>Polkadot</c:v>
                </c:pt>
                <c:pt idx="6">
                  <c:v>Chainlink</c:v>
                </c:pt>
              </c:strCache>
            </c:strRef>
          </c:cat>
          <c:val>
            <c:numRef>
              <c:f>Sheet1!$H$5:$H$11</c:f>
              <c:numCache>
                <c:formatCode>"$"#,##0</c:formatCode>
                <c:ptCount val="7"/>
                <c:pt idx="0">
                  <c:v>334.05777415557372</c:v>
                </c:pt>
                <c:pt idx="1">
                  <c:v>318.92755742192139</c:v>
                </c:pt>
                <c:pt idx="2">
                  <c:v>262.9929485505354</c:v>
                </c:pt>
                <c:pt idx="3">
                  <c:v>663.87384517362216</c:v>
                </c:pt>
                <c:pt idx="4">
                  <c:v>-117.5919732441472</c:v>
                </c:pt>
                <c:pt idx="5">
                  <c:v>-276.74418604651157</c:v>
                </c:pt>
                <c:pt idx="6">
                  <c:v>-161.31105398457578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3-4C37-9252-745FBADE6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146527"/>
        <c:axId val="440149407"/>
      </c:barChart>
      <c:catAx>
        <c:axId val="44014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9407"/>
        <c:crosses val="autoZero"/>
        <c:auto val="1"/>
        <c:lblAlgn val="ctr"/>
        <c:lblOffset val="100"/>
        <c:noMultiLvlLbl val="0"/>
      </c:catAx>
      <c:valAx>
        <c:axId val="44014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</a:t>
            </a:r>
            <a:r>
              <a:rPr lang="en-US"/>
              <a:t>ROI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ROI</c:v>
                </c:pt>
              </c:strCache>
            </c:strRef>
          </c:tx>
          <c:spPr>
            <a:solidFill>
              <a:srgbClr val="B5E6A2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Sheet1!$B$5:$B$11</c:f>
              <c:strCache>
                <c:ptCount val="7"/>
                <c:pt idx="0">
                  <c:v>Bitcoin</c:v>
                </c:pt>
                <c:pt idx="1">
                  <c:v>Ethereum</c:v>
                </c:pt>
                <c:pt idx="2">
                  <c:v>Bitcoin Cash</c:v>
                </c:pt>
                <c:pt idx="3">
                  <c:v>BNB</c:v>
                </c:pt>
                <c:pt idx="4">
                  <c:v>Litecoin</c:v>
                </c:pt>
                <c:pt idx="5">
                  <c:v>Polkadot</c:v>
                </c:pt>
                <c:pt idx="6">
                  <c:v>Chainlink</c:v>
                </c:pt>
              </c:strCache>
            </c:strRef>
          </c:cat>
          <c:val>
            <c:numRef>
              <c:f>Sheet1!$I$5:$I$11</c:f>
              <c:numCache>
                <c:formatCode>0%</c:formatCode>
                <c:ptCount val="7"/>
                <c:pt idx="0">
                  <c:v>0.33405777415557375</c:v>
                </c:pt>
                <c:pt idx="1">
                  <c:v>0.31892755742192141</c:v>
                </c:pt>
                <c:pt idx="2">
                  <c:v>0.2629929485505354</c:v>
                </c:pt>
                <c:pt idx="3">
                  <c:v>0.66387384517362213</c:v>
                </c:pt>
                <c:pt idx="4">
                  <c:v>-0.11759197324414719</c:v>
                </c:pt>
                <c:pt idx="5">
                  <c:v>-0.27674418604651158</c:v>
                </c:pt>
                <c:pt idx="6">
                  <c:v>-0.16131105398457579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3-4B08-A56F-0CA0FAF983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77757599"/>
        <c:axId val="1777742239"/>
      </c:barChart>
      <c:catAx>
        <c:axId val="17777575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742239"/>
        <c:crosses val="autoZero"/>
        <c:auto val="1"/>
        <c:lblAlgn val="ctr"/>
        <c:lblOffset val="100"/>
        <c:noMultiLvlLbl val="0"/>
      </c:catAx>
      <c:valAx>
        <c:axId val="1777742239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77775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Portfolio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Portfolio</a:t>
          </a:r>
        </a:p>
      </cx:txPr>
    </cx:title>
    <cx:plotArea>
      <cx:plotAreaRegion>
        <cx:series layoutId="treemap" uniqueId="{8E103EAC-3804-4AEC-8871-386E55021958}">
          <cx:tx>
            <cx:txData>
              <cx:f>_xlchart.v1.1</cx:f>
              <cx:v>Current Value $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1533525</xdr:colOff>
      <xdr:row>15</xdr:row>
      <xdr:rowOff>28575</xdr:rowOff>
    </xdr:from>
    <xdr:to>
      <xdr:col>13</xdr:col>
      <xdr:colOff>123825</xdr:colOff>
      <xdr:row>29</xdr:row>
      <xdr:rowOff>371475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84FCDFEF-FFB9-D2E1-F550-79209A6E8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14</xdr:row>
      <xdr:rowOff>104775</xdr:rowOff>
    </xdr:from>
    <xdr:to>
      <xdr:col>24</xdr:col>
      <xdr:colOff>95250</xdr:colOff>
      <xdr:row>28</xdr:row>
      <xdr:rowOff>28575</xdr:rowOff>
    </xdr:to>
    <xdr:graphicFrame macro="">
      <xdr:nvGraphicFramePr>
        <xdr:cNvPr id="55" name="Chart 2">
          <a:extLst>
            <a:ext uri="{FF2B5EF4-FFF2-40B4-BE49-F238E27FC236}">
              <a16:creationId xmlns:a16="http://schemas.microsoft.com/office/drawing/2014/main" id="{42497BC2-D8C8-16AB-5EA7-8C46CB3EA861}"/>
            </a:ext>
            <a:ext uri="{147F2762-F138-4A5C-976F-8EAC2B608ADB}">
              <a16:predDERef xmlns:a16="http://schemas.microsoft.com/office/drawing/2014/main" pred="{84FCDFEF-FFB9-D2E1-F550-79209A6E8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514350</xdr:colOff>
      <xdr:row>15</xdr:row>
      <xdr:rowOff>152400</xdr:rowOff>
    </xdr:from>
    <xdr:to>
      <xdr:col>5</xdr:col>
      <xdr:colOff>895350</xdr:colOff>
      <xdr:row>29</xdr:row>
      <xdr:rowOff>228600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2" name="Chart 3">
              <a:extLst>
                <a:ext uri="{FF2B5EF4-FFF2-40B4-BE49-F238E27FC236}">
                  <a16:creationId xmlns:a16="http://schemas.microsoft.com/office/drawing/2014/main" id="{55973B75-7385-1AD6-434D-176C7EF99652}"/>
                </a:ext>
                <a:ext uri="{147F2762-F138-4A5C-976F-8EAC2B608ADB}">
                  <a16:predDERef xmlns:a16="http://schemas.microsoft.com/office/drawing/2014/main" pred="{42497BC2-D8C8-16AB-5EA7-8C46CB3EA8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7C62C8-E400-4C6A-A222-186FC5D3B321}" autoFormatId="16" applyNumberFormats="0" applyBorderFormats="0" applyFontFormats="0" applyPatternFormats="0" applyAlignmentFormats="0" applyWidthHeightFormats="0">
  <queryTableRefresh nextId="6">
    <queryTableFields count="5">
      <queryTableField id="1" name="Column1.id" tableColumnId="1"/>
      <queryTableField id="2" name="Column1.symbol" tableColumnId="2"/>
      <queryTableField id="3" name="Column1.name" tableColumnId="3"/>
      <queryTableField id="4" name="Column1.current_price" tableColumnId="4"/>
      <queryTableField id="5" name="Column1.price_change_percentage_24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2DC4DB-D77B-49DF-A20D-2983F6A5CFED}" name="markets?vs_currency_usd_ids_bitcoin_2Cethereum_2Cbitcoin_cash_2Cbinancecoin_2Cli" displayName="markets?vs_currency_usd_ids_bitcoin_2Cethereum_2Cbitcoin_cash_2Cbinancecoin_2Cli" ref="A1:E9" tableType="queryTable" totalsRowShown="0">
  <autoFilter ref="A1:E9" xr:uid="{062DC4DB-D77B-49DF-A20D-2983F6A5CFED}"/>
  <tableColumns count="5">
    <tableColumn id="1" xr3:uid="{8C700548-212A-4BEF-903D-47DED120246B}" uniqueName="1" name="Column1.id" queryTableFieldId="1"/>
    <tableColumn id="2" xr3:uid="{B0BAF48E-3CCD-4B06-9810-B8BA357211B6}" uniqueName="2" name="Column1.symbol" queryTableFieldId="2"/>
    <tableColumn id="3" xr3:uid="{C4EEC5A3-DCEE-4B33-845A-D86203687C61}" uniqueName="3" name="Column1.name" queryTableFieldId="3"/>
    <tableColumn id="4" xr3:uid="{7EAF2E25-ED35-44B2-AE57-B3AC704F79AA}" uniqueName="4" name="Column1.current_price" queryTableFieldId="4"/>
    <tableColumn id="5" xr3:uid="{5513FF04-4CA8-4F92-AB14-F324DC610B87}" uniqueName="5" name="Column1.price_change_percentage_24h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8F331-A36F-41D4-9AD9-93FF391F1A46}" name="Table1" displayName="Table1" ref="B4:L11" totalsRowShown="0" headerRowDxfId="12" dataDxfId="11">
  <autoFilter ref="B4:L11" xr:uid="{AD98F331-A36F-41D4-9AD9-93FF391F1A46}"/>
  <tableColumns count="11">
    <tableColumn id="1" xr3:uid="{9ABBB8BD-4C22-41DA-A90C-5C7F4E7B35FF}" name="Coin" dataDxfId="10"/>
    <tableColumn id="2" xr3:uid="{65746F45-EF4C-4DC7-97FD-B7CD53B88128}" name="Amount Purchased" dataDxfId="9">
      <calculatedColumnFormula>Table1[[#This Row],[Total Invested $]]/Table1[[#This Row],[Bought Coin Value]]</calculatedColumnFormula>
    </tableColumn>
    <tableColumn id="3" xr3:uid="{28738885-27EB-4F84-B2C0-2B23344B4496}" name="Date" dataDxfId="8"/>
    <tableColumn id="4" xr3:uid="{8FFF1588-7A34-48B8-BF8E-6BA09926E935}" name="Total Invested $" dataDxfId="7" dataCellStyle="Currency"/>
    <tableColumn id="12" xr3:uid="{2C3D3481-7EF2-4001-A342-FAD6BD289654}" name="Bought Coin Value" dataDxfId="6" dataCellStyle="Currency"/>
    <tableColumn id="5" xr3:uid="{BCC2A877-F6FB-4EDE-B37A-166B1C07E015}" name="Current Value $" dataDxfId="5" dataCellStyle="Currency">
      <calculatedColumnFormula>Table1[[#This Row],[Amount Purchased]]*Table1[[#This Row],[Current Price $]]</calculatedColumnFormula>
    </tableColumn>
    <tableColumn id="6" xr3:uid="{B93A9CE9-9BDD-4D2F-B19B-033FE0C60030}" name="Profit / Loss $" dataDxfId="4" dataCellStyle="Currency">
      <calculatedColumnFormula>Table1[[#This Row],[Current Value $]]-Table1[[#This Row],[Total Invested $]]</calculatedColumnFormula>
    </tableColumn>
    <tableColumn id="7" xr3:uid="{4F59CCF3-7258-4ACA-9610-34808A5C9047}" name="ROI" dataDxfId="3" dataCellStyle="Percent">
      <calculatedColumnFormula>Table1[[#This Row],[Profit / Loss $]]/Table1[[#This Row],[Total Invested $]]</calculatedColumnFormula>
    </tableColumn>
    <tableColumn id="8" xr3:uid="{A3BE976F-D11F-49BE-B542-32CE6069CB22}" name="24% change" dataDxfId="2" dataCellStyle="Percent">
      <calculatedColumnFormula>_xlfn.XLOOKUP(Table1[[#This Row],[Coin]],'markets_vs_currency=usd&amp;ids=bit'!C:C,'markets_vs_currency=usd&amp;ids=bit'!E:E,,0)</calculatedColumnFormula>
    </tableColumn>
    <tableColumn id="9" xr3:uid="{333C032F-BC2B-48CB-BC55-9B17358C6394}" name="Current Price $" dataDxfId="1" dataCellStyle="Currency">
      <calculatedColumnFormula array="1">_xlfn.XLOOKUP(Table1[[#This Row],[Coin]],markets?vs_currency_usd_ids_bitcoin_2Cethereum_2Cbitcoin_cash_2Cbinancecoin_2Cli[[#All],[Column1.name]],markets?vs_currency_usd_ids_bitcoin_2Cethereum_2Cbitcoin_cash_2Cbinancecoin_2Cli[[#All],[Column1.current_price]],,0)</calculatedColumnFormula>
    </tableColumn>
    <tableColumn id="10" xr3:uid="{B7C5FFBC-40C7-4499-9296-491D59465FCA}" name="Daily ROI" dataDxfId="0" dataCellStyle="Percent">
      <calculatedColumnFormula>Table1[[#This Row],[ROI]]/(TODAY()-Table1[[#This Row],[Date]])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5347-D3D7-422E-ACCC-33EF3F2DB5A4}">
  <dimension ref="A1:E9"/>
  <sheetViews>
    <sheetView workbookViewId="0">
      <selection activeCell="C11" sqref="C11"/>
    </sheetView>
  </sheetViews>
  <sheetFormatPr defaultRowHeight="14.45"/>
  <cols>
    <col min="1" max="1" width="12.42578125" bestFit="1" customWidth="1"/>
    <col min="2" max="2" width="16.7109375" bestFit="1" customWidth="1"/>
    <col min="3" max="3" width="15.7109375" bestFit="1" customWidth="1"/>
    <col min="4" max="4" width="22" bestFit="1" customWidth="1"/>
    <col min="5" max="5" width="36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58928</v>
      </c>
      <c r="E2">
        <v>3.0667399999999997E-2</v>
      </c>
    </row>
    <row r="3" spans="1:5">
      <c r="A3" t="s">
        <v>8</v>
      </c>
      <c r="B3" t="s">
        <v>9</v>
      </c>
      <c r="C3" t="s">
        <v>10</v>
      </c>
      <c r="D3">
        <v>3103.12</v>
      </c>
      <c r="E3">
        <v>1.00395E-2</v>
      </c>
    </row>
    <row r="4" spans="1:5">
      <c r="A4" t="s">
        <v>11</v>
      </c>
      <c r="B4" t="s">
        <v>12</v>
      </c>
      <c r="C4" t="s">
        <v>13</v>
      </c>
      <c r="D4">
        <v>522.29</v>
      </c>
      <c r="E4">
        <v>1.43918E-2</v>
      </c>
    </row>
    <row r="5" spans="1:5">
      <c r="A5" t="s">
        <v>14</v>
      </c>
      <c r="B5" t="s">
        <v>15</v>
      </c>
      <c r="C5" t="s">
        <v>16</v>
      </c>
      <c r="D5">
        <v>143.87</v>
      </c>
      <c r="E5">
        <v>2.26103E-2</v>
      </c>
    </row>
    <row r="6" spans="1:5">
      <c r="A6" t="s">
        <v>17</v>
      </c>
      <c r="B6" t="s">
        <v>18</v>
      </c>
      <c r="C6" t="s">
        <v>19</v>
      </c>
      <c r="D6">
        <v>6.22</v>
      </c>
      <c r="E6">
        <v>5.1136299999999996E-2</v>
      </c>
    </row>
    <row r="7" spans="1:5">
      <c r="A7" t="s">
        <v>20</v>
      </c>
      <c r="B7" t="s">
        <v>21</v>
      </c>
      <c r="C7" t="s">
        <v>22</v>
      </c>
      <c r="D7">
        <v>13.05</v>
      </c>
      <c r="E7">
        <v>1.8129000000000001E-3</v>
      </c>
    </row>
    <row r="8" spans="1:5">
      <c r="A8" t="s">
        <v>23</v>
      </c>
      <c r="B8" t="s">
        <v>24</v>
      </c>
      <c r="C8" t="s">
        <v>25</v>
      </c>
      <c r="D8">
        <v>338.52</v>
      </c>
      <c r="E8">
        <v>7.4977999999999998E-3</v>
      </c>
    </row>
    <row r="9" spans="1:5">
      <c r="A9" t="s">
        <v>26</v>
      </c>
      <c r="B9" t="s">
        <v>27</v>
      </c>
      <c r="C9" t="s">
        <v>28</v>
      </c>
      <c r="D9">
        <v>65.959999999999994</v>
      </c>
      <c r="E9">
        <v>1.0327900000000001E-2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7EB-1C8C-411F-A5A2-4887332BEEBE}">
  <dimension ref="A1:X119"/>
  <sheetViews>
    <sheetView showGridLines="0" tabSelected="1" topLeftCell="A4" zoomScale="80" zoomScaleNormal="80" workbookViewId="0">
      <selection activeCell="O34" sqref="O34"/>
    </sheetView>
  </sheetViews>
  <sheetFormatPr defaultRowHeight="14.45"/>
  <cols>
    <col min="1" max="1" width="9.140625" style="9"/>
    <col min="2" max="2" width="24.28515625" style="9" customWidth="1"/>
    <col min="3" max="3" width="25.28515625" style="9" customWidth="1"/>
    <col min="4" max="4" width="24.5703125" style="9" bestFit="1" customWidth="1"/>
    <col min="5" max="5" width="24" style="9" customWidth="1"/>
    <col min="6" max="6" width="25.140625" style="9" customWidth="1"/>
    <col min="7" max="8" width="21.7109375" style="9" customWidth="1"/>
    <col min="9" max="9" width="18.28515625" style="9" customWidth="1"/>
    <col min="10" max="10" width="17.42578125" style="9" customWidth="1"/>
    <col min="11" max="11" width="21.85546875" style="9" customWidth="1"/>
    <col min="12" max="12" width="14.28515625" style="9" customWidth="1"/>
    <col min="13" max="13" width="9" style="9" customWidth="1"/>
    <col min="14" max="16384" width="9.140625" style="9"/>
  </cols>
  <sheetData>
    <row r="1" spans="1:24" customFormat="1" ht="25.15" customHeight="1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customFormat="1" ht="25.9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s="30" customFormat="1" ht="10.5" customHeight="1"/>
    <row r="4" spans="1:24" s="28" customFormat="1" ht="45.75" customHeight="1">
      <c r="B4" s="29" t="s">
        <v>30</v>
      </c>
      <c r="C4" s="29" t="s">
        <v>31</v>
      </c>
      <c r="D4" s="29" t="s">
        <v>32</v>
      </c>
      <c r="E4" s="29" t="s">
        <v>33</v>
      </c>
      <c r="F4" s="29" t="s">
        <v>34</v>
      </c>
      <c r="G4" s="29" t="s">
        <v>35</v>
      </c>
      <c r="H4" s="29" t="s">
        <v>36</v>
      </c>
      <c r="I4" s="29" t="s">
        <v>37</v>
      </c>
      <c r="J4" s="29" t="s">
        <v>38</v>
      </c>
      <c r="K4" s="29" t="s">
        <v>39</v>
      </c>
      <c r="L4" s="29" t="s">
        <v>40</v>
      </c>
    </row>
    <row r="5" spans="1:24" s="22" customFormat="1" ht="15">
      <c r="A5" s="15"/>
      <c r="B5" s="23" t="s">
        <v>7</v>
      </c>
      <c r="C5" s="16">
        <f>Table1[[#This Row],[Total Invested $]]/Table1[[#This Row],[Bought Coin Value]]</f>
        <v>2.2638775695010414E-2</v>
      </c>
      <c r="D5" s="17">
        <v>45292</v>
      </c>
      <c r="E5" s="18">
        <v>1000</v>
      </c>
      <c r="F5" s="14">
        <v>44172</v>
      </c>
      <c r="G5" s="14">
        <f>Table1[[#This Row],[Amount Purchased]]*Table1[[#This Row],[Current Price $]]</f>
        <v>1334.0577741555737</v>
      </c>
      <c r="H5" s="19">
        <f>Table1[[#This Row],[Current Value $]]-Table1[[#This Row],[Total Invested $]]</f>
        <v>334.05777415557372</v>
      </c>
      <c r="I5" s="20">
        <f>Table1[[#This Row],[Profit / Loss $]]/Table1[[#This Row],[Total Invested $]]</f>
        <v>0.33405777415557375</v>
      </c>
      <c r="J5" s="20">
        <f>_xlfn.XLOOKUP(Table1[[#This Row],[Coin]],'markets_vs_currency=usd&amp;ids=bit'!C:C,'markets_vs_currency=usd&amp;ids=bit'!E:E,,0)</f>
        <v>3.0667399999999997E-2</v>
      </c>
      <c r="K5" s="14" cm="1">
        <f t="array" ref="K5">_xlfn.XLOOKUP(Table1[[#This Row],[Coin]],markets?vs_currency_usd_ids_bitcoin_2Cethereum_2Cbitcoin_cash_2Cbinancecoin_2Cli[[#All],[Column1.name]],markets?vs_currency_usd_ids_bitcoin_2Cethereum_2Cbitcoin_cash_2Cbinancecoin_2Cli[[#All],[Column1.current_price]],,0)</f>
        <v>58928</v>
      </c>
      <c r="L5" s="21">
        <f ca="1">Table1[[#This Row],[ROI]]/(TODAY()-Table1[[#This Row],[Date]])</f>
        <v>1.5184444279798808E-3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s="22" customFormat="1" ht="15">
      <c r="A6" s="15"/>
      <c r="B6" s="23" t="s">
        <v>10</v>
      </c>
      <c r="C6" s="16">
        <f>Table1[[#This Row],[Total Invested $]]/Table1[[#This Row],[Bought Coin Value]]</f>
        <v>0.42503272752001903</v>
      </c>
      <c r="D6" s="17">
        <v>45292</v>
      </c>
      <c r="E6" s="18">
        <v>1000</v>
      </c>
      <c r="F6" s="14">
        <v>2352.7600000000002</v>
      </c>
      <c r="G6" s="14">
        <f>Table1[[#This Row],[Amount Purchased]]*Table1[[#This Row],[Current Price $]]</f>
        <v>1318.9275574219214</v>
      </c>
      <c r="H6" s="19">
        <f>Table1[[#This Row],[Current Value $]]-Table1[[#This Row],[Total Invested $]]</f>
        <v>318.92755742192139</v>
      </c>
      <c r="I6" s="20">
        <f>Table1[[#This Row],[Profit / Loss $]]/Table1[[#This Row],[Total Invested $]]</f>
        <v>0.31892755742192141</v>
      </c>
      <c r="J6" s="20">
        <f>_xlfn.XLOOKUP(Table1[[#This Row],[Coin]],'markets_vs_currency=usd&amp;ids=bit'!C:C,'markets_vs_currency=usd&amp;ids=bit'!E:E,,0)</f>
        <v>1.00395E-2</v>
      </c>
      <c r="K6" s="14" cm="1">
        <f t="array" ref="K6">_xlfn.XLOOKUP(Table1[[#This Row],[Coin]],markets?vs_currency_usd_ids_bitcoin_2Cethereum_2Cbitcoin_cash_2Cbinancecoin_2Cli[[#All],[Column1.name]],markets?vs_currency_usd_ids_bitcoin_2Cethereum_2Cbitcoin_cash_2Cbinancecoin_2Cli[[#All],[Column1.current_price]],,0)</f>
        <v>3103.12</v>
      </c>
      <c r="L6" s="21">
        <f ca="1">Table1[[#This Row],[ROI]]/(TODAY()-Table1[[#This Row],[Date]])</f>
        <v>1.4496707155541883E-3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s="22" customFormat="1" ht="15">
      <c r="A7" s="15"/>
      <c r="B7" s="23" t="s">
        <v>25</v>
      </c>
      <c r="C7" s="16">
        <f>Table1[[#This Row],[Total Invested $]]/Table1[[#This Row],[Bought Coin Value]]</f>
        <v>3.7309256426519424</v>
      </c>
      <c r="D7" s="17">
        <v>45292</v>
      </c>
      <c r="E7" s="18">
        <v>1000</v>
      </c>
      <c r="F7" s="14">
        <v>268.02999999999997</v>
      </c>
      <c r="G7" s="14">
        <f>Table1[[#This Row],[Amount Purchased]]*Table1[[#This Row],[Current Price $]]</f>
        <v>1262.9929485505354</v>
      </c>
      <c r="H7" s="19">
        <f>Table1[[#This Row],[Current Value $]]-Table1[[#This Row],[Total Invested $]]</f>
        <v>262.9929485505354</v>
      </c>
      <c r="I7" s="20">
        <f>Table1[[#This Row],[Profit / Loss $]]/Table1[[#This Row],[Total Invested $]]</f>
        <v>0.2629929485505354</v>
      </c>
      <c r="J7" s="20">
        <f>_xlfn.XLOOKUP(Table1[[#This Row],[Coin]],'markets_vs_currency=usd&amp;ids=bit'!C:C,'markets_vs_currency=usd&amp;ids=bit'!E:E,,0)</f>
        <v>7.4977999999999998E-3</v>
      </c>
      <c r="K7" s="14" cm="1">
        <f t="array" ref="K7">_xlfn.XLOOKUP(Table1[[#This Row],[Coin]],markets?vs_currency_usd_ids_bitcoin_2Cethereum_2Cbitcoin_cash_2Cbinancecoin_2Cli[[#All],[Column1.name]],markets?vs_currency_usd_ids_bitcoin_2Cethereum_2Cbitcoin_cash_2Cbinancecoin_2Cli[[#All],[Column1.current_price]],,0)</f>
        <v>338.52</v>
      </c>
      <c r="L7" s="21">
        <f ca="1">Table1[[#This Row],[ROI]]/(TODAY()-Table1[[#This Row],[Date]])</f>
        <v>1.1954224934115245E-3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s="22" customFormat="1" ht="15">
      <c r="A8" s="15"/>
      <c r="B8" s="23" t="s">
        <v>13</v>
      </c>
      <c r="C8" s="16">
        <f>Table1[[#This Row],[Total Invested $]]/Table1[[#This Row],[Bought Coin Value]]</f>
        <v>3.1857279388340238</v>
      </c>
      <c r="D8" s="17">
        <v>45292</v>
      </c>
      <c r="E8" s="18">
        <v>1000</v>
      </c>
      <c r="F8" s="14">
        <v>313.89999999999998</v>
      </c>
      <c r="G8" s="14">
        <f>Table1[[#This Row],[Amount Purchased]]*Table1[[#This Row],[Current Price $]]</f>
        <v>1663.8738451736222</v>
      </c>
      <c r="H8" s="19">
        <f>Table1[[#This Row],[Current Value $]]-Table1[[#This Row],[Total Invested $]]</f>
        <v>663.87384517362216</v>
      </c>
      <c r="I8" s="20">
        <f>Table1[[#This Row],[Profit / Loss $]]/Table1[[#This Row],[Total Invested $]]</f>
        <v>0.66387384517362213</v>
      </c>
      <c r="J8" s="20">
        <f>_xlfn.XLOOKUP(Table1[[#This Row],[Coin]],'markets_vs_currency=usd&amp;ids=bit'!C:C,'markets_vs_currency=usd&amp;ids=bit'!E:E,,0)</f>
        <v>1.43918E-2</v>
      </c>
      <c r="K8" s="14" cm="1">
        <f t="array" ref="K8">_xlfn.XLOOKUP(Table1[[#This Row],[Coin]],markets?vs_currency_usd_ids_bitcoin_2Cethereum_2Cbitcoin_cash_2Cbinancecoin_2Cli[[#All],[Column1.name]],markets?vs_currency_usd_ids_bitcoin_2Cethereum_2Cbitcoin_cash_2Cbinancecoin_2Cli[[#All],[Column1.current_price]],,0)</f>
        <v>522.29</v>
      </c>
      <c r="L8" s="21">
        <f ca="1">Table1[[#This Row],[ROI]]/(TODAY()-Table1[[#This Row],[Date]])</f>
        <v>3.0176083871528278E-3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s="22" customFormat="1" ht="15">
      <c r="A9" s="15"/>
      <c r="B9" s="23" t="s">
        <v>28</v>
      </c>
      <c r="C9" s="16">
        <f>Table1[[#This Row],[Total Invested $]]/Table1[[#This Row],[Bought Coin Value]]</f>
        <v>13.377926421404682</v>
      </c>
      <c r="D9" s="17">
        <v>45292</v>
      </c>
      <c r="E9" s="18">
        <v>1000</v>
      </c>
      <c r="F9" s="14">
        <v>74.75</v>
      </c>
      <c r="G9" s="14">
        <f>Table1[[#This Row],[Amount Purchased]]*Table1[[#This Row],[Current Price $]]</f>
        <v>882.4080267558528</v>
      </c>
      <c r="H9" s="19">
        <f>Table1[[#This Row],[Current Value $]]-Table1[[#This Row],[Total Invested $]]</f>
        <v>-117.5919732441472</v>
      </c>
      <c r="I9" s="20">
        <f>Table1[[#This Row],[Profit / Loss $]]/Table1[[#This Row],[Total Invested $]]</f>
        <v>-0.11759197324414719</v>
      </c>
      <c r="J9" s="20">
        <f>_xlfn.XLOOKUP(Table1[[#This Row],[Coin]],'markets_vs_currency=usd&amp;ids=bit'!C:C,'markets_vs_currency=usd&amp;ids=bit'!E:E,,0)</f>
        <v>1.0327900000000001E-2</v>
      </c>
      <c r="K9" s="14" cm="1">
        <f t="array" ref="K9">_xlfn.XLOOKUP(Table1[[#This Row],[Coin]],markets?vs_currency_usd_ids_bitcoin_2Cethereum_2Cbitcoin_cash_2Cbinancecoin_2Cli[[#All],[Column1.name]],markets?vs_currency_usd_ids_bitcoin_2Cethereum_2Cbitcoin_cash_2Cbinancecoin_2Cli[[#All],[Column1.current_price]],,0)</f>
        <v>65.959999999999994</v>
      </c>
      <c r="L9" s="21">
        <f ca="1">Table1[[#This Row],[ROI]]/(TODAY()-Table1[[#This Row],[Date]])</f>
        <v>-5.3450896929157815E-4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s="22" customFormat="1" ht="15">
      <c r="A10" s="15"/>
      <c r="B10" s="23" t="s">
        <v>19</v>
      </c>
      <c r="C10" s="16">
        <f>Table1[[#This Row],[Total Invested $]]/Table1[[#This Row],[Bought Coin Value]]</f>
        <v>116.27906976744187</v>
      </c>
      <c r="D10" s="17">
        <v>45292</v>
      </c>
      <c r="E10" s="18">
        <v>1000</v>
      </c>
      <c r="F10" s="14">
        <v>8.6</v>
      </c>
      <c r="G10" s="14">
        <f>Table1[[#This Row],[Amount Purchased]]*Table1[[#This Row],[Current Price $]]</f>
        <v>723.25581395348843</v>
      </c>
      <c r="H10" s="19">
        <f>Table1[[#This Row],[Current Value $]]-Table1[[#This Row],[Total Invested $]]</f>
        <v>-276.74418604651157</v>
      </c>
      <c r="I10" s="20">
        <f>Table1[[#This Row],[Profit / Loss $]]/Table1[[#This Row],[Total Invested $]]</f>
        <v>-0.27674418604651158</v>
      </c>
      <c r="J10" s="20">
        <f>_xlfn.XLOOKUP(Table1[[#This Row],[Coin]],'markets_vs_currency=usd&amp;ids=bit'!C:C,'markets_vs_currency=usd&amp;ids=bit'!E:E,,0)</f>
        <v>5.1136299999999996E-2</v>
      </c>
      <c r="K10" s="14" cm="1">
        <f t="array" ref="K10">_xlfn.XLOOKUP(Table1[[#This Row],[Coin]],markets?vs_currency_usd_ids_bitcoin_2Cethereum_2Cbitcoin_cash_2Cbinancecoin_2Cli[[#All],[Column1.name]],markets?vs_currency_usd_ids_bitcoin_2Cethereum_2Cbitcoin_cash_2Cbinancecoin_2Cli[[#All],[Column1.current_price]],,0)</f>
        <v>6.22</v>
      </c>
      <c r="L10" s="21">
        <f ca="1">Table1[[#This Row],[ROI]]/(TODAY()-Table1[[#This Row],[Date]])</f>
        <v>-1.2579281183932344E-3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s="22" customFormat="1" ht="15">
      <c r="A11" s="15"/>
      <c r="B11" s="23" t="s">
        <v>22</v>
      </c>
      <c r="C11" s="16">
        <f>Table1[[#This Row],[Total Invested $]]/Table1[[#This Row],[Bought Coin Value]]</f>
        <v>64.267352185089976</v>
      </c>
      <c r="D11" s="17">
        <v>45292</v>
      </c>
      <c r="E11" s="18">
        <v>1000</v>
      </c>
      <c r="F11" s="14">
        <v>15.56</v>
      </c>
      <c r="G11" s="14">
        <f>Table1[[#This Row],[Amount Purchased]]*Table1[[#This Row],[Current Price $]]</f>
        <v>838.68894601542422</v>
      </c>
      <c r="H11" s="19">
        <f>Table1[[#This Row],[Current Value $]]-Table1[[#This Row],[Total Invested $]]</f>
        <v>-161.31105398457578</v>
      </c>
      <c r="I11" s="20">
        <f>Table1[[#This Row],[Profit / Loss $]]/Table1[[#This Row],[Total Invested $]]</f>
        <v>-0.16131105398457579</v>
      </c>
      <c r="J11" s="20">
        <f>_xlfn.XLOOKUP(Table1[[#This Row],[Coin]],'markets_vs_currency=usd&amp;ids=bit'!C:C,'markets_vs_currency=usd&amp;ids=bit'!E:E,,0)</f>
        <v>1.8129000000000001E-3</v>
      </c>
      <c r="K11" s="14" cm="1">
        <f t="array" ref="K11">_xlfn.XLOOKUP(Table1[[#This Row],[Coin]],markets?vs_currency_usd_ids_bitcoin_2Cethereum_2Cbitcoin_cash_2Cbinancecoin_2Cli[[#All],[Column1.name]],markets?vs_currency_usd_ids_bitcoin_2Cethereum_2Cbitcoin_cash_2Cbinancecoin_2Cli[[#All],[Column1.current_price]],,0)</f>
        <v>13.05</v>
      </c>
      <c r="L11" s="21">
        <f ca="1">Table1[[#This Row],[ROI]]/(TODAY()-Table1[[#This Row],[Date]])</f>
        <v>-7.3323206356625361E-4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customFormat="1" ht="15">
      <c r="A12" s="1"/>
      <c r="B12" s="1"/>
      <c r="C12" s="2"/>
      <c r="D12" s="3"/>
      <c r="E12" s="4"/>
      <c r="F12" s="5"/>
      <c r="G12" s="5"/>
      <c r="H12" s="6"/>
      <c r="I12" s="7"/>
      <c r="J12" s="7"/>
      <c r="K12" s="5"/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customFormat="1" ht="20.2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24" customFormat="1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customFormat="1" ht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customFormat="1" ht="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customFormat="1" ht="24" customHeight="1">
      <c r="A17" s="1"/>
      <c r="B17" s="31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customFormat="1" ht="36" customHeight="1">
      <c r="A18" s="1"/>
      <c r="B18" s="11">
        <f>SUM(Table1[Total Invested $])</f>
        <v>7000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customFormat="1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customFormat="1" ht="24" customHeight="1">
      <c r="A20" s="1"/>
      <c r="B20" s="31" t="s">
        <v>42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customFormat="1" ht="36" customHeight="1">
      <c r="A21" s="1"/>
      <c r="B21" s="11">
        <f>SUM(Table1[Profit / Loss $])</f>
        <v>1024.2049120264182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customFormat="1" ht="22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customFormat="1" ht="24" customHeight="1">
      <c r="A23" s="1"/>
      <c r="B23" s="31" t="s">
        <v>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customFormat="1" ht="36" customHeight="1">
      <c r="A24" s="1"/>
      <c r="B24" s="11">
        <f>SUM(Table1[Current Value $])</f>
        <v>8024.2049120264192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customFormat="1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customFormat="1" ht="24" customHeight="1">
      <c r="A26" s="1"/>
      <c r="B26" s="31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customFormat="1" ht="36" customHeight="1">
      <c r="A27" s="1"/>
      <c r="B27" s="12">
        <f>B21/B18</f>
        <v>0.14631498743234547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customFormat="1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customFormat="1" ht="24" customHeight="1">
      <c r="A29" s="1"/>
      <c r="B29" s="31" t="s">
        <v>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customFormat="1" ht="36" customHeight="1">
      <c r="A30" s="1"/>
      <c r="B30" s="12">
        <f>AVERAGE(Table1[24% change])</f>
        <v>1.7981942857142857E-2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customFormat="1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customFormat="1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customFormat="1" ht="21">
      <c r="A33" s="1"/>
      <c r="B33" s="24" t="s">
        <v>46</v>
      </c>
      <c r="C33" s="26" t="s">
        <v>47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customFormat="1" ht="28.5">
      <c r="A34" s="1"/>
      <c r="B34" s="25" t="str">
        <f>_xlfn.XLOOKUP(B35,Table1[ROI],Table1[Coin],,0)</f>
        <v>Polkadot</v>
      </c>
      <c r="C34" s="13" t="str">
        <f>_xlfn.XLOOKUP(C35,Table1[ROI],Table1[Coin],,0)</f>
        <v>BNB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customFormat="1" ht="18.75">
      <c r="A35" s="1"/>
      <c r="B35" s="32">
        <f>MIN(Table1[ROI])</f>
        <v>-0.27674418604651158</v>
      </c>
      <c r="C35" s="27">
        <f>MAX(Table1[ROI])</f>
        <v>0.66387384517362213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customFormat="1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customForma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customForma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customForma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customForma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customForma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customForma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customForma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customForma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customForma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customForma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customForma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customForma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customForma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119" ht="15"/>
  </sheetData>
  <mergeCells count="2">
    <mergeCell ref="A1:L2"/>
    <mergeCell ref="A13:X13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A5608-F469-4D1E-91B0-8C637E153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Rozic</dc:creator>
  <cp:keywords/>
  <dc:description/>
  <cp:lastModifiedBy/>
  <cp:revision/>
  <dcterms:created xsi:type="dcterms:W3CDTF">2024-07-09T22:45:27Z</dcterms:created>
  <dcterms:modified xsi:type="dcterms:W3CDTF">2024-08-08T23:45:13Z</dcterms:modified>
  <cp:category/>
  <cp:contentStatus/>
</cp:coreProperties>
</file>