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ktop\data analyst\Excel\CRYPTOPROJECT\"/>
    </mc:Choice>
  </mc:AlternateContent>
  <xr:revisionPtr revIDLastSave="0" documentId="13_ncr:1_{E1846B4B-0EFA-4EEF-8FE7-5097038B90A8}" xr6:coauthVersionLast="47" xr6:coauthVersionMax="47" xr10:uidLastSave="{00000000-0000-0000-0000-000000000000}"/>
  <bookViews>
    <workbookView xWindow="-108" yWindow="-108" windowWidth="23256" windowHeight="12456" activeTab="1" xr2:uid="{2D810B61-DD62-41BC-9618-BC33D34E771D}"/>
  </bookViews>
  <sheets>
    <sheet name="markets_vs_currency=usd&amp;ids=bit" sheetId="2" r:id="rId1"/>
    <sheet name="Sheet1" sheetId="1" r:id="rId2"/>
  </sheets>
  <definedNames>
    <definedName name="_xlchart.v1.0" hidden="1">Sheet1!$B$5:$B$11</definedName>
    <definedName name="_xlchart.v1.1" hidden="1">Sheet1!$G$4</definedName>
    <definedName name="_xlchart.v1.2" hidden="1">Sheet1!$G$5:$G$11</definedName>
    <definedName name="_xlchart.v1.3" hidden="1">Sheet1!$B$5:$B$12</definedName>
    <definedName name="_xlchart.v1.4" hidden="1">Sheet1!$F$4</definedName>
    <definedName name="_xlchart.v1.5" hidden="1">Sheet1!$F$5:$F$12</definedName>
    <definedName name="ExternalData_1" localSheetId="0" hidden="1">'markets_vs_currency=usd&amp;ids=bit'!$A$1:$E$9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J5" i="1"/>
  <c r="J6" i="1"/>
  <c r="J7" i="1"/>
  <c r="J8" i="1"/>
  <c r="J9" i="1"/>
  <c r="J10" i="1"/>
  <c r="J11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5" i="1" a="1"/>
  <c r="K5" i="1" s="1"/>
  <c r="B15" i="1"/>
  <c r="G10" i="1" l="1"/>
  <c r="H10" i="1" s="1"/>
  <c r="I10" i="1" s="1"/>
  <c r="L10" i="1" s="1"/>
  <c r="G9" i="1"/>
  <c r="H9" i="1" s="1"/>
  <c r="I9" i="1" s="1"/>
  <c r="L9" i="1" s="1"/>
  <c r="G8" i="1"/>
  <c r="H8" i="1" s="1"/>
  <c r="I8" i="1" s="1"/>
  <c r="L8" i="1" s="1"/>
  <c r="G7" i="1"/>
  <c r="H7" i="1" s="1"/>
  <c r="I7" i="1" s="1"/>
  <c r="L7" i="1" s="1"/>
  <c r="G6" i="1"/>
  <c r="H6" i="1" s="1"/>
  <c r="I6" i="1" s="1"/>
  <c r="L6" i="1" s="1"/>
  <c r="G5" i="1"/>
  <c r="G11" i="1"/>
  <c r="H11" i="1" s="1"/>
  <c r="I11" i="1" s="1"/>
  <c r="L11" i="1" s="1"/>
  <c r="B18" i="1"/>
  <c r="H5" i="1"/>
  <c r="I5" i="1" s="1"/>
  <c r="G15" i="1" l="1"/>
  <c r="D15" i="1"/>
  <c r="D18" i="1" s="1"/>
  <c r="I16" i="1"/>
  <c r="I15" i="1" s="1"/>
  <c r="K16" i="1"/>
  <c r="K15" i="1" s="1"/>
  <c r="L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F37363-17CE-47AB-B359-0C8EC2127DA7}" keepAlive="1" name="Query - markets?vs_currency=usd&amp;ids=bitcoin%2Cethereum%2Cbitcoin-cash%2Cbinancecoin%2Cli" description="Connection to the 'markets?vs_currency=usd&amp;ids=bitcoin%2Cethereum%2Cbitcoin-cash%2Cbinancecoin%2Cli' query in the workbook." type="5" refreshedVersion="8" background="1" saveData="1">
    <dbPr connection="Provider=Microsoft.Mashup.OleDb.1;Data Source=$Workbook$;Location=&quot;markets?vs_currency=usd&amp;ids=bitcoin%2Cethereum%2Cbitcoin-cash%2Cbinancecoin%2Cli&quot;;Extended Properties=&quot;&quot;" command="SELECT * FROM [markets?vs_currency=usd&amp;ids=bitcoin%2Cethereum%2Cbitcoin-cash%2Cbinancecoin%2Cl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<sst xmlns="http://schemas.openxmlformats.org/spreadsheetml/2006/main" count="54" uniqueCount="47">
  <si>
    <t>Coin</t>
  </si>
  <si>
    <t>Amount Purchased</t>
  </si>
  <si>
    <t>Date</t>
  </si>
  <si>
    <t>ROI</t>
  </si>
  <si>
    <t>24% change</t>
  </si>
  <si>
    <t>Daily ROI</t>
  </si>
  <si>
    <t>Bitcoin</t>
  </si>
  <si>
    <t>Ethereum</t>
  </si>
  <si>
    <t>Bitcoin Cash</t>
  </si>
  <si>
    <t>Litecoin</t>
  </si>
  <si>
    <t>Polkadot</t>
  </si>
  <si>
    <t>Chainlink</t>
  </si>
  <si>
    <t>Total Invested $</t>
  </si>
  <si>
    <t>Current Value $</t>
  </si>
  <si>
    <t>Profit / Loss $</t>
  </si>
  <si>
    <t>Current Price $</t>
  </si>
  <si>
    <t>Cost</t>
  </si>
  <si>
    <t>Profit/Loss</t>
  </si>
  <si>
    <t>Holding</t>
  </si>
  <si>
    <t>Worst Return</t>
  </si>
  <si>
    <t>Best Return</t>
  </si>
  <si>
    <t>24H % Change</t>
  </si>
  <si>
    <t>Total ROI</t>
  </si>
  <si>
    <t>Column1.id</t>
  </si>
  <si>
    <t>Column1.symbol</t>
  </si>
  <si>
    <t>Column1.name</t>
  </si>
  <si>
    <t>Column1.current_price</t>
  </si>
  <si>
    <t>Column1.price_change_percentage_24h</t>
  </si>
  <si>
    <t>bitcoin</t>
  </si>
  <si>
    <t>btc</t>
  </si>
  <si>
    <t>ethereum</t>
  </si>
  <si>
    <t>eth</t>
  </si>
  <si>
    <t>binancecoin</t>
  </si>
  <si>
    <t>bnb</t>
  </si>
  <si>
    <t>BNB</t>
  </si>
  <si>
    <t>polkadot</t>
  </si>
  <si>
    <t>dot</t>
  </si>
  <si>
    <t>chainlink</t>
  </si>
  <si>
    <t>link</t>
  </si>
  <si>
    <t>bitcoin-cash</t>
  </si>
  <si>
    <t>bch</t>
  </si>
  <si>
    <t>litecoin</t>
  </si>
  <si>
    <t>ltc</t>
  </si>
  <si>
    <t>solana</t>
  </si>
  <si>
    <t>sol</t>
  </si>
  <si>
    <t>Solana</t>
  </si>
  <si>
    <t>Bought Coin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</si>
</sst>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  <numFmt numFmtId="170" formatCode="&quot;$&quot;#,##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theme="9" tint="0.39997558519241921"/>
      <name val="Aptos Narrow"/>
      <family val="2"/>
      <scheme val="minor"/>
    </font>
    <font>
      <b/>
      <sz val="14"/>
      <color theme="9" tint="0.79998168889431442"/>
      <name val="Aptos Narrow"/>
      <family val="2"/>
      <scheme val="minor"/>
    </font>
    <font>
      <b/>
      <sz val="14"/>
      <color theme="5" tint="-0.249977111117893"/>
      <name val="Aptos Narrow"/>
      <family val="2"/>
      <scheme val="minor"/>
    </font>
    <font>
      <sz val="22"/>
      <color theme="5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rgb="FFE6B500"/>
        </stop>
        <stop position="1">
          <color rgb="FFFFCC11"/>
        </stop>
      </gradientFill>
    </fill>
    <fill>
      <gradientFill degree="90">
        <stop position="0">
          <color rgb="FFFFCC11"/>
        </stop>
        <stop position="1">
          <color rgb="FFFFE997"/>
        </stop>
      </gradientFill>
    </fill>
    <fill>
      <patternFill patternType="solid">
        <fgColor rgb="FFF6FAD6"/>
        <bgColor indexed="64"/>
      </patternFill>
    </fill>
    <fill>
      <patternFill patternType="solid">
        <fgColor rgb="FFDECF08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15" fontId="0" fillId="4" borderId="0" xfId="0" applyNumberFormat="1" applyFill="1"/>
    <xf numFmtId="44" fontId="0" fillId="4" borderId="0" xfId="1" applyFont="1" applyFill="1"/>
    <xf numFmtId="44" fontId="0" fillId="4" borderId="0" xfId="1" applyNumberFormat="1" applyFont="1" applyFill="1"/>
    <xf numFmtId="167" fontId="0" fillId="4" borderId="0" xfId="1" applyNumberFormat="1" applyFont="1" applyFill="1"/>
    <xf numFmtId="0" fontId="3" fillId="5" borderId="1" xfId="0" applyFont="1" applyFill="1" applyBorder="1" applyAlignment="1">
      <alignment horizontal="center"/>
    </xf>
    <xf numFmtId="167" fontId="4" fillId="4" borderId="2" xfId="0" applyNumberFormat="1" applyFont="1" applyFill="1" applyBorder="1" applyAlignment="1">
      <alignment horizontal="center"/>
    </xf>
    <xf numFmtId="170" fontId="0" fillId="4" borderId="0" xfId="1" applyNumberFormat="1" applyFont="1" applyFill="1"/>
    <xf numFmtId="170" fontId="4" fillId="4" borderId="2" xfId="1" applyNumberFormat="1" applyFont="1" applyFill="1" applyBorder="1" applyAlignment="1">
      <alignment horizontal="center"/>
    </xf>
    <xf numFmtId="9" fontId="0" fillId="4" borderId="0" xfId="2" applyFont="1" applyFill="1"/>
    <xf numFmtId="2" fontId="0" fillId="4" borderId="0" xfId="0" applyNumberFormat="1" applyFill="1"/>
    <xf numFmtId="10" fontId="0" fillId="4" borderId="0" xfId="2" applyNumberFormat="1" applyFont="1" applyFill="1"/>
    <xf numFmtId="9" fontId="4" fillId="4" borderId="2" xfId="2" applyFont="1" applyFill="1" applyBorder="1" applyAlignment="1">
      <alignment horizontal="center"/>
    </xf>
    <xf numFmtId="170" fontId="5" fillId="4" borderId="2" xfId="1" applyNumberFormat="1" applyFont="1" applyFill="1" applyBorder="1" applyAlignment="1">
      <alignment horizontal="center"/>
    </xf>
    <xf numFmtId="9" fontId="6" fillId="5" borderId="1" xfId="2" applyFont="1" applyFill="1" applyBorder="1" applyAlignment="1">
      <alignment horizontal="center"/>
    </xf>
    <xf numFmtId="9" fontId="7" fillId="5" borderId="1" xfId="2" applyFont="1" applyFill="1" applyBorder="1" applyAlignment="1">
      <alignment horizontal="center"/>
    </xf>
    <xf numFmtId="170" fontId="8" fillId="4" borderId="2" xfId="1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3">
    <dxf>
      <numFmt numFmtId="2" formatCode="0.00"/>
      <fill>
        <patternFill patternType="solid">
          <fgColor indexed="64"/>
          <bgColor rgb="FFF6FAD6"/>
        </patternFill>
      </fill>
    </dxf>
    <dxf>
      <fill>
        <patternFill patternType="solid">
          <fgColor indexed="64"/>
          <bgColor rgb="FFF6FAD6"/>
        </patternFill>
      </fill>
    </dxf>
    <dxf>
      <fill>
        <patternFill patternType="solid">
          <fgColor indexed="64"/>
          <bgColor rgb="FFF6FAD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rgb="FFF6FAD6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rgb="FFF6FAD6"/>
        </patternFill>
      </fill>
    </dxf>
    <dxf>
      <numFmt numFmtId="167" formatCode="_(&quot;$&quot;* #,##0_);_(&quot;$&quot;* \(#,##0\);_(&quot;$&quot;* &quot;-&quot;??_);_(@_)"/>
      <fill>
        <patternFill patternType="solid">
          <fgColor indexed="64"/>
          <bgColor rgb="FFF6FAD6"/>
        </patternFill>
      </fill>
    </dxf>
    <dxf>
      <numFmt numFmtId="14" formatCode="0.00%"/>
      <fill>
        <patternFill patternType="solid">
          <fgColor indexed="64"/>
          <bgColor rgb="FFF6FAD6"/>
        </patternFill>
      </fill>
    </dxf>
    <dxf>
      <fill>
        <patternFill patternType="solid">
          <fgColor indexed="64"/>
          <bgColor rgb="FFF6FAD6"/>
        </patternFill>
      </fill>
    </dxf>
    <dxf>
      <numFmt numFmtId="13" formatCode="0%"/>
      <fill>
        <patternFill patternType="solid">
          <fgColor indexed="64"/>
          <bgColor rgb="FFF6FAD6"/>
        </patternFill>
      </fill>
    </dxf>
    <dxf>
      <fill>
        <patternFill patternType="solid">
          <fgColor indexed="64"/>
          <bgColor rgb="FFF6FAD6"/>
        </patternFill>
      </fill>
    </dxf>
    <dxf>
      <numFmt numFmtId="170" formatCode="&quot;$&quot;#,##0"/>
      <fill>
        <patternFill patternType="solid">
          <fgColor indexed="64"/>
          <bgColor rgb="FFF6FAD6"/>
        </patternFill>
      </fill>
    </dxf>
    <dxf>
      <font>
        <b/>
      </font>
      <fill>
        <patternFill patternType="solid">
          <fgColor indexed="64"/>
          <bgColor rgb="FFF6FAD6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6FAD6"/>
        </patternFill>
      </fill>
    </dxf>
  </dxfs>
  <tableStyles count="0" defaultTableStyle="TableStyleMedium2" defaultPivotStyle="PivotStyleLight16"/>
  <colors>
    <mruColors>
      <color rgb="FFDECF08"/>
      <color rgb="FFE6B500"/>
      <color rgb="FFF6FAD6"/>
      <color rgb="FFFBF2D5"/>
      <color rgb="FFFFE997"/>
      <color rgb="FFFFDC5D"/>
      <color rgb="FFFFCC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Acquisition</a:t>
            </a:r>
            <a:r>
              <a:rPr lang="en-US" baseline="0"/>
              <a:t> cost with Profit/Loss</a:t>
            </a: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Total Invested $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Sheet1!$B$5:$B$11</c:f>
              <c:strCache>
                <c:ptCount val="7"/>
                <c:pt idx="0">
                  <c:v>Bitcoin</c:v>
                </c:pt>
                <c:pt idx="1">
                  <c:v>Ethereum</c:v>
                </c:pt>
                <c:pt idx="2">
                  <c:v>Bitcoin Cash</c:v>
                </c:pt>
                <c:pt idx="3">
                  <c:v>BNB</c:v>
                </c:pt>
                <c:pt idx="4">
                  <c:v>Litecoin</c:v>
                </c:pt>
                <c:pt idx="5">
                  <c:v>Polkadot</c:v>
                </c:pt>
                <c:pt idx="6">
                  <c:v>Chainlink</c:v>
                </c:pt>
              </c:strCache>
            </c:strRef>
          </c:cat>
          <c:val>
            <c:numRef>
              <c:f>Sheet1!$E$5:$E$11</c:f>
              <c:numCache>
                <c:formatCode>_("$"* #,##0_);_("$"* \(#,##0\);_("$"* "-"??_);_(@_)</c:formatCode>
                <c:ptCount val="7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3-4C37-9252-745FBADE65BC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Profit / Loss $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cat>
            <c:strRef>
              <c:f>Sheet1!$B$5:$B$11</c:f>
              <c:strCache>
                <c:ptCount val="7"/>
                <c:pt idx="0">
                  <c:v>Bitcoin</c:v>
                </c:pt>
                <c:pt idx="1">
                  <c:v>Ethereum</c:v>
                </c:pt>
                <c:pt idx="2">
                  <c:v>Bitcoin Cash</c:v>
                </c:pt>
                <c:pt idx="3">
                  <c:v>BNB</c:v>
                </c:pt>
                <c:pt idx="4">
                  <c:v>Litecoin</c:v>
                </c:pt>
                <c:pt idx="5">
                  <c:v>Polkadot</c:v>
                </c:pt>
                <c:pt idx="6">
                  <c:v>Chainlink</c:v>
                </c:pt>
              </c:strCache>
            </c:strRef>
          </c:cat>
          <c:val>
            <c:numRef>
              <c:f>Sheet1!$H$5:$H$11</c:f>
              <c:numCache>
                <c:formatCode>"$"#,##0</c:formatCode>
                <c:ptCount val="7"/>
                <c:pt idx="0">
                  <c:v>334.05777415557372</c:v>
                </c:pt>
                <c:pt idx="1">
                  <c:v>318.92755742192139</c:v>
                </c:pt>
                <c:pt idx="2">
                  <c:v>262.9929485505354</c:v>
                </c:pt>
                <c:pt idx="3">
                  <c:v>663.87384517362216</c:v>
                </c:pt>
                <c:pt idx="4">
                  <c:v>-117.5919732441472</c:v>
                </c:pt>
                <c:pt idx="5">
                  <c:v>-276.74418604651157</c:v>
                </c:pt>
                <c:pt idx="6">
                  <c:v>-161.31105398457578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A3-4C37-9252-745FBADE6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146527"/>
        <c:axId val="440149407"/>
      </c:barChart>
      <c:catAx>
        <c:axId val="44014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40149407"/>
        <c:crosses val="autoZero"/>
        <c:auto val="1"/>
        <c:lblAlgn val="ctr"/>
        <c:lblOffset val="100"/>
        <c:noMultiLvlLbl val="0"/>
      </c:catAx>
      <c:valAx>
        <c:axId val="440149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4401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</a:t>
            </a:r>
            <a:r>
              <a:rPr lang="en-US" baseline="0"/>
              <a:t> </a:t>
            </a:r>
            <a:r>
              <a:rPr lang="en-US"/>
              <a:t>ROI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ROI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Sheet1!$B$5:$B$11</c:f>
              <c:strCache>
                <c:ptCount val="7"/>
                <c:pt idx="0">
                  <c:v>Bitcoin</c:v>
                </c:pt>
                <c:pt idx="1">
                  <c:v>Ethereum</c:v>
                </c:pt>
                <c:pt idx="2">
                  <c:v>Bitcoin Cash</c:v>
                </c:pt>
                <c:pt idx="3">
                  <c:v>BNB</c:v>
                </c:pt>
                <c:pt idx="4">
                  <c:v>Litecoin</c:v>
                </c:pt>
                <c:pt idx="5">
                  <c:v>Polkadot</c:v>
                </c:pt>
                <c:pt idx="6">
                  <c:v>Chainlink</c:v>
                </c:pt>
              </c:strCache>
            </c:strRef>
          </c:cat>
          <c:val>
            <c:numRef>
              <c:f>Sheet1!$I$5:$I$11</c:f>
              <c:numCache>
                <c:formatCode>0%</c:formatCode>
                <c:ptCount val="7"/>
                <c:pt idx="0">
                  <c:v>0.33405777415557375</c:v>
                </c:pt>
                <c:pt idx="1">
                  <c:v>0.31892755742192141</c:v>
                </c:pt>
                <c:pt idx="2">
                  <c:v>0.2629929485505354</c:v>
                </c:pt>
                <c:pt idx="3">
                  <c:v>0.66387384517362213</c:v>
                </c:pt>
                <c:pt idx="4">
                  <c:v>-0.11759197324414719</c:v>
                </c:pt>
                <c:pt idx="5">
                  <c:v>-0.27674418604651158</c:v>
                </c:pt>
                <c:pt idx="6">
                  <c:v>-0.16131105398457579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3-4B08-A56F-0CA0FAF983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777757599"/>
        <c:axId val="1777742239"/>
      </c:barChart>
      <c:catAx>
        <c:axId val="1777757599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77742239"/>
        <c:crosses val="autoZero"/>
        <c:auto val="1"/>
        <c:lblAlgn val="ctr"/>
        <c:lblOffset val="100"/>
        <c:noMultiLvlLbl val="0"/>
      </c:catAx>
      <c:valAx>
        <c:axId val="1777742239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777757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Portfolio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Portfolio</a:t>
          </a:r>
        </a:p>
      </cx:txPr>
    </cx:title>
    <cx:plotArea>
      <cx:plotAreaRegion>
        <cx:series layoutId="treemap" uniqueId="{8E103EAC-3804-4AEC-8871-386E55021958}">
          <cx:tx>
            <cx:txData>
              <cx:f>_xlchart.v1.1</cx:f>
              <cx:v>Current Value $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18</xdr:row>
      <xdr:rowOff>80010</xdr:rowOff>
    </xdr:from>
    <xdr:to>
      <xdr:col>4</xdr:col>
      <xdr:colOff>7620</xdr:colOff>
      <xdr:row>33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CDFEF-FFB9-D2E1-F550-79209A6E8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872208</xdr:colOff>
      <xdr:row>18</xdr:row>
      <xdr:rowOff>40634</xdr:rowOff>
    </xdr:from>
    <xdr:to>
      <xdr:col>9</xdr:col>
      <xdr:colOff>148308</xdr:colOff>
      <xdr:row>33</xdr:row>
      <xdr:rowOff>37930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497BC2-D8C8-16AB-5EA7-8C46CB3EA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729952</xdr:colOff>
      <xdr:row>18</xdr:row>
      <xdr:rowOff>42016</xdr:rowOff>
    </xdr:from>
    <xdr:to>
      <xdr:col>15</xdr:col>
      <xdr:colOff>491383</xdr:colOff>
      <xdr:row>34</xdr:row>
      <xdr:rowOff>35607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5973B75-7385-1AD6-434D-176C7EF996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8999" y="4492951"/>
              <a:ext cx="4881786" cy="29561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r-H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7C62C8-E400-4C6A-A222-186FC5D3B321}" autoFormatId="16" applyNumberFormats="0" applyBorderFormats="0" applyFontFormats="0" applyPatternFormats="0" applyAlignmentFormats="0" applyWidthHeightFormats="0">
  <queryTableRefresh nextId="6">
    <queryTableFields count="5">
      <queryTableField id="1" name="Column1.id" tableColumnId="1"/>
      <queryTableField id="2" name="Column1.symbol" tableColumnId="2"/>
      <queryTableField id="3" name="Column1.name" tableColumnId="3"/>
      <queryTableField id="4" name="Column1.current_price" tableColumnId="4"/>
      <queryTableField id="5" name="Column1.price_change_percentage_24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2DC4DB-D77B-49DF-A20D-2983F6A5CFED}" name="markets?vs_currency_usd_ids_bitcoin_2Cethereum_2Cbitcoin_cash_2Cbinancecoin_2Cli" displayName="markets?vs_currency_usd_ids_bitcoin_2Cethereum_2Cbitcoin_cash_2Cbinancecoin_2Cli" ref="A1:E9" tableType="queryTable" totalsRowShown="0">
  <autoFilter ref="A1:E9" xr:uid="{062DC4DB-D77B-49DF-A20D-2983F6A5CFED}"/>
  <tableColumns count="5">
    <tableColumn id="1" xr3:uid="{8C700548-212A-4BEF-903D-47DED120246B}" uniqueName="1" name="Column1.id" queryTableFieldId="1"/>
    <tableColumn id="2" xr3:uid="{B0BAF48E-3CCD-4B06-9810-B8BA357211B6}" uniqueName="2" name="Column1.symbol" queryTableFieldId="2"/>
    <tableColumn id="3" xr3:uid="{C4EEC5A3-DCEE-4B33-845A-D86203687C61}" uniqueName="3" name="Column1.name" queryTableFieldId="3"/>
    <tableColumn id="4" xr3:uid="{7EAF2E25-ED35-44B2-AE57-B3AC704F79AA}" uniqueName="4" name="Column1.current_price" queryTableFieldId="4"/>
    <tableColumn id="5" xr3:uid="{5513FF04-4CA8-4F92-AB14-F324DC610B87}" uniqueName="5" name="Column1.price_change_percentage_24h" queryTableField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8F331-A36F-41D4-9AD9-93FF391F1A46}" name="Table1" displayName="Table1" ref="B4:L11" totalsRowShown="0" headerRowDxfId="11" dataDxfId="12">
  <autoFilter ref="B4:L11" xr:uid="{AD98F331-A36F-41D4-9AD9-93FF391F1A46}"/>
  <tableColumns count="11">
    <tableColumn id="1" xr3:uid="{9ABBB8BD-4C22-41DA-A90C-5C7F4E7B35FF}" name="Coin" dataDxfId="2"/>
    <tableColumn id="2" xr3:uid="{65746F45-EF4C-4DC7-97FD-B7CD53B88128}" name="Amount Purchased" dataDxfId="0">
      <calculatedColumnFormula>Table1[[#This Row],[Total Invested $]]/Table1[[#This Row],[Bought Coin Value]]</calculatedColumnFormula>
    </tableColumn>
    <tableColumn id="3" xr3:uid="{28738885-27EB-4F84-B2C0-2B23344B4496}" name="Date" dataDxfId="1"/>
    <tableColumn id="4" xr3:uid="{8FFF1588-7A34-48B8-BF8E-6BA09926E935}" name="Total Invested $" dataDxfId="5" dataCellStyle="Currency"/>
    <tableColumn id="12" xr3:uid="{2C3D3481-7EF2-4001-A342-FAD6BD289654}" name="Bought Coin Value" dataDxfId="3" dataCellStyle="Currency"/>
    <tableColumn id="5" xr3:uid="{BCC2A877-F6FB-4EDE-B37A-166B1C07E015}" name="Current Value $" dataDxfId="4" dataCellStyle="Currency">
      <calculatedColumnFormula>Table1[[#This Row],[Amount Purchased]]*Table1[[#This Row],[Current Price $]]</calculatedColumnFormula>
    </tableColumn>
    <tableColumn id="6" xr3:uid="{B93A9CE9-9BDD-4D2F-B19B-033FE0C60030}" name="Profit / Loss $" dataDxfId="10" dataCellStyle="Currency">
      <calculatedColumnFormula>Table1[[#This Row],[Current Value $]]-Table1[[#This Row],[Total Invested $]]</calculatedColumnFormula>
    </tableColumn>
    <tableColumn id="7" xr3:uid="{4F59CCF3-7258-4ACA-9610-34808A5C9047}" name="ROI" dataDxfId="9" dataCellStyle="Percent">
      <calculatedColumnFormula>Table1[[#This Row],[Profit / Loss $]]/Table1[[#This Row],[Total Invested $]]</calculatedColumnFormula>
    </tableColumn>
    <tableColumn id="8" xr3:uid="{A3BE976F-D11F-49BE-B542-32CE6069CB22}" name="24% change" dataDxfId="8" dataCellStyle="Percent">
      <calculatedColumnFormula>_xlfn.XLOOKUP(Table1[[#This Row],[Coin]],'markets_vs_currency=usd&amp;ids=bit'!C:C,'markets_vs_currency=usd&amp;ids=bit'!E:E,,0)</calculatedColumnFormula>
    </tableColumn>
    <tableColumn id="9" xr3:uid="{333C032F-BC2B-48CB-BC55-9B17358C6394}" name="Current Price $" dataDxfId="7" dataCellStyle="Currency">
      <calculatedColumnFormula array="1">_xlfn.XLOOKUP(Table1[[#This Row],[Coin]],markets?vs_currency_usd_ids_bitcoin_2Cethereum_2Cbitcoin_cash_2Cbinancecoin_2Cli[[#All],[Column1.name]],markets?vs_currency_usd_ids_bitcoin_2Cethereum_2Cbitcoin_cash_2Cbinancecoin_2Cli[[#All],[Column1.current_price]],,0)</calculatedColumnFormula>
    </tableColumn>
    <tableColumn id="10" xr3:uid="{B7C5FFBC-40C7-4499-9296-491D59465FCA}" name="Daily ROI" dataDxfId="6" dataCellStyle="Percent">
      <calculatedColumnFormula>Table1[[#This Row],[ROI]]/(TODAY()-Table1[[#This Row],[Date]])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5347-D3D7-422E-ACCC-33EF3F2DB5A4}">
  <dimension ref="A1:E9"/>
  <sheetViews>
    <sheetView workbookViewId="0">
      <selection activeCell="C11" sqref="C11"/>
    </sheetView>
  </sheetViews>
  <sheetFormatPr defaultRowHeight="14.4" x14ac:dyDescent="0.3"/>
  <cols>
    <col min="1" max="1" width="12.44140625" bestFit="1" customWidth="1"/>
    <col min="2" max="2" width="16.77734375" bestFit="1" customWidth="1"/>
    <col min="3" max="3" width="15.6640625" bestFit="1" customWidth="1"/>
    <col min="4" max="4" width="22" bestFit="1" customWidth="1"/>
    <col min="5" max="5" width="36.10937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 t="s">
        <v>28</v>
      </c>
      <c r="B2" t="s">
        <v>29</v>
      </c>
      <c r="C2" t="s">
        <v>6</v>
      </c>
      <c r="D2">
        <v>58928</v>
      </c>
      <c r="E2">
        <v>3.0667399999999997E-2</v>
      </c>
    </row>
    <row r="3" spans="1:5" x14ac:dyDescent="0.3">
      <c r="A3" t="s">
        <v>30</v>
      </c>
      <c r="B3" t="s">
        <v>31</v>
      </c>
      <c r="C3" t="s">
        <v>7</v>
      </c>
      <c r="D3">
        <v>3103.12</v>
      </c>
      <c r="E3">
        <v>1.00395E-2</v>
      </c>
    </row>
    <row r="4" spans="1:5" x14ac:dyDescent="0.3">
      <c r="A4" t="s">
        <v>32</v>
      </c>
      <c r="B4" t="s">
        <v>33</v>
      </c>
      <c r="C4" t="s">
        <v>34</v>
      </c>
      <c r="D4">
        <v>522.29</v>
      </c>
      <c r="E4">
        <v>1.43918E-2</v>
      </c>
    </row>
    <row r="5" spans="1:5" x14ac:dyDescent="0.3">
      <c r="A5" t="s">
        <v>43</v>
      </c>
      <c r="B5" t="s">
        <v>44</v>
      </c>
      <c r="C5" t="s">
        <v>45</v>
      </c>
      <c r="D5">
        <v>143.87</v>
      </c>
      <c r="E5">
        <v>2.26103E-2</v>
      </c>
    </row>
    <row r="6" spans="1:5" x14ac:dyDescent="0.3">
      <c r="A6" t="s">
        <v>35</v>
      </c>
      <c r="B6" t="s">
        <v>36</v>
      </c>
      <c r="C6" t="s">
        <v>10</v>
      </c>
      <c r="D6">
        <v>6.22</v>
      </c>
      <c r="E6">
        <v>5.1136299999999996E-2</v>
      </c>
    </row>
    <row r="7" spans="1:5" x14ac:dyDescent="0.3">
      <c r="A7" t="s">
        <v>37</v>
      </c>
      <c r="B7" t="s">
        <v>38</v>
      </c>
      <c r="C7" t="s">
        <v>11</v>
      </c>
      <c r="D7">
        <v>13.05</v>
      </c>
      <c r="E7">
        <v>1.8129000000000001E-3</v>
      </c>
    </row>
    <row r="8" spans="1:5" x14ac:dyDescent="0.3">
      <c r="A8" t="s">
        <v>39</v>
      </c>
      <c r="B8" t="s">
        <v>40</v>
      </c>
      <c r="C8" t="s">
        <v>8</v>
      </c>
      <c r="D8">
        <v>338.52</v>
      </c>
      <c r="E8">
        <v>7.4977999999999998E-3</v>
      </c>
    </row>
    <row r="9" spans="1:5" x14ac:dyDescent="0.3">
      <c r="A9" t="s">
        <v>41</v>
      </c>
      <c r="B9" t="s">
        <v>42</v>
      </c>
      <c r="C9" t="s">
        <v>9</v>
      </c>
      <c r="D9">
        <v>65.959999999999994</v>
      </c>
      <c r="E9">
        <v>1.0327900000000001E-2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97EB-1C8C-411F-A5A2-4887332BEEBE}">
  <dimension ref="A1:X115"/>
  <sheetViews>
    <sheetView tabSelected="1" zoomScale="80" zoomScaleNormal="80" workbookViewId="0">
      <selection activeCell="F39" sqref="F39"/>
    </sheetView>
  </sheetViews>
  <sheetFormatPr defaultRowHeight="14.4" x14ac:dyDescent="0.3"/>
  <cols>
    <col min="2" max="2" width="17.88671875" bestFit="1" customWidth="1"/>
    <col min="3" max="3" width="21.88671875" customWidth="1"/>
    <col min="4" max="4" width="24.5546875" bestFit="1" customWidth="1"/>
    <col min="5" max="6" width="20.44140625" customWidth="1"/>
    <col min="7" max="7" width="20.33203125" customWidth="1"/>
    <col min="8" max="8" width="18.109375" customWidth="1"/>
    <col min="9" max="9" width="18.33203125" customWidth="1"/>
    <col min="10" max="10" width="17.44140625" customWidth="1"/>
    <col min="11" max="11" width="17.77734375" bestFit="1" customWidth="1"/>
    <col min="12" max="12" width="12.5546875" customWidth="1"/>
    <col min="13" max="13" width="9" customWidth="1"/>
  </cols>
  <sheetData>
    <row r="1" spans="1:24" ht="25.2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8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3"/>
      <c r="B4" s="4" t="s">
        <v>0</v>
      </c>
      <c r="C4" s="4" t="s">
        <v>1</v>
      </c>
      <c r="D4" s="4" t="s">
        <v>2</v>
      </c>
      <c r="E4" s="4" t="s">
        <v>12</v>
      </c>
      <c r="F4" s="4" t="s">
        <v>46</v>
      </c>
      <c r="G4" s="4" t="s">
        <v>13</v>
      </c>
      <c r="H4" s="4" t="s">
        <v>14</v>
      </c>
      <c r="I4" s="4" t="s">
        <v>3</v>
      </c>
      <c r="J4" s="4" t="s">
        <v>4</v>
      </c>
      <c r="K4" s="4" t="s">
        <v>15</v>
      </c>
      <c r="L4" s="4" t="s">
        <v>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3"/>
      <c r="B5" s="3" t="s">
        <v>6</v>
      </c>
      <c r="C5" s="14">
        <f>Table1[[#This Row],[Total Invested $]]/Table1[[#This Row],[Bought Coin Value]]</f>
        <v>2.2638775695010414E-2</v>
      </c>
      <c r="D5" s="5">
        <v>45292</v>
      </c>
      <c r="E5" s="8">
        <v>1000</v>
      </c>
      <c r="F5" s="7">
        <v>44172</v>
      </c>
      <c r="G5" s="6">
        <f>Table1[[#This Row],[Amount Purchased]]*Table1[[#This Row],[Current Price $]]</f>
        <v>1334.0577741555737</v>
      </c>
      <c r="H5" s="11">
        <f>Table1[[#This Row],[Current Value $]]-Table1[[#This Row],[Total Invested $]]</f>
        <v>334.05777415557372</v>
      </c>
      <c r="I5" s="13">
        <f>Table1[[#This Row],[Profit / Loss $]]/Table1[[#This Row],[Total Invested $]]</f>
        <v>0.33405777415557375</v>
      </c>
      <c r="J5" s="13">
        <f>_xlfn.XLOOKUP(Table1[[#This Row],[Coin]],'markets_vs_currency=usd&amp;ids=bit'!C:C,'markets_vs_currency=usd&amp;ids=bit'!E:E,,0)</f>
        <v>3.0667399999999997E-2</v>
      </c>
      <c r="K5" s="6" cm="1">
        <f t="array" ref="K5">_xlfn.XLOOKUP(Table1[[#This Row],[Coin]],markets?vs_currency_usd_ids_bitcoin_2Cethereum_2Cbitcoin_cash_2Cbinancecoin_2Cli[[#All],[Column1.name]],markets?vs_currency_usd_ids_bitcoin_2Cethereum_2Cbitcoin_cash_2Cbinancecoin_2Cli[[#All],[Column1.current_price]],,0)</f>
        <v>58928</v>
      </c>
      <c r="L5" s="15">
        <f ca="1">Table1[[#This Row],[ROI]]/(TODAY()-Table1[[#This Row],[Date]])</f>
        <v>1.7489935819663548E-3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/>
      <c r="B6" s="3" t="s">
        <v>7</v>
      </c>
      <c r="C6" s="14">
        <f>Table1[[#This Row],[Total Invested $]]/Table1[[#This Row],[Bought Coin Value]]</f>
        <v>0.42503272752001903</v>
      </c>
      <c r="D6" s="5">
        <v>45292</v>
      </c>
      <c r="E6" s="8">
        <v>1000</v>
      </c>
      <c r="F6" s="7">
        <v>2352.7600000000002</v>
      </c>
      <c r="G6" s="6">
        <f>Table1[[#This Row],[Amount Purchased]]*Table1[[#This Row],[Current Price $]]</f>
        <v>1318.9275574219214</v>
      </c>
      <c r="H6" s="11">
        <f>Table1[[#This Row],[Current Value $]]-Table1[[#This Row],[Total Invested $]]</f>
        <v>318.92755742192139</v>
      </c>
      <c r="I6" s="13">
        <f>Table1[[#This Row],[Profit / Loss $]]/Table1[[#This Row],[Total Invested $]]</f>
        <v>0.31892755742192141</v>
      </c>
      <c r="J6" s="13">
        <f>_xlfn.XLOOKUP(Table1[[#This Row],[Coin]],'markets_vs_currency=usd&amp;ids=bit'!C:C,'markets_vs_currency=usd&amp;ids=bit'!E:E,,0)</f>
        <v>1.00395E-2</v>
      </c>
      <c r="K6" s="6" cm="1">
        <f t="array" ref="K6">_xlfn.XLOOKUP(Table1[[#This Row],[Coin]],markets?vs_currency_usd_ids_bitcoin_2Cethereum_2Cbitcoin_cash_2Cbinancecoin_2Cli[[#All],[Column1.name]],markets?vs_currency_usd_ids_bitcoin_2Cethereum_2Cbitcoin_cash_2Cbinancecoin_2Cli[[#All],[Column1.current_price]],,0)</f>
        <v>3103.12</v>
      </c>
      <c r="L6" s="15">
        <f ca="1">Table1[[#This Row],[ROI]]/(TODAY()-Table1[[#This Row],[Date]])</f>
        <v>1.6697777875493269E-3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/>
      <c r="B7" s="3" t="s">
        <v>8</v>
      </c>
      <c r="C7" s="14">
        <f>Table1[[#This Row],[Total Invested $]]/Table1[[#This Row],[Bought Coin Value]]</f>
        <v>3.7309256426519424</v>
      </c>
      <c r="D7" s="5">
        <v>45292</v>
      </c>
      <c r="E7" s="8">
        <v>1000</v>
      </c>
      <c r="F7" s="7">
        <v>268.02999999999997</v>
      </c>
      <c r="G7" s="6">
        <f>Table1[[#This Row],[Amount Purchased]]*Table1[[#This Row],[Current Price $]]</f>
        <v>1262.9929485505354</v>
      </c>
      <c r="H7" s="11">
        <f>Table1[[#This Row],[Current Value $]]-Table1[[#This Row],[Total Invested $]]</f>
        <v>262.9929485505354</v>
      </c>
      <c r="I7" s="13">
        <f>Table1[[#This Row],[Profit / Loss $]]/Table1[[#This Row],[Total Invested $]]</f>
        <v>0.2629929485505354</v>
      </c>
      <c r="J7" s="13">
        <f>_xlfn.XLOOKUP(Table1[[#This Row],[Coin]],'markets_vs_currency=usd&amp;ids=bit'!C:C,'markets_vs_currency=usd&amp;ids=bit'!E:E,,0)</f>
        <v>7.4977999999999998E-3</v>
      </c>
      <c r="K7" s="6" cm="1">
        <f t="array" ref="K7">_xlfn.XLOOKUP(Table1[[#This Row],[Coin]],markets?vs_currency_usd_ids_bitcoin_2Cethereum_2Cbitcoin_cash_2Cbinancecoin_2Cli[[#All],[Column1.name]],markets?vs_currency_usd_ids_bitcoin_2Cethereum_2Cbitcoin_cash_2Cbinancecoin_2Cli[[#All],[Column1.current_price]],,0)</f>
        <v>338.52</v>
      </c>
      <c r="L7" s="15">
        <f ca="1">Table1[[#This Row],[ROI]]/(TODAY()-Table1[[#This Row],[Date]])</f>
        <v>1.376926432201756E-3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3"/>
      <c r="B8" s="3" t="s">
        <v>34</v>
      </c>
      <c r="C8" s="14">
        <f>Table1[[#This Row],[Total Invested $]]/Table1[[#This Row],[Bought Coin Value]]</f>
        <v>3.1857279388340238</v>
      </c>
      <c r="D8" s="5">
        <v>45292</v>
      </c>
      <c r="E8" s="8">
        <v>1000</v>
      </c>
      <c r="F8" s="7">
        <v>313.89999999999998</v>
      </c>
      <c r="G8" s="6">
        <f>Table1[[#This Row],[Amount Purchased]]*Table1[[#This Row],[Current Price $]]</f>
        <v>1663.8738451736222</v>
      </c>
      <c r="H8" s="11">
        <f>Table1[[#This Row],[Current Value $]]-Table1[[#This Row],[Total Invested $]]</f>
        <v>663.87384517362216</v>
      </c>
      <c r="I8" s="13">
        <f>Table1[[#This Row],[Profit / Loss $]]/Table1[[#This Row],[Total Invested $]]</f>
        <v>0.66387384517362213</v>
      </c>
      <c r="J8" s="13">
        <f>_xlfn.XLOOKUP(Table1[[#This Row],[Coin]],'markets_vs_currency=usd&amp;ids=bit'!C:C,'markets_vs_currency=usd&amp;ids=bit'!E:E,,0)</f>
        <v>1.43918E-2</v>
      </c>
      <c r="K8" s="6" cm="1">
        <f t="array" ref="K8">_xlfn.XLOOKUP(Table1[[#This Row],[Coin]],markets?vs_currency_usd_ids_bitcoin_2Cethereum_2Cbitcoin_cash_2Cbinancecoin_2Cli[[#All],[Column1.name]],markets?vs_currency_usd_ids_bitcoin_2Cethereum_2Cbitcoin_cash_2Cbinancecoin_2Cli[[#All],[Column1.current_price]],,0)</f>
        <v>522.29</v>
      </c>
      <c r="L8" s="15">
        <f ca="1">Table1[[#This Row],[ROI]]/(TODAY()-Table1[[#This Row],[Date]])</f>
        <v>3.4757792941027335E-3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/>
      <c r="B9" s="3" t="s">
        <v>9</v>
      </c>
      <c r="C9" s="14">
        <f>Table1[[#This Row],[Total Invested $]]/Table1[[#This Row],[Bought Coin Value]]</f>
        <v>13.377926421404682</v>
      </c>
      <c r="D9" s="5">
        <v>45292</v>
      </c>
      <c r="E9" s="8">
        <v>1000</v>
      </c>
      <c r="F9" s="7">
        <v>74.75</v>
      </c>
      <c r="G9" s="6">
        <f>Table1[[#This Row],[Amount Purchased]]*Table1[[#This Row],[Current Price $]]</f>
        <v>882.4080267558528</v>
      </c>
      <c r="H9" s="11">
        <f>Table1[[#This Row],[Current Value $]]-Table1[[#This Row],[Total Invested $]]</f>
        <v>-117.5919732441472</v>
      </c>
      <c r="I9" s="13">
        <f>Table1[[#This Row],[Profit / Loss $]]/Table1[[#This Row],[Total Invested $]]</f>
        <v>-0.11759197324414719</v>
      </c>
      <c r="J9" s="13">
        <f>_xlfn.XLOOKUP(Table1[[#This Row],[Coin]],'markets_vs_currency=usd&amp;ids=bit'!C:C,'markets_vs_currency=usd&amp;ids=bit'!E:E,,0)</f>
        <v>1.0327900000000001E-2</v>
      </c>
      <c r="K9" s="6" cm="1">
        <f t="array" ref="K9">_xlfn.XLOOKUP(Table1[[#This Row],[Coin]],markets?vs_currency_usd_ids_bitcoin_2Cethereum_2Cbitcoin_cash_2Cbinancecoin_2Cli[[#All],[Column1.name]],markets?vs_currency_usd_ids_bitcoin_2Cethereum_2Cbitcoin_cash_2Cbinancecoin_2Cli[[#All],[Column1.current_price]],,0)</f>
        <v>65.959999999999994</v>
      </c>
      <c r="L9" s="15">
        <f ca="1">Table1[[#This Row],[ROI]]/(TODAY()-Table1[[#This Row],[Date]])</f>
        <v>-6.1566478138296954E-4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/>
      <c r="B10" s="3" t="s">
        <v>10</v>
      </c>
      <c r="C10" s="14">
        <f>Table1[[#This Row],[Total Invested $]]/Table1[[#This Row],[Bought Coin Value]]</f>
        <v>116.27906976744187</v>
      </c>
      <c r="D10" s="5">
        <v>45292</v>
      </c>
      <c r="E10" s="8">
        <v>1000</v>
      </c>
      <c r="F10" s="7">
        <v>8.6</v>
      </c>
      <c r="G10" s="6">
        <f>Table1[[#This Row],[Amount Purchased]]*Table1[[#This Row],[Current Price $]]</f>
        <v>723.25581395348843</v>
      </c>
      <c r="H10" s="11">
        <f>Table1[[#This Row],[Current Value $]]-Table1[[#This Row],[Total Invested $]]</f>
        <v>-276.74418604651157</v>
      </c>
      <c r="I10" s="13">
        <f>Table1[[#This Row],[Profit / Loss $]]/Table1[[#This Row],[Total Invested $]]</f>
        <v>-0.27674418604651158</v>
      </c>
      <c r="J10" s="13">
        <f>_xlfn.XLOOKUP(Table1[[#This Row],[Coin]],'markets_vs_currency=usd&amp;ids=bit'!C:C,'markets_vs_currency=usd&amp;ids=bit'!E:E,,0)</f>
        <v>5.1136299999999996E-2</v>
      </c>
      <c r="K10" s="6" cm="1">
        <f t="array" ref="K10">_xlfn.XLOOKUP(Table1[[#This Row],[Coin]],markets?vs_currency_usd_ids_bitcoin_2Cethereum_2Cbitcoin_cash_2Cbinancecoin_2Cli[[#All],[Column1.name]],markets?vs_currency_usd_ids_bitcoin_2Cethereum_2Cbitcoin_cash_2Cbinancecoin_2Cli[[#All],[Column1.current_price]],,0)</f>
        <v>6.22</v>
      </c>
      <c r="L10" s="15">
        <f ca="1">Table1[[#This Row],[ROI]]/(TODAY()-Table1[[#This Row],[Date]])</f>
        <v>-1.4489224400340921E-3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/>
      <c r="B11" s="3" t="s">
        <v>11</v>
      </c>
      <c r="C11" s="14">
        <f>Table1[[#This Row],[Total Invested $]]/Table1[[#This Row],[Bought Coin Value]]</f>
        <v>64.267352185089976</v>
      </c>
      <c r="D11" s="5">
        <v>45292</v>
      </c>
      <c r="E11" s="8">
        <v>1000</v>
      </c>
      <c r="F11" s="7">
        <v>15.56</v>
      </c>
      <c r="G11" s="6">
        <f>Table1[[#This Row],[Amount Purchased]]*Table1[[#This Row],[Current Price $]]</f>
        <v>838.68894601542422</v>
      </c>
      <c r="H11" s="11">
        <f>Table1[[#This Row],[Current Value $]]-Table1[[#This Row],[Total Invested $]]</f>
        <v>-161.31105398457578</v>
      </c>
      <c r="I11" s="13">
        <f>Table1[[#This Row],[Profit / Loss $]]/Table1[[#This Row],[Total Invested $]]</f>
        <v>-0.16131105398457579</v>
      </c>
      <c r="J11" s="13">
        <f>_xlfn.XLOOKUP(Table1[[#This Row],[Coin]],'markets_vs_currency=usd&amp;ids=bit'!C:C,'markets_vs_currency=usd&amp;ids=bit'!E:E,,0)</f>
        <v>1.8129000000000001E-3</v>
      </c>
      <c r="K11" s="6" cm="1">
        <f t="array" ref="K11">_xlfn.XLOOKUP(Table1[[#This Row],[Coin]],markets?vs_currency_usd_ids_bitcoin_2Cethereum_2Cbitcoin_cash_2Cbinancecoin_2Cli[[#All],[Column1.name]],markets?vs_currency_usd_ids_bitcoin_2Cethereum_2Cbitcoin_cash_2Cbinancecoin_2Cli[[#All],[Column1.current_price]],,0)</f>
        <v>13.05</v>
      </c>
      <c r="L11" s="15">
        <f ca="1">Table1[[#This Row],[ROI]]/(TODAY()-Table1[[#This Row],[Date]])</f>
        <v>-8.445604920658418E-4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8.600000000000001" thickBot="1" x14ac:dyDescent="0.4">
      <c r="A14" s="3"/>
      <c r="B14" s="9" t="s">
        <v>16</v>
      </c>
      <c r="C14" s="3"/>
      <c r="D14" s="9" t="s">
        <v>17</v>
      </c>
      <c r="E14" s="3"/>
      <c r="F14" s="3"/>
      <c r="G14" s="9" t="s">
        <v>18</v>
      </c>
      <c r="H14" s="3"/>
      <c r="I14" s="9" t="s">
        <v>19</v>
      </c>
      <c r="J14" s="3"/>
      <c r="K14" s="9" t="s">
        <v>20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39.6" customHeight="1" thickBot="1" x14ac:dyDescent="0.6">
      <c r="A15" s="3"/>
      <c r="B15" s="10">
        <f>SUM(Table1[Total Invested $])</f>
        <v>7000</v>
      </c>
      <c r="C15" s="3"/>
      <c r="D15" s="12">
        <f>SUM(Table1[Profit / Loss $])</f>
        <v>1024.2049120264182</v>
      </c>
      <c r="E15" s="3"/>
      <c r="F15" s="3"/>
      <c r="G15" s="10">
        <f>SUM(Table1[Current Value $])</f>
        <v>8024.2049120264192</v>
      </c>
      <c r="H15" s="3"/>
      <c r="I15" s="20" t="str">
        <f>_xlfn.XLOOKUP(I16,Table1[ROI],Table1[Coin],,0)</f>
        <v>Polkadot</v>
      </c>
      <c r="J15" s="3"/>
      <c r="K15" s="17" t="str">
        <f>_xlfn.XLOOKUP(K16,Table1[ROI],Table1[Coin],,0)</f>
        <v>BNB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8.600000000000001" thickBot="1" x14ac:dyDescent="0.4">
      <c r="A16" s="3"/>
      <c r="B16" s="3"/>
      <c r="C16" s="3"/>
      <c r="D16" s="3"/>
      <c r="E16" s="3"/>
      <c r="F16" s="3"/>
      <c r="G16" s="3"/>
      <c r="H16" s="3"/>
      <c r="I16" s="19">
        <f>MIN(Table1[ROI])</f>
        <v>-0.27674418604651158</v>
      </c>
      <c r="J16" s="3"/>
      <c r="K16" s="18">
        <f>MAX(Table1[ROI])</f>
        <v>0.66387384517362213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8.600000000000001" thickBot="1" x14ac:dyDescent="0.4">
      <c r="A17" s="3"/>
      <c r="B17" s="9" t="s">
        <v>21</v>
      </c>
      <c r="C17" s="3"/>
      <c r="D17" s="9" t="s">
        <v>22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28.8" x14ac:dyDescent="0.55000000000000004">
      <c r="A18" s="3"/>
      <c r="B18" s="16">
        <f>AVERAGE(Table1[24% change])</f>
        <v>1.7981942857142857E-2</v>
      </c>
      <c r="C18" s="3"/>
      <c r="D18" s="16">
        <f>D15/B15</f>
        <v>0.14631498743234547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A5608-F469-4D1E-91B0-8C637E153F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markets_vs_currency=usd&amp;ids=bit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Rozic</dc:creator>
  <cp:lastModifiedBy>Laura Rozic</cp:lastModifiedBy>
  <dcterms:created xsi:type="dcterms:W3CDTF">2024-07-09T22:45:27Z</dcterms:created>
  <dcterms:modified xsi:type="dcterms:W3CDTF">2024-07-10T19:22:15Z</dcterms:modified>
</cp:coreProperties>
</file>