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ink/ink1.xml" ContentType="application/inkml+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bloss\OneDrive\Documents\MATLAB\ASEN2804\"/>
    </mc:Choice>
  </mc:AlternateContent>
  <xr:revisionPtr revIDLastSave="0" documentId="13_ncr:1_{CFC134AD-5DCD-4A07-A78B-557A45B02F2B}" xr6:coauthVersionLast="47" xr6:coauthVersionMax="47" xr10:uidLastSave="{00000000-0000-0000-0000-000000000000}"/>
  <bookViews>
    <workbookView xWindow="-110" yWindow="-110" windowWidth="19420" windowHeight="13020" activeTab="2" xr2:uid="{904FC4B5-3CDE-421B-8E98-23A2C72E8C1E}"/>
  </bookViews>
  <sheets>
    <sheet name="Variable Reference" sheetId="8" r:id="rId1"/>
    <sheet name="Geometry Reference" sheetId="2" r:id="rId2"/>
    <sheet name="Input" sheetId="4" r:id="rId3"/>
    <sheet name="Airfoil_Data" sheetId="5" r:id="rId4"/>
    <sheet name="Benchmark_Truth" sheetId="6" r:id="rId5"/>
    <sheet name="Material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8" i="4" l="1"/>
  <c r="M17" i="4"/>
  <c r="M16" i="4"/>
  <c r="M15" i="4"/>
  <c r="M14" i="4"/>
  <c r="M13" i="4"/>
  <c r="M12" i="4"/>
  <c r="M11" i="4"/>
  <c r="M10" i="4"/>
  <c r="M9" i="4"/>
  <c r="M8" i="4"/>
  <c r="M7" i="4"/>
  <c r="M6" i="4"/>
  <c r="M5" i="4"/>
  <c r="M4" i="4"/>
  <c r="M3" i="4"/>
  <c r="C18" i="4"/>
  <c r="F18" i="4"/>
  <c r="L18" i="4"/>
  <c r="T18" i="4"/>
  <c r="AA18" i="4"/>
  <c r="AH18" i="4"/>
  <c r="AI18" i="4"/>
  <c r="AO18" i="4"/>
  <c r="AP18" i="4"/>
  <c r="C12" i="4"/>
  <c r="F12" i="4"/>
  <c r="L12" i="4"/>
  <c r="T12" i="4"/>
  <c r="AA12" i="4"/>
  <c r="AH12" i="4"/>
  <c r="AI12" i="4"/>
  <c r="AO12" i="4"/>
  <c r="AP12" i="4"/>
  <c r="C13" i="4"/>
  <c r="F13" i="4"/>
  <c r="L13" i="4"/>
  <c r="T13" i="4"/>
  <c r="AA13" i="4"/>
  <c r="AH13" i="4"/>
  <c r="AI13" i="4"/>
  <c r="AO13" i="4"/>
  <c r="AP13" i="4"/>
  <c r="C14" i="4"/>
  <c r="F14" i="4"/>
  <c r="L14" i="4"/>
  <c r="T14" i="4"/>
  <c r="AA14" i="4"/>
  <c r="AH14" i="4"/>
  <c r="AI14" i="4"/>
  <c r="AO14" i="4"/>
  <c r="AP14" i="4"/>
  <c r="C15" i="4"/>
  <c r="F15" i="4"/>
  <c r="L15" i="4"/>
  <c r="T15" i="4"/>
  <c r="AA15" i="4"/>
  <c r="AH15" i="4"/>
  <c r="AI15" i="4"/>
  <c r="AO15" i="4"/>
  <c r="AP15" i="4"/>
  <c r="C16" i="4"/>
  <c r="F16" i="4"/>
  <c r="L16" i="4"/>
  <c r="T16" i="4"/>
  <c r="AA16" i="4"/>
  <c r="AH16" i="4"/>
  <c r="AI16" i="4"/>
  <c r="AO16" i="4"/>
  <c r="AP16" i="4"/>
  <c r="C17" i="4"/>
  <c r="F17" i="4"/>
  <c r="L17" i="4"/>
  <c r="T17" i="4"/>
  <c r="AA17" i="4"/>
  <c r="AH17" i="4"/>
  <c r="AI17" i="4"/>
  <c r="AO17" i="4"/>
  <c r="AP17" i="4"/>
  <c r="AP11" i="4"/>
  <c r="AO11" i="4"/>
  <c r="AI11" i="4"/>
  <c r="AH11" i="4"/>
  <c r="AA11" i="4"/>
  <c r="T11" i="4"/>
  <c r="L11" i="4"/>
  <c r="F11" i="4"/>
  <c r="C11" i="4"/>
  <c r="AP10" i="4"/>
  <c r="AO10" i="4"/>
  <c r="AI10" i="4"/>
  <c r="AH10" i="4"/>
  <c r="AA10" i="4"/>
  <c r="T10" i="4"/>
  <c r="L10" i="4"/>
  <c r="F10" i="4"/>
  <c r="C10" i="4"/>
  <c r="AP9" i="4"/>
  <c r="AO9" i="4"/>
  <c r="AI9" i="4"/>
  <c r="AH9" i="4"/>
  <c r="AA9" i="4"/>
  <c r="T9" i="4"/>
  <c r="L9" i="4"/>
  <c r="F9" i="4"/>
  <c r="C9" i="4"/>
  <c r="AP8" i="4"/>
  <c r="AO8" i="4"/>
  <c r="AI8" i="4"/>
  <c r="AH8" i="4"/>
  <c r="AA8" i="4"/>
  <c r="T8" i="4"/>
  <c r="L8" i="4"/>
  <c r="F8" i="4"/>
  <c r="C8" i="4"/>
  <c r="AP7" i="4"/>
  <c r="AO7" i="4"/>
  <c r="AI7" i="4"/>
  <c r="AH7" i="4"/>
  <c r="AA7" i="4"/>
  <c r="T7" i="4"/>
  <c r="L7" i="4"/>
  <c r="F7" i="4"/>
  <c r="C7" i="4"/>
  <c r="AP6" i="4"/>
  <c r="AO6" i="4"/>
  <c r="AI6" i="4"/>
  <c r="AH6" i="4"/>
  <c r="AA6" i="4"/>
  <c r="T6" i="4"/>
  <c r="L6" i="4"/>
  <c r="F6" i="4"/>
  <c r="C6" i="4"/>
  <c r="AP5" i="4"/>
  <c r="AO5" i="4"/>
  <c r="AI5" i="4"/>
  <c r="AH5" i="4"/>
  <c r="AA5" i="4"/>
  <c r="T5" i="4"/>
  <c r="L5" i="4"/>
  <c r="F5" i="4"/>
  <c r="C5" i="4"/>
  <c r="AP4" i="4"/>
  <c r="AO4" i="4"/>
  <c r="AI4" i="4"/>
  <c r="AH4" i="4"/>
  <c r="AA4" i="4"/>
  <c r="T4" i="4"/>
  <c r="L4" i="4"/>
  <c r="F4" i="4"/>
  <c r="C4" i="4"/>
  <c r="AP3" i="4"/>
  <c r="AO3" i="4"/>
  <c r="AI3" i="4"/>
  <c r="AH3" i="4"/>
  <c r="AA3" i="4"/>
  <c r="T3" i="4"/>
  <c r="L3" i="4"/>
  <c r="F3" i="4"/>
  <c r="C3" i="4"/>
  <c r="G2" i="4"/>
  <c r="AH2" i="4"/>
  <c r="AG2" i="4"/>
  <c r="W2" i="4"/>
  <c r="N2" i="4"/>
  <c r="T2" i="4"/>
  <c r="S2" i="4"/>
  <c r="K2" i="4"/>
  <c r="L2" i="4" s="1"/>
  <c r="F2" i="4"/>
  <c r="C2" i="4"/>
  <c r="B2" i="8" a="1"/>
  <c r="B2" i="8" s="1"/>
  <c r="AP2" i="5"/>
  <c r="W2" i="5"/>
  <c r="A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G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H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I1" authorId="0" shapeId="0" xr:uid="{6EA0CF1F-7B90-40EF-AA33-BCF5A55CF27A}">
      <text>
        <r>
          <rPr>
            <b/>
            <sz val="9"/>
            <color indexed="81"/>
            <rFont val="Tahoma"/>
            <family val="2"/>
          </rPr>
          <t>John Mah:</t>
        </r>
        <r>
          <rPr>
            <sz val="9"/>
            <color indexed="81"/>
            <rFont val="Tahoma"/>
            <family val="2"/>
          </rPr>
          <t xml:space="preserve">
Wetted Fuselage Area (m^2)
</t>
        </r>
      </text>
    </comment>
    <comment ref="J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K1" authorId="0" shapeId="0" xr:uid="{A0963DDF-AB2E-4A12-A89F-9430E9B2211A}">
      <text>
        <r>
          <rPr>
            <b/>
            <sz val="9"/>
            <color indexed="81"/>
            <rFont val="Tahoma"/>
            <family val="2"/>
          </rPr>
          <t>John Mah:</t>
        </r>
        <r>
          <rPr>
            <sz val="9"/>
            <color indexed="81"/>
            <rFont val="Tahoma"/>
            <family val="2"/>
          </rPr>
          <t xml:space="preserve">
Wing Planform Area (m^2)</t>
        </r>
      </text>
    </comment>
    <comment ref="L1" authorId="0" shapeId="0" xr:uid="{11CB8D3E-4310-440D-9486-FF42EBD4A282}">
      <text>
        <r>
          <rPr>
            <b/>
            <sz val="9"/>
            <color indexed="81"/>
            <rFont val="Tahoma"/>
            <family val="2"/>
          </rPr>
          <t>John Mah:</t>
        </r>
        <r>
          <rPr>
            <sz val="9"/>
            <color indexed="81"/>
            <rFont val="Tahoma"/>
            <family val="2"/>
          </rPr>
          <t xml:space="preserve">
Wing Wetted Area (m^2)</t>
        </r>
      </text>
    </comment>
    <comment ref="M1" authorId="0" shapeId="0" xr:uid="{1FE434B8-0041-48C2-B4DF-CF7B192E6A74}">
      <text>
        <r>
          <rPr>
            <b/>
            <sz val="9"/>
            <color indexed="81"/>
            <rFont val="Tahoma"/>
            <family val="2"/>
          </rPr>
          <t>John Mah:</t>
        </r>
        <r>
          <rPr>
            <sz val="9"/>
            <color indexed="81"/>
            <rFont val="Tahoma"/>
            <family val="2"/>
          </rPr>
          <t xml:space="preserve">
Wing Aspect Ratio</t>
        </r>
      </text>
    </comment>
    <comment ref="N1" authorId="0" shapeId="0" xr:uid="{4CFEEBB9-482D-49F7-8807-A86A75A74308}">
      <text>
        <r>
          <rPr>
            <b/>
            <sz val="9"/>
            <color indexed="81"/>
            <rFont val="Tahoma"/>
            <family val="2"/>
          </rPr>
          <t>John Mah:</t>
        </r>
        <r>
          <rPr>
            <sz val="9"/>
            <color indexed="81"/>
            <rFont val="Tahoma"/>
            <family val="2"/>
          </rPr>
          <t xml:space="preserve">
Wing Taper Ratio</t>
        </r>
      </text>
    </comment>
    <comment ref="O1" authorId="0" shapeId="0" xr:uid="{0DEAC09F-4B78-4127-9A91-DC4B66C6575D}">
      <text>
        <r>
          <rPr>
            <b/>
            <sz val="9"/>
            <color indexed="81"/>
            <rFont val="Tahoma"/>
            <family val="2"/>
          </rPr>
          <t>John Mah:</t>
        </r>
        <r>
          <rPr>
            <sz val="9"/>
            <color indexed="81"/>
            <rFont val="Tahoma"/>
            <family val="2"/>
          </rPr>
          <t xml:space="preserve">
Wing Leading Edge Sweep (deg)</t>
        </r>
      </text>
    </comment>
    <comment ref="P1" authorId="0" shapeId="0" xr:uid="{2ECC4682-3878-4C4E-BEB2-44A7724B663B}">
      <text>
        <r>
          <rPr>
            <b/>
            <sz val="9"/>
            <color indexed="81"/>
            <rFont val="Tahoma"/>
            <family val="2"/>
          </rPr>
          <t>John Mah:</t>
        </r>
        <r>
          <rPr>
            <sz val="9"/>
            <color indexed="81"/>
            <rFont val="Tahoma"/>
            <family val="2"/>
          </rPr>
          <t xml:space="preserve">
Wing Quarter Chord Sweep (deg)</t>
        </r>
      </text>
    </comment>
    <comment ref="Q1" authorId="0" shapeId="0" xr:uid="{838F2DB2-7B32-466A-A864-C241EBF9BF2A}">
      <text>
        <r>
          <rPr>
            <b/>
            <sz val="9"/>
            <color indexed="81"/>
            <rFont val="Tahoma"/>
            <family val="2"/>
          </rPr>
          <t>John Mah:</t>
        </r>
        <r>
          <rPr>
            <sz val="9"/>
            <color indexed="81"/>
            <rFont val="Tahoma"/>
            <family val="2"/>
          </rPr>
          <t xml:space="preserve">
Wing Interference Factor</t>
        </r>
      </text>
    </comment>
    <comment ref="R1" authorId="0" shapeId="0" xr:uid="{DBA0FD8D-AFDC-4356-890D-950C11A34B9A}">
      <text>
        <r>
          <rPr>
            <b/>
            <sz val="9"/>
            <color indexed="81"/>
            <rFont val="Tahoma"/>
            <family val="2"/>
          </rPr>
          <t>John Mah:</t>
        </r>
        <r>
          <rPr>
            <sz val="9"/>
            <color indexed="81"/>
            <rFont val="Tahoma"/>
            <family val="2"/>
          </rPr>
          <t xml:space="preserve">
Horz Tail 1 Planform Area (m^2)</t>
        </r>
      </text>
    </comment>
    <comment ref="S1" authorId="0" shapeId="0" xr:uid="{3582D852-5394-49B5-B87A-98011C76D1DD}">
      <text>
        <r>
          <rPr>
            <b/>
            <sz val="9"/>
            <color indexed="81"/>
            <rFont val="Tahoma"/>
            <family val="2"/>
          </rPr>
          <t>John Mah:</t>
        </r>
        <r>
          <rPr>
            <sz val="9"/>
            <color indexed="81"/>
            <rFont val="Tahoma"/>
            <family val="2"/>
          </rPr>
          <t xml:space="preserve">
Horz Tail 1 Wetted Area (m^2)</t>
        </r>
      </text>
    </comment>
    <comment ref="T1" authorId="0" shapeId="0" xr:uid="{AE4BA6B8-A4E5-467B-83A5-0A6B368E6D7A}">
      <text>
        <r>
          <rPr>
            <b/>
            <sz val="9"/>
            <color indexed="81"/>
            <rFont val="Tahoma"/>
            <family val="2"/>
          </rPr>
          <t>John Mah:</t>
        </r>
        <r>
          <rPr>
            <sz val="9"/>
            <color indexed="81"/>
            <rFont val="Tahoma"/>
            <family val="2"/>
          </rPr>
          <t xml:space="preserve">
Horz Tail 1 Aspect Ratio</t>
        </r>
      </text>
    </comment>
    <comment ref="U1" authorId="0" shapeId="0" xr:uid="{3C0D1424-56F5-4D8A-B23C-472AC177C5F0}">
      <text>
        <r>
          <rPr>
            <b/>
            <sz val="9"/>
            <color indexed="81"/>
            <rFont val="Tahoma"/>
            <family val="2"/>
          </rPr>
          <t>John Mah:</t>
        </r>
        <r>
          <rPr>
            <sz val="9"/>
            <color indexed="81"/>
            <rFont val="Tahoma"/>
            <family val="2"/>
          </rPr>
          <t xml:space="preserve">
Horz Tail 1 Taper Ratio</t>
        </r>
      </text>
    </comment>
    <comment ref="V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W1" authorId="0" shapeId="0" xr:uid="{313C5530-71D1-4C05-96CC-E51335254DA7}">
      <text>
        <r>
          <rPr>
            <b/>
            <sz val="9"/>
            <color indexed="81"/>
            <rFont val="Tahoma"/>
            <family val="2"/>
          </rPr>
          <t>John Mah:</t>
        </r>
        <r>
          <rPr>
            <sz val="9"/>
            <color indexed="81"/>
            <rFont val="Tahoma"/>
            <family val="2"/>
          </rPr>
          <t xml:space="preserve">
Horz Tail 1 Estimated Mean Aerodynamic Chord length (m)</t>
        </r>
      </text>
    </comment>
    <comment ref="X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Y1" authorId="0" shapeId="0" xr:uid="{3A4BCE38-25E0-4FBB-8EF4-E42EC6DD87AE}">
      <text>
        <r>
          <rPr>
            <b/>
            <sz val="9"/>
            <color indexed="81"/>
            <rFont val="Tahoma"/>
            <family val="2"/>
          </rPr>
          <t>John Mah:</t>
        </r>
        <r>
          <rPr>
            <sz val="9"/>
            <color indexed="81"/>
            <rFont val="Tahoma"/>
            <family val="2"/>
          </rPr>
          <t xml:space="preserve">
Horz Tail 2 Planform Area (m^2)</t>
        </r>
      </text>
    </comment>
    <comment ref="Z1" authorId="0" shapeId="0" xr:uid="{A1B72736-D148-4A19-B06F-890D74865CCD}">
      <text>
        <r>
          <rPr>
            <b/>
            <sz val="9"/>
            <color indexed="81"/>
            <rFont val="Tahoma"/>
            <family val="2"/>
          </rPr>
          <t>John Mah:</t>
        </r>
        <r>
          <rPr>
            <sz val="9"/>
            <color indexed="81"/>
            <rFont val="Tahoma"/>
            <family val="2"/>
          </rPr>
          <t xml:space="preserve">
Horz Tail 2 Wetted Area (m^2)</t>
        </r>
      </text>
    </comment>
    <comment ref="AA1" authorId="0" shapeId="0" xr:uid="{587D44CC-95B9-43B8-AAE3-2FC7F727AFB2}">
      <text>
        <r>
          <rPr>
            <b/>
            <sz val="9"/>
            <color indexed="81"/>
            <rFont val="Tahoma"/>
            <family val="2"/>
          </rPr>
          <t>John Mah:</t>
        </r>
        <r>
          <rPr>
            <sz val="9"/>
            <color indexed="81"/>
            <rFont val="Tahoma"/>
            <family val="2"/>
          </rPr>
          <t xml:space="preserve">
Horz Tail 2 Aspect Ratio</t>
        </r>
      </text>
    </comment>
    <comment ref="AB1" authorId="0" shapeId="0" xr:uid="{7F963D7E-BA69-4228-892D-689D2DB23AFD}">
      <text>
        <r>
          <rPr>
            <b/>
            <sz val="9"/>
            <color indexed="81"/>
            <rFont val="Tahoma"/>
            <family val="2"/>
          </rPr>
          <t>John Mah:</t>
        </r>
        <r>
          <rPr>
            <sz val="9"/>
            <color indexed="81"/>
            <rFont val="Tahoma"/>
            <family val="2"/>
          </rPr>
          <t xml:space="preserve">
Horz Tail 2 Taper Ratio</t>
        </r>
      </text>
    </comment>
    <comment ref="AC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D1" authorId="0" shapeId="0" xr:uid="{4B352C50-06F8-46EB-ABC6-45FBAC01CA62}">
      <text>
        <r>
          <rPr>
            <b/>
            <sz val="9"/>
            <color indexed="81"/>
            <rFont val="Tahoma"/>
            <family val="2"/>
          </rPr>
          <t>John Mah:</t>
        </r>
        <r>
          <rPr>
            <sz val="9"/>
            <color indexed="81"/>
            <rFont val="Tahoma"/>
            <family val="2"/>
          </rPr>
          <t xml:space="preserve">
Horz Tail 2 Estimated Mean Aerodynamic Chord (m)</t>
        </r>
      </text>
    </comment>
    <comment ref="AE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F1" authorId="0" shapeId="0" xr:uid="{47CBC688-D705-4820-AE3D-1C044C71AE7C}">
      <text>
        <r>
          <rPr>
            <b/>
            <sz val="9"/>
            <color indexed="81"/>
            <rFont val="Tahoma"/>
            <family val="2"/>
          </rPr>
          <t>John Mah:</t>
        </r>
        <r>
          <rPr>
            <sz val="9"/>
            <color indexed="81"/>
            <rFont val="Tahoma"/>
            <family val="2"/>
          </rPr>
          <t xml:space="preserve">
Vert Tail 1 Planform Area (m^2)</t>
        </r>
      </text>
    </comment>
    <comment ref="AG1" authorId="0" shapeId="0" xr:uid="{8070A0F0-B0D8-41AE-85FD-BBD5F1800206}">
      <text>
        <r>
          <rPr>
            <b/>
            <sz val="9"/>
            <color indexed="81"/>
            <rFont val="Tahoma"/>
            <family val="2"/>
          </rPr>
          <t>John Mah:</t>
        </r>
        <r>
          <rPr>
            <sz val="9"/>
            <color indexed="81"/>
            <rFont val="Tahoma"/>
            <family val="2"/>
          </rPr>
          <t xml:space="preserve">
Vert Tail 1 Wetted Area (m^2)</t>
        </r>
      </text>
    </comment>
    <comment ref="AH1" authorId="0" shapeId="0" xr:uid="{4C2136E3-2294-4889-A979-99B8EBB36DB9}">
      <text>
        <r>
          <rPr>
            <b/>
            <sz val="9"/>
            <color indexed="81"/>
            <rFont val="Tahoma"/>
            <family val="2"/>
          </rPr>
          <t>John Mah:</t>
        </r>
        <r>
          <rPr>
            <sz val="9"/>
            <color indexed="81"/>
            <rFont val="Tahoma"/>
            <family val="2"/>
          </rPr>
          <t xml:space="preserve">
Vert Tail 1 Aspect Ratio</t>
        </r>
      </text>
    </comment>
    <comment ref="AI1" authorId="0" shapeId="0" xr:uid="{86BF02EE-581B-4AEA-BF2A-A0AEDE197061}">
      <text>
        <r>
          <rPr>
            <b/>
            <sz val="9"/>
            <color indexed="81"/>
            <rFont val="Tahoma"/>
            <family val="2"/>
          </rPr>
          <t>John Mah:</t>
        </r>
        <r>
          <rPr>
            <sz val="9"/>
            <color indexed="81"/>
            <rFont val="Tahoma"/>
            <family val="2"/>
          </rPr>
          <t xml:space="preserve">
Vert Tail 1 Taper Ratio
</t>
        </r>
      </text>
    </comment>
    <comment ref="AJ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K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L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M1" authorId="0" shapeId="0" xr:uid="{0598D33E-E98E-4894-8AED-96D3F724BC24}">
      <text>
        <r>
          <rPr>
            <b/>
            <sz val="9"/>
            <color indexed="81"/>
            <rFont val="Tahoma"/>
            <family val="2"/>
          </rPr>
          <t>John Mah:</t>
        </r>
        <r>
          <rPr>
            <sz val="9"/>
            <color indexed="81"/>
            <rFont val="Tahoma"/>
            <family val="2"/>
          </rPr>
          <t xml:space="preserve">
Vert Tail 2 Planform Area (m^2)</t>
        </r>
      </text>
    </comment>
    <comment ref="AN1" authorId="0" shapeId="0" xr:uid="{5B740DAE-E4C2-491D-88F7-EA96B815F403}">
      <text>
        <r>
          <rPr>
            <b/>
            <sz val="9"/>
            <color indexed="81"/>
            <rFont val="Tahoma"/>
            <family val="2"/>
          </rPr>
          <t>John Mah:</t>
        </r>
        <r>
          <rPr>
            <sz val="9"/>
            <color indexed="81"/>
            <rFont val="Tahoma"/>
            <family val="2"/>
          </rPr>
          <t xml:space="preserve">
Vert Tail 2 Wetted Area (m^2)</t>
        </r>
      </text>
    </comment>
    <comment ref="AO1" authorId="0" shapeId="0" xr:uid="{782421BB-D040-4174-9A9A-19BC02FC789A}">
      <text>
        <r>
          <rPr>
            <b/>
            <sz val="9"/>
            <color indexed="81"/>
            <rFont val="Tahoma"/>
            <family val="2"/>
          </rPr>
          <t>John Mah:</t>
        </r>
        <r>
          <rPr>
            <sz val="9"/>
            <color indexed="81"/>
            <rFont val="Tahoma"/>
            <family val="2"/>
          </rPr>
          <t xml:space="preserve">
Vert Tail 2 Aspect Ratio</t>
        </r>
      </text>
    </comment>
    <comment ref="AP1" authorId="0" shapeId="0" xr:uid="{B50214BC-3C47-40AD-9DD1-8DF3699883E4}">
      <text>
        <r>
          <rPr>
            <b/>
            <sz val="9"/>
            <color indexed="81"/>
            <rFont val="Tahoma"/>
            <family val="2"/>
          </rPr>
          <t>John Mah:</t>
        </r>
        <r>
          <rPr>
            <sz val="9"/>
            <color indexed="81"/>
            <rFont val="Tahoma"/>
            <family val="2"/>
          </rPr>
          <t xml:space="preserve">
Vert Tail 2 Taper Ratio</t>
        </r>
      </text>
    </comment>
    <comment ref="AQ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R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S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AT1" authorId="0" shapeId="0" xr:uid="{BB5DDDE7-A789-4BB8-B0C4-B8BC6BBF275F}">
      <text>
        <r>
          <rPr>
            <b/>
            <sz val="9"/>
            <color indexed="81"/>
            <rFont val="Tahoma"/>
            <family val="2"/>
          </rPr>
          <t>John Mah:</t>
        </r>
        <r>
          <rPr>
            <sz val="9"/>
            <color indexed="81"/>
            <rFont val="Tahoma"/>
            <family val="2"/>
          </rPr>
          <t xml:space="preserve">
2 or 1.25 liter</t>
        </r>
      </text>
    </comment>
    <comment ref="AU1" authorId="0" shapeId="0" xr:uid="{58B8DB7E-68CF-4790-8EDD-647DFBD6035A}">
      <text>
        <r>
          <rPr>
            <b/>
            <sz val="9"/>
            <color indexed="81"/>
            <rFont val="Tahoma"/>
            <family val="2"/>
          </rPr>
          <t>John Mah:</t>
        </r>
        <r>
          <rPr>
            <sz val="9"/>
            <color indexed="81"/>
            <rFont val="Tahoma"/>
            <family val="2"/>
          </rPr>
          <t xml:space="preserve">
mL or grams
</t>
        </r>
      </text>
    </comment>
    <comment ref="AV1" authorId="0" shapeId="0" xr:uid="{5816794B-8C73-495C-B421-7F3455D87965}">
      <text>
        <r>
          <rPr>
            <b/>
            <sz val="9"/>
            <color indexed="81"/>
            <rFont val="Tahoma"/>
            <family val="2"/>
          </rPr>
          <t>John Mah:</t>
        </r>
        <r>
          <rPr>
            <sz val="9"/>
            <color indexed="81"/>
            <rFont val="Tahoma"/>
            <family val="2"/>
          </rPr>
          <t xml:space="preserve">
Deg from horizontal</t>
        </r>
      </text>
    </comment>
    <comment ref="AW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X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Y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<sst xmlns="http://schemas.openxmlformats.org/spreadsheetml/2006/main" count="465" uniqueCount="217">
  <si>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</si>
  <si>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</si>
  <si>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</si>
  <si>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</si>
  <si>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</si>
  <si>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</si>
  <si>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</si>
  <si>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</si>
  <si>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</si>
  <si>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</si>
  <si>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</si>
  <si>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</si>
  <si>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</si>
  <si>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</si>
  <si>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</si>
  <si>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</si>
  <si>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</si>
  <si>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</si>
  <si>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</si>
  <si>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</si>
  <si>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</si>
  <si>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</si>
  <si>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</si>
  <si>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</si>
  <si>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</si>
  <si>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</si>
  <si>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</si>
  <si>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</si>
  <si>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</si>
  <si>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</si>
  <si>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</si>
  <si>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</si>
  <si>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</si>
  <si>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</si>
  <si>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</si>
  <si>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</si>
  <si>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</si>
  <si>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</si>
  <si>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</si>
  <si>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</si>
  <si>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</si>
  <si>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</si>
  <si>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</si>
  <si>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</si>
  <si>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</si>
  <si>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</si>
  <si>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</si>
  <si>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</si>
  <si>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</si>
  <si>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</si>
  <si>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</si>
  <si>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</si>
  <si>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</si>
  <si>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</si>
  <si>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</si>
  <si>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MH32</t>
  </si>
  <si>
    <t>Airfoil_h1</t>
  </si>
  <si>
    <t>Airfoil_h2</t>
  </si>
  <si>
    <t>Airfoil_v1</t>
  </si>
  <si>
    <t>Airfoil_v2</t>
  </si>
  <si>
    <t>NACA 0008</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</si>
  <si>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</si>
  <si>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</si>
  <si>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</si>
  <si>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</si>
  <si>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</si>
  <si>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</si>
  <si>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</si>
  <si>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</si>
  <si>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</si>
  <si>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</si>
  <si>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</si>
  <si>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</si>
  <si>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</si>
  <si>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</si>
  <si>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</si>
  <si>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</si>
  <si>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</si>
  <si>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</si>
  <si>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</si>
  <si>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</si>
  <si>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</si>
  <si>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</si>
  <si>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</si>
  <si>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</si>
  <si>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</si>
  <si>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</si>
  <si>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</si>
  <si>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</si>
  <si>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</si>
  <si>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</si>
  <si>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</si>
  <si>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</si>
  <si>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</si>
  <si>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</si>
  <si>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</si>
  <si>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</si>
  <si>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</si>
  <si>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</si>
  <si>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</si>
  <si>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</si>
  <si>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</si>
  <si>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</si>
  <si>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</si>
  <si>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</si>
  <si>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</si>
  <si>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</si>
  <si>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</si>
  <si>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</si>
  <si>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kg/m^2</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</si>
  <si>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</si>
  <si>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</si>
  <si>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</si>
  <si>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</si>
  <si>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</si>
  <si>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</si>
  <si>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</si>
  <si>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</si>
  <si>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</si>
  <si>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</si>
  <si>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</si>
  <si>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</si>
  <si>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</si>
  <si>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</si>
  <si>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</si>
  <si>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</si>
  <si>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</si>
  <si>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</si>
  <si>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</si>
  <si>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</si>
  <si>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</si>
  <si>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</si>
  <si>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</si>
  <si>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</si>
  <si>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</si>
  <si>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</si>
  <si>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</si>
  <si>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</si>
  <si>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</si>
  <si>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</si>
  <si>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</si>
  <si>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</si>
  <si>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</si>
  <si>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</si>
  <si>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</si>
  <si>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</si>
  <si>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</si>
  <si>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</si>
  <si>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</si>
  <si>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</si>
  <si>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</si>
  <si>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</si>
  <si>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</si>
  <si>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</si>
  <si>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</si>
  <si>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</si>
  <si>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</si>
  <si>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</si>
  <si>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</si>
  <si>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</si>
  <si>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</si>
  <si>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</si>
  <si>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</si>
  <si>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</si>
  <si>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</si>
  <si>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</si>
  <si>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</si>
  <si>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</si>
  <si>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</si>
  <si>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</si>
  <si>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</si>
  <si>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</si>
  <si>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</si>
  <si>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</si>
  <si>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</si>
  <si>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</si>
  <si>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</si>
  <si>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</si>
  <si>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</si>
  <si>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</si>
  <si>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</si>
  <si>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</si>
  <si>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</si>
  <si>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</si>
  <si>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</si>
  <si>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</si>
  <si>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</si>
  <si>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</si>
  <si>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</si>
  <si>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</si>
  <si>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</si>
  <si>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</si>
  <si>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</si>
  <si>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</si>
  <si>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</si>
  <si>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</si>
  <si>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Input</t>
  </si>
  <si>
    <t>Airfoil_Data</t>
  </si>
  <si>
    <t>Tempest Model</t>
  </si>
  <si>
    <t>HT08</t>
  </si>
  <si>
    <t>Flat Plate</t>
  </si>
  <si>
    <t>Sam's Model1</t>
  </si>
  <si>
    <t>Sam's Model0</t>
  </si>
  <si>
    <t>Sam's Model2</t>
  </si>
  <si>
    <t>Sam's Model3</t>
  </si>
  <si>
    <t>Sam's Model4</t>
  </si>
  <si>
    <t>Sam's Model5</t>
  </si>
  <si>
    <t>Sam's Model6</t>
  </si>
  <si>
    <t>Sam's Model7</t>
  </si>
  <si>
    <t>Sam's Model8</t>
  </si>
  <si>
    <t>Sam's Model9</t>
  </si>
  <si>
    <t>Sam's Model10</t>
  </si>
  <si>
    <t>Sam's Model11</t>
  </si>
  <si>
    <t>Sam's Model12</t>
  </si>
  <si>
    <t>Sam's Model13</t>
  </si>
  <si>
    <t>Sam's Model14</t>
  </si>
  <si>
    <t>Sam's Model15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</si>
</sst>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s>
  <borders count="6">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0" fillId="2" borderId="0" xfId="0" applyFill="1"/>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customXml" Target="../ink/ink1.xml"/></Relationships>
</file>

<file path=xl/drawings/_rels/drawing3.xml.rels><?xml version="1.0" encoding="UTF-8" standalone="yes"?>
<Relationships xmlns="http://schemas.openxmlformats.org/package/2006/relationships"><Relationship Id="rId2" Type="http://schemas.openxmlformats.org/officeDocument/2006/relationships/image" Target="../media/image8.jpg"/><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40</xdr:col>
      <xdr:colOff>594629</xdr:colOff>
      <xdr:row>36</xdr:row>
      <xdr:rowOff>8703</xdr:rowOff>
    </xdr:from>
    <xdr:to>
      <xdr:col>40</xdr:col>
      <xdr:colOff>596429</xdr:colOff>
      <xdr:row>36</xdr:row>
      <xdr:rowOff>20303</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60015733-7E18-F4D0-B171-EC5C5AE4A38D}"/>
                </a:ext>
              </a:extLst>
            </xdr14:cNvPr>
            <xdr14:cNvContentPartPr/>
          </xdr14:nvContentPartPr>
          <xdr14:nvPr macro=""/>
          <xdr14:xfrm>
            <a:off x="26062665" y="6721560"/>
            <a:ext cx="1800" cy="1440"/>
          </xdr14:xfrm>
        </xdr:contentPart>
      </mc:Choice>
      <mc:Fallback xmlns="">
        <xdr:pic>
          <xdr:nvPicPr>
            <xdr:cNvPr id="2" name="Ink 1">
              <a:extLst>
                <a:ext uri="{FF2B5EF4-FFF2-40B4-BE49-F238E27FC236}">
                  <a16:creationId xmlns:a16="http://schemas.microsoft.com/office/drawing/2014/main" id="{60015733-7E18-F4D0-B171-EC5C5AE4A38D}"/>
                </a:ext>
              </a:extLst>
            </xdr:cNvPr>
            <xdr:cNvPicPr/>
          </xdr:nvPicPr>
          <xdr:blipFill>
            <a:blip xmlns:r="http://schemas.openxmlformats.org/officeDocument/2006/relationships" r:embed="rId2"/>
            <a:stretch>
              <a:fillRect/>
            </a:stretch>
          </xdr:blipFill>
          <xdr:spPr>
            <a:xfrm>
              <a:off x="26053665" y="6712560"/>
              <a:ext cx="19440" cy="1908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1-29T19:25:20.200"/>
    </inkml:context>
    <inkml:brush xml:id="br0">
      <inkml:brushProperty name="width" value="0.05" units="cm"/>
      <inkml:brushProperty name="height" value="0.05" units="cm"/>
    </inkml:brush>
  </inkml:definitions>
  <inkml:trace contextRef="#ctx0" brushRef="#br0">0 0 96 0 0,'2'2'0'0'0,"1"-1"0"0"0,-3-2 0 0 0,0-1 0 0 0</inkml:trace>
</inkm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70"/>
  <sheetViews>
    <sheetView topLeftCell="A8" zoomScale="134" workbookViewId="0">
      <selection activeCell="D54" sqref="D54"/>
    </sheetView>
  </sheetViews>
  <sheetFormatPr defaultRowHeight="14.5" x14ac:dyDescent="0.35"/>
  <cols>
    <col min="1" max="1" width="10.81640625" bestFit="1" customWidth="1"/>
    <col min="2" max="2" width="15.453125" bestFit="1" customWidth="1"/>
    <col min="3" max="3" width="11.36328125" style="1" customWidth="1"/>
    <col min="4" max="4" width="104.453125" style="6" customWidth="1"/>
    <col min="5" max="5" width="24.36328125" bestFit="1" customWidth="1"/>
  </cols>
  <sheetData>
    <row r="1" spans="1:4" x14ac:dyDescent="0.35">
      <c r="A1" s="12" t="s">
        <v>195</v>
      </c>
      <c r="B1" s="10" t="s">
        <v>117</v>
      </c>
      <c r="C1" s="10" t="s">
        <v>118</v>
      </c>
      <c r="D1" s="11" t="s">
        <v>119</v>
      </c>
    </row>
    <row r="2" spans="1:4" x14ac:dyDescent="0.35">
      <c r="A2" s="7" t="s">
        <v>196</v>
      </c>
      <c r="B2" s="7" t="str" cm="1">
        <f t="array" ref="B2:B52">TRANSPOSE(Input!A1:AY1)</f>
        <v>Config</v>
      </c>
      <c r="C2" s="8" t="s">
        <v>61</v>
      </c>
      <c r="D2" s="9" t="s">
        <v>120</v>
      </c>
    </row>
    <row r="3" spans="1:4" x14ac:dyDescent="0.35">
      <c r="A3" s="7" t="s">
        <v>196</v>
      </c>
      <c r="B3" s="7" t="str">
        <v>altitude_o</v>
      </c>
      <c r="C3" s="8" t="s">
        <v>121</v>
      </c>
      <c r="D3" s="9" t="s">
        <v>122</v>
      </c>
    </row>
    <row r="4" spans="1:4" ht="29" x14ac:dyDescent="0.35">
      <c r="A4" s="7" t="s">
        <v>196</v>
      </c>
      <c r="B4" s="7" t="str">
        <v>V_o</v>
      </c>
      <c r="C4" s="8" t="s">
        <v>123</v>
      </c>
      <c r="D4" s="9" t="s">
        <v>124</v>
      </c>
    </row>
    <row r="5" spans="1:4" x14ac:dyDescent="0.35">
      <c r="A5" s="7" t="s">
        <v>196</v>
      </c>
      <c r="B5" s="7" t="str">
        <v>Length_f</v>
      </c>
      <c r="C5" s="8" t="s">
        <v>121</v>
      </c>
      <c r="D5" s="9" t="s">
        <v>125</v>
      </c>
    </row>
    <row r="6" spans="1:4" x14ac:dyDescent="0.35">
      <c r="A6" s="7" t="s">
        <v>196</v>
      </c>
      <c r="B6" s="7" t="str">
        <v>Dia_f</v>
      </c>
      <c r="C6" s="8" t="s">
        <v>121</v>
      </c>
      <c r="D6" s="9" t="s">
        <v>126</v>
      </c>
    </row>
    <row r="7" spans="1:4" x14ac:dyDescent="0.35">
      <c r="A7" s="7" t="s">
        <v>196</v>
      </c>
      <c r="B7" s="7" t="str">
        <v>Fine_f</v>
      </c>
      <c r="C7" s="8" t="s">
        <v>61</v>
      </c>
      <c r="D7" s="9" t="s">
        <v>127</v>
      </c>
    </row>
    <row r="8" spans="1:4" x14ac:dyDescent="0.35">
      <c r="A8" s="7" t="s">
        <v>196</v>
      </c>
      <c r="B8" s="7" t="str">
        <v>Amax_f</v>
      </c>
      <c r="C8" s="8" t="s">
        <v>128</v>
      </c>
      <c r="D8" s="9" t="s">
        <v>129</v>
      </c>
    </row>
    <row r="9" spans="1:4" ht="29" x14ac:dyDescent="0.35">
      <c r="A9" s="7" t="s">
        <v>196</v>
      </c>
      <c r="B9" s="7" t="str">
        <v>Abase_f</v>
      </c>
      <c r="C9" s="8" t="s">
        <v>128</v>
      </c>
      <c r="D9" s="9" t="s">
        <v>130</v>
      </c>
    </row>
    <row r="10" spans="1:4" x14ac:dyDescent="0.35">
      <c r="A10" s="7" t="s">
        <v>196</v>
      </c>
      <c r="B10" s="7" t="str">
        <v>Swet_f</v>
      </c>
      <c r="C10" s="8" t="s">
        <v>128</v>
      </c>
      <c r="D10" s="9" t="s">
        <v>131</v>
      </c>
    </row>
    <row r="11" spans="1:4" ht="29" x14ac:dyDescent="0.35">
      <c r="A11" s="7" t="s">
        <v>196</v>
      </c>
      <c r="B11" s="7" t="str">
        <v>Q_f</v>
      </c>
      <c r="C11" s="8" t="s">
        <v>61</v>
      </c>
      <c r="D11" s="9" t="s">
        <v>132</v>
      </c>
    </row>
    <row r="12" spans="1:4" ht="29" x14ac:dyDescent="0.35">
      <c r="A12" s="7" t="s">
        <v>196</v>
      </c>
      <c r="B12" s="7" t="str">
        <v>Sref_w</v>
      </c>
      <c r="C12" s="8" t="s">
        <v>128</v>
      </c>
      <c r="D12" s="9" t="s">
        <v>133</v>
      </c>
    </row>
    <row r="13" spans="1:4" ht="29" x14ac:dyDescent="0.35">
      <c r="A13" s="7" t="s">
        <v>196</v>
      </c>
      <c r="B13" s="7" t="str">
        <v>Swet_w</v>
      </c>
      <c r="C13" s="8" t="s">
        <v>128</v>
      </c>
      <c r="D13" s="9" t="s">
        <v>134</v>
      </c>
    </row>
    <row r="14" spans="1:4" x14ac:dyDescent="0.35">
      <c r="A14" s="7" t="s">
        <v>196</v>
      </c>
      <c r="B14" s="7" t="str">
        <v>AR_w</v>
      </c>
      <c r="C14" s="8" t="s">
        <v>61</v>
      </c>
      <c r="D14" s="9" t="s">
        <v>135</v>
      </c>
    </row>
    <row r="15" spans="1:4" x14ac:dyDescent="0.35">
      <c r="A15" s="7" t="s">
        <v>196</v>
      </c>
      <c r="B15" s="7" t="str">
        <v>Taper_w</v>
      </c>
      <c r="C15" s="8" t="s">
        <v>61</v>
      </c>
      <c r="D15" s="9" t="s">
        <v>136</v>
      </c>
    </row>
    <row r="16" spans="1:4" x14ac:dyDescent="0.35">
      <c r="A16" s="7" t="s">
        <v>196</v>
      </c>
      <c r="B16" s="7" t="str">
        <v>Sweep_w</v>
      </c>
      <c r="C16" s="8" t="s">
        <v>137</v>
      </c>
      <c r="D16" s="9" t="s">
        <v>138</v>
      </c>
    </row>
    <row r="17" spans="1:4" x14ac:dyDescent="0.35">
      <c r="A17" s="7" t="s">
        <v>196</v>
      </c>
      <c r="B17" s="7" t="str">
        <v>QuarterSweep_w</v>
      </c>
      <c r="C17" s="8" t="s">
        <v>137</v>
      </c>
      <c r="D17" s="9" t="s">
        <v>139</v>
      </c>
    </row>
    <row r="18" spans="1:4" ht="43.5" x14ac:dyDescent="0.35">
      <c r="A18" s="7" t="s">
        <v>196</v>
      </c>
      <c r="B18" s="7" t="str">
        <v>Q_w</v>
      </c>
      <c r="C18" s="8" t="s">
        <v>61</v>
      </c>
      <c r="D18" s="9" t="s">
        <v>140</v>
      </c>
    </row>
    <row r="19" spans="1:4" ht="28.5" customHeight="1" x14ac:dyDescent="0.35">
      <c r="A19" s="7" t="s">
        <v>196</v>
      </c>
      <c r="B19" s="7" t="str">
        <v>Sref-h1</v>
      </c>
      <c r="C19" s="8" t="s">
        <v>128</v>
      </c>
      <c r="D19" s="9" t="s">
        <v>141</v>
      </c>
    </row>
    <row r="20" spans="1:4" ht="29" x14ac:dyDescent="0.35">
      <c r="A20" s="7" t="s">
        <v>196</v>
      </c>
      <c r="B20" s="7" t="str">
        <v>Swet_h1</v>
      </c>
      <c r="C20" s="8" t="s">
        <v>128</v>
      </c>
      <c r="D20" s="9" t="s">
        <v>142</v>
      </c>
    </row>
    <row r="21" spans="1:4" x14ac:dyDescent="0.35">
      <c r="A21" s="7" t="s">
        <v>196</v>
      </c>
      <c r="B21" s="7" t="str">
        <v>AR_h1</v>
      </c>
      <c r="C21" s="8" t="s">
        <v>61</v>
      </c>
      <c r="D21" s="9" t="s">
        <v>143</v>
      </c>
    </row>
    <row r="22" spans="1:4" ht="29" x14ac:dyDescent="0.35">
      <c r="A22" s="7" t="s">
        <v>196</v>
      </c>
      <c r="B22" s="7" t="str">
        <v>Taper_h1</v>
      </c>
      <c r="C22" s="8" t="s">
        <v>61</v>
      </c>
      <c r="D22" s="9" t="s">
        <v>145</v>
      </c>
    </row>
    <row r="23" spans="1:4" x14ac:dyDescent="0.35">
      <c r="A23" s="7" t="s">
        <v>196</v>
      </c>
      <c r="B23" s="7" t="str">
        <v>Sweep_h1</v>
      </c>
      <c r="C23" s="8" t="s">
        <v>137</v>
      </c>
      <c r="D23" s="9" t="s">
        <v>147</v>
      </c>
    </row>
    <row r="24" spans="1:4" ht="33.75" customHeight="1" x14ac:dyDescent="0.35">
      <c r="A24" s="7" t="s">
        <v>196</v>
      </c>
      <c r="B24" s="7" t="str">
        <v>MAC_h1</v>
      </c>
      <c r="C24" s="8" t="s">
        <v>121</v>
      </c>
      <c r="D24" s="9" t="s">
        <v>148</v>
      </c>
    </row>
    <row r="25" spans="1:4" ht="43.5" x14ac:dyDescent="0.35">
      <c r="A25" s="7" t="s">
        <v>196</v>
      </c>
      <c r="B25" s="7" t="str">
        <v>Q_h1</v>
      </c>
      <c r="C25" s="8" t="s">
        <v>61</v>
      </c>
      <c r="D25" s="9" t="s">
        <v>149</v>
      </c>
    </row>
    <row r="26" spans="1:4" ht="29" x14ac:dyDescent="0.35">
      <c r="A26" s="7" t="s">
        <v>196</v>
      </c>
      <c r="B26" s="7" t="str">
        <v>Sref-h2</v>
      </c>
      <c r="C26" s="8" t="s">
        <v>128</v>
      </c>
      <c r="D26" s="9" t="s">
        <v>141</v>
      </c>
    </row>
    <row r="27" spans="1:4" ht="29" x14ac:dyDescent="0.35">
      <c r="A27" s="7" t="s">
        <v>196</v>
      </c>
      <c r="B27" s="7" t="str">
        <v>Swet_h2</v>
      </c>
      <c r="C27" s="8" t="s">
        <v>128</v>
      </c>
      <c r="D27" s="9" t="s">
        <v>142</v>
      </c>
    </row>
    <row r="28" spans="1:4" x14ac:dyDescent="0.35">
      <c r="A28" s="7" t="s">
        <v>196</v>
      </c>
      <c r="B28" s="7" t="str">
        <v>AR_h2</v>
      </c>
      <c r="C28" s="8" t="s">
        <v>61</v>
      </c>
      <c r="D28" s="9" t="s">
        <v>144</v>
      </c>
    </row>
    <row r="29" spans="1:4" ht="29" x14ac:dyDescent="0.35">
      <c r="A29" s="7" t="s">
        <v>196</v>
      </c>
      <c r="B29" s="7" t="str">
        <v>Taper_h2</v>
      </c>
      <c r="C29" s="8" t="s">
        <v>61</v>
      </c>
      <c r="D29" s="9" t="s">
        <v>146</v>
      </c>
    </row>
    <row r="30" spans="1:4" x14ac:dyDescent="0.35">
      <c r="A30" s="7" t="s">
        <v>196</v>
      </c>
      <c r="B30" s="7" t="str">
        <v>Sweep_h2</v>
      </c>
      <c r="C30" s="8" t="s">
        <v>137</v>
      </c>
      <c r="D30" s="9" t="s">
        <v>150</v>
      </c>
    </row>
    <row r="31" spans="1:4" ht="29" x14ac:dyDescent="0.35">
      <c r="A31" s="7" t="s">
        <v>196</v>
      </c>
      <c r="B31" s="7" t="str">
        <v>MAC_h2</v>
      </c>
      <c r="C31" s="8" t="s">
        <v>121</v>
      </c>
      <c r="D31" s="9" t="s">
        <v>151</v>
      </c>
    </row>
    <row r="32" spans="1:4" ht="43.5" x14ac:dyDescent="0.35">
      <c r="A32" s="7" t="s">
        <v>196</v>
      </c>
      <c r="B32" s="7" t="str">
        <v>Q_h2</v>
      </c>
      <c r="C32" s="8" t="s">
        <v>61</v>
      </c>
      <c r="D32" s="9" t="s">
        <v>152</v>
      </c>
    </row>
    <row r="33" spans="1:4" ht="29" x14ac:dyDescent="0.35">
      <c r="A33" s="7" t="s">
        <v>196</v>
      </c>
      <c r="B33" s="7" t="str">
        <v>Sref-v1</v>
      </c>
      <c r="C33" s="8" t="s">
        <v>128</v>
      </c>
      <c r="D33" s="9" t="s">
        <v>158</v>
      </c>
    </row>
    <row r="34" spans="1:4" ht="29" x14ac:dyDescent="0.35">
      <c r="A34" s="7" t="s">
        <v>196</v>
      </c>
      <c r="B34" s="7" t="str">
        <v>Swet_v1</v>
      </c>
      <c r="C34" s="8" t="s">
        <v>128</v>
      </c>
      <c r="D34" s="9" t="s">
        <v>153</v>
      </c>
    </row>
    <row r="35" spans="1:4" x14ac:dyDescent="0.35">
      <c r="A35" s="7" t="s">
        <v>196</v>
      </c>
      <c r="B35" s="7" t="str">
        <v>AR_v1</v>
      </c>
      <c r="C35" s="8" t="s">
        <v>61</v>
      </c>
      <c r="D35" s="9" t="s">
        <v>154</v>
      </c>
    </row>
    <row r="36" spans="1:4" ht="29" x14ac:dyDescent="0.35">
      <c r="A36" s="7" t="s">
        <v>196</v>
      </c>
      <c r="B36" s="7" t="str">
        <v>Taper_v1</v>
      </c>
      <c r="C36" s="8" t="s">
        <v>61</v>
      </c>
      <c r="D36" s="9" t="s">
        <v>155</v>
      </c>
    </row>
    <row r="37" spans="1:4" x14ac:dyDescent="0.35">
      <c r="A37" s="7" t="s">
        <v>196</v>
      </c>
      <c r="B37" s="7" t="str">
        <v>Sweep_v1</v>
      </c>
      <c r="C37" s="8" t="s">
        <v>137</v>
      </c>
      <c r="D37" s="9" t="s">
        <v>156</v>
      </c>
    </row>
    <row r="38" spans="1:4" ht="29" x14ac:dyDescent="0.35">
      <c r="A38" s="7" t="s">
        <v>196</v>
      </c>
      <c r="B38" s="7" t="str">
        <v>MAC_v1</v>
      </c>
      <c r="C38" s="8" t="s">
        <v>121</v>
      </c>
      <c r="D38" s="9" t="s">
        <v>157</v>
      </c>
    </row>
    <row r="39" spans="1:4" ht="43.5" x14ac:dyDescent="0.35">
      <c r="A39" s="7" t="s">
        <v>196</v>
      </c>
      <c r="B39" s="7" t="str">
        <v>Q_v1</v>
      </c>
      <c r="C39" s="8" t="s">
        <v>61</v>
      </c>
      <c r="D39" s="9" t="s">
        <v>159</v>
      </c>
    </row>
    <row r="40" spans="1:4" ht="29" x14ac:dyDescent="0.35">
      <c r="A40" s="7" t="s">
        <v>196</v>
      </c>
      <c r="B40" s="7" t="str">
        <v>Sref-v2</v>
      </c>
      <c r="C40" s="8" t="s">
        <v>128</v>
      </c>
      <c r="D40" s="9" t="s">
        <v>160</v>
      </c>
    </row>
    <row r="41" spans="1:4" ht="29" x14ac:dyDescent="0.35">
      <c r="A41" s="7" t="s">
        <v>196</v>
      </c>
      <c r="B41" s="7" t="str">
        <v>Swet_v2</v>
      </c>
      <c r="C41" s="8" t="s">
        <v>128</v>
      </c>
      <c r="D41" s="9" t="s">
        <v>161</v>
      </c>
    </row>
    <row r="42" spans="1:4" x14ac:dyDescent="0.35">
      <c r="A42" s="7" t="s">
        <v>196</v>
      </c>
      <c r="B42" s="7" t="str">
        <v>AR_v2</v>
      </c>
      <c r="C42" s="8" t="s">
        <v>61</v>
      </c>
      <c r="D42" s="9" t="s">
        <v>162</v>
      </c>
    </row>
    <row r="43" spans="1:4" ht="29" x14ac:dyDescent="0.35">
      <c r="A43" s="7" t="s">
        <v>196</v>
      </c>
      <c r="B43" s="7" t="str">
        <v>Taper_v2</v>
      </c>
      <c r="C43" s="8" t="s">
        <v>61</v>
      </c>
      <c r="D43" s="9" t="s">
        <v>163</v>
      </c>
    </row>
    <row r="44" spans="1:4" x14ac:dyDescent="0.35">
      <c r="A44" s="7" t="s">
        <v>196</v>
      </c>
      <c r="B44" s="7" t="str">
        <v>Sweep_v2</v>
      </c>
      <c r="C44" s="8" t="s">
        <v>137</v>
      </c>
      <c r="D44" s="9" t="s">
        <v>164</v>
      </c>
    </row>
    <row r="45" spans="1:4" ht="29" x14ac:dyDescent="0.35">
      <c r="A45" s="7" t="s">
        <v>196</v>
      </c>
      <c r="B45" s="7" t="str">
        <v>MAC_v2</v>
      </c>
      <c r="C45" s="8" t="s">
        <v>121</v>
      </c>
      <c r="D45" s="9" t="s">
        <v>165</v>
      </c>
    </row>
    <row r="46" spans="1:4" ht="43.5" x14ac:dyDescent="0.35">
      <c r="A46" s="7" t="s">
        <v>196</v>
      </c>
      <c r="B46" s="7" t="str">
        <v>Q_v2</v>
      </c>
      <c r="C46" s="8" t="s">
        <v>61</v>
      </c>
      <c r="D46" s="9" t="s">
        <v>166</v>
      </c>
    </row>
    <row r="47" spans="1:4" x14ac:dyDescent="0.35">
      <c r="A47" s="7" t="s">
        <v>196</v>
      </c>
      <c r="B47" s="7" t="str">
        <v>Bottle_Vol</v>
      </c>
      <c r="C47" s="8" t="s">
        <v>167</v>
      </c>
      <c r="D47" s="9" t="s">
        <v>168</v>
      </c>
    </row>
    <row r="48" spans="1:4" x14ac:dyDescent="0.35">
      <c r="A48" s="7" t="s">
        <v>196</v>
      </c>
      <c r="B48" s="7" t="str">
        <v>Water_Vol</v>
      </c>
      <c r="C48" s="8" t="s">
        <v>169</v>
      </c>
      <c r="D48" s="9" t="s">
        <v>170</v>
      </c>
    </row>
    <row r="49" spans="1:4" x14ac:dyDescent="0.35">
      <c r="A49" s="7" t="s">
        <v>196</v>
      </c>
      <c r="B49" s="7" t="str">
        <v>Launch_El</v>
      </c>
      <c r="C49" s="8" t="s">
        <v>137</v>
      </c>
      <c r="D49" s="9" t="s">
        <v>171</v>
      </c>
    </row>
    <row r="50" spans="1:4" x14ac:dyDescent="0.35">
      <c r="A50" s="7" t="s">
        <v>196</v>
      </c>
      <c r="B50" s="7" t="str">
        <v>Launch_Az</v>
      </c>
      <c r="C50" s="8" t="s">
        <v>137</v>
      </c>
      <c r="D50" s="9" t="s">
        <v>172</v>
      </c>
    </row>
    <row r="51" spans="1:4" ht="29" x14ac:dyDescent="0.35">
      <c r="A51" s="7" t="s">
        <v>196</v>
      </c>
      <c r="B51" s="7" t="str">
        <v>Wind_Az</v>
      </c>
      <c r="C51" s="8" t="s">
        <v>137</v>
      </c>
      <c r="D51" s="9" t="s">
        <v>173</v>
      </c>
    </row>
    <row r="52" spans="1:4" x14ac:dyDescent="0.35">
      <c r="A52" s="7" t="s">
        <v>196</v>
      </c>
      <c r="B52" s="7" t="str">
        <v>V_wind</v>
      </c>
      <c r="C52" s="8" t="s">
        <v>123</v>
      </c>
      <c r="D52" s="9" t="s">
        <v>174</v>
      </c>
    </row>
    <row r="53" spans="1:4" x14ac:dyDescent="0.35">
      <c r="A53" s="7" t="s">
        <v>197</v>
      </c>
      <c r="B53" s="7" t="s">
        <v>54</v>
      </c>
      <c r="C53" s="8" t="s">
        <v>61</v>
      </c>
      <c r="D53" s="9" t="s">
        <v>177</v>
      </c>
    </row>
    <row r="54" spans="1:4" x14ac:dyDescent="0.35">
      <c r="A54" s="7" t="s">
        <v>197</v>
      </c>
      <c r="B54" s="7" t="s">
        <v>51</v>
      </c>
      <c r="C54" s="8" t="s">
        <v>61</v>
      </c>
      <c r="D54" s="9" t="s">
        <v>178</v>
      </c>
    </row>
    <row r="55" spans="1:4" x14ac:dyDescent="0.35">
      <c r="A55" s="7" t="s">
        <v>197</v>
      </c>
      <c r="B55" s="7" t="s">
        <v>52</v>
      </c>
      <c r="C55" s="8" t="s">
        <v>61</v>
      </c>
      <c r="D55" s="9" t="s">
        <v>179</v>
      </c>
    </row>
    <row r="56" spans="1:4" x14ac:dyDescent="0.35">
      <c r="A56" s="7" t="s">
        <v>197</v>
      </c>
      <c r="B56" s="7" t="s">
        <v>176</v>
      </c>
      <c r="C56" s="8" t="s">
        <v>61</v>
      </c>
      <c r="D56" s="9" t="s">
        <v>180</v>
      </c>
    </row>
    <row r="57" spans="1:4" x14ac:dyDescent="0.35">
      <c r="A57" s="7" t="s">
        <v>197</v>
      </c>
      <c r="B57" s="7" t="s">
        <v>175</v>
      </c>
      <c r="C57" s="8" t="s">
        <v>61</v>
      </c>
      <c r="D57" s="9" t="s">
        <v>181</v>
      </c>
    </row>
    <row r="58" spans="1:4" x14ac:dyDescent="0.35">
      <c r="A58" s="7" t="s">
        <v>197</v>
      </c>
      <c r="B58" s="7" t="s">
        <v>99</v>
      </c>
      <c r="C58" s="8" t="s">
        <v>61</v>
      </c>
      <c r="D58" s="9" t="s">
        <v>182</v>
      </c>
    </row>
    <row r="59" spans="1:4" x14ac:dyDescent="0.35">
      <c r="A59" s="7" t="s">
        <v>197</v>
      </c>
      <c r="B59" s="7" t="s">
        <v>56</v>
      </c>
      <c r="C59" s="8" t="s">
        <v>61</v>
      </c>
      <c r="D59" s="9" t="s">
        <v>183</v>
      </c>
    </row>
    <row r="60" spans="1:4" x14ac:dyDescent="0.35">
      <c r="A60" s="7" t="s">
        <v>197</v>
      </c>
      <c r="B60" s="7" t="s">
        <v>9</v>
      </c>
      <c r="C60" s="8" t="s">
        <v>61</v>
      </c>
      <c r="D60" s="9" t="s">
        <v>185</v>
      </c>
    </row>
    <row r="61" spans="1:4" x14ac:dyDescent="0.35">
      <c r="A61" s="7" t="s">
        <v>197</v>
      </c>
      <c r="B61" s="7" t="s">
        <v>10</v>
      </c>
      <c r="C61" s="8" t="s">
        <v>61</v>
      </c>
      <c r="D61" s="9" t="s">
        <v>186</v>
      </c>
    </row>
    <row r="62" spans="1:4" x14ac:dyDescent="0.35">
      <c r="A62" s="7" t="s">
        <v>197</v>
      </c>
      <c r="B62" s="7" t="s">
        <v>57</v>
      </c>
      <c r="C62" s="8" t="s">
        <v>61</v>
      </c>
      <c r="D62" s="9" t="s">
        <v>184</v>
      </c>
    </row>
    <row r="63" spans="1:4" x14ac:dyDescent="0.35">
      <c r="A63" s="7" t="s">
        <v>197</v>
      </c>
      <c r="B63" s="7" t="s">
        <v>19</v>
      </c>
      <c r="C63" s="8" t="s">
        <v>61</v>
      </c>
      <c r="D63" s="9" t="s">
        <v>187</v>
      </c>
    </row>
    <row r="64" spans="1:4" x14ac:dyDescent="0.35">
      <c r="A64" s="7" t="s">
        <v>197</v>
      </c>
      <c r="B64" s="7" t="s">
        <v>20</v>
      </c>
      <c r="C64" s="8" t="s">
        <v>61</v>
      </c>
      <c r="D64" s="9" t="s">
        <v>188</v>
      </c>
    </row>
    <row r="65" spans="1:4" x14ac:dyDescent="0.35">
      <c r="A65" s="7" t="s">
        <v>197</v>
      </c>
      <c r="B65" s="7" t="s">
        <v>58</v>
      </c>
      <c r="C65" s="8" t="s">
        <v>61</v>
      </c>
      <c r="D65" s="9" t="s">
        <v>189</v>
      </c>
    </row>
    <row r="66" spans="1:4" x14ac:dyDescent="0.35">
      <c r="A66" s="7" t="s">
        <v>197</v>
      </c>
      <c r="B66" s="7" t="s">
        <v>14</v>
      </c>
      <c r="C66" s="8" t="s">
        <v>61</v>
      </c>
      <c r="D66" s="9" t="s">
        <v>190</v>
      </c>
    </row>
    <row r="67" spans="1:4" x14ac:dyDescent="0.35">
      <c r="A67" s="7" t="s">
        <v>197</v>
      </c>
      <c r="B67" s="7" t="s">
        <v>15</v>
      </c>
      <c r="C67" s="8" t="s">
        <v>61</v>
      </c>
      <c r="D67" s="9" t="s">
        <v>191</v>
      </c>
    </row>
    <row r="68" spans="1:4" x14ac:dyDescent="0.35">
      <c r="A68" s="7" t="s">
        <v>197</v>
      </c>
      <c r="B68" s="7" t="s">
        <v>59</v>
      </c>
      <c r="C68" s="8" t="s">
        <v>61</v>
      </c>
      <c r="D68" s="9" t="s">
        <v>192</v>
      </c>
    </row>
    <row r="69" spans="1:4" x14ac:dyDescent="0.35">
      <c r="A69" s="7" t="s">
        <v>197</v>
      </c>
      <c r="B69" s="7" t="s">
        <v>33</v>
      </c>
      <c r="C69" s="8" t="s">
        <v>61</v>
      </c>
      <c r="D69" s="9" t="s">
        <v>193</v>
      </c>
    </row>
    <row r="70" spans="1:4" x14ac:dyDescent="0.35">
      <c r="A70" s="7" t="s">
        <v>197</v>
      </c>
      <c r="B70" s="7" t="s">
        <v>34</v>
      </c>
      <c r="C70" s="8" t="s">
        <v>61</v>
      </c>
      <c r="D70" s="9" t="s">
        <v>194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6" zoomScale="95" workbookViewId="0">
      <selection activeCell="U1" sqref="U1"/>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Y18"/>
  <sheetViews>
    <sheetView tabSelected="1" topLeftCell="D1" zoomScale="119" zoomScaleNormal="128" workbookViewId="0">
      <selection activeCell="P21" sqref="P21"/>
    </sheetView>
  </sheetViews>
  <sheetFormatPr defaultRowHeight="14.5" x14ac:dyDescent="0.35"/>
  <cols>
    <col min="1" max="1" width="22.453125" customWidth="1"/>
    <col min="2" max="2" width="10.54296875" customWidth="1"/>
    <col min="11" max="11" width="6.81640625" customWidth="1"/>
    <col min="16" max="16" width="14.54296875" bestFit="1" customWidth="1"/>
    <col min="46" max="47" width="9.81640625" bestFit="1" customWidth="1"/>
    <col min="48" max="48" width="9.1796875" bestFit="1" customWidth="1"/>
    <col min="49" max="49" width="9.81640625" bestFit="1" customWidth="1"/>
  </cols>
  <sheetData>
    <row r="1" spans="1:51" x14ac:dyDescent="0.35">
      <c r="A1" t="s">
        <v>45</v>
      </c>
      <c r="B1" t="s">
        <v>5</v>
      </c>
      <c r="C1" t="s">
        <v>6</v>
      </c>
      <c r="D1" s="4" t="s">
        <v>0</v>
      </c>
      <c r="E1" s="4" t="s">
        <v>1</v>
      </c>
      <c r="F1" s="4" t="s">
        <v>2</v>
      </c>
      <c r="G1" t="s">
        <v>3</v>
      </c>
      <c r="H1" t="s">
        <v>4</v>
      </c>
      <c r="I1" t="s">
        <v>23</v>
      </c>
      <c r="J1" t="s">
        <v>7</v>
      </c>
      <c r="K1" s="4" t="s">
        <v>46</v>
      </c>
      <c r="L1" t="s">
        <v>47</v>
      </c>
      <c r="M1" s="4" t="s">
        <v>48</v>
      </c>
      <c r="N1" s="4" t="s">
        <v>49</v>
      </c>
      <c r="O1" s="4" t="s">
        <v>50</v>
      </c>
      <c r="P1" t="s">
        <v>100</v>
      </c>
      <c r="Q1" t="s">
        <v>53</v>
      </c>
      <c r="R1" t="s">
        <v>24</v>
      </c>
      <c r="S1" t="s">
        <v>25</v>
      </c>
      <c r="T1" t="s">
        <v>37</v>
      </c>
      <c r="U1" t="s">
        <v>38</v>
      </c>
      <c r="V1" t="s">
        <v>11</v>
      </c>
      <c r="W1" t="s">
        <v>8</v>
      </c>
      <c r="X1" t="s">
        <v>12</v>
      </c>
      <c r="Y1" t="s">
        <v>26</v>
      </c>
      <c r="Z1" t="s">
        <v>27</v>
      </c>
      <c r="AA1" t="s">
        <v>39</v>
      </c>
      <c r="AB1" t="s">
        <v>40</v>
      </c>
      <c r="AC1" t="s">
        <v>21</v>
      </c>
      <c r="AD1" t="s">
        <v>18</v>
      </c>
      <c r="AE1" t="s">
        <v>22</v>
      </c>
      <c r="AF1" t="s">
        <v>28</v>
      </c>
      <c r="AG1" t="s">
        <v>29</v>
      </c>
      <c r="AH1" t="s">
        <v>41</v>
      </c>
      <c r="AI1" t="s">
        <v>42</v>
      </c>
      <c r="AJ1" t="s">
        <v>16</v>
      </c>
      <c r="AK1" t="s">
        <v>13</v>
      </c>
      <c r="AL1" t="s">
        <v>17</v>
      </c>
      <c r="AM1" t="s">
        <v>30</v>
      </c>
      <c r="AN1" t="s">
        <v>31</v>
      </c>
      <c r="AO1" t="s">
        <v>43</v>
      </c>
      <c r="AP1" t="s">
        <v>44</v>
      </c>
      <c r="AQ1" t="s">
        <v>36</v>
      </c>
      <c r="AR1" t="s">
        <v>32</v>
      </c>
      <c r="AS1" t="s">
        <v>35</v>
      </c>
      <c r="AT1" s="4" t="s">
        <v>113</v>
      </c>
      <c r="AU1" s="4" t="s">
        <v>114</v>
      </c>
      <c r="AV1" t="s">
        <v>111</v>
      </c>
      <c r="AW1" t="s">
        <v>112</v>
      </c>
      <c r="AX1" t="s">
        <v>115</v>
      </c>
      <c r="AY1" t="s">
        <v>116</v>
      </c>
    </row>
    <row r="2" spans="1:51" x14ac:dyDescent="0.35">
      <c r="A2" t="s">
        <v>198</v>
      </c>
      <c r="B2">
        <v>1655</v>
      </c>
      <c r="C2">
        <f>(17+25)/2</f>
        <v>21</v>
      </c>
      <c r="D2">
        <v>1.56</v>
      </c>
      <c r="E2">
        <v>0.16</v>
      </c>
      <c r="F2">
        <f>D2/E2</f>
        <v>9.75</v>
      </c>
      <c r="G2">
        <f>(PI()/4)*(E2*E2)</f>
        <v>2.0106192982974676E-2</v>
      </c>
      <c r="H2">
        <v>0</v>
      </c>
      <c r="I2">
        <v>0.72</v>
      </c>
      <c r="J2">
        <v>1</v>
      </c>
      <c r="K2">
        <f>0.63</f>
        <v>0.63</v>
      </c>
      <c r="L2">
        <f>(K2-0.04)*2</f>
        <v>1.18</v>
      </c>
      <c r="M2">
        <v>16.5</v>
      </c>
      <c r="N2">
        <f>0.054/0.24</f>
        <v>0.22500000000000001</v>
      </c>
      <c r="O2">
        <v>0</v>
      </c>
      <c r="P2">
        <v>0</v>
      </c>
      <c r="Q2">
        <v>1.1499999999999999</v>
      </c>
      <c r="R2">
        <v>0.1</v>
      </c>
      <c r="S2">
        <f>R2*2</f>
        <v>0.2</v>
      </c>
      <c r="T2">
        <f>0.75*0.75/R2</f>
        <v>5.625</v>
      </c>
      <c r="U2">
        <v>1</v>
      </c>
      <c r="V2">
        <v>0</v>
      </c>
      <c r="W2">
        <f>(0.054+0.24)/2</f>
        <v>0.14699999999999999</v>
      </c>
      <c r="X2">
        <v>1.1000000000000001</v>
      </c>
      <c r="Y2">
        <v>0</v>
      </c>
      <c r="Z2">
        <v>0</v>
      </c>
      <c r="AA2">
        <v>0</v>
      </c>
      <c r="AB2">
        <v>0</v>
      </c>
      <c r="AC2">
        <v>0</v>
      </c>
      <c r="AD2">
        <v>0</v>
      </c>
      <c r="AE2">
        <v>0</v>
      </c>
      <c r="AF2">
        <v>5.1999999999999998E-2</v>
      </c>
      <c r="AG2">
        <f>AF2*2</f>
        <v>0.104</v>
      </c>
      <c r="AH2">
        <f>(0.4*0.4)/AF2</f>
        <v>3.0769230769230775</v>
      </c>
      <c r="AI2">
        <v>1</v>
      </c>
      <c r="AJ2">
        <v>0</v>
      </c>
      <c r="AK2">
        <v>0.13</v>
      </c>
      <c r="AL2">
        <v>1.1000000000000001</v>
      </c>
      <c r="AM2">
        <v>0</v>
      </c>
      <c r="AN2">
        <v>0</v>
      </c>
      <c r="AO2">
        <v>0</v>
      </c>
      <c r="AP2">
        <v>0</v>
      </c>
      <c r="AQ2">
        <v>0</v>
      </c>
      <c r="AR2">
        <v>0</v>
      </c>
      <c r="AS2">
        <v>0</v>
      </c>
      <c r="AT2">
        <v>2</v>
      </c>
      <c r="AU2">
        <v>1400</v>
      </c>
      <c r="AV2">
        <v>45</v>
      </c>
      <c r="AW2">
        <v>0</v>
      </c>
      <c r="AX2">
        <v>0</v>
      </c>
      <c r="AY2">
        <v>0</v>
      </c>
    </row>
    <row r="3" spans="1:51" x14ac:dyDescent="0.35">
      <c r="A3" t="s">
        <v>202</v>
      </c>
      <c r="B3">
        <v>1656</v>
      </c>
      <c r="C3">
        <f>(17+25)/2</f>
        <v>21</v>
      </c>
      <c r="D3">
        <v>0.99</v>
      </c>
      <c r="E3">
        <v>0.11799999999999999</v>
      </c>
      <c r="F3">
        <f>D3/E3</f>
        <v>8.3898305084745761</v>
      </c>
      <c r="G3">
        <v>1.3924000000000001E-2</v>
      </c>
      <c r="H3">
        <v>1.3924000000000001E-2</v>
      </c>
      <c r="I3">
        <v>0.36</v>
      </c>
      <c r="J3">
        <v>1</v>
      </c>
      <c r="K3">
        <v>0.126</v>
      </c>
      <c r="L3">
        <f>K3*2</f>
        <v>0.252</v>
      </c>
      <c r="M3">
        <f>0.9^2/0.18</f>
        <v>4.5000000000000009</v>
      </c>
      <c r="N3">
        <v>1</v>
      </c>
      <c r="O3">
        <v>2</v>
      </c>
      <c r="P3">
        <v>2</v>
      </c>
      <c r="Q3">
        <v>1.25</v>
      </c>
      <c r="R3">
        <v>0.01</v>
      </c>
      <c r="S3">
        <v>0.02</v>
      </c>
      <c r="T3">
        <f>0.108/0.09</f>
        <v>1.2</v>
      </c>
      <c r="U3">
        <v>1</v>
      </c>
      <c r="V3">
        <v>0</v>
      </c>
      <c r="W3">
        <v>0.09</v>
      </c>
      <c r="X3">
        <v>1.1000000000000001</v>
      </c>
      <c r="Y3">
        <v>0.01</v>
      </c>
      <c r="Z3">
        <v>0.02</v>
      </c>
      <c r="AA3">
        <f>0.108/0.09</f>
        <v>1.2</v>
      </c>
      <c r="AB3">
        <v>1</v>
      </c>
      <c r="AC3">
        <v>0</v>
      </c>
      <c r="AD3">
        <v>0.09</v>
      </c>
      <c r="AE3">
        <v>1.1000000000000001</v>
      </c>
      <c r="AF3">
        <v>1.6E-2</v>
      </c>
      <c r="AG3">
        <v>3.4000000000000002E-2</v>
      </c>
      <c r="AH3">
        <f>240/150</f>
        <v>1.6</v>
      </c>
      <c r="AI3">
        <f>110/200</f>
        <v>0.55000000000000004</v>
      </c>
      <c r="AJ3">
        <v>0</v>
      </c>
      <c r="AK3">
        <v>0.155</v>
      </c>
      <c r="AL3">
        <v>1.1000000000000001</v>
      </c>
      <c r="AM3">
        <v>1.6E-2</v>
      </c>
      <c r="AN3">
        <v>3.4000000000000002E-2</v>
      </c>
      <c r="AO3">
        <f>240/150</f>
        <v>1.6</v>
      </c>
      <c r="AP3">
        <f>110/200</f>
        <v>0.55000000000000004</v>
      </c>
      <c r="AQ3">
        <v>0</v>
      </c>
      <c r="AR3">
        <v>0.155</v>
      </c>
      <c r="AS3">
        <v>1.1000000000000001</v>
      </c>
      <c r="AT3">
        <v>2</v>
      </c>
      <c r="AU3">
        <v>800</v>
      </c>
      <c r="AV3">
        <v>60</v>
      </c>
      <c r="AW3">
        <v>0</v>
      </c>
      <c r="AX3">
        <v>180</v>
      </c>
      <c r="AY3">
        <v>5</v>
      </c>
    </row>
    <row r="4" spans="1:51" x14ac:dyDescent="0.35">
      <c r="A4" t="s">
        <v>201</v>
      </c>
      <c r="B4">
        <v>1656</v>
      </c>
      <c r="C4">
        <f>(17+25)/2</f>
        <v>21</v>
      </c>
      <c r="D4">
        <v>0.99</v>
      </c>
      <c r="E4">
        <v>0.11799999999999999</v>
      </c>
      <c r="F4">
        <f>D4/E4</f>
        <v>8.3898305084745761</v>
      </c>
      <c r="G4">
        <v>1.3924000000000001E-2</v>
      </c>
      <c r="H4">
        <v>1.3924000000000001E-2</v>
      </c>
      <c r="I4">
        <v>0.36</v>
      </c>
      <c r="J4">
        <v>1</v>
      </c>
      <c r="K4">
        <v>0.126</v>
      </c>
      <c r="L4">
        <f>K4*2</f>
        <v>0.252</v>
      </c>
      <c r="M4">
        <f>0.898^2/0.18</f>
        <v>4.4800222222222228</v>
      </c>
      <c r="N4">
        <v>1</v>
      </c>
      <c r="O4">
        <v>6</v>
      </c>
      <c r="P4">
        <v>6</v>
      </c>
      <c r="Q4">
        <v>1.25</v>
      </c>
      <c r="R4">
        <v>0.01</v>
      </c>
      <c r="S4">
        <v>0.02</v>
      </c>
      <c r="T4">
        <f>0.108/0.09</f>
        <v>1.2</v>
      </c>
      <c r="U4">
        <v>1</v>
      </c>
      <c r="V4">
        <v>0</v>
      </c>
      <c r="W4">
        <v>0.09</v>
      </c>
      <c r="X4">
        <v>1.1000000000000001</v>
      </c>
      <c r="Y4">
        <v>0.01</v>
      </c>
      <c r="Z4">
        <v>0.02</v>
      </c>
      <c r="AA4">
        <f>0.108/0.09</f>
        <v>1.2</v>
      </c>
      <c r="AB4">
        <v>1</v>
      </c>
      <c r="AC4">
        <v>0</v>
      </c>
      <c r="AD4">
        <v>0.09</v>
      </c>
      <c r="AE4">
        <v>1.1000000000000001</v>
      </c>
      <c r="AF4">
        <v>1.6E-2</v>
      </c>
      <c r="AG4">
        <v>3.4000000000000002E-2</v>
      </c>
      <c r="AH4">
        <f>240/150</f>
        <v>1.6</v>
      </c>
      <c r="AI4">
        <f>110/200</f>
        <v>0.55000000000000004</v>
      </c>
      <c r="AJ4">
        <v>0</v>
      </c>
      <c r="AK4">
        <v>0.155</v>
      </c>
      <c r="AL4">
        <v>1.1000000000000001</v>
      </c>
      <c r="AM4">
        <v>1.6E-2</v>
      </c>
      <c r="AN4">
        <v>3.4000000000000002E-2</v>
      </c>
      <c r="AO4">
        <f>240/150</f>
        <v>1.6</v>
      </c>
      <c r="AP4">
        <f>110/200</f>
        <v>0.55000000000000004</v>
      </c>
      <c r="AQ4">
        <v>0</v>
      </c>
      <c r="AR4">
        <v>0.155</v>
      </c>
      <c r="AS4">
        <v>1.1000000000000001</v>
      </c>
      <c r="AT4">
        <v>2</v>
      </c>
      <c r="AU4">
        <v>800</v>
      </c>
      <c r="AV4">
        <v>60</v>
      </c>
      <c r="AW4">
        <v>0</v>
      </c>
      <c r="AX4">
        <v>180</v>
      </c>
      <c r="AY4">
        <v>5</v>
      </c>
    </row>
    <row r="5" spans="1:51" x14ac:dyDescent="0.35">
      <c r="A5" t="s">
        <v>203</v>
      </c>
      <c r="B5">
        <v>1656</v>
      </c>
      <c r="C5">
        <f>(17+25)/2</f>
        <v>21</v>
      </c>
      <c r="D5">
        <v>0.99</v>
      </c>
      <c r="E5">
        <v>0.11799999999999999</v>
      </c>
      <c r="F5">
        <f>D5/E5</f>
        <v>8.3898305084745761</v>
      </c>
      <c r="G5">
        <v>1.3924000000000001E-2</v>
      </c>
      <c r="H5">
        <v>1.3924000000000001E-2</v>
      </c>
      <c r="I5">
        <v>0.36</v>
      </c>
      <c r="J5">
        <v>1</v>
      </c>
      <c r="K5">
        <v>0.126</v>
      </c>
      <c r="L5">
        <f>K5*2</f>
        <v>0.252</v>
      </c>
      <c r="M5">
        <f>0.88^2/0.18</f>
        <v>4.3022222222222224</v>
      </c>
      <c r="N5">
        <v>1</v>
      </c>
      <c r="O5">
        <v>10</v>
      </c>
      <c r="P5">
        <v>10</v>
      </c>
      <c r="Q5">
        <v>1.25</v>
      </c>
      <c r="R5">
        <v>0.01</v>
      </c>
      <c r="S5">
        <v>0.02</v>
      </c>
      <c r="T5">
        <f>0.108/0.09</f>
        <v>1.2</v>
      </c>
      <c r="U5">
        <v>1</v>
      </c>
      <c r="V5">
        <v>0</v>
      </c>
      <c r="W5">
        <v>0.09</v>
      </c>
      <c r="X5">
        <v>1.1000000000000001</v>
      </c>
      <c r="Y5">
        <v>0.01</v>
      </c>
      <c r="Z5">
        <v>0.02</v>
      </c>
      <c r="AA5">
        <f>0.108/0.09</f>
        <v>1.2</v>
      </c>
      <c r="AB5">
        <v>1</v>
      </c>
      <c r="AC5">
        <v>0</v>
      </c>
      <c r="AD5">
        <v>0.09</v>
      </c>
      <c r="AE5">
        <v>1.1000000000000001</v>
      </c>
      <c r="AF5">
        <v>1.6E-2</v>
      </c>
      <c r="AG5">
        <v>3.4000000000000002E-2</v>
      </c>
      <c r="AH5">
        <f>240/150</f>
        <v>1.6</v>
      </c>
      <c r="AI5">
        <f>110/200</f>
        <v>0.55000000000000004</v>
      </c>
      <c r="AJ5">
        <v>0</v>
      </c>
      <c r="AK5">
        <v>0.155</v>
      </c>
      <c r="AL5">
        <v>1.1000000000000001</v>
      </c>
      <c r="AM5">
        <v>1.6E-2</v>
      </c>
      <c r="AN5">
        <v>3.4000000000000002E-2</v>
      </c>
      <c r="AO5">
        <f>240/150</f>
        <v>1.6</v>
      </c>
      <c r="AP5">
        <f>110/200</f>
        <v>0.55000000000000004</v>
      </c>
      <c r="AQ5">
        <v>0</v>
      </c>
      <c r="AR5">
        <v>0.155</v>
      </c>
      <c r="AS5">
        <v>1.1000000000000001</v>
      </c>
      <c r="AT5">
        <v>2</v>
      </c>
      <c r="AU5">
        <v>800</v>
      </c>
      <c r="AV5">
        <v>60</v>
      </c>
      <c r="AW5">
        <v>0</v>
      </c>
      <c r="AX5">
        <v>180</v>
      </c>
      <c r="AY5">
        <v>5</v>
      </c>
    </row>
    <row r="6" spans="1:51" x14ac:dyDescent="0.35">
      <c r="A6" t="s">
        <v>204</v>
      </c>
      <c r="B6">
        <v>1656</v>
      </c>
      <c r="C6">
        <f>(17+25)/2</f>
        <v>21</v>
      </c>
      <c r="D6">
        <v>0.99</v>
      </c>
      <c r="E6">
        <v>0.11799999999999999</v>
      </c>
      <c r="F6">
        <f>D6/E6</f>
        <v>8.3898305084745761</v>
      </c>
      <c r="G6">
        <v>1.3924000000000001E-2</v>
      </c>
      <c r="H6">
        <v>1.3924000000000001E-2</v>
      </c>
      <c r="I6">
        <v>0.36</v>
      </c>
      <c r="J6">
        <v>1</v>
      </c>
      <c r="K6">
        <v>0.126</v>
      </c>
      <c r="L6">
        <f>K6*2</f>
        <v>0.252</v>
      </c>
      <c r="M6">
        <f>0.876^2/0.18</f>
        <v>4.2631999999999994</v>
      </c>
      <c r="N6">
        <v>1</v>
      </c>
      <c r="O6">
        <v>14</v>
      </c>
      <c r="P6">
        <v>14</v>
      </c>
      <c r="Q6">
        <v>1.25</v>
      </c>
      <c r="R6">
        <v>0.01</v>
      </c>
      <c r="S6">
        <v>0.02</v>
      </c>
      <c r="T6">
        <f>0.108/0.09</f>
        <v>1.2</v>
      </c>
      <c r="U6">
        <v>1</v>
      </c>
      <c r="V6">
        <v>0</v>
      </c>
      <c r="W6">
        <v>0.09</v>
      </c>
      <c r="X6">
        <v>1.1000000000000001</v>
      </c>
      <c r="Y6">
        <v>0.01</v>
      </c>
      <c r="Z6">
        <v>0.02</v>
      </c>
      <c r="AA6">
        <f>0.108/0.09</f>
        <v>1.2</v>
      </c>
      <c r="AB6">
        <v>1</v>
      </c>
      <c r="AC6">
        <v>0</v>
      </c>
      <c r="AD6">
        <v>0.09</v>
      </c>
      <c r="AE6">
        <v>1.1000000000000001</v>
      </c>
      <c r="AF6">
        <v>1.6E-2</v>
      </c>
      <c r="AG6">
        <v>3.4000000000000002E-2</v>
      </c>
      <c r="AH6">
        <f>240/150</f>
        <v>1.6</v>
      </c>
      <c r="AI6">
        <f>110/200</f>
        <v>0.55000000000000004</v>
      </c>
      <c r="AJ6">
        <v>0</v>
      </c>
      <c r="AK6">
        <v>0.155</v>
      </c>
      <c r="AL6">
        <v>1.1000000000000001</v>
      </c>
      <c r="AM6">
        <v>1.6E-2</v>
      </c>
      <c r="AN6">
        <v>3.4000000000000002E-2</v>
      </c>
      <c r="AO6">
        <f>240/150</f>
        <v>1.6</v>
      </c>
      <c r="AP6">
        <f>110/200</f>
        <v>0.55000000000000004</v>
      </c>
      <c r="AQ6">
        <v>0</v>
      </c>
      <c r="AR6">
        <v>0.155</v>
      </c>
      <c r="AS6">
        <v>1.1000000000000001</v>
      </c>
      <c r="AT6">
        <v>2</v>
      </c>
      <c r="AU6">
        <v>800</v>
      </c>
      <c r="AV6">
        <v>60</v>
      </c>
      <c r="AW6">
        <v>0</v>
      </c>
      <c r="AX6">
        <v>180</v>
      </c>
      <c r="AY6">
        <v>5</v>
      </c>
    </row>
    <row r="7" spans="1:51" x14ac:dyDescent="0.35">
      <c r="A7" t="s">
        <v>205</v>
      </c>
      <c r="B7">
        <v>1656</v>
      </c>
      <c r="C7">
        <f>(17+25)/2</f>
        <v>21</v>
      </c>
      <c r="D7">
        <v>0.99</v>
      </c>
      <c r="E7">
        <v>0.11799999999999999</v>
      </c>
      <c r="F7">
        <f>D7/E7</f>
        <v>8.3898305084745761</v>
      </c>
      <c r="G7">
        <v>1.3924000000000001E-2</v>
      </c>
      <c r="H7">
        <v>1.3924000000000001E-2</v>
      </c>
      <c r="I7">
        <v>0.36</v>
      </c>
      <c r="J7">
        <v>1</v>
      </c>
      <c r="K7">
        <v>0.126</v>
      </c>
      <c r="L7">
        <f>K7*2</f>
        <v>0.252</v>
      </c>
      <c r="M7">
        <f>0.861^2/0.18</f>
        <v>4.1184500000000002</v>
      </c>
      <c r="N7">
        <v>1</v>
      </c>
      <c r="O7">
        <v>18</v>
      </c>
      <c r="P7">
        <v>18</v>
      </c>
      <c r="Q7">
        <v>1.25</v>
      </c>
      <c r="R7">
        <v>0.01</v>
      </c>
      <c r="S7">
        <v>0.02</v>
      </c>
      <c r="T7">
        <f>0.108/0.09</f>
        <v>1.2</v>
      </c>
      <c r="U7">
        <v>1</v>
      </c>
      <c r="V7">
        <v>0</v>
      </c>
      <c r="W7">
        <v>0.09</v>
      </c>
      <c r="X7">
        <v>1.1000000000000001</v>
      </c>
      <c r="Y7">
        <v>0.01</v>
      </c>
      <c r="Z7">
        <v>0.02</v>
      </c>
      <c r="AA7">
        <f>0.108/0.09</f>
        <v>1.2</v>
      </c>
      <c r="AB7">
        <v>1</v>
      </c>
      <c r="AC7">
        <v>0</v>
      </c>
      <c r="AD7">
        <v>0.09</v>
      </c>
      <c r="AE7">
        <v>1.1000000000000001</v>
      </c>
      <c r="AF7">
        <v>1.6E-2</v>
      </c>
      <c r="AG7">
        <v>3.4000000000000002E-2</v>
      </c>
      <c r="AH7">
        <f>240/150</f>
        <v>1.6</v>
      </c>
      <c r="AI7">
        <f>110/200</f>
        <v>0.55000000000000004</v>
      </c>
      <c r="AJ7">
        <v>0</v>
      </c>
      <c r="AK7">
        <v>0.155</v>
      </c>
      <c r="AL7">
        <v>1.1000000000000001</v>
      </c>
      <c r="AM7">
        <v>1.6E-2</v>
      </c>
      <c r="AN7">
        <v>3.4000000000000002E-2</v>
      </c>
      <c r="AO7">
        <f>240/150</f>
        <v>1.6</v>
      </c>
      <c r="AP7">
        <f>110/200</f>
        <v>0.55000000000000004</v>
      </c>
      <c r="AQ7">
        <v>0</v>
      </c>
      <c r="AR7">
        <v>0.155</v>
      </c>
      <c r="AS7">
        <v>1.1000000000000001</v>
      </c>
      <c r="AT7">
        <v>2</v>
      </c>
      <c r="AU7">
        <v>800</v>
      </c>
      <c r="AV7">
        <v>60</v>
      </c>
      <c r="AW7">
        <v>0</v>
      </c>
      <c r="AX7">
        <v>180</v>
      </c>
      <c r="AY7">
        <v>5</v>
      </c>
    </row>
    <row r="8" spans="1:51" x14ac:dyDescent="0.35">
      <c r="A8" t="s">
        <v>206</v>
      </c>
      <c r="B8">
        <v>1656</v>
      </c>
      <c r="C8">
        <f>(17+25)/2</f>
        <v>21</v>
      </c>
      <c r="D8">
        <v>0.99</v>
      </c>
      <c r="E8">
        <v>0.11799999999999999</v>
      </c>
      <c r="F8">
        <f>D8/E8</f>
        <v>8.3898305084745761</v>
      </c>
      <c r="G8">
        <v>1.3924000000000001E-2</v>
      </c>
      <c r="H8">
        <v>1.3924000000000001E-2</v>
      </c>
      <c r="I8">
        <v>0.36</v>
      </c>
      <c r="J8">
        <v>1</v>
      </c>
      <c r="K8">
        <v>0.126</v>
      </c>
      <c r="L8">
        <f>K8*2</f>
        <v>0.252</v>
      </c>
      <c r="M8">
        <f>0.842^2/0.18</f>
        <v>3.9386888888888887</v>
      </c>
      <c r="N8">
        <v>1</v>
      </c>
      <c r="O8">
        <v>22</v>
      </c>
      <c r="P8">
        <v>22</v>
      </c>
      <c r="Q8">
        <v>1.25</v>
      </c>
      <c r="R8">
        <v>0.01</v>
      </c>
      <c r="S8">
        <v>0.02</v>
      </c>
      <c r="T8">
        <f>0.108/0.09</f>
        <v>1.2</v>
      </c>
      <c r="U8">
        <v>1</v>
      </c>
      <c r="V8">
        <v>0</v>
      </c>
      <c r="W8">
        <v>0.09</v>
      </c>
      <c r="X8">
        <v>1.1000000000000001</v>
      </c>
      <c r="Y8">
        <v>0.01</v>
      </c>
      <c r="Z8">
        <v>0.02</v>
      </c>
      <c r="AA8">
        <f>0.108/0.09</f>
        <v>1.2</v>
      </c>
      <c r="AB8">
        <v>1</v>
      </c>
      <c r="AC8">
        <v>0</v>
      </c>
      <c r="AD8">
        <v>0.09</v>
      </c>
      <c r="AE8">
        <v>1.1000000000000001</v>
      </c>
      <c r="AF8">
        <v>1.6E-2</v>
      </c>
      <c r="AG8">
        <v>3.4000000000000002E-2</v>
      </c>
      <c r="AH8">
        <f>240/150</f>
        <v>1.6</v>
      </c>
      <c r="AI8">
        <f>110/200</f>
        <v>0.55000000000000004</v>
      </c>
      <c r="AJ8">
        <v>0</v>
      </c>
      <c r="AK8">
        <v>0.155</v>
      </c>
      <c r="AL8">
        <v>1.1000000000000001</v>
      </c>
      <c r="AM8">
        <v>1.6E-2</v>
      </c>
      <c r="AN8">
        <v>3.4000000000000002E-2</v>
      </c>
      <c r="AO8">
        <f>240/150</f>
        <v>1.6</v>
      </c>
      <c r="AP8">
        <f>110/200</f>
        <v>0.55000000000000004</v>
      </c>
      <c r="AQ8">
        <v>0</v>
      </c>
      <c r="AR8">
        <v>0.155</v>
      </c>
      <c r="AS8">
        <v>1.1000000000000001</v>
      </c>
      <c r="AT8">
        <v>2</v>
      </c>
      <c r="AU8">
        <v>800</v>
      </c>
      <c r="AV8">
        <v>60</v>
      </c>
      <c r="AW8">
        <v>0</v>
      </c>
      <c r="AX8">
        <v>180</v>
      </c>
      <c r="AY8">
        <v>5</v>
      </c>
    </row>
    <row r="9" spans="1:51" x14ac:dyDescent="0.35">
      <c r="A9" t="s">
        <v>207</v>
      </c>
      <c r="B9">
        <v>1656</v>
      </c>
      <c r="C9">
        <f>(17+25)/2</f>
        <v>21</v>
      </c>
      <c r="D9">
        <v>0.99</v>
      </c>
      <c r="E9">
        <v>0.11799999999999999</v>
      </c>
      <c r="F9">
        <f>D9/E9</f>
        <v>8.3898305084745761</v>
      </c>
      <c r="G9">
        <v>1.3924000000000001E-2</v>
      </c>
      <c r="H9">
        <v>1.3924000000000001E-2</v>
      </c>
      <c r="I9">
        <v>0.36</v>
      </c>
      <c r="J9">
        <v>1</v>
      </c>
      <c r="K9">
        <v>0.126</v>
      </c>
      <c r="L9">
        <f>K9*2</f>
        <v>0.252</v>
      </c>
      <c r="M9">
        <f>0.819^2/0.18</f>
        <v>3.7264499999999998</v>
      </c>
      <c r="N9">
        <v>1</v>
      </c>
      <c r="O9">
        <v>26</v>
      </c>
      <c r="P9">
        <v>26</v>
      </c>
      <c r="Q9">
        <v>1.25</v>
      </c>
      <c r="R9">
        <v>0.01</v>
      </c>
      <c r="S9">
        <v>0.02</v>
      </c>
      <c r="T9">
        <f>0.108/0.09</f>
        <v>1.2</v>
      </c>
      <c r="U9">
        <v>1</v>
      </c>
      <c r="V9">
        <v>0</v>
      </c>
      <c r="W9">
        <v>0.09</v>
      </c>
      <c r="X9">
        <v>1.1000000000000001</v>
      </c>
      <c r="Y9">
        <v>0.01</v>
      </c>
      <c r="Z9">
        <v>0.02</v>
      </c>
      <c r="AA9">
        <f>0.108/0.09</f>
        <v>1.2</v>
      </c>
      <c r="AB9">
        <v>1</v>
      </c>
      <c r="AC9">
        <v>0</v>
      </c>
      <c r="AD9">
        <v>0.09</v>
      </c>
      <c r="AE9">
        <v>1.1000000000000001</v>
      </c>
      <c r="AF9">
        <v>1.6E-2</v>
      </c>
      <c r="AG9">
        <v>3.4000000000000002E-2</v>
      </c>
      <c r="AH9">
        <f>240/150</f>
        <v>1.6</v>
      </c>
      <c r="AI9">
        <f>110/200</f>
        <v>0.55000000000000004</v>
      </c>
      <c r="AJ9">
        <v>0</v>
      </c>
      <c r="AK9">
        <v>0.155</v>
      </c>
      <c r="AL9">
        <v>1.1000000000000001</v>
      </c>
      <c r="AM9">
        <v>1.6E-2</v>
      </c>
      <c r="AN9">
        <v>3.4000000000000002E-2</v>
      </c>
      <c r="AO9">
        <f>240/150</f>
        <v>1.6</v>
      </c>
      <c r="AP9">
        <f>110/200</f>
        <v>0.55000000000000004</v>
      </c>
      <c r="AQ9">
        <v>0</v>
      </c>
      <c r="AR9">
        <v>0.155</v>
      </c>
      <c r="AS9">
        <v>1.1000000000000001</v>
      </c>
      <c r="AT9">
        <v>2</v>
      </c>
      <c r="AU9">
        <v>800</v>
      </c>
      <c r="AV9">
        <v>60</v>
      </c>
      <c r="AW9">
        <v>0</v>
      </c>
      <c r="AX9">
        <v>180</v>
      </c>
      <c r="AY9">
        <v>5</v>
      </c>
    </row>
    <row r="10" spans="1:51" x14ac:dyDescent="0.35">
      <c r="A10" t="s">
        <v>208</v>
      </c>
      <c r="B10">
        <v>1656</v>
      </c>
      <c r="C10">
        <f>(17+25)/2</f>
        <v>21</v>
      </c>
      <c r="D10">
        <v>0.99</v>
      </c>
      <c r="E10">
        <v>0.11799999999999999</v>
      </c>
      <c r="F10">
        <f>D10/E10</f>
        <v>8.3898305084745761</v>
      </c>
      <c r="G10">
        <v>1.3924000000000001E-2</v>
      </c>
      <c r="H10">
        <v>1.3924000000000001E-2</v>
      </c>
      <c r="I10">
        <v>0.36</v>
      </c>
      <c r="J10">
        <v>1</v>
      </c>
      <c r="K10">
        <v>0.126</v>
      </c>
      <c r="L10">
        <f>K10*2</f>
        <v>0.252</v>
      </c>
      <c r="M10">
        <f>0.793^2/0.18</f>
        <v>3.4936055555555563</v>
      </c>
      <c r="N10">
        <v>1</v>
      </c>
      <c r="O10">
        <v>30</v>
      </c>
      <c r="P10">
        <v>30</v>
      </c>
      <c r="Q10">
        <v>1.25</v>
      </c>
      <c r="R10">
        <v>0.01</v>
      </c>
      <c r="S10">
        <v>0.02</v>
      </c>
      <c r="T10">
        <f>0.108/0.09</f>
        <v>1.2</v>
      </c>
      <c r="U10">
        <v>1</v>
      </c>
      <c r="V10">
        <v>0</v>
      </c>
      <c r="W10">
        <v>0.09</v>
      </c>
      <c r="X10">
        <v>1.1000000000000001</v>
      </c>
      <c r="Y10">
        <v>0.01</v>
      </c>
      <c r="Z10">
        <v>0.02</v>
      </c>
      <c r="AA10">
        <f>0.108/0.09</f>
        <v>1.2</v>
      </c>
      <c r="AB10">
        <v>1</v>
      </c>
      <c r="AC10">
        <v>0</v>
      </c>
      <c r="AD10">
        <v>0.09</v>
      </c>
      <c r="AE10">
        <v>1.1000000000000001</v>
      </c>
      <c r="AF10">
        <v>1.6E-2</v>
      </c>
      <c r="AG10">
        <v>3.4000000000000002E-2</v>
      </c>
      <c r="AH10">
        <f>240/150</f>
        <v>1.6</v>
      </c>
      <c r="AI10">
        <f>110/200</f>
        <v>0.55000000000000004</v>
      </c>
      <c r="AJ10">
        <v>0</v>
      </c>
      <c r="AK10">
        <v>0.155</v>
      </c>
      <c r="AL10">
        <v>1.1000000000000001</v>
      </c>
      <c r="AM10">
        <v>1.6E-2</v>
      </c>
      <c r="AN10">
        <v>3.4000000000000002E-2</v>
      </c>
      <c r="AO10">
        <f>240/150</f>
        <v>1.6</v>
      </c>
      <c r="AP10">
        <f>110/200</f>
        <v>0.55000000000000004</v>
      </c>
      <c r="AQ10">
        <v>0</v>
      </c>
      <c r="AR10">
        <v>0.155</v>
      </c>
      <c r="AS10">
        <v>1.1000000000000001</v>
      </c>
      <c r="AT10">
        <v>2</v>
      </c>
      <c r="AU10">
        <v>800</v>
      </c>
      <c r="AV10">
        <v>60</v>
      </c>
      <c r="AW10">
        <v>0</v>
      </c>
      <c r="AX10">
        <v>180</v>
      </c>
      <c r="AY10">
        <v>5</v>
      </c>
    </row>
    <row r="11" spans="1:51" x14ac:dyDescent="0.35">
      <c r="A11" t="s">
        <v>209</v>
      </c>
      <c r="B11">
        <v>1656</v>
      </c>
      <c r="C11">
        <f>(17+25)/2</f>
        <v>21</v>
      </c>
      <c r="D11">
        <v>0.99</v>
      </c>
      <c r="E11">
        <v>0.11799999999999999</v>
      </c>
      <c r="F11">
        <f>D11/E11</f>
        <v>8.3898305084745761</v>
      </c>
      <c r="G11">
        <v>1.3924000000000001E-2</v>
      </c>
      <c r="H11">
        <v>1.3924000000000001E-2</v>
      </c>
      <c r="I11">
        <v>0.36</v>
      </c>
      <c r="J11">
        <v>1</v>
      </c>
      <c r="K11">
        <v>0.126</v>
      </c>
      <c r="L11">
        <f>K11*2</f>
        <v>0.252</v>
      </c>
      <c r="M11">
        <f>0.763^2/0.18</f>
        <v>3.2342722222222227</v>
      </c>
      <c r="N11">
        <v>1</v>
      </c>
      <c r="O11">
        <v>34</v>
      </c>
      <c r="P11">
        <v>34</v>
      </c>
      <c r="Q11">
        <v>1.25</v>
      </c>
      <c r="R11">
        <v>0.01</v>
      </c>
      <c r="S11">
        <v>0.02</v>
      </c>
      <c r="T11">
        <f>0.108/0.09</f>
        <v>1.2</v>
      </c>
      <c r="U11">
        <v>1</v>
      </c>
      <c r="V11">
        <v>0</v>
      </c>
      <c r="W11">
        <v>0.09</v>
      </c>
      <c r="X11">
        <v>1.1000000000000001</v>
      </c>
      <c r="Y11">
        <v>0.01</v>
      </c>
      <c r="Z11">
        <v>0.02</v>
      </c>
      <c r="AA11">
        <f>0.108/0.09</f>
        <v>1.2</v>
      </c>
      <c r="AB11">
        <v>1</v>
      </c>
      <c r="AC11">
        <v>0</v>
      </c>
      <c r="AD11">
        <v>0.09</v>
      </c>
      <c r="AE11">
        <v>1.1000000000000001</v>
      </c>
      <c r="AF11">
        <v>1.6E-2</v>
      </c>
      <c r="AG11">
        <v>3.4000000000000002E-2</v>
      </c>
      <c r="AH11">
        <f>240/150</f>
        <v>1.6</v>
      </c>
      <c r="AI11">
        <f>110/200</f>
        <v>0.55000000000000004</v>
      </c>
      <c r="AJ11">
        <v>0</v>
      </c>
      <c r="AK11">
        <v>0.155</v>
      </c>
      <c r="AL11">
        <v>1.1000000000000001</v>
      </c>
      <c r="AM11">
        <v>1.6E-2</v>
      </c>
      <c r="AN11">
        <v>3.4000000000000002E-2</v>
      </c>
      <c r="AO11">
        <f>240/150</f>
        <v>1.6</v>
      </c>
      <c r="AP11">
        <f>110/200</f>
        <v>0.55000000000000004</v>
      </c>
      <c r="AQ11">
        <v>0</v>
      </c>
      <c r="AR11">
        <v>0.155</v>
      </c>
      <c r="AS11">
        <v>1.1000000000000001</v>
      </c>
      <c r="AT11">
        <v>2</v>
      </c>
      <c r="AU11">
        <v>800</v>
      </c>
      <c r="AV11">
        <v>60</v>
      </c>
      <c r="AW11">
        <v>0</v>
      </c>
      <c r="AX11">
        <v>180</v>
      </c>
      <c r="AY11">
        <v>5</v>
      </c>
    </row>
    <row r="12" spans="1:51" x14ac:dyDescent="0.35">
      <c r="A12" t="s">
        <v>210</v>
      </c>
      <c r="B12">
        <v>1656</v>
      </c>
      <c r="C12">
        <f t="shared" ref="C12:C26" si="0">(17+25)/2</f>
        <v>21</v>
      </c>
      <c r="D12">
        <v>0.99</v>
      </c>
      <c r="E12">
        <v>0.11799999999999999</v>
      </c>
      <c r="F12">
        <f t="shared" ref="F12:F17" si="1">D12/E12</f>
        <v>8.3898305084745761</v>
      </c>
      <c r="G12">
        <v>1.3924000000000001E-2</v>
      </c>
      <c r="H12">
        <v>1.3924000000000001E-2</v>
      </c>
      <c r="I12">
        <v>0.36</v>
      </c>
      <c r="J12">
        <v>1</v>
      </c>
      <c r="K12">
        <v>0.126</v>
      </c>
      <c r="L12">
        <f t="shared" ref="L12:L26" si="2">K12*2</f>
        <v>0.252</v>
      </c>
      <c r="M12">
        <f>0.73^2/0.18</f>
        <v>2.9605555555555552</v>
      </c>
      <c r="N12">
        <v>1</v>
      </c>
      <c r="O12">
        <v>38</v>
      </c>
      <c r="P12">
        <v>38</v>
      </c>
      <c r="Q12">
        <v>1.25</v>
      </c>
      <c r="R12">
        <v>0.01</v>
      </c>
      <c r="S12">
        <v>0.02</v>
      </c>
      <c r="T12">
        <f t="shared" ref="T12:T26" si="3">0.108/0.09</f>
        <v>1.2</v>
      </c>
      <c r="U12">
        <v>1</v>
      </c>
      <c r="V12">
        <v>0</v>
      </c>
      <c r="W12">
        <v>0.09</v>
      </c>
      <c r="X12">
        <v>1.1000000000000001</v>
      </c>
      <c r="Y12">
        <v>0.01</v>
      </c>
      <c r="Z12">
        <v>0.02</v>
      </c>
      <c r="AA12">
        <f t="shared" ref="AA12:AA26" si="4">0.108/0.09</f>
        <v>1.2</v>
      </c>
      <c r="AB12">
        <v>1</v>
      </c>
      <c r="AC12">
        <v>0</v>
      </c>
      <c r="AD12">
        <v>0.09</v>
      </c>
      <c r="AE12">
        <v>1.1000000000000001</v>
      </c>
      <c r="AF12">
        <v>1.6E-2</v>
      </c>
      <c r="AG12">
        <v>3.4000000000000002E-2</v>
      </c>
      <c r="AH12">
        <f t="shared" ref="AH12:AH26" si="5">240/150</f>
        <v>1.6</v>
      </c>
      <c r="AI12">
        <f t="shared" ref="AI12:AI26" si="6">110/200</f>
        <v>0.55000000000000004</v>
      </c>
      <c r="AJ12">
        <v>0</v>
      </c>
      <c r="AK12">
        <v>0.155</v>
      </c>
      <c r="AL12">
        <v>1.1000000000000001</v>
      </c>
      <c r="AM12">
        <v>1.6E-2</v>
      </c>
      <c r="AN12">
        <v>3.4000000000000002E-2</v>
      </c>
      <c r="AO12">
        <f t="shared" ref="AO12:AO26" si="7">240/150</f>
        <v>1.6</v>
      </c>
      <c r="AP12">
        <f t="shared" ref="AP12:AP26" si="8">110/200</f>
        <v>0.55000000000000004</v>
      </c>
      <c r="AQ12">
        <v>0</v>
      </c>
      <c r="AR12">
        <v>0.155</v>
      </c>
      <c r="AS12">
        <v>1.1000000000000001</v>
      </c>
      <c r="AT12">
        <v>2</v>
      </c>
      <c r="AU12">
        <v>800</v>
      </c>
      <c r="AV12">
        <v>60</v>
      </c>
      <c r="AW12">
        <v>0</v>
      </c>
      <c r="AX12">
        <v>180</v>
      </c>
      <c r="AY12">
        <v>5</v>
      </c>
    </row>
    <row r="13" spans="1:51" x14ac:dyDescent="0.35">
      <c r="A13" t="s">
        <v>211</v>
      </c>
      <c r="B13">
        <v>1656</v>
      </c>
      <c r="C13">
        <f t="shared" si="0"/>
        <v>21</v>
      </c>
      <c r="D13">
        <v>0.99</v>
      </c>
      <c r="E13">
        <v>0.11799999999999999</v>
      </c>
      <c r="F13">
        <f t="shared" si="1"/>
        <v>8.3898305084745761</v>
      </c>
      <c r="G13">
        <v>1.3924000000000001E-2</v>
      </c>
      <c r="H13">
        <v>1.3924000000000001E-2</v>
      </c>
      <c r="I13">
        <v>0.36</v>
      </c>
      <c r="J13">
        <v>1</v>
      </c>
      <c r="K13">
        <v>0.126</v>
      </c>
      <c r="L13">
        <f t="shared" si="2"/>
        <v>0.252</v>
      </c>
      <c r="M13">
        <f>0.695^2/0.18</f>
        <v>2.683472222222222</v>
      </c>
      <c r="N13">
        <v>1</v>
      </c>
      <c r="O13">
        <v>42</v>
      </c>
      <c r="P13">
        <v>42</v>
      </c>
      <c r="Q13">
        <v>1.25</v>
      </c>
      <c r="R13">
        <v>0.01</v>
      </c>
      <c r="S13">
        <v>0.02</v>
      </c>
      <c r="T13">
        <f t="shared" si="3"/>
        <v>1.2</v>
      </c>
      <c r="U13">
        <v>1</v>
      </c>
      <c r="V13">
        <v>0</v>
      </c>
      <c r="W13">
        <v>0.09</v>
      </c>
      <c r="X13">
        <v>1.1000000000000001</v>
      </c>
      <c r="Y13">
        <v>0.01</v>
      </c>
      <c r="Z13">
        <v>0.02</v>
      </c>
      <c r="AA13">
        <f t="shared" si="4"/>
        <v>1.2</v>
      </c>
      <c r="AB13">
        <v>1</v>
      </c>
      <c r="AC13">
        <v>0</v>
      </c>
      <c r="AD13">
        <v>0.09</v>
      </c>
      <c r="AE13">
        <v>1.1000000000000001</v>
      </c>
      <c r="AF13">
        <v>1.6E-2</v>
      </c>
      <c r="AG13">
        <v>3.4000000000000002E-2</v>
      </c>
      <c r="AH13">
        <f t="shared" si="5"/>
        <v>1.6</v>
      </c>
      <c r="AI13">
        <f t="shared" si="6"/>
        <v>0.55000000000000004</v>
      </c>
      <c r="AJ13">
        <v>0</v>
      </c>
      <c r="AK13">
        <v>0.155</v>
      </c>
      <c r="AL13">
        <v>1.1000000000000001</v>
      </c>
      <c r="AM13">
        <v>1.6E-2</v>
      </c>
      <c r="AN13">
        <v>3.4000000000000002E-2</v>
      </c>
      <c r="AO13">
        <f t="shared" si="7"/>
        <v>1.6</v>
      </c>
      <c r="AP13">
        <f t="shared" si="8"/>
        <v>0.55000000000000004</v>
      </c>
      <c r="AQ13">
        <v>0</v>
      </c>
      <c r="AR13">
        <v>0.155</v>
      </c>
      <c r="AS13">
        <v>1.1000000000000001</v>
      </c>
      <c r="AT13">
        <v>2</v>
      </c>
      <c r="AU13">
        <v>800</v>
      </c>
      <c r="AV13">
        <v>60</v>
      </c>
      <c r="AW13">
        <v>0</v>
      </c>
      <c r="AX13">
        <v>180</v>
      </c>
      <c r="AY13">
        <v>5</v>
      </c>
    </row>
    <row r="14" spans="1:51" x14ac:dyDescent="0.35">
      <c r="A14" t="s">
        <v>212</v>
      </c>
      <c r="B14">
        <v>1656</v>
      </c>
      <c r="C14">
        <f t="shared" si="0"/>
        <v>21</v>
      </c>
      <c r="D14">
        <v>0.99</v>
      </c>
      <c r="E14">
        <v>0.11799999999999999</v>
      </c>
      <c r="F14">
        <f t="shared" si="1"/>
        <v>8.3898305084745761</v>
      </c>
      <c r="G14">
        <v>1.3924000000000001E-2</v>
      </c>
      <c r="H14">
        <v>1.3924000000000001E-2</v>
      </c>
      <c r="I14">
        <v>0.36</v>
      </c>
      <c r="J14">
        <v>1</v>
      </c>
      <c r="K14">
        <v>0.126</v>
      </c>
      <c r="L14">
        <f t="shared" si="2"/>
        <v>0.252</v>
      </c>
      <c r="M14">
        <f>0.656^2/0.18</f>
        <v>2.3907555555555557</v>
      </c>
      <c r="N14">
        <v>1</v>
      </c>
      <c r="O14">
        <v>46</v>
      </c>
      <c r="P14">
        <v>46</v>
      </c>
      <c r="Q14">
        <v>1.25</v>
      </c>
      <c r="R14">
        <v>0.01</v>
      </c>
      <c r="S14">
        <v>0.02</v>
      </c>
      <c r="T14">
        <f t="shared" si="3"/>
        <v>1.2</v>
      </c>
      <c r="U14">
        <v>1</v>
      </c>
      <c r="V14">
        <v>0</v>
      </c>
      <c r="W14">
        <v>0.09</v>
      </c>
      <c r="X14">
        <v>1.1000000000000001</v>
      </c>
      <c r="Y14">
        <v>0.01</v>
      </c>
      <c r="Z14">
        <v>0.02</v>
      </c>
      <c r="AA14">
        <f t="shared" si="4"/>
        <v>1.2</v>
      </c>
      <c r="AB14">
        <v>1</v>
      </c>
      <c r="AC14">
        <v>0</v>
      </c>
      <c r="AD14">
        <v>0.09</v>
      </c>
      <c r="AE14">
        <v>1.1000000000000001</v>
      </c>
      <c r="AF14">
        <v>1.6E-2</v>
      </c>
      <c r="AG14">
        <v>3.4000000000000002E-2</v>
      </c>
      <c r="AH14">
        <f t="shared" si="5"/>
        <v>1.6</v>
      </c>
      <c r="AI14">
        <f t="shared" si="6"/>
        <v>0.55000000000000004</v>
      </c>
      <c r="AJ14">
        <v>0</v>
      </c>
      <c r="AK14">
        <v>0.155</v>
      </c>
      <c r="AL14">
        <v>1.1000000000000001</v>
      </c>
      <c r="AM14">
        <v>1.6E-2</v>
      </c>
      <c r="AN14">
        <v>3.4000000000000002E-2</v>
      </c>
      <c r="AO14">
        <f t="shared" si="7"/>
        <v>1.6</v>
      </c>
      <c r="AP14">
        <f t="shared" si="8"/>
        <v>0.55000000000000004</v>
      </c>
      <c r="AQ14">
        <v>0</v>
      </c>
      <c r="AR14">
        <v>0.155</v>
      </c>
      <c r="AS14">
        <v>1.1000000000000001</v>
      </c>
      <c r="AT14">
        <v>2</v>
      </c>
      <c r="AU14">
        <v>800</v>
      </c>
      <c r="AV14">
        <v>60</v>
      </c>
      <c r="AW14">
        <v>0</v>
      </c>
      <c r="AX14">
        <v>180</v>
      </c>
      <c r="AY14">
        <v>5</v>
      </c>
    </row>
    <row r="15" spans="1:51" x14ac:dyDescent="0.35">
      <c r="A15" t="s">
        <v>213</v>
      </c>
      <c r="B15">
        <v>1656</v>
      </c>
      <c r="C15">
        <f t="shared" si="0"/>
        <v>21</v>
      </c>
      <c r="D15">
        <v>0.99</v>
      </c>
      <c r="E15">
        <v>0.11799999999999999</v>
      </c>
      <c r="F15">
        <f t="shared" si="1"/>
        <v>8.3898305084745761</v>
      </c>
      <c r="G15">
        <v>1.3924000000000001E-2</v>
      </c>
      <c r="H15">
        <v>1.3924000000000001E-2</v>
      </c>
      <c r="I15">
        <v>0.36</v>
      </c>
      <c r="J15">
        <v>1</v>
      </c>
      <c r="K15">
        <v>0.126</v>
      </c>
      <c r="L15">
        <f t="shared" si="2"/>
        <v>0.252</v>
      </c>
      <c r="M15">
        <f>0.614^2/0.18</f>
        <v>2.0944222222222222</v>
      </c>
      <c r="N15">
        <v>1</v>
      </c>
      <c r="O15">
        <v>50</v>
      </c>
      <c r="P15">
        <v>50</v>
      </c>
      <c r="Q15">
        <v>1.25</v>
      </c>
      <c r="R15">
        <v>0.01</v>
      </c>
      <c r="S15">
        <v>0.02</v>
      </c>
      <c r="T15">
        <f t="shared" si="3"/>
        <v>1.2</v>
      </c>
      <c r="U15">
        <v>1</v>
      </c>
      <c r="V15">
        <v>0</v>
      </c>
      <c r="W15">
        <v>0.09</v>
      </c>
      <c r="X15">
        <v>1.1000000000000001</v>
      </c>
      <c r="Y15">
        <v>0.01</v>
      </c>
      <c r="Z15">
        <v>0.02</v>
      </c>
      <c r="AA15">
        <f t="shared" si="4"/>
        <v>1.2</v>
      </c>
      <c r="AB15">
        <v>1</v>
      </c>
      <c r="AC15">
        <v>0</v>
      </c>
      <c r="AD15">
        <v>0.09</v>
      </c>
      <c r="AE15">
        <v>1.1000000000000001</v>
      </c>
      <c r="AF15">
        <v>1.6E-2</v>
      </c>
      <c r="AG15">
        <v>3.4000000000000002E-2</v>
      </c>
      <c r="AH15">
        <f t="shared" si="5"/>
        <v>1.6</v>
      </c>
      <c r="AI15">
        <f t="shared" si="6"/>
        <v>0.55000000000000004</v>
      </c>
      <c r="AJ15">
        <v>0</v>
      </c>
      <c r="AK15">
        <v>0.155</v>
      </c>
      <c r="AL15">
        <v>1.1000000000000001</v>
      </c>
      <c r="AM15">
        <v>1.6E-2</v>
      </c>
      <c r="AN15">
        <v>3.4000000000000002E-2</v>
      </c>
      <c r="AO15">
        <f t="shared" si="7"/>
        <v>1.6</v>
      </c>
      <c r="AP15">
        <f t="shared" si="8"/>
        <v>0.55000000000000004</v>
      </c>
      <c r="AQ15">
        <v>0</v>
      </c>
      <c r="AR15">
        <v>0.155</v>
      </c>
      <c r="AS15">
        <v>1.1000000000000001</v>
      </c>
      <c r="AT15">
        <v>2</v>
      </c>
      <c r="AU15">
        <v>800</v>
      </c>
      <c r="AV15">
        <v>60</v>
      </c>
      <c r="AW15">
        <v>0</v>
      </c>
      <c r="AX15">
        <v>180</v>
      </c>
      <c r="AY15">
        <v>5</v>
      </c>
    </row>
    <row r="16" spans="1:51" x14ac:dyDescent="0.35">
      <c r="A16" t="s">
        <v>214</v>
      </c>
      <c r="B16">
        <v>1656</v>
      </c>
      <c r="C16">
        <f t="shared" si="0"/>
        <v>21</v>
      </c>
      <c r="D16">
        <v>0.99</v>
      </c>
      <c r="E16">
        <v>0.11799999999999999</v>
      </c>
      <c r="F16">
        <f t="shared" si="1"/>
        <v>8.3898305084745761</v>
      </c>
      <c r="G16">
        <v>1.3924000000000001E-2</v>
      </c>
      <c r="H16">
        <v>1.3924000000000001E-2</v>
      </c>
      <c r="I16">
        <v>0.36</v>
      </c>
      <c r="J16">
        <v>1</v>
      </c>
      <c r="K16">
        <v>0.126</v>
      </c>
      <c r="L16">
        <f t="shared" si="2"/>
        <v>0.252</v>
      </c>
      <c r="M16">
        <f>0.57^2/0.18</f>
        <v>1.8049999999999999</v>
      </c>
      <c r="N16">
        <v>1</v>
      </c>
      <c r="O16">
        <v>54</v>
      </c>
      <c r="P16">
        <v>54</v>
      </c>
      <c r="Q16">
        <v>1.25</v>
      </c>
      <c r="R16">
        <v>0.01</v>
      </c>
      <c r="S16">
        <v>0.02</v>
      </c>
      <c r="T16">
        <f t="shared" si="3"/>
        <v>1.2</v>
      </c>
      <c r="U16">
        <v>1</v>
      </c>
      <c r="V16">
        <v>0</v>
      </c>
      <c r="W16">
        <v>0.09</v>
      </c>
      <c r="X16">
        <v>1.1000000000000001</v>
      </c>
      <c r="Y16">
        <v>0.01</v>
      </c>
      <c r="Z16">
        <v>0.02</v>
      </c>
      <c r="AA16">
        <f t="shared" si="4"/>
        <v>1.2</v>
      </c>
      <c r="AB16">
        <v>1</v>
      </c>
      <c r="AC16">
        <v>0</v>
      </c>
      <c r="AD16">
        <v>0.09</v>
      </c>
      <c r="AE16">
        <v>1.1000000000000001</v>
      </c>
      <c r="AF16">
        <v>1.6E-2</v>
      </c>
      <c r="AG16">
        <v>3.4000000000000002E-2</v>
      </c>
      <c r="AH16">
        <f t="shared" si="5"/>
        <v>1.6</v>
      </c>
      <c r="AI16">
        <f t="shared" si="6"/>
        <v>0.55000000000000004</v>
      </c>
      <c r="AJ16">
        <v>0</v>
      </c>
      <c r="AK16">
        <v>0.155</v>
      </c>
      <c r="AL16">
        <v>1.1000000000000001</v>
      </c>
      <c r="AM16">
        <v>1.6E-2</v>
      </c>
      <c r="AN16">
        <v>3.4000000000000002E-2</v>
      </c>
      <c r="AO16">
        <f t="shared" si="7"/>
        <v>1.6</v>
      </c>
      <c r="AP16">
        <f t="shared" si="8"/>
        <v>0.55000000000000004</v>
      </c>
      <c r="AQ16">
        <v>0</v>
      </c>
      <c r="AR16">
        <v>0.155</v>
      </c>
      <c r="AS16">
        <v>1.1000000000000001</v>
      </c>
      <c r="AT16">
        <v>2</v>
      </c>
      <c r="AU16">
        <v>800</v>
      </c>
      <c r="AV16">
        <v>60</v>
      </c>
      <c r="AW16">
        <v>0</v>
      </c>
      <c r="AX16">
        <v>180</v>
      </c>
      <c r="AY16">
        <v>5</v>
      </c>
    </row>
    <row r="17" spans="1:51" x14ac:dyDescent="0.35">
      <c r="A17" t="s">
        <v>215</v>
      </c>
      <c r="B17">
        <v>1656</v>
      </c>
      <c r="C17">
        <f t="shared" si="0"/>
        <v>21</v>
      </c>
      <c r="D17">
        <v>0.99</v>
      </c>
      <c r="E17">
        <v>0.11799999999999999</v>
      </c>
      <c r="F17">
        <f t="shared" si="1"/>
        <v>8.3898305084745761</v>
      </c>
      <c r="G17">
        <v>1.3924000000000001E-2</v>
      </c>
      <c r="H17">
        <v>1.3924000000000001E-2</v>
      </c>
      <c r="I17">
        <v>0.36</v>
      </c>
      <c r="J17">
        <v>1</v>
      </c>
      <c r="K17">
        <v>0.126</v>
      </c>
      <c r="L17">
        <f t="shared" si="2"/>
        <v>0.252</v>
      </c>
      <c r="M17">
        <f>0.524^2/0.18</f>
        <v>1.5254222222222225</v>
      </c>
      <c r="N17">
        <v>1</v>
      </c>
      <c r="O17">
        <v>58</v>
      </c>
      <c r="P17">
        <v>58</v>
      </c>
      <c r="Q17">
        <v>1.25</v>
      </c>
      <c r="R17">
        <v>0.01</v>
      </c>
      <c r="S17">
        <v>0.02</v>
      </c>
      <c r="T17">
        <f t="shared" si="3"/>
        <v>1.2</v>
      </c>
      <c r="U17">
        <v>1</v>
      </c>
      <c r="V17">
        <v>0</v>
      </c>
      <c r="W17">
        <v>0.09</v>
      </c>
      <c r="X17">
        <v>1.1000000000000001</v>
      </c>
      <c r="Y17">
        <v>0.01</v>
      </c>
      <c r="Z17">
        <v>0.02</v>
      </c>
      <c r="AA17">
        <f t="shared" si="4"/>
        <v>1.2</v>
      </c>
      <c r="AB17">
        <v>1</v>
      </c>
      <c r="AC17">
        <v>0</v>
      </c>
      <c r="AD17">
        <v>0.09</v>
      </c>
      <c r="AE17">
        <v>1.1000000000000001</v>
      </c>
      <c r="AF17">
        <v>1.6E-2</v>
      </c>
      <c r="AG17">
        <v>3.4000000000000002E-2</v>
      </c>
      <c r="AH17">
        <f t="shared" si="5"/>
        <v>1.6</v>
      </c>
      <c r="AI17">
        <f t="shared" si="6"/>
        <v>0.55000000000000004</v>
      </c>
      <c r="AJ17">
        <v>0</v>
      </c>
      <c r="AK17">
        <v>0.155</v>
      </c>
      <c r="AL17">
        <v>1.1000000000000001</v>
      </c>
      <c r="AM17">
        <v>1.6E-2</v>
      </c>
      <c r="AN17">
        <v>3.4000000000000002E-2</v>
      </c>
      <c r="AO17">
        <f t="shared" si="7"/>
        <v>1.6</v>
      </c>
      <c r="AP17">
        <f t="shared" si="8"/>
        <v>0.55000000000000004</v>
      </c>
      <c r="AQ17">
        <v>0</v>
      </c>
      <c r="AR17">
        <v>0.155</v>
      </c>
      <c r="AS17">
        <v>1.1000000000000001</v>
      </c>
      <c r="AT17">
        <v>2</v>
      </c>
      <c r="AU17">
        <v>800</v>
      </c>
      <c r="AV17">
        <v>60</v>
      </c>
      <c r="AW17">
        <v>0</v>
      </c>
      <c r="AX17">
        <v>180</v>
      </c>
      <c r="AY17">
        <v>5</v>
      </c>
    </row>
    <row r="18" spans="1:51" x14ac:dyDescent="0.35">
      <c r="A18" t="s">
        <v>216</v>
      </c>
      <c r="B18">
        <v>1656</v>
      </c>
      <c r="C18">
        <f t="shared" si="0"/>
        <v>21</v>
      </c>
      <c r="D18">
        <v>0.99</v>
      </c>
      <c r="E18">
        <v>0.11799999999999999</v>
      </c>
      <c r="F18">
        <f t="shared" ref="F18:F26" si="9">D18/E18</f>
        <v>8.3898305084745761</v>
      </c>
      <c r="G18">
        <v>1.3924000000000001E-2</v>
      </c>
      <c r="H18">
        <v>1.3924000000000001E-2</v>
      </c>
      <c r="I18">
        <v>0.36</v>
      </c>
      <c r="J18">
        <v>1</v>
      </c>
      <c r="K18">
        <v>0.126</v>
      </c>
      <c r="L18">
        <f t="shared" si="2"/>
        <v>0.252</v>
      </c>
      <c r="M18">
        <f>0.476^2/0.18</f>
        <v>1.2587555555555554</v>
      </c>
      <c r="N18">
        <v>1</v>
      </c>
      <c r="O18">
        <v>62</v>
      </c>
      <c r="P18">
        <v>62</v>
      </c>
      <c r="Q18">
        <v>1.25</v>
      </c>
      <c r="R18">
        <v>0.01</v>
      </c>
      <c r="S18">
        <v>0.02</v>
      </c>
      <c r="T18">
        <f t="shared" si="3"/>
        <v>1.2</v>
      </c>
      <c r="U18">
        <v>1</v>
      </c>
      <c r="V18">
        <v>0</v>
      </c>
      <c r="W18">
        <v>0.09</v>
      </c>
      <c r="X18">
        <v>1.1000000000000001</v>
      </c>
      <c r="Y18">
        <v>0.01</v>
      </c>
      <c r="Z18">
        <v>0.02</v>
      </c>
      <c r="AA18">
        <f t="shared" si="4"/>
        <v>1.2</v>
      </c>
      <c r="AB18">
        <v>1</v>
      </c>
      <c r="AC18">
        <v>0</v>
      </c>
      <c r="AD18">
        <v>0.09</v>
      </c>
      <c r="AE18">
        <v>1.1000000000000001</v>
      </c>
      <c r="AF18">
        <v>1.6E-2</v>
      </c>
      <c r="AG18">
        <v>3.4000000000000002E-2</v>
      </c>
      <c r="AH18">
        <f t="shared" si="5"/>
        <v>1.6</v>
      </c>
      <c r="AI18">
        <f t="shared" si="6"/>
        <v>0.55000000000000004</v>
      </c>
      <c r="AJ18">
        <v>0</v>
      </c>
      <c r="AK18">
        <v>0.155</v>
      </c>
      <c r="AL18">
        <v>1.1000000000000001</v>
      </c>
      <c r="AM18">
        <v>1.6E-2</v>
      </c>
      <c r="AN18">
        <v>3.4000000000000002E-2</v>
      </c>
      <c r="AO18">
        <f t="shared" si="7"/>
        <v>1.6</v>
      </c>
      <c r="AP18">
        <f t="shared" si="8"/>
        <v>0.55000000000000004</v>
      </c>
      <c r="AQ18">
        <v>0</v>
      </c>
      <c r="AR18">
        <v>0.155</v>
      </c>
      <c r="AS18">
        <v>1.1000000000000001</v>
      </c>
      <c r="AT18">
        <v>2</v>
      </c>
      <c r="AU18">
        <v>800</v>
      </c>
      <c r="AV18">
        <v>60</v>
      </c>
      <c r="AW18">
        <v>0</v>
      </c>
      <c r="AX18">
        <v>180</v>
      </c>
      <c r="AY18">
        <v>5</v>
      </c>
    </row>
  </sheetData>
  <phoneticPr fontId="1"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26"/>
  <sheetViews>
    <sheetView topLeftCell="F4" zoomScale="115" zoomScaleNormal="115" workbookViewId="0">
      <selection activeCell="Z15" sqref="Z15"/>
    </sheetView>
  </sheetViews>
  <sheetFormatPr defaultRowHeight="14.5" x14ac:dyDescent="0.35"/>
  <cols>
    <col min="1" max="1" width="21.6328125" style="1" customWidth="1"/>
    <col min="2" max="2" width="11.81640625" bestFit="1" customWidth="1"/>
    <col min="43" max="43" width="11.81640625" bestFit="1" customWidth="1"/>
    <col min="45" max="45" width="9.81640625" bestFit="1" customWidth="1"/>
    <col min="46" max="46" width="11.81640625" bestFit="1" customWidth="1"/>
    <col min="49" max="49" width="11.81640625" bestFit="1" customWidth="1"/>
    <col min="52" max="52" width="11.81640625" bestFit="1" customWidth="1"/>
  </cols>
  <sheetData>
    <row r="1" spans="1:54" x14ac:dyDescent="0.35">
      <c r="A1" s="1" t="s">
        <v>45</v>
      </c>
      <c r="B1" t="s">
        <v>54</v>
      </c>
      <c r="C1" t="s">
        <v>51</v>
      </c>
      <c r="D1" t="s">
        <v>52</v>
      </c>
      <c r="E1" t="s">
        <v>62</v>
      </c>
      <c r="F1" t="s">
        <v>63</v>
      </c>
      <c r="G1" t="s">
        <v>64</v>
      </c>
      <c r="H1" t="s">
        <v>65</v>
      </c>
      <c r="I1" t="s">
        <v>66</v>
      </c>
      <c r="J1" t="s">
        <v>67</v>
      </c>
      <c r="K1" t="s">
        <v>68</v>
      </c>
      <c r="L1" t="s">
        <v>69</v>
      </c>
      <c r="M1" t="s">
        <v>70</v>
      </c>
      <c r="N1" t="s">
        <v>71</v>
      </c>
      <c r="O1" t="s">
        <v>72</v>
      </c>
      <c r="P1" t="s">
        <v>73</v>
      </c>
      <c r="Q1" t="s">
        <v>74</v>
      </c>
      <c r="R1" t="s">
        <v>75</v>
      </c>
      <c r="S1" t="s">
        <v>76</v>
      </c>
      <c r="T1" t="s">
        <v>77</v>
      </c>
      <c r="U1" t="s">
        <v>78</v>
      </c>
      <c r="V1" t="s">
        <v>79</v>
      </c>
      <c r="W1" t="s">
        <v>80</v>
      </c>
      <c r="X1" t="s">
        <v>81</v>
      </c>
      <c r="Y1" t="s">
        <v>82</v>
      </c>
      <c r="Z1" t="s">
        <v>83</v>
      </c>
      <c r="AA1" t="s">
        <v>84</v>
      </c>
      <c r="AB1" t="s">
        <v>85</v>
      </c>
      <c r="AC1" t="s">
        <v>86</v>
      </c>
      <c r="AD1" t="s">
        <v>87</v>
      </c>
      <c r="AE1" t="s">
        <v>88</v>
      </c>
      <c r="AF1" t="s">
        <v>89</v>
      </c>
      <c r="AG1" t="s">
        <v>90</v>
      </c>
      <c r="AH1" t="s">
        <v>91</v>
      </c>
      <c r="AI1" t="s">
        <v>92</v>
      </c>
      <c r="AJ1" t="s">
        <v>93</v>
      </c>
      <c r="AK1" t="s">
        <v>94</v>
      </c>
      <c r="AL1" t="s">
        <v>95</v>
      </c>
      <c r="AM1" t="s">
        <v>96</v>
      </c>
      <c r="AN1" t="s">
        <v>97</v>
      </c>
      <c r="AO1" t="s">
        <v>98</v>
      </c>
      <c r="AP1" t="s">
        <v>99</v>
      </c>
      <c r="AQ1" t="s">
        <v>56</v>
      </c>
      <c r="AR1" t="s">
        <v>9</v>
      </c>
      <c r="AS1" t="s">
        <v>10</v>
      </c>
      <c r="AT1" t="s">
        <v>57</v>
      </c>
      <c r="AU1" t="s">
        <v>19</v>
      </c>
      <c r="AV1" t="s">
        <v>20</v>
      </c>
      <c r="AW1" t="s">
        <v>58</v>
      </c>
      <c r="AX1" t="s">
        <v>14</v>
      </c>
      <c r="AY1" t="s">
        <v>15</v>
      </c>
      <c r="AZ1" t="s">
        <v>59</v>
      </c>
      <c r="BA1" t="s">
        <v>33</v>
      </c>
      <c r="BB1" t="s">
        <v>34</v>
      </c>
    </row>
    <row r="2" spans="1:54" x14ac:dyDescent="0.35">
      <c r="A2" s="1" t="str">
        <f>Input!A2</f>
        <v>Tempest Model</v>
      </c>
      <c r="B2" t="s">
        <v>55</v>
      </c>
      <c r="C2">
        <v>8.6999999999999994E-2</v>
      </c>
      <c r="D2">
        <v>0.30199999999999999</v>
      </c>
      <c r="E2">
        <v>-0.41660000000000003</v>
      </c>
      <c r="F2">
        <v>-0.27339999999999998</v>
      </c>
      <c r="G2">
        <v>-0.125</v>
      </c>
      <c r="H2">
        <v>3.2000000000000002E-3</v>
      </c>
      <c r="I2">
        <v>0.21360000000000001</v>
      </c>
      <c r="J2">
        <v>0.33119999999999999</v>
      </c>
      <c r="K2">
        <v>0.42630000000000001</v>
      </c>
      <c r="L2">
        <v>0.52410000000000001</v>
      </c>
      <c r="M2">
        <v>0.62360000000000004</v>
      </c>
      <c r="N2">
        <v>0.72170000000000001</v>
      </c>
      <c r="O2">
        <v>0.8165</v>
      </c>
      <c r="P2">
        <v>0.90590000000000004</v>
      </c>
      <c r="Q2">
        <v>0.9889</v>
      </c>
      <c r="R2">
        <v>1.0582</v>
      </c>
      <c r="S2">
        <v>1.1042000000000001</v>
      </c>
      <c r="T2">
        <v>1.1555</v>
      </c>
      <c r="U2">
        <v>1.1303000000000001</v>
      </c>
      <c r="V2">
        <v>1.097</v>
      </c>
      <c r="W2">
        <f t="shared" ref="W2" si="0">MAX(E2:V2)</f>
        <v>1.1555</v>
      </c>
      <c r="X2">
        <v>4.0489999999999998E-2</v>
      </c>
      <c r="Y2">
        <v>0.02</v>
      </c>
      <c r="Z2">
        <v>1.439E-2</v>
      </c>
      <c r="AA2">
        <v>1.0540000000000001E-2</v>
      </c>
      <c r="AB2">
        <v>9.7599999999999996E-3</v>
      </c>
      <c r="AC2">
        <v>9.3299999999999998E-3</v>
      </c>
      <c r="AD2">
        <v>9.0600000000000003E-3</v>
      </c>
      <c r="AE2">
        <v>8.9800000000000001E-3</v>
      </c>
      <c r="AF2">
        <v>9.2800000000000001E-3</v>
      </c>
      <c r="AG2">
        <v>1.01E-2</v>
      </c>
      <c r="AH2">
        <v>1.133E-2</v>
      </c>
      <c r="AI2">
        <v>1.3140000000000001E-2</v>
      </c>
      <c r="AJ2">
        <v>1.5730000000000001E-2</v>
      </c>
      <c r="AK2">
        <v>2.0119999999999999E-2</v>
      </c>
      <c r="AL2">
        <v>2.7230000000000001E-2</v>
      </c>
      <c r="AM2">
        <v>3.6409999999999998E-2</v>
      </c>
      <c r="AN2">
        <v>5.1929999999999997E-2</v>
      </c>
      <c r="AO2">
        <v>6.2429999999999999E-2</v>
      </c>
      <c r="AP2">
        <f t="shared" ref="AP2" si="1">MIN(X2:AO2)</f>
        <v>8.9800000000000001E-3</v>
      </c>
      <c r="AQ2" t="s">
        <v>60</v>
      </c>
      <c r="AR2">
        <v>0.08</v>
      </c>
      <c r="AS2">
        <v>0.3</v>
      </c>
      <c r="AT2" t="s">
        <v>61</v>
      </c>
      <c r="AU2">
        <v>0</v>
      </c>
      <c r="AV2">
        <v>0</v>
      </c>
      <c r="AW2" t="s">
        <v>60</v>
      </c>
      <c r="AX2">
        <v>0.08</v>
      </c>
      <c r="AY2">
        <v>0.3</v>
      </c>
      <c r="AZ2" t="s">
        <v>61</v>
      </c>
      <c r="BA2">
        <v>0</v>
      </c>
      <c r="BB2">
        <v>0</v>
      </c>
    </row>
    <row r="3" spans="1:54" x14ac:dyDescent="0.35">
      <c r="A3" t="s">
        <v>202</v>
      </c>
      <c r="B3" t="s">
        <v>199</v>
      </c>
      <c r="C3">
        <v>0.05</v>
      </c>
      <c r="D3">
        <v>0.20200000000000001</v>
      </c>
      <c r="E3">
        <v>-0.55000000000000004</v>
      </c>
      <c r="F3">
        <v>-0.44</v>
      </c>
      <c r="G3">
        <v>-0.32</v>
      </c>
      <c r="H3">
        <v>-0.22</v>
      </c>
      <c r="I3">
        <v>-0.1</v>
      </c>
      <c r="J3">
        <v>0</v>
      </c>
      <c r="K3">
        <v>0.11</v>
      </c>
      <c r="L3">
        <v>0.23</v>
      </c>
      <c r="M3">
        <v>0.33</v>
      </c>
      <c r="N3">
        <v>0.44</v>
      </c>
      <c r="O3">
        <v>0.56000000000000005</v>
      </c>
      <c r="P3">
        <v>0.65</v>
      </c>
      <c r="Q3">
        <v>0.72</v>
      </c>
      <c r="R3">
        <v>0.75</v>
      </c>
      <c r="S3">
        <v>0.76</v>
      </c>
      <c r="T3">
        <v>0</v>
      </c>
      <c r="U3">
        <v>0</v>
      </c>
      <c r="V3">
        <v>0</v>
      </c>
      <c r="W3">
        <v>0.76</v>
      </c>
      <c r="X3">
        <v>0.02</v>
      </c>
      <c r="Y3">
        <v>1.6E-2</v>
      </c>
      <c r="Z3">
        <v>0.01</v>
      </c>
      <c r="AA3">
        <v>7.0000000000000001E-3</v>
      </c>
      <c r="AB3">
        <v>7.0000000000000001E-3</v>
      </c>
      <c r="AC3">
        <v>7.0000000000000001E-3</v>
      </c>
      <c r="AD3">
        <v>7.0000000000000001E-3</v>
      </c>
      <c r="AE3">
        <v>7.0000000000000001E-3</v>
      </c>
      <c r="AF3">
        <v>1.0999999999999999E-2</v>
      </c>
      <c r="AG3">
        <v>1.4E-2</v>
      </c>
      <c r="AH3">
        <v>0.02</v>
      </c>
      <c r="AI3">
        <v>3.5000000000000003E-2</v>
      </c>
      <c r="AJ3">
        <v>5.8000000000000003E-2</v>
      </c>
      <c r="AK3">
        <v>8.7999999999999995E-2</v>
      </c>
      <c r="AL3">
        <v>0.105</v>
      </c>
      <c r="AM3">
        <v>0.13</v>
      </c>
      <c r="AN3">
        <v>0.15</v>
      </c>
      <c r="AO3">
        <v>0.19</v>
      </c>
      <c r="AP3">
        <v>7.0000000000000001E-3</v>
      </c>
      <c r="AQ3" t="s">
        <v>200</v>
      </c>
      <c r="AR3">
        <v>0.05</v>
      </c>
      <c r="AS3">
        <v>0.5</v>
      </c>
      <c r="AT3" t="s">
        <v>200</v>
      </c>
      <c r="AU3">
        <v>0.05</v>
      </c>
      <c r="AV3">
        <v>0.5</v>
      </c>
      <c r="AW3" t="s">
        <v>200</v>
      </c>
      <c r="AX3">
        <v>0.05</v>
      </c>
      <c r="AY3">
        <v>0.5</v>
      </c>
      <c r="AZ3" t="s">
        <v>200</v>
      </c>
      <c r="BA3">
        <v>0.05</v>
      </c>
      <c r="BB3">
        <v>0.5</v>
      </c>
    </row>
    <row r="4" spans="1:54" x14ac:dyDescent="0.35">
      <c r="A4" t="s">
        <v>201</v>
      </c>
      <c r="B4" t="s">
        <v>199</v>
      </c>
      <c r="C4">
        <v>0.05</v>
      </c>
      <c r="D4">
        <v>0.20200000000000001</v>
      </c>
      <c r="E4">
        <v>-0.55000000000000004</v>
      </c>
      <c r="F4">
        <v>-0.44</v>
      </c>
      <c r="G4">
        <v>-0.32</v>
      </c>
      <c r="H4">
        <v>-0.22</v>
      </c>
      <c r="I4">
        <v>-0.1</v>
      </c>
      <c r="J4">
        <v>0</v>
      </c>
      <c r="K4">
        <v>0.11</v>
      </c>
      <c r="L4">
        <v>0.23</v>
      </c>
      <c r="M4">
        <v>0.33</v>
      </c>
      <c r="N4">
        <v>0.44</v>
      </c>
      <c r="O4">
        <v>0.56000000000000005</v>
      </c>
      <c r="P4">
        <v>0.65</v>
      </c>
      <c r="Q4">
        <v>0.72</v>
      </c>
      <c r="R4">
        <v>0.75</v>
      </c>
      <c r="S4">
        <v>0.76</v>
      </c>
      <c r="T4">
        <v>0</v>
      </c>
      <c r="U4">
        <v>0</v>
      </c>
      <c r="V4">
        <v>0</v>
      </c>
      <c r="W4">
        <v>0.76</v>
      </c>
      <c r="X4">
        <v>0.02</v>
      </c>
      <c r="Y4">
        <v>1.6E-2</v>
      </c>
      <c r="Z4">
        <v>0.01</v>
      </c>
      <c r="AA4">
        <v>7.0000000000000001E-3</v>
      </c>
      <c r="AB4">
        <v>7.0000000000000001E-3</v>
      </c>
      <c r="AC4">
        <v>7.0000000000000001E-3</v>
      </c>
      <c r="AD4">
        <v>7.0000000000000001E-3</v>
      </c>
      <c r="AE4">
        <v>7.0000000000000001E-3</v>
      </c>
      <c r="AF4">
        <v>1.0999999999999999E-2</v>
      </c>
      <c r="AG4">
        <v>1.4E-2</v>
      </c>
      <c r="AH4">
        <v>0.02</v>
      </c>
      <c r="AI4">
        <v>3.5000000000000003E-2</v>
      </c>
      <c r="AJ4">
        <v>5.8000000000000003E-2</v>
      </c>
      <c r="AK4">
        <v>8.7999999999999995E-2</v>
      </c>
      <c r="AL4">
        <v>0.105</v>
      </c>
      <c r="AM4">
        <v>0.13</v>
      </c>
      <c r="AN4">
        <v>0.15</v>
      </c>
      <c r="AO4">
        <v>0.19</v>
      </c>
      <c r="AP4">
        <v>7.0000000000000001E-3</v>
      </c>
      <c r="AQ4" t="s">
        <v>200</v>
      </c>
      <c r="AR4">
        <v>0.05</v>
      </c>
      <c r="AS4">
        <v>0.5</v>
      </c>
      <c r="AT4" t="s">
        <v>200</v>
      </c>
      <c r="AU4">
        <v>0.05</v>
      </c>
      <c r="AV4">
        <v>0.5</v>
      </c>
      <c r="AW4" t="s">
        <v>200</v>
      </c>
      <c r="AX4">
        <v>0.05</v>
      </c>
      <c r="AY4">
        <v>0.5</v>
      </c>
      <c r="AZ4" t="s">
        <v>200</v>
      </c>
      <c r="BA4">
        <v>0.05</v>
      </c>
      <c r="BB4">
        <v>0.5</v>
      </c>
    </row>
    <row r="5" spans="1:54" x14ac:dyDescent="0.35">
      <c r="A5" t="s">
        <v>203</v>
      </c>
      <c r="B5" t="s">
        <v>199</v>
      </c>
      <c r="C5">
        <v>0.05</v>
      </c>
      <c r="D5">
        <v>0.20200000000000001</v>
      </c>
      <c r="E5">
        <v>-0.55000000000000004</v>
      </c>
      <c r="F5">
        <v>-0.44</v>
      </c>
      <c r="G5">
        <v>-0.32</v>
      </c>
      <c r="H5">
        <v>-0.22</v>
      </c>
      <c r="I5">
        <v>-0.1</v>
      </c>
      <c r="J5">
        <v>0</v>
      </c>
      <c r="K5">
        <v>0.11</v>
      </c>
      <c r="L5">
        <v>0.23</v>
      </c>
      <c r="M5">
        <v>0.33</v>
      </c>
      <c r="N5">
        <v>0.44</v>
      </c>
      <c r="O5">
        <v>0.56000000000000005</v>
      </c>
      <c r="P5">
        <v>0.65</v>
      </c>
      <c r="Q5">
        <v>0.72</v>
      </c>
      <c r="R5">
        <v>0.75</v>
      </c>
      <c r="S5">
        <v>0.76</v>
      </c>
      <c r="T5">
        <v>0</v>
      </c>
      <c r="U5">
        <v>0</v>
      </c>
      <c r="V5">
        <v>0</v>
      </c>
      <c r="W5">
        <v>0.76</v>
      </c>
      <c r="X5">
        <v>0.02</v>
      </c>
      <c r="Y5">
        <v>1.6E-2</v>
      </c>
      <c r="Z5">
        <v>0.01</v>
      </c>
      <c r="AA5">
        <v>7.0000000000000001E-3</v>
      </c>
      <c r="AB5">
        <v>7.0000000000000001E-3</v>
      </c>
      <c r="AC5">
        <v>7.0000000000000001E-3</v>
      </c>
      <c r="AD5">
        <v>7.0000000000000001E-3</v>
      </c>
      <c r="AE5">
        <v>7.0000000000000001E-3</v>
      </c>
      <c r="AF5">
        <v>1.0999999999999999E-2</v>
      </c>
      <c r="AG5">
        <v>1.4E-2</v>
      </c>
      <c r="AH5">
        <v>0.02</v>
      </c>
      <c r="AI5">
        <v>3.5000000000000003E-2</v>
      </c>
      <c r="AJ5">
        <v>5.8000000000000003E-2</v>
      </c>
      <c r="AK5">
        <v>8.7999999999999995E-2</v>
      </c>
      <c r="AL5">
        <v>0.105</v>
      </c>
      <c r="AM5">
        <v>0.13</v>
      </c>
      <c r="AN5">
        <v>0.15</v>
      </c>
      <c r="AO5">
        <v>0.19</v>
      </c>
      <c r="AP5">
        <v>7.0000000000000001E-3</v>
      </c>
      <c r="AQ5" t="s">
        <v>200</v>
      </c>
      <c r="AR5">
        <v>0.05</v>
      </c>
      <c r="AS5">
        <v>0.5</v>
      </c>
      <c r="AT5" t="s">
        <v>200</v>
      </c>
      <c r="AU5">
        <v>0.05</v>
      </c>
      <c r="AV5">
        <v>0.5</v>
      </c>
      <c r="AW5" t="s">
        <v>200</v>
      </c>
      <c r="AX5">
        <v>0.05</v>
      </c>
      <c r="AY5">
        <v>0.5</v>
      </c>
      <c r="AZ5" t="s">
        <v>200</v>
      </c>
      <c r="BA5">
        <v>0.05</v>
      </c>
      <c r="BB5">
        <v>0.5</v>
      </c>
    </row>
    <row r="6" spans="1:54" x14ac:dyDescent="0.35">
      <c r="A6" t="s">
        <v>204</v>
      </c>
      <c r="B6" t="s">
        <v>199</v>
      </c>
      <c r="C6">
        <v>0.05</v>
      </c>
      <c r="D6">
        <v>0.20200000000000001</v>
      </c>
      <c r="E6">
        <v>-0.55000000000000004</v>
      </c>
      <c r="F6">
        <v>-0.44</v>
      </c>
      <c r="G6">
        <v>-0.32</v>
      </c>
      <c r="H6">
        <v>-0.22</v>
      </c>
      <c r="I6">
        <v>-0.1</v>
      </c>
      <c r="J6">
        <v>0</v>
      </c>
      <c r="K6">
        <v>0.11</v>
      </c>
      <c r="L6">
        <v>0.23</v>
      </c>
      <c r="M6">
        <v>0.33</v>
      </c>
      <c r="N6">
        <v>0.44</v>
      </c>
      <c r="O6">
        <v>0.56000000000000005</v>
      </c>
      <c r="P6">
        <v>0.65</v>
      </c>
      <c r="Q6">
        <v>0.72</v>
      </c>
      <c r="R6">
        <v>0.75</v>
      </c>
      <c r="S6">
        <v>0.76</v>
      </c>
      <c r="T6">
        <v>0</v>
      </c>
      <c r="U6">
        <v>0</v>
      </c>
      <c r="V6">
        <v>0</v>
      </c>
      <c r="W6">
        <v>0.76</v>
      </c>
      <c r="X6">
        <v>0.02</v>
      </c>
      <c r="Y6">
        <v>1.6E-2</v>
      </c>
      <c r="Z6">
        <v>0.01</v>
      </c>
      <c r="AA6">
        <v>7.0000000000000001E-3</v>
      </c>
      <c r="AB6">
        <v>7.0000000000000001E-3</v>
      </c>
      <c r="AC6">
        <v>7.0000000000000001E-3</v>
      </c>
      <c r="AD6">
        <v>7.0000000000000001E-3</v>
      </c>
      <c r="AE6">
        <v>7.0000000000000001E-3</v>
      </c>
      <c r="AF6">
        <v>1.0999999999999999E-2</v>
      </c>
      <c r="AG6">
        <v>1.4E-2</v>
      </c>
      <c r="AH6">
        <v>0.02</v>
      </c>
      <c r="AI6">
        <v>3.5000000000000003E-2</v>
      </c>
      <c r="AJ6">
        <v>5.8000000000000003E-2</v>
      </c>
      <c r="AK6">
        <v>8.7999999999999995E-2</v>
      </c>
      <c r="AL6">
        <v>0.105</v>
      </c>
      <c r="AM6">
        <v>0.13</v>
      </c>
      <c r="AN6">
        <v>0.15</v>
      </c>
      <c r="AO6">
        <v>0.19</v>
      </c>
      <c r="AP6">
        <v>7.0000000000000001E-3</v>
      </c>
      <c r="AQ6" t="s">
        <v>200</v>
      </c>
      <c r="AR6">
        <v>0.05</v>
      </c>
      <c r="AS6">
        <v>0.5</v>
      </c>
      <c r="AT6" t="s">
        <v>200</v>
      </c>
      <c r="AU6">
        <v>0.05</v>
      </c>
      <c r="AV6">
        <v>0.5</v>
      </c>
      <c r="AW6" t="s">
        <v>200</v>
      </c>
      <c r="AX6">
        <v>0.05</v>
      </c>
      <c r="AY6">
        <v>0.5</v>
      </c>
      <c r="AZ6" t="s">
        <v>200</v>
      </c>
      <c r="BA6">
        <v>0.05</v>
      </c>
      <c r="BB6">
        <v>0.5</v>
      </c>
    </row>
    <row r="7" spans="1:54" x14ac:dyDescent="0.35">
      <c r="A7" t="s">
        <v>205</v>
      </c>
      <c r="B7" t="s">
        <v>199</v>
      </c>
      <c r="C7">
        <v>0.05</v>
      </c>
      <c r="D7">
        <v>0.20200000000000001</v>
      </c>
      <c r="E7">
        <v>-0.55000000000000004</v>
      </c>
      <c r="F7">
        <v>-0.44</v>
      </c>
      <c r="G7">
        <v>-0.32</v>
      </c>
      <c r="H7">
        <v>-0.22</v>
      </c>
      <c r="I7">
        <v>-0.1</v>
      </c>
      <c r="J7">
        <v>0</v>
      </c>
      <c r="K7">
        <v>0.11</v>
      </c>
      <c r="L7">
        <v>0.23</v>
      </c>
      <c r="M7">
        <v>0.33</v>
      </c>
      <c r="N7">
        <v>0.44</v>
      </c>
      <c r="O7">
        <v>0.56000000000000005</v>
      </c>
      <c r="P7">
        <v>0.65</v>
      </c>
      <c r="Q7">
        <v>0.72</v>
      </c>
      <c r="R7">
        <v>0.75</v>
      </c>
      <c r="S7">
        <v>0.76</v>
      </c>
      <c r="T7">
        <v>0</v>
      </c>
      <c r="U7">
        <v>0</v>
      </c>
      <c r="V7">
        <v>0</v>
      </c>
      <c r="W7">
        <v>0.76</v>
      </c>
      <c r="X7">
        <v>0.02</v>
      </c>
      <c r="Y7">
        <v>1.6E-2</v>
      </c>
      <c r="Z7">
        <v>0.01</v>
      </c>
      <c r="AA7">
        <v>7.0000000000000001E-3</v>
      </c>
      <c r="AB7">
        <v>7.0000000000000001E-3</v>
      </c>
      <c r="AC7">
        <v>7.0000000000000001E-3</v>
      </c>
      <c r="AD7">
        <v>7.0000000000000001E-3</v>
      </c>
      <c r="AE7">
        <v>7.0000000000000001E-3</v>
      </c>
      <c r="AF7">
        <v>1.0999999999999999E-2</v>
      </c>
      <c r="AG7">
        <v>1.4E-2</v>
      </c>
      <c r="AH7">
        <v>0.02</v>
      </c>
      <c r="AI7">
        <v>3.5000000000000003E-2</v>
      </c>
      <c r="AJ7">
        <v>5.8000000000000003E-2</v>
      </c>
      <c r="AK7">
        <v>8.7999999999999995E-2</v>
      </c>
      <c r="AL7">
        <v>0.105</v>
      </c>
      <c r="AM7">
        <v>0.13</v>
      </c>
      <c r="AN7">
        <v>0.15</v>
      </c>
      <c r="AO7">
        <v>0.19</v>
      </c>
      <c r="AP7">
        <v>7.0000000000000001E-3</v>
      </c>
      <c r="AQ7" t="s">
        <v>200</v>
      </c>
      <c r="AR7">
        <v>0.05</v>
      </c>
      <c r="AS7">
        <v>0.5</v>
      </c>
      <c r="AT7" t="s">
        <v>200</v>
      </c>
      <c r="AU7">
        <v>0.05</v>
      </c>
      <c r="AV7">
        <v>0.5</v>
      </c>
      <c r="AW7" t="s">
        <v>200</v>
      </c>
      <c r="AX7">
        <v>0.05</v>
      </c>
      <c r="AY7">
        <v>0.5</v>
      </c>
      <c r="AZ7" t="s">
        <v>200</v>
      </c>
      <c r="BA7">
        <v>0.05</v>
      </c>
      <c r="BB7">
        <v>0.5</v>
      </c>
    </row>
    <row r="8" spans="1:54" x14ac:dyDescent="0.35">
      <c r="A8" t="s">
        <v>206</v>
      </c>
      <c r="B8" t="s">
        <v>199</v>
      </c>
      <c r="C8">
        <v>0.05</v>
      </c>
      <c r="D8">
        <v>0.20200000000000001</v>
      </c>
      <c r="E8">
        <v>-0.55000000000000004</v>
      </c>
      <c r="F8">
        <v>-0.44</v>
      </c>
      <c r="G8">
        <v>-0.32</v>
      </c>
      <c r="H8">
        <v>-0.22</v>
      </c>
      <c r="I8">
        <v>-0.1</v>
      </c>
      <c r="J8">
        <v>0</v>
      </c>
      <c r="K8">
        <v>0.11</v>
      </c>
      <c r="L8">
        <v>0.23</v>
      </c>
      <c r="M8">
        <v>0.33</v>
      </c>
      <c r="N8">
        <v>0.44</v>
      </c>
      <c r="O8">
        <v>0.56000000000000005</v>
      </c>
      <c r="P8">
        <v>0.65</v>
      </c>
      <c r="Q8">
        <v>0.72</v>
      </c>
      <c r="R8">
        <v>0.75</v>
      </c>
      <c r="S8">
        <v>0.76</v>
      </c>
      <c r="T8">
        <v>0</v>
      </c>
      <c r="U8">
        <v>0</v>
      </c>
      <c r="V8">
        <v>0</v>
      </c>
      <c r="W8">
        <v>0.76</v>
      </c>
      <c r="X8">
        <v>0.02</v>
      </c>
      <c r="Y8">
        <v>1.6E-2</v>
      </c>
      <c r="Z8">
        <v>0.01</v>
      </c>
      <c r="AA8">
        <v>7.0000000000000001E-3</v>
      </c>
      <c r="AB8">
        <v>7.0000000000000001E-3</v>
      </c>
      <c r="AC8">
        <v>7.0000000000000001E-3</v>
      </c>
      <c r="AD8">
        <v>7.0000000000000001E-3</v>
      </c>
      <c r="AE8">
        <v>7.0000000000000001E-3</v>
      </c>
      <c r="AF8">
        <v>1.0999999999999999E-2</v>
      </c>
      <c r="AG8">
        <v>1.4E-2</v>
      </c>
      <c r="AH8">
        <v>0.02</v>
      </c>
      <c r="AI8">
        <v>3.5000000000000003E-2</v>
      </c>
      <c r="AJ8">
        <v>5.8000000000000003E-2</v>
      </c>
      <c r="AK8">
        <v>8.7999999999999995E-2</v>
      </c>
      <c r="AL8">
        <v>0.105</v>
      </c>
      <c r="AM8">
        <v>0.13</v>
      </c>
      <c r="AN8">
        <v>0.15</v>
      </c>
      <c r="AO8">
        <v>0.19</v>
      </c>
      <c r="AP8">
        <v>7.0000000000000001E-3</v>
      </c>
      <c r="AQ8" t="s">
        <v>200</v>
      </c>
      <c r="AR8">
        <v>0.05</v>
      </c>
      <c r="AS8">
        <v>0.5</v>
      </c>
      <c r="AT8" t="s">
        <v>200</v>
      </c>
      <c r="AU8">
        <v>0.05</v>
      </c>
      <c r="AV8">
        <v>0.5</v>
      </c>
      <c r="AW8" t="s">
        <v>200</v>
      </c>
      <c r="AX8">
        <v>0.05</v>
      </c>
      <c r="AY8">
        <v>0.5</v>
      </c>
      <c r="AZ8" t="s">
        <v>200</v>
      </c>
      <c r="BA8">
        <v>0.05</v>
      </c>
      <c r="BB8">
        <v>0.5</v>
      </c>
    </row>
    <row r="9" spans="1:54" x14ac:dyDescent="0.35">
      <c r="A9" t="s">
        <v>207</v>
      </c>
      <c r="B9" t="s">
        <v>199</v>
      </c>
      <c r="C9">
        <v>0.05</v>
      </c>
      <c r="D9">
        <v>0.20200000000000001</v>
      </c>
      <c r="E9">
        <v>-0.55000000000000004</v>
      </c>
      <c r="F9">
        <v>-0.44</v>
      </c>
      <c r="G9">
        <v>-0.32</v>
      </c>
      <c r="H9">
        <v>-0.22</v>
      </c>
      <c r="I9">
        <v>-0.1</v>
      </c>
      <c r="J9">
        <v>0</v>
      </c>
      <c r="K9">
        <v>0.11</v>
      </c>
      <c r="L9">
        <v>0.23</v>
      </c>
      <c r="M9">
        <v>0.33</v>
      </c>
      <c r="N9">
        <v>0.44</v>
      </c>
      <c r="O9">
        <v>0.56000000000000005</v>
      </c>
      <c r="P9">
        <v>0.65</v>
      </c>
      <c r="Q9">
        <v>0.72</v>
      </c>
      <c r="R9">
        <v>0.75</v>
      </c>
      <c r="S9">
        <v>0.76</v>
      </c>
      <c r="T9">
        <v>0</v>
      </c>
      <c r="U9">
        <v>0</v>
      </c>
      <c r="V9">
        <v>0</v>
      </c>
      <c r="W9">
        <v>0.76</v>
      </c>
      <c r="X9">
        <v>0.02</v>
      </c>
      <c r="Y9">
        <v>1.6E-2</v>
      </c>
      <c r="Z9">
        <v>0.01</v>
      </c>
      <c r="AA9">
        <v>7.0000000000000001E-3</v>
      </c>
      <c r="AB9">
        <v>7.0000000000000001E-3</v>
      </c>
      <c r="AC9">
        <v>7.0000000000000001E-3</v>
      </c>
      <c r="AD9">
        <v>7.0000000000000001E-3</v>
      </c>
      <c r="AE9">
        <v>7.0000000000000001E-3</v>
      </c>
      <c r="AF9">
        <v>1.0999999999999999E-2</v>
      </c>
      <c r="AG9">
        <v>1.4E-2</v>
      </c>
      <c r="AH9">
        <v>0.02</v>
      </c>
      <c r="AI9">
        <v>3.5000000000000003E-2</v>
      </c>
      <c r="AJ9">
        <v>5.8000000000000003E-2</v>
      </c>
      <c r="AK9">
        <v>8.7999999999999995E-2</v>
      </c>
      <c r="AL9">
        <v>0.105</v>
      </c>
      <c r="AM9">
        <v>0.13</v>
      </c>
      <c r="AN9">
        <v>0.15</v>
      </c>
      <c r="AO9">
        <v>0.19</v>
      </c>
      <c r="AP9">
        <v>7.0000000000000001E-3</v>
      </c>
      <c r="AQ9" t="s">
        <v>200</v>
      </c>
      <c r="AR9">
        <v>0.05</v>
      </c>
      <c r="AS9">
        <v>0.5</v>
      </c>
      <c r="AT9" t="s">
        <v>200</v>
      </c>
      <c r="AU9">
        <v>0.05</v>
      </c>
      <c r="AV9">
        <v>0.5</v>
      </c>
      <c r="AW9" t="s">
        <v>200</v>
      </c>
      <c r="AX9">
        <v>0.05</v>
      </c>
      <c r="AY9">
        <v>0.5</v>
      </c>
      <c r="AZ9" t="s">
        <v>200</v>
      </c>
      <c r="BA9">
        <v>0.05</v>
      </c>
      <c r="BB9">
        <v>0.5</v>
      </c>
    </row>
    <row r="10" spans="1:54" x14ac:dyDescent="0.35">
      <c r="A10" t="s">
        <v>208</v>
      </c>
      <c r="B10" t="s">
        <v>199</v>
      </c>
      <c r="C10">
        <v>0.05</v>
      </c>
      <c r="D10">
        <v>0.20200000000000001</v>
      </c>
      <c r="E10">
        <v>-0.55000000000000004</v>
      </c>
      <c r="F10">
        <v>-0.44</v>
      </c>
      <c r="G10">
        <v>-0.32</v>
      </c>
      <c r="H10">
        <v>-0.22</v>
      </c>
      <c r="I10">
        <v>-0.1</v>
      </c>
      <c r="J10">
        <v>0</v>
      </c>
      <c r="K10">
        <v>0.11</v>
      </c>
      <c r="L10">
        <v>0.23</v>
      </c>
      <c r="M10">
        <v>0.33</v>
      </c>
      <c r="N10">
        <v>0.44</v>
      </c>
      <c r="O10">
        <v>0.56000000000000005</v>
      </c>
      <c r="P10">
        <v>0.65</v>
      </c>
      <c r="Q10">
        <v>0.72</v>
      </c>
      <c r="R10">
        <v>0.75</v>
      </c>
      <c r="S10">
        <v>0.76</v>
      </c>
      <c r="T10">
        <v>0</v>
      </c>
      <c r="U10">
        <v>0</v>
      </c>
      <c r="V10">
        <v>0</v>
      </c>
      <c r="W10">
        <v>0.76</v>
      </c>
      <c r="X10">
        <v>0.02</v>
      </c>
      <c r="Y10">
        <v>1.6E-2</v>
      </c>
      <c r="Z10">
        <v>0.01</v>
      </c>
      <c r="AA10">
        <v>7.0000000000000001E-3</v>
      </c>
      <c r="AB10">
        <v>7.0000000000000001E-3</v>
      </c>
      <c r="AC10">
        <v>7.0000000000000001E-3</v>
      </c>
      <c r="AD10">
        <v>7.0000000000000001E-3</v>
      </c>
      <c r="AE10">
        <v>7.0000000000000001E-3</v>
      </c>
      <c r="AF10">
        <v>1.0999999999999999E-2</v>
      </c>
      <c r="AG10">
        <v>1.4E-2</v>
      </c>
      <c r="AH10">
        <v>0.02</v>
      </c>
      <c r="AI10">
        <v>3.5000000000000003E-2</v>
      </c>
      <c r="AJ10">
        <v>5.8000000000000003E-2</v>
      </c>
      <c r="AK10">
        <v>8.7999999999999995E-2</v>
      </c>
      <c r="AL10">
        <v>0.105</v>
      </c>
      <c r="AM10">
        <v>0.13</v>
      </c>
      <c r="AN10">
        <v>0.15</v>
      </c>
      <c r="AO10">
        <v>0.19</v>
      </c>
      <c r="AP10">
        <v>7.0000000000000001E-3</v>
      </c>
      <c r="AQ10" t="s">
        <v>200</v>
      </c>
      <c r="AR10">
        <v>0.05</v>
      </c>
      <c r="AS10">
        <v>0.5</v>
      </c>
      <c r="AT10" t="s">
        <v>200</v>
      </c>
      <c r="AU10">
        <v>0.05</v>
      </c>
      <c r="AV10">
        <v>0.5</v>
      </c>
      <c r="AW10" t="s">
        <v>200</v>
      </c>
      <c r="AX10">
        <v>0.05</v>
      </c>
      <c r="AY10">
        <v>0.5</v>
      </c>
      <c r="AZ10" t="s">
        <v>200</v>
      </c>
      <c r="BA10">
        <v>0.05</v>
      </c>
      <c r="BB10">
        <v>0.5</v>
      </c>
    </row>
    <row r="11" spans="1:54" x14ac:dyDescent="0.35">
      <c r="A11" t="s">
        <v>209</v>
      </c>
      <c r="B11" t="s">
        <v>199</v>
      </c>
      <c r="C11">
        <v>0.05</v>
      </c>
      <c r="D11">
        <v>0.20200000000000001</v>
      </c>
      <c r="E11">
        <v>-0.55000000000000004</v>
      </c>
      <c r="F11">
        <v>-0.44</v>
      </c>
      <c r="G11">
        <v>-0.32</v>
      </c>
      <c r="H11">
        <v>-0.22</v>
      </c>
      <c r="I11">
        <v>-0.1</v>
      </c>
      <c r="J11">
        <v>0</v>
      </c>
      <c r="K11">
        <v>0.11</v>
      </c>
      <c r="L11">
        <v>0.23</v>
      </c>
      <c r="M11">
        <v>0.33</v>
      </c>
      <c r="N11">
        <v>0.44</v>
      </c>
      <c r="O11">
        <v>0.56000000000000005</v>
      </c>
      <c r="P11">
        <v>0.65</v>
      </c>
      <c r="Q11">
        <v>0.72</v>
      </c>
      <c r="R11">
        <v>0.75</v>
      </c>
      <c r="S11">
        <v>0.76</v>
      </c>
      <c r="T11">
        <v>0</v>
      </c>
      <c r="U11">
        <v>0</v>
      </c>
      <c r="V11">
        <v>0</v>
      </c>
      <c r="W11">
        <v>0.76</v>
      </c>
      <c r="X11">
        <v>0.02</v>
      </c>
      <c r="Y11">
        <v>1.6E-2</v>
      </c>
      <c r="Z11">
        <v>0.01</v>
      </c>
      <c r="AA11">
        <v>7.0000000000000001E-3</v>
      </c>
      <c r="AB11">
        <v>7.0000000000000001E-3</v>
      </c>
      <c r="AC11">
        <v>7.0000000000000001E-3</v>
      </c>
      <c r="AD11">
        <v>7.0000000000000001E-3</v>
      </c>
      <c r="AE11">
        <v>7.0000000000000001E-3</v>
      </c>
      <c r="AF11">
        <v>1.0999999999999999E-2</v>
      </c>
      <c r="AG11">
        <v>1.4E-2</v>
      </c>
      <c r="AH11">
        <v>0.02</v>
      </c>
      <c r="AI11">
        <v>3.5000000000000003E-2</v>
      </c>
      <c r="AJ11">
        <v>5.8000000000000003E-2</v>
      </c>
      <c r="AK11">
        <v>8.7999999999999995E-2</v>
      </c>
      <c r="AL11">
        <v>0.105</v>
      </c>
      <c r="AM11">
        <v>0.13</v>
      </c>
      <c r="AN11">
        <v>0.15</v>
      </c>
      <c r="AO11">
        <v>0.19</v>
      </c>
      <c r="AP11">
        <v>7.0000000000000001E-3</v>
      </c>
      <c r="AQ11" t="s">
        <v>200</v>
      </c>
      <c r="AR11">
        <v>0.05</v>
      </c>
      <c r="AS11">
        <v>0.5</v>
      </c>
      <c r="AT11" t="s">
        <v>200</v>
      </c>
      <c r="AU11">
        <v>0.05</v>
      </c>
      <c r="AV11">
        <v>0.5</v>
      </c>
      <c r="AW11" t="s">
        <v>200</v>
      </c>
      <c r="AX11">
        <v>0.05</v>
      </c>
      <c r="AY11">
        <v>0.5</v>
      </c>
      <c r="AZ11" t="s">
        <v>200</v>
      </c>
      <c r="BA11">
        <v>0.05</v>
      </c>
      <c r="BB11">
        <v>0.5</v>
      </c>
    </row>
    <row r="12" spans="1:54" x14ac:dyDescent="0.35">
      <c r="A12" t="s">
        <v>210</v>
      </c>
      <c r="B12" t="s">
        <v>199</v>
      </c>
      <c r="C12">
        <v>0.05</v>
      </c>
      <c r="D12">
        <v>0.20200000000000001</v>
      </c>
      <c r="E12">
        <v>-0.55000000000000004</v>
      </c>
      <c r="F12">
        <v>-0.44</v>
      </c>
      <c r="G12">
        <v>-0.32</v>
      </c>
      <c r="H12">
        <v>-0.22</v>
      </c>
      <c r="I12">
        <v>-0.1</v>
      </c>
      <c r="J12">
        <v>0</v>
      </c>
      <c r="K12">
        <v>0.11</v>
      </c>
      <c r="L12">
        <v>0.23</v>
      </c>
      <c r="M12">
        <v>0.33</v>
      </c>
      <c r="N12">
        <v>0.44</v>
      </c>
      <c r="O12">
        <v>0.56000000000000005</v>
      </c>
      <c r="P12">
        <v>0.65</v>
      </c>
      <c r="Q12">
        <v>0.72</v>
      </c>
      <c r="R12">
        <v>0.75</v>
      </c>
      <c r="S12">
        <v>0.76</v>
      </c>
      <c r="T12">
        <v>0</v>
      </c>
      <c r="U12">
        <v>0</v>
      </c>
      <c r="V12">
        <v>0</v>
      </c>
      <c r="W12">
        <v>0.76</v>
      </c>
      <c r="X12">
        <v>0.02</v>
      </c>
      <c r="Y12">
        <v>1.6E-2</v>
      </c>
      <c r="Z12">
        <v>0.01</v>
      </c>
      <c r="AA12">
        <v>7.0000000000000001E-3</v>
      </c>
      <c r="AB12">
        <v>7.0000000000000001E-3</v>
      </c>
      <c r="AC12">
        <v>7.0000000000000001E-3</v>
      </c>
      <c r="AD12">
        <v>7.0000000000000001E-3</v>
      </c>
      <c r="AE12">
        <v>7.0000000000000001E-3</v>
      </c>
      <c r="AF12">
        <v>1.0999999999999999E-2</v>
      </c>
      <c r="AG12">
        <v>1.4E-2</v>
      </c>
      <c r="AH12">
        <v>0.02</v>
      </c>
      <c r="AI12">
        <v>3.5000000000000003E-2</v>
      </c>
      <c r="AJ12">
        <v>5.8000000000000003E-2</v>
      </c>
      <c r="AK12">
        <v>8.7999999999999995E-2</v>
      </c>
      <c r="AL12">
        <v>0.105</v>
      </c>
      <c r="AM12">
        <v>0.13</v>
      </c>
      <c r="AN12">
        <v>0.15</v>
      </c>
      <c r="AO12">
        <v>0.19</v>
      </c>
      <c r="AP12">
        <v>7.0000000000000001E-3</v>
      </c>
      <c r="AQ12" t="s">
        <v>200</v>
      </c>
      <c r="AR12">
        <v>0.05</v>
      </c>
      <c r="AS12">
        <v>0.5</v>
      </c>
      <c r="AT12" t="s">
        <v>200</v>
      </c>
      <c r="AU12">
        <v>0.05</v>
      </c>
      <c r="AV12">
        <v>0.5</v>
      </c>
      <c r="AW12" t="s">
        <v>200</v>
      </c>
      <c r="AX12">
        <v>0.05</v>
      </c>
      <c r="AY12">
        <v>0.5</v>
      </c>
      <c r="AZ12" t="s">
        <v>200</v>
      </c>
      <c r="BA12">
        <v>0.05</v>
      </c>
      <c r="BB12">
        <v>0.5</v>
      </c>
    </row>
    <row r="13" spans="1:54" x14ac:dyDescent="0.35">
      <c r="A13" t="s">
        <v>211</v>
      </c>
      <c r="B13" t="s">
        <v>199</v>
      </c>
      <c r="C13">
        <v>0.05</v>
      </c>
      <c r="D13">
        <v>0.20200000000000001</v>
      </c>
      <c r="E13">
        <v>-0.55000000000000004</v>
      </c>
      <c r="F13">
        <v>-0.44</v>
      </c>
      <c r="G13">
        <v>-0.32</v>
      </c>
      <c r="H13">
        <v>-0.22</v>
      </c>
      <c r="I13">
        <v>-0.1</v>
      </c>
      <c r="J13">
        <v>0</v>
      </c>
      <c r="K13">
        <v>0.11</v>
      </c>
      <c r="L13">
        <v>0.23</v>
      </c>
      <c r="M13">
        <v>0.33</v>
      </c>
      <c r="N13">
        <v>0.44</v>
      </c>
      <c r="O13">
        <v>0.56000000000000005</v>
      </c>
      <c r="P13">
        <v>0.65</v>
      </c>
      <c r="Q13">
        <v>0.72</v>
      </c>
      <c r="R13">
        <v>0.75</v>
      </c>
      <c r="S13">
        <v>0.76</v>
      </c>
      <c r="T13">
        <v>0</v>
      </c>
      <c r="U13">
        <v>0</v>
      </c>
      <c r="V13">
        <v>0</v>
      </c>
      <c r="W13">
        <v>0.76</v>
      </c>
      <c r="X13">
        <v>0.02</v>
      </c>
      <c r="Y13">
        <v>1.6E-2</v>
      </c>
      <c r="Z13">
        <v>0.01</v>
      </c>
      <c r="AA13">
        <v>7.0000000000000001E-3</v>
      </c>
      <c r="AB13">
        <v>7.0000000000000001E-3</v>
      </c>
      <c r="AC13">
        <v>7.0000000000000001E-3</v>
      </c>
      <c r="AD13">
        <v>7.0000000000000001E-3</v>
      </c>
      <c r="AE13">
        <v>7.0000000000000001E-3</v>
      </c>
      <c r="AF13">
        <v>1.0999999999999999E-2</v>
      </c>
      <c r="AG13">
        <v>1.4E-2</v>
      </c>
      <c r="AH13">
        <v>0.02</v>
      </c>
      <c r="AI13">
        <v>3.5000000000000003E-2</v>
      </c>
      <c r="AJ13">
        <v>5.8000000000000003E-2</v>
      </c>
      <c r="AK13">
        <v>8.7999999999999995E-2</v>
      </c>
      <c r="AL13">
        <v>0.105</v>
      </c>
      <c r="AM13">
        <v>0.13</v>
      </c>
      <c r="AN13">
        <v>0.15</v>
      </c>
      <c r="AO13">
        <v>0.19</v>
      </c>
      <c r="AP13">
        <v>7.0000000000000001E-3</v>
      </c>
      <c r="AQ13" t="s">
        <v>200</v>
      </c>
      <c r="AR13">
        <v>0.05</v>
      </c>
      <c r="AS13">
        <v>0.5</v>
      </c>
      <c r="AT13" t="s">
        <v>200</v>
      </c>
      <c r="AU13">
        <v>0.05</v>
      </c>
      <c r="AV13">
        <v>0.5</v>
      </c>
      <c r="AW13" t="s">
        <v>200</v>
      </c>
      <c r="AX13">
        <v>0.05</v>
      </c>
      <c r="AY13">
        <v>0.5</v>
      </c>
      <c r="AZ13" t="s">
        <v>200</v>
      </c>
      <c r="BA13">
        <v>0.05</v>
      </c>
      <c r="BB13">
        <v>0.5</v>
      </c>
    </row>
    <row r="14" spans="1:54" x14ac:dyDescent="0.35">
      <c r="A14" t="s">
        <v>212</v>
      </c>
      <c r="B14" t="s">
        <v>199</v>
      </c>
      <c r="C14">
        <v>0.05</v>
      </c>
      <c r="D14">
        <v>0.20200000000000001</v>
      </c>
      <c r="E14">
        <v>-0.55000000000000004</v>
      </c>
      <c r="F14">
        <v>-0.44</v>
      </c>
      <c r="G14">
        <v>-0.32</v>
      </c>
      <c r="H14">
        <v>-0.22</v>
      </c>
      <c r="I14">
        <v>-0.1</v>
      </c>
      <c r="J14">
        <v>0</v>
      </c>
      <c r="K14">
        <v>0.11</v>
      </c>
      <c r="L14">
        <v>0.23</v>
      </c>
      <c r="M14">
        <v>0.33</v>
      </c>
      <c r="N14">
        <v>0.44</v>
      </c>
      <c r="O14">
        <v>0.56000000000000005</v>
      </c>
      <c r="P14">
        <v>0.65</v>
      </c>
      <c r="Q14">
        <v>0.72</v>
      </c>
      <c r="R14">
        <v>0.75</v>
      </c>
      <c r="S14">
        <v>0.76</v>
      </c>
      <c r="T14">
        <v>0</v>
      </c>
      <c r="U14">
        <v>0</v>
      </c>
      <c r="V14">
        <v>0</v>
      </c>
      <c r="W14">
        <v>0.76</v>
      </c>
      <c r="X14">
        <v>0.02</v>
      </c>
      <c r="Y14">
        <v>1.6E-2</v>
      </c>
      <c r="Z14">
        <v>0.01</v>
      </c>
      <c r="AA14">
        <v>7.0000000000000001E-3</v>
      </c>
      <c r="AB14">
        <v>7.0000000000000001E-3</v>
      </c>
      <c r="AC14">
        <v>7.0000000000000001E-3</v>
      </c>
      <c r="AD14">
        <v>7.0000000000000001E-3</v>
      </c>
      <c r="AE14">
        <v>7.0000000000000001E-3</v>
      </c>
      <c r="AF14">
        <v>1.0999999999999999E-2</v>
      </c>
      <c r="AG14">
        <v>1.4E-2</v>
      </c>
      <c r="AH14">
        <v>0.02</v>
      </c>
      <c r="AI14">
        <v>3.5000000000000003E-2</v>
      </c>
      <c r="AJ14">
        <v>5.8000000000000003E-2</v>
      </c>
      <c r="AK14">
        <v>8.7999999999999995E-2</v>
      </c>
      <c r="AL14">
        <v>0.105</v>
      </c>
      <c r="AM14">
        <v>0.13</v>
      </c>
      <c r="AN14">
        <v>0.15</v>
      </c>
      <c r="AO14">
        <v>0.19</v>
      </c>
      <c r="AP14">
        <v>7.0000000000000001E-3</v>
      </c>
      <c r="AQ14" t="s">
        <v>200</v>
      </c>
      <c r="AR14">
        <v>0.05</v>
      </c>
      <c r="AS14">
        <v>0.5</v>
      </c>
      <c r="AT14" t="s">
        <v>200</v>
      </c>
      <c r="AU14">
        <v>0.05</v>
      </c>
      <c r="AV14">
        <v>0.5</v>
      </c>
      <c r="AW14" t="s">
        <v>200</v>
      </c>
      <c r="AX14">
        <v>0.05</v>
      </c>
      <c r="AY14">
        <v>0.5</v>
      </c>
      <c r="AZ14" t="s">
        <v>200</v>
      </c>
      <c r="BA14">
        <v>0.05</v>
      </c>
      <c r="BB14">
        <v>0.5</v>
      </c>
    </row>
    <row r="15" spans="1:54" x14ac:dyDescent="0.35">
      <c r="A15" t="s">
        <v>213</v>
      </c>
      <c r="B15" t="s">
        <v>199</v>
      </c>
      <c r="C15">
        <v>0.05</v>
      </c>
      <c r="D15">
        <v>0.20200000000000001</v>
      </c>
      <c r="E15">
        <v>-0.55000000000000004</v>
      </c>
      <c r="F15">
        <v>-0.44</v>
      </c>
      <c r="G15">
        <v>-0.32</v>
      </c>
      <c r="H15">
        <v>-0.22</v>
      </c>
      <c r="I15">
        <v>-0.1</v>
      </c>
      <c r="J15">
        <v>0</v>
      </c>
      <c r="K15">
        <v>0.11</v>
      </c>
      <c r="L15">
        <v>0.23</v>
      </c>
      <c r="M15">
        <v>0.33</v>
      </c>
      <c r="N15">
        <v>0.44</v>
      </c>
      <c r="O15">
        <v>0.56000000000000005</v>
      </c>
      <c r="P15">
        <v>0.65</v>
      </c>
      <c r="Q15">
        <v>0.72</v>
      </c>
      <c r="R15">
        <v>0.75</v>
      </c>
      <c r="S15">
        <v>0.76</v>
      </c>
      <c r="T15">
        <v>0</v>
      </c>
      <c r="U15">
        <v>0</v>
      </c>
      <c r="V15">
        <v>0</v>
      </c>
      <c r="W15">
        <v>0.76</v>
      </c>
      <c r="X15">
        <v>0.02</v>
      </c>
      <c r="Y15">
        <v>1.6E-2</v>
      </c>
      <c r="Z15">
        <v>0.01</v>
      </c>
      <c r="AA15">
        <v>7.0000000000000001E-3</v>
      </c>
      <c r="AB15">
        <v>7.0000000000000001E-3</v>
      </c>
      <c r="AC15">
        <v>7.0000000000000001E-3</v>
      </c>
      <c r="AD15">
        <v>7.0000000000000001E-3</v>
      </c>
      <c r="AE15">
        <v>7.0000000000000001E-3</v>
      </c>
      <c r="AF15">
        <v>1.0999999999999999E-2</v>
      </c>
      <c r="AG15">
        <v>1.4E-2</v>
      </c>
      <c r="AH15">
        <v>0.02</v>
      </c>
      <c r="AI15">
        <v>3.5000000000000003E-2</v>
      </c>
      <c r="AJ15">
        <v>5.8000000000000003E-2</v>
      </c>
      <c r="AK15">
        <v>8.7999999999999995E-2</v>
      </c>
      <c r="AL15">
        <v>0.105</v>
      </c>
      <c r="AM15">
        <v>0.13</v>
      </c>
      <c r="AN15">
        <v>0.15</v>
      </c>
      <c r="AO15">
        <v>0.19</v>
      </c>
      <c r="AP15">
        <v>7.0000000000000001E-3</v>
      </c>
      <c r="AQ15" t="s">
        <v>200</v>
      </c>
      <c r="AR15">
        <v>0.05</v>
      </c>
      <c r="AS15">
        <v>0.5</v>
      </c>
      <c r="AT15" t="s">
        <v>200</v>
      </c>
      <c r="AU15">
        <v>0.05</v>
      </c>
      <c r="AV15">
        <v>0.5</v>
      </c>
      <c r="AW15" t="s">
        <v>200</v>
      </c>
      <c r="AX15">
        <v>0.05</v>
      </c>
      <c r="AY15">
        <v>0.5</v>
      </c>
      <c r="AZ15" t="s">
        <v>200</v>
      </c>
      <c r="BA15">
        <v>0.05</v>
      </c>
      <c r="BB15">
        <v>0.5</v>
      </c>
    </row>
    <row r="16" spans="1:54" x14ac:dyDescent="0.35">
      <c r="A16" t="s">
        <v>214</v>
      </c>
      <c r="B16" t="s">
        <v>199</v>
      </c>
      <c r="C16">
        <v>0.05</v>
      </c>
      <c r="D16">
        <v>0.20200000000000001</v>
      </c>
      <c r="E16">
        <v>-0.55000000000000004</v>
      </c>
      <c r="F16">
        <v>-0.44</v>
      </c>
      <c r="G16">
        <v>-0.32</v>
      </c>
      <c r="H16">
        <v>-0.22</v>
      </c>
      <c r="I16">
        <v>-0.1</v>
      </c>
      <c r="J16">
        <v>0</v>
      </c>
      <c r="K16">
        <v>0.11</v>
      </c>
      <c r="L16">
        <v>0.23</v>
      </c>
      <c r="M16">
        <v>0.33</v>
      </c>
      <c r="N16">
        <v>0.44</v>
      </c>
      <c r="O16">
        <v>0.56000000000000005</v>
      </c>
      <c r="P16">
        <v>0.65</v>
      </c>
      <c r="Q16">
        <v>0.72</v>
      </c>
      <c r="R16">
        <v>0.75</v>
      </c>
      <c r="S16">
        <v>0.76</v>
      </c>
      <c r="T16">
        <v>0</v>
      </c>
      <c r="U16">
        <v>0</v>
      </c>
      <c r="V16">
        <v>0</v>
      </c>
      <c r="W16">
        <v>0.76</v>
      </c>
      <c r="X16">
        <v>0.02</v>
      </c>
      <c r="Y16">
        <v>1.6E-2</v>
      </c>
      <c r="Z16">
        <v>0.01</v>
      </c>
      <c r="AA16">
        <v>7.0000000000000001E-3</v>
      </c>
      <c r="AB16">
        <v>7.0000000000000001E-3</v>
      </c>
      <c r="AC16">
        <v>7.0000000000000001E-3</v>
      </c>
      <c r="AD16">
        <v>7.0000000000000001E-3</v>
      </c>
      <c r="AE16">
        <v>7.0000000000000001E-3</v>
      </c>
      <c r="AF16">
        <v>1.0999999999999999E-2</v>
      </c>
      <c r="AG16">
        <v>1.4E-2</v>
      </c>
      <c r="AH16">
        <v>0.02</v>
      </c>
      <c r="AI16">
        <v>3.5000000000000003E-2</v>
      </c>
      <c r="AJ16">
        <v>5.8000000000000003E-2</v>
      </c>
      <c r="AK16">
        <v>8.7999999999999995E-2</v>
      </c>
      <c r="AL16">
        <v>0.105</v>
      </c>
      <c r="AM16">
        <v>0.13</v>
      </c>
      <c r="AN16">
        <v>0.15</v>
      </c>
      <c r="AO16">
        <v>0.19</v>
      </c>
      <c r="AP16">
        <v>7.0000000000000001E-3</v>
      </c>
      <c r="AQ16" t="s">
        <v>200</v>
      </c>
      <c r="AR16">
        <v>0.05</v>
      </c>
      <c r="AS16">
        <v>0.5</v>
      </c>
      <c r="AT16" t="s">
        <v>200</v>
      </c>
      <c r="AU16">
        <v>0.05</v>
      </c>
      <c r="AV16">
        <v>0.5</v>
      </c>
      <c r="AW16" t="s">
        <v>200</v>
      </c>
      <c r="AX16">
        <v>0.05</v>
      </c>
      <c r="AY16">
        <v>0.5</v>
      </c>
      <c r="AZ16" t="s">
        <v>200</v>
      </c>
      <c r="BA16">
        <v>0.05</v>
      </c>
      <c r="BB16">
        <v>0.5</v>
      </c>
    </row>
    <row r="17" spans="1:54" x14ac:dyDescent="0.35">
      <c r="A17" t="s">
        <v>215</v>
      </c>
      <c r="B17" t="s">
        <v>199</v>
      </c>
      <c r="C17">
        <v>0.05</v>
      </c>
      <c r="D17">
        <v>0.20200000000000001</v>
      </c>
      <c r="E17">
        <v>-0.55000000000000004</v>
      </c>
      <c r="F17">
        <v>-0.44</v>
      </c>
      <c r="G17">
        <v>-0.32</v>
      </c>
      <c r="H17">
        <v>-0.22</v>
      </c>
      <c r="I17">
        <v>-0.1</v>
      </c>
      <c r="J17">
        <v>0</v>
      </c>
      <c r="K17">
        <v>0.11</v>
      </c>
      <c r="L17">
        <v>0.23</v>
      </c>
      <c r="M17">
        <v>0.33</v>
      </c>
      <c r="N17">
        <v>0.44</v>
      </c>
      <c r="O17">
        <v>0.56000000000000005</v>
      </c>
      <c r="P17">
        <v>0.65</v>
      </c>
      <c r="Q17">
        <v>0.72</v>
      </c>
      <c r="R17">
        <v>0.75</v>
      </c>
      <c r="S17">
        <v>0.76</v>
      </c>
      <c r="T17">
        <v>0</v>
      </c>
      <c r="U17">
        <v>0</v>
      </c>
      <c r="V17">
        <v>0</v>
      </c>
      <c r="W17">
        <v>0.76</v>
      </c>
      <c r="X17">
        <v>0.02</v>
      </c>
      <c r="Y17">
        <v>1.6E-2</v>
      </c>
      <c r="Z17">
        <v>0.01</v>
      </c>
      <c r="AA17">
        <v>7.0000000000000001E-3</v>
      </c>
      <c r="AB17">
        <v>7.0000000000000001E-3</v>
      </c>
      <c r="AC17">
        <v>7.0000000000000001E-3</v>
      </c>
      <c r="AD17">
        <v>7.0000000000000001E-3</v>
      </c>
      <c r="AE17">
        <v>7.0000000000000001E-3</v>
      </c>
      <c r="AF17">
        <v>1.0999999999999999E-2</v>
      </c>
      <c r="AG17">
        <v>1.4E-2</v>
      </c>
      <c r="AH17">
        <v>0.02</v>
      </c>
      <c r="AI17">
        <v>3.5000000000000003E-2</v>
      </c>
      <c r="AJ17">
        <v>5.8000000000000003E-2</v>
      </c>
      <c r="AK17">
        <v>8.7999999999999995E-2</v>
      </c>
      <c r="AL17">
        <v>0.105</v>
      </c>
      <c r="AM17">
        <v>0.13</v>
      </c>
      <c r="AN17">
        <v>0.15</v>
      </c>
      <c r="AO17">
        <v>0.19</v>
      </c>
      <c r="AP17">
        <v>7.0000000000000001E-3</v>
      </c>
      <c r="AQ17" t="s">
        <v>200</v>
      </c>
      <c r="AR17">
        <v>0.05</v>
      </c>
      <c r="AS17">
        <v>0.5</v>
      </c>
      <c r="AT17" t="s">
        <v>200</v>
      </c>
      <c r="AU17">
        <v>0.05</v>
      </c>
      <c r="AV17">
        <v>0.5</v>
      </c>
      <c r="AW17" t="s">
        <v>200</v>
      </c>
      <c r="AX17">
        <v>0.05</v>
      </c>
      <c r="AY17">
        <v>0.5</v>
      </c>
      <c r="AZ17" t="s">
        <v>200</v>
      </c>
      <c r="BA17">
        <v>0.05</v>
      </c>
      <c r="BB17">
        <v>0.5</v>
      </c>
    </row>
    <row r="18" spans="1:54" x14ac:dyDescent="0.35">
      <c r="A18" t="s">
        <v>216</v>
      </c>
      <c r="B18" t="s">
        <v>199</v>
      </c>
      <c r="C18">
        <v>0.05</v>
      </c>
      <c r="D18">
        <v>0.20200000000000001</v>
      </c>
      <c r="E18">
        <v>-0.55000000000000004</v>
      </c>
      <c r="F18">
        <v>-0.44</v>
      </c>
      <c r="G18">
        <v>-0.32</v>
      </c>
      <c r="H18">
        <v>-0.22</v>
      </c>
      <c r="I18">
        <v>-0.1</v>
      </c>
      <c r="J18">
        <v>0</v>
      </c>
      <c r="K18">
        <v>0.11</v>
      </c>
      <c r="L18">
        <v>0.23</v>
      </c>
      <c r="M18">
        <v>0.33</v>
      </c>
      <c r="N18">
        <v>0.44</v>
      </c>
      <c r="O18">
        <v>0.56000000000000005</v>
      </c>
      <c r="P18">
        <v>0.65</v>
      </c>
      <c r="Q18">
        <v>0.72</v>
      </c>
      <c r="R18">
        <v>0.75</v>
      </c>
      <c r="S18">
        <v>0.76</v>
      </c>
      <c r="T18">
        <v>0</v>
      </c>
      <c r="U18">
        <v>0</v>
      </c>
      <c r="V18">
        <v>0</v>
      </c>
      <c r="W18">
        <v>0.76</v>
      </c>
      <c r="X18">
        <v>0.02</v>
      </c>
      <c r="Y18">
        <v>1.6E-2</v>
      </c>
      <c r="Z18">
        <v>0.01</v>
      </c>
      <c r="AA18">
        <v>7.0000000000000001E-3</v>
      </c>
      <c r="AB18">
        <v>7.0000000000000001E-3</v>
      </c>
      <c r="AC18">
        <v>7.0000000000000001E-3</v>
      </c>
      <c r="AD18">
        <v>7.0000000000000001E-3</v>
      </c>
      <c r="AE18">
        <v>7.0000000000000001E-3</v>
      </c>
      <c r="AF18">
        <v>1.0999999999999999E-2</v>
      </c>
      <c r="AG18">
        <v>1.4E-2</v>
      </c>
      <c r="AH18">
        <v>0.02</v>
      </c>
      <c r="AI18">
        <v>3.5000000000000003E-2</v>
      </c>
      <c r="AJ18">
        <v>5.8000000000000003E-2</v>
      </c>
      <c r="AK18">
        <v>8.7999999999999995E-2</v>
      </c>
      <c r="AL18">
        <v>0.105</v>
      </c>
      <c r="AM18">
        <v>0.13</v>
      </c>
      <c r="AN18">
        <v>0.15</v>
      </c>
      <c r="AO18">
        <v>0.19</v>
      </c>
      <c r="AP18">
        <v>7.0000000000000001E-3</v>
      </c>
      <c r="AQ18" t="s">
        <v>200</v>
      </c>
      <c r="AR18">
        <v>0.05</v>
      </c>
      <c r="AS18">
        <v>0.5</v>
      </c>
      <c r="AT18" t="s">
        <v>200</v>
      </c>
      <c r="AU18">
        <v>0.05</v>
      </c>
      <c r="AV18">
        <v>0.5</v>
      </c>
      <c r="AW18" t="s">
        <v>200</v>
      </c>
      <c r="AX18">
        <v>0.05</v>
      </c>
      <c r="AY18">
        <v>0.5</v>
      </c>
      <c r="AZ18" t="s">
        <v>200</v>
      </c>
      <c r="BA18">
        <v>0.05</v>
      </c>
      <c r="BB18">
        <v>0.5</v>
      </c>
    </row>
    <row r="19" spans="1:54" x14ac:dyDescent="0.35">
      <c r="A19"/>
    </row>
    <row r="20" spans="1:54" x14ac:dyDescent="0.35">
      <c r="A20"/>
    </row>
    <row r="21" spans="1:54" x14ac:dyDescent="0.35">
      <c r="A21"/>
    </row>
    <row r="22" spans="1:54" x14ac:dyDescent="0.35">
      <c r="A22"/>
    </row>
    <row r="23" spans="1:54" x14ac:dyDescent="0.35">
      <c r="A23"/>
    </row>
    <row r="24" spans="1:54" x14ac:dyDescent="0.35">
      <c r="A24"/>
    </row>
    <row r="25" spans="1:54" x14ac:dyDescent="0.35">
      <c r="A25"/>
    </row>
    <row r="26" spans="1:54" x14ac:dyDescent="0.35">
      <c r="A26"/>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zoomScale="113" workbookViewId="0">
      <selection activeCell="D2" sqref="D2"/>
    </sheetView>
  </sheetViews>
  <sheetFormatPr defaultRowHeight="14.5" x14ac:dyDescent="0.35"/>
  <sheetData>
    <row r="1" spans="1:3" ht="15" thickBot="1" x14ac:dyDescent="0.4">
      <c r="A1" s="13" t="s">
        <v>101</v>
      </c>
      <c r="B1" s="14" t="s">
        <v>102</v>
      </c>
      <c r="C1" s="14" t="s">
        <v>103</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5"/>
      <c r="F21" s="1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E3"/>
  <sheetViews>
    <sheetView workbookViewId="0">
      <selection activeCell="F3" sqref="F3"/>
    </sheetView>
  </sheetViews>
  <sheetFormatPr defaultRowHeight="14.5" x14ac:dyDescent="0.35"/>
  <cols>
    <col min="1" max="1" width="12.453125" bestFit="1" customWidth="1"/>
    <col min="2" max="2" width="15.08984375" bestFit="1" customWidth="1"/>
    <col min="3" max="3" width="7.81640625" bestFit="1" customWidth="1"/>
    <col min="4" max="4" width="10.453125" bestFit="1" customWidth="1"/>
    <col min="5" max="5" width="9" bestFit="1" customWidth="1"/>
  </cols>
  <sheetData>
    <row r="1" spans="1:5" x14ac:dyDescent="0.35">
      <c r="A1" s="12" t="s">
        <v>104</v>
      </c>
      <c r="B1" s="12" t="s">
        <v>110</v>
      </c>
      <c r="C1" s="12" t="s">
        <v>105</v>
      </c>
      <c r="D1" s="12" t="s">
        <v>106</v>
      </c>
      <c r="E1" s="12" t="s">
        <v>107</v>
      </c>
    </row>
    <row r="2" spans="1:5" x14ac:dyDescent="0.35">
      <c r="A2" s="8">
        <v>20.8</v>
      </c>
      <c r="B2" s="8">
        <v>0.3</v>
      </c>
      <c r="C2" s="8">
        <v>1240</v>
      </c>
      <c r="D2" s="8">
        <v>800</v>
      </c>
      <c r="E2" s="8">
        <v>96.1</v>
      </c>
    </row>
    <row r="3" spans="1:5" x14ac:dyDescent="0.35">
      <c r="A3" s="8" t="s">
        <v>108</v>
      </c>
      <c r="B3" s="8" t="s">
        <v>109</v>
      </c>
      <c r="C3" s="8" t="s">
        <v>108</v>
      </c>
      <c r="D3" s="8" t="s">
        <v>108</v>
      </c>
      <c r="E3" s="8" t="s">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Variable Reference</vt:lpstr>
      <vt:lpstr>Geometry Reference</vt:lpstr>
      <vt:lpstr>Input</vt:lpstr>
      <vt:lpstr>Airfoil_Data</vt:lpstr>
      <vt:lpstr>Benchmark_Truth</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DRAGONiaj Pax</cp:lastModifiedBy>
  <dcterms:created xsi:type="dcterms:W3CDTF">2023-12-05T19:03:00Z</dcterms:created>
  <dcterms:modified xsi:type="dcterms:W3CDTF">2024-03-06T16:20:15Z</dcterms:modified>
</cp:coreProperties>
</file>