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ink/ink1.xml" ContentType="application/inkml+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bloss\OneDrive\Documents\MATLAB\ASEN2804\"/>
    </mc:Choice>
  </mc:AlternateContent>
  <xr:revisionPtr revIDLastSave="0" documentId="13_ncr:1_{DD49630D-A67D-4AC3-A44A-053F71FE4C71}" xr6:coauthVersionLast="47" xr6:coauthVersionMax="47" xr10:uidLastSave="{00000000-0000-0000-0000-000000000000}"/>
  <bookViews>
    <workbookView xWindow="-23172" yWindow="-48" windowWidth="23304" windowHeight="13224" firstSheet="1" activeTab="3"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6" i="4" l="1"/>
  <c r="S6" i="4"/>
  <c r="L6" i="4"/>
  <c r="G6" i="4"/>
  <c r="F6" i="4"/>
  <c r="AP4" i="5"/>
  <c r="W4" i="5"/>
  <c r="T4" i="4"/>
  <c r="L4" i="4"/>
  <c r="G4" i="4"/>
  <c r="F4" i="4"/>
  <c r="AP5" i="4"/>
  <c r="AO5" i="4"/>
  <c r="AI5" i="4"/>
  <c r="AH5" i="4"/>
  <c r="AA5" i="4"/>
  <c r="T5" i="4"/>
  <c r="M5" i="4"/>
  <c r="L5" i="4"/>
  <c r="F5" i="4"/>
  <c r="C5" i="4"/>
  <c r="AK3" i="4"/>
  <c r="AI3" i="4"/>
  <c r="AH3" i="4"/>
  <c r="W3" i="4"/>
  <c r="U3" i="4"/>
  <c r="T3" i="4"/>
  <c r="N3" i="4"/>
  <c r="M3" i="4"/>
  <c r="G3" i="4"/>
  <c r="F3" i="4"/>
  <c r="G2" i="4"/>
  <c r="AH2" i="4"/>
  <c r="AG2" i="4"/>
  <c r="W2" i="4"/>
  <c r="N2" i="4"/>
  <c r="T2" i="4"/>
  <c r="S2" i="4"/>
  <c r="K2" i="4"/>
  <c r="L2" i="4" s="1"/>
  <c r="F2" i="4"/>
  <c r="C2" i="4"/>
  <c r="B2" i="8" a="1"/>
  <c r="B2" i="8" s="1"/>
  <c r="AP2" i="5"/>
  <c r="W2" i="5"/>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<sst xmlns="http://schemas.openxmlformats.org/spreadsheetml/2006/main" count="381" uniqueCount="207">
  <si>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</si>
  <si>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</si>
  <si>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</si>
  <si>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</si>
  <si>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</si>
  <si>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</si>
  <si>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</si>
  <si>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</si>
  <si>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</si>
  <si>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</si>
  <si>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</si>
  <si>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</si>
  <si>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</si>
  <si>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</si>
  <si>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</si>
  <si>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</si>
  <si>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</si>
  <si>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</si>
  <si>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</si>
  <si>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</si>
  <si>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</si>
  <si>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</si>
  <si>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</si>
  <si>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</si>
  <si>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</si>
  <si>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</si>
  <si>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</si>
  <si>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</si>
  <si>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</si>
  <si>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</si>
  <si>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</si>
  <si>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</si>
  <si>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</si>
  <si>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</si>
  <si>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</si>
  <si>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</si>
  <si>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</si>
  <si>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</si>
  <si>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</si>
  <si>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</si>
  <si>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</si>
  <si>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</si>
  <si>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</si>
  <si>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</si>
  <si>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</si>
  <si>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</si>
  <si>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</si>
  <si>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</si>
  <si>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</si>
  <si>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</si>
  <si>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</si>
  <si>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</si>
  <si>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</si>
  <si>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</si>
  <si>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</si>
  <si>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</si>
  <si>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</si>
  <si>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</si>
  <si>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</si>
  <si>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</si>
  <si>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</si>
  <si>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</si>
  <si>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</si>
  <si>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</si>
  <si>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</si>
  <si>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</si>
  <si>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</si>
  <si>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</si>
  <si>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</si>
  <si>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</si>
  <si>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</si>
  <si>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</si>
  <si>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</si>
  <si>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</si>
  <si>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</si>
  <si>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</si>
  <si>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</si>
  <si>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</si>
  <si>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</si>
  <si>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</si>
  <si>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</si>
  <si>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</si>
  <si>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</si>
  <si>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</si>
  <si>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</si>
  <si>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</si>
  <si>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</si>
  <si>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</si>
  <si>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</si>
  <si>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</si>
  <si>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</si>
  <si>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</si>
  <si>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</si>
  <si>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</si>
  <si>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</si>
  <si>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</si>
  <si>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</si>
  <si>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</si>
  <si>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</si>
  <si>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</si>
  <si>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</si>
  <si>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</si>
  <si>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</si>
  <si>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</si>
  <si>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</si>
  <si>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</si>
  <si>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</si>
  <si>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</si>
  <si>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</si>
  <si>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</si>
  <si>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</si>
  <si>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</si>
  <si>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</si>
  <si>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</si>
  <si>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</si>
  <si>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</si>
  <si>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</si>
  <si>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</si>
  <si>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</si>
  <si>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</si>
  <si>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</si>
  <si>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</si>
  <si>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</si>
  <si>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</si>
  <si>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</si>
  <si>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</si>
  <si>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</si>
  <si>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</si>
  <si>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</si>
  <si>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</si>
  <si>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</si>
  <si>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</si>
  <si>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</si>
  <si>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</si>
  <si>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</si>
  <si>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</si>
  <si>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</si>
  <si>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</si>
  <si>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</si>
  <si>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</si>
  <si>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</si>
  <si>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</si>
  <si>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</si>
  <si>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</si>
  <si>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</si>
  <si>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</si>
  <si>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</si>
  <si>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</si>
  <si>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</si>
  <si>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</si>
  <si>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</si>
  <si>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</si>
  <si>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</si>
  <si>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</si>
  <si>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</si>
  <si>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</si>
  <si>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</si>
  <si>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</si>
  <si>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</si>
  <si>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</si>
  <si>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</si>
  <si>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</si>
  <si>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</si>
  <si>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</si>
  <si>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</si>
  <si>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</si>
  <si>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</si>
  <si>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</si>
  <si>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</si>
  <si>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</si>
  <si>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</si>
  <si>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</si>
  <si>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</si>
  <si>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</si>
  <si>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</si>
  <si>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</si>
  <si>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</si>
  <si>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</si>
  <si>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</si>
  <si>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</si>
  <si>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</si>
  <si>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</si>
  <si>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</si>
  <si>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</si>
  <si>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</si>
  <si>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</si>
  <si>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</si>
  <si>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</si>
  <si>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</si>
  <si>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</si>
  <si>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</si>
  <si>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</si>
  <si>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</si>
  <si>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</si>
  <si>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</si>
  <si>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</si>
  <si>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</si>
  <si>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</si>
  <si>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</si>
  <si>
    <t>NACA 0015</t>
  </si>
  <si>
    <t>NACA 2411</t>
  </si>
  <si>
    <t>HT08</t>
  </si>
  <si>
    <t>Flat Plate</t>
  </si>
  <si>
    <t>Laurel's Model</t>
  </si>
  <si>
    <t>Justin's Model</t>
  </si>
  <si>
    <t>Sam's Model</t>
  </si>
  <si>
    <t>Nico's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</si>
</sst>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
      <sz val="11"/>
      <color rgb="FF222222"/>
      <name val="Times New Roman"/>
      <family val="1"/>
    </font>
    <font>
      <sz val="11"/>
      <color rgb="FF222222"/>
      <name val="Times New Roman"/>
      <family val="1"/>
      <charset val="1"/>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8" fillId="0" borderId="0" xfId="0" applyFont="1"/>
    <xf numFmtId="0" fontId="9" fillId="0" borderId="0" xfId="0" applyFont="1"/>
    <xf numFmtId="0" fontId="0" fillId="0" borderId="0" xfId="0"/>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customXml" Target="../ink/ink1.xml"/></Relationships>
</file>

<file path=xl/drawings/_rels/drawing3.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40</xdr:col>
      <xdr:colOff>594629</xdr:colOff>
      <xdr:row>36</xdr:row>
      <xdr:rowOff>8703</xdr:rowOff>
    </xdr:from>
    <xdr:to>
      <xdr:col>40</xdr:col>
      <xdr:colOff>596429</xdr:colOff>
      <xdr:row>36</xdr:row>
      <xdr:rowOff>20303</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60015733-7E18-F4D0-B171-EC5C5AE4A38D}"/>
                </a:ext>
              </a:extLst>
            </xdr14:cNvPr>
            <xdr14:cNvContentPartPr/>
          </xdr14:nvContentPartPr>
          <xdr14:nvPr macro=""/>
          <xdr14:xfrm>
            <a:off x="26062665" y="6721560"/>
            <a:ext cx="1800" cy="1440"/>
          </xdr14:xfrm>
        </xdr:contentPart>
      </mc:Choice>
      <mc:Fallback xmlns="">
        <xdr:pic>
          <xdr:nvPicPr>
            <xdr:cNvPr id="2" name="Ink 1">
              <a:extLst>
                <a:ext uri="{FF2B5EF4-FFF2-40B4-BE49-F238E27FC236}">
                  <a16:creationId xmlns:a16="http://schemas.microsoft.com/office/drawing/2014/main" id="{60015733-7E18-F4D0-B171-EC5C5AE4A38D}"/>
                </a:ext>
              </a:extLst>
            </xdr:cNvPr>
            <xdr:cNvPicPr/>
          </xdr:nvPicPr>
          <xdr:blipFill>
            <a:blip xmlns:r="http://schemas.openxmlformats.org/officeDocument/2006/relationships" r:embed="rId2"/>
            <a:stretch>
              <a:fillRect/>
            </a:stretch>
          </xdr:blipFill>
          <xdr:spPr>
            <a:xfrm>
              <a:off x="26053665" y="6712560"/>
              <a:ext cx="19440" cy="1908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29T19:25:20.200"/>
    </inkml:context>
    <inkml:brush xml:id="br0">
      <inkml:brushProperty name="width" value="0.05" units="cm"/>
      <inkml:brushProperty name="height" value="0.05" units="cm"/>
    </inkml:brush>
  </inkml:definitions>
  <inkml:trace contextRef="#ctx0" brushRef="#br0">0 0 96 0 0,'2'2'0'0'0,"1"-1"0"0"0,-3-2 0 0 0,0-1 0 0 0</inkml:trace>
</inkm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workbookViewId="0">
      <selection activeCell="D54" sqref="D54"/>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6" zoomScale="95"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7"/>
  <sheetViews>
    <sheetView zoomScale="112" zoomScaleNormal="128" workbookViewId="0">
      <selection activeCell="E16" sqref="E16"/>
    </sheetView>
  </sheetViews>
  <sheetFormatPr defaultRowHeight="14.5" x14ac:dyDescent="0.35"/>
  <cols>
    <col min="1" max="1" width="22.453125" customWidth="1"/>
    <col min="2" max="2" width="10.54296875" customWidth="1"/>
    <col min="11" max="11" width="6.81640625" customWidth="1"/>
    <col min="16" max="16" width="14.5429687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35">
      <c r="A2" t="s">
        <v>198</v>
      </c>
      <c r="B2">
        <v>1655</v>
      </c>
      <c r="C2">
        <f>(17+25)/2</f>
        <v>21</v>
      </c>
      <c r="D2">
        <v>1.56</v>
      </c>
      <c r="E2">
        <v>0.16</v>
      </c>
      <c r="F2">
        <f>D2/E2</f>
        <v>9.75</v>
      </c>
      <c r="G2">
        <f>(PI()/4)*(E2*E2)</f>
        <v>2.0106192982974676E-2</v>
      </c>
      <c r="H2">
        <v>0</v>
      </c>
      <c r="I2">
        <v>0.72</v>
      </c>
      <c r="J2">
        <v>1</v>
      </c>
      <c r="K2">
        <f>0.63</f>
        <v>0.63</v>
      </c>
      <c r="L2">
        <f>(K2-0.04)*2</f>
        <v>1.18</v>
      </c>
      <c r="M2">
        <v>16.5</v>
      </c>
      <c r="N2">
        <f>0.054/0.24</f>
        <v>0.22500000000000001</v>
      </c>
      <c r="O2">
        <v>0</v>
      </c>
      <c r="P2">
        <v>0</v>
      </c>
      <c r="Q2">
        <v>1.1499999999999999</v>
      </c>
      <c r="R2">
        <v>0.1</v>
      </c>
      <c r="S2">
        <f>R2*2</f>
        <v>0.2</v>
      </c>
      <c r="T2">
        <f>0.75*0.75/R2</f>
        <v>5.625</v>
      </c>
      <c r="U2">
        <v>1</v>
      </c>
      <c r="V2">
        <v>0</v>
      </c>
      <c r="W2">
        <f>(0.054+0.24)/2</f>
        <v>0.14699999999999999</v>
      </c>
      <c r="X2">
        <v>1.1000000000000001</v>
      </c>
      <c r="Y2">
        <v>0</v>
      </c>
      <c r="Z2">
        <v>0</v>
      </c>
      <c r="AA2">
        <v>0</v>
      </c>
      <c r="AB2">
        <v>0</v>
      </c>
      <c r="AC2">
        <v>0</v>
      </c>
      <c r="AD2">
        <v>0</v>
      </c>
      <c r="AE2">
        <v>0</v>
      </c>
      <c r="AF2">
        <v>5.1999999999999998E-2</v>
      </c>
      <c r="AG2">
        <f>AF2*2</f>
        <v>0.104</v>
      </c>
      <c r="AH2">
        <f>(0.4*0.4)/AF2</f>
        <v>3.0769230769230775</v>
      </c>
      <c r="AI2">
        <v>1</v>
      </c>
      <c r="AJ2">
        <v>0</v>
      </c>
      <c r="AK2">
        <v>0.13</v>
      </c>
      <c r="AL2">
        <v>1.1000000000000001</v>
      </c>
      <c r="AM2">
        <v>0</v>
      </c>
      <c r="AN2">
        <v>0</v>
      </c>
      <c r="AO2">
        <v>0</v>
      </c>
      <c r="AP2">
        <v>0</v>
      </c>
      <c r="AQ2">
        <v>0</v>
      </c>
      <c r="AR2">
        <v>0</v>
      </c>
      <c r="AS2">
        <v>0</v>
      </c>
      <c r="AT2">
        <v>2</v>
      </c>
      <c r="AU2">
        <v>1400</v>
      </c>
      <c r="AV2">
        <v>45</v>
      </c>
      <c r="AW2">
        <v>0</v>
      </c>
      <c r="AX2">
        <v>0</v>
      </c>
      <c r="AY2">
        <v>0</v>
      </c>
    </row>
    <row r="3" spans="1:51" s="18" customFormat="1" x14ac:dyDescent="0.35">
      <c r="A3" s="18" t="s">
        <v>203</v>
      </c>
      <c r="B3" s="18">
        <v>1000</v>
      </c>
      <c r="C3" s="18">
        <v>13</v>
      </c>
      <c r="D3" s="18">
        <v>0.37959999999999999</v>
      </c>
      <c r="E3" s="18">
        <v>8.5000000000000006E-2</v>
      </c>
      <c r="F3" s="18">
        <f>D3/E3</f>
        <v>4.4658823529411764</v>
      </c>
      <c r="G3" s="18">
        <f>(PI()/4)*(E3*E3)</f>
        <v>5.6745017305465653E-3</v>
      </c>
      <c r="H3" s="18">
        <v>0</v>
      </c>
      <c r="I3" s="16">
        <v>0.09</v>
      </c>
      <c r="J3" s="18">
        <v>1</v>
      </c>
      <c r="K3" s="16">
        <v>6.1100000000000002E-2</v>
      </c>
      <c r="L3" s="18">
        <v>0.129</v>
      </c>
      <c r="M3" s="18">
        <f>(1)^2/K3</f>
        <v>16.366612111292962</v>
      </c>
      <c r="N3" s="18">
        <f>0.0423/0.08</f>
        <v>0.52874999999999994</v>
      </c>
      <c r="O3" s="18">
        <v>0</v>
      </c>
      <c r="P3" s="18">
        <v>0</v>
      </c>
      <c r="Q3" s="18">
        <v>1.1499999999999999</v>
      </c>
      <c r="R3" s="16">
        <v>6.7400000000000003E-3</v>
      </c>
      <c r="S3" s="18">
        <v>2.7400000000000001E-2</v>
      </c>
      <c r="T3" s="18">
        <f>(0.15)^2/R3</f>
        <v>3.3382789317507418</v>
      </c>
      <c r="U3" s="18">
        <f>0.0398/0.05</f>
        <v>0.79600000000000004</v>
      </c>
      <c r="V3" s="18">
        <v>0</v>
      </c>
      <c r="W3" s="16">
        <f>((0.04)+(0.05))/2</f>
        <v>4.4999999999999998E-2</v>
      </c>
      <c r="X3" s="18">
        <v>1.1000000000000001</v>
      </c>
      <c r="Y3" s="18">
        <v>0</v>
      </c>
      <c r="Z3" s="18">
        <v>0</v>
      </c>
      <c r="AA3" s="18">
        <v>0</v>
      </c>
      <c r="AB3" s="18">
        <v>0</v>
      </c>
      <c r="AC3" s="18">
        <v>0</v>
      </c>
      <c r="AD3" s="18">
        <v>0</v>
      </c>
      <c r="AE3" s="18">
        <v>0</v>
      </c>
      <c r="AF3" s="16">
        <v>4.6899999999999997E-3</v>
      </c>
      <c r="AG3" s="18">
        <v>9.4999999999999998E-3</v>
      </c>
      <c r="AH3" s="16">
        <f>(0.1)^2/AF3</f>
        <v>2.1321961620469088</v>
      </c>
      <c r="AI3" s="18">
        <f>0.0438/0.0499</f>
        <v>0.87775551102204408</v>
      </c>
      <c r="AJ3" s="16">
        <v>0</v>
      </c>
      <c r="AK3" s="16">
        <f>((0.04)+(0.05))/2</f>
        <v>4.4999999999999998E-2</v>
      </c>
      <c r="AL3" s="16">
        <v>1.1000000000000001</v>
      </c>
      <c r="AM3" s="16">
        <v>0</v>
      </c>
      <c r="AN3" s="16">
        <v>0</v>
      </c>
      <c r="AO3" s="16">
        <v>0</v>
      </c>
      <c r="AP3" s="16">
        <v>0</v>
      </c>
      <c r="AQ3" s="16">
        <v>0</v>
      </c>
      <c r="AR3" s="16">
        <v>0</v>
      </c>
      <c r="AS3" s="16">
        <v>0</v>
      </c>
      <c r="AT3" s="18">
        <v>1.25</v>
      </c>
      <c r="AU3" s="18">
        <v>875</v>
      </c>
      <c r="AV3" s="16">
        <v>60</v>
      </c>
      <c r="AW3" s="18">
        <v>0</v>
      </c>
      <c r="AX3" s="18">
        <v>0</v>
      </c>
      <c r="AY3" s="18">
        <v>0</v>
      </c>
    </row>
    <row r="4" spans="1:51" s="18" customFormat="1" x14ac:dyDescent="0.35">
      <c r="A4" s="18" t="s">
        <v>204</v>
      </c>
      <c r="B4" s="18">
        <v>1655</v>
      </c>
      <c r="C4" s="18">
        <v>12</v>
      </c>
      <c r="D4" s="18">
        <v>1.35</v>
      </c>
      <c r="E4" s="18">
        <v>0.16</v>
      </c>
      <c r="F4" s="18">
        <f>D4/E4</f>
        <v>8.4375</v>
      </c>
      <c r="G4" s="18">
        <f>(PI()/4)*(E4*E4)</f>
        <v>2.0106192982974676E-2</v>
      </c>
      <c r="H4" s="18">
        <v>0</v>
      </c>
      <c r="I4" s="18">
        <v>2.7099999999999999E-2</v>
      </c>
      <c r="J4" s="18">
        <v>1</v>
      </c>
      <c r="K4" s="18">
        <v>6.0999999999999999E-2</v>
      </c>
      <c r="L4" s="18">
        <f>(K4-0.04)*2</f>
        <v>4.1999999999999996E-2</v>
      </c>
      <c r="M4" s="18">
        <v>21</v>
      </c>
      <c r="N4" s="18">
        <v>0.21</v>
      </c>
      <c r="O4" s="18">
        <v>0</v>
      </c>
      <c r="P4" s="18">
        <v>0</v>
      </c>
      <c r="Q4" s="18">
        <v>1.1499999999999999</v>
      </c>
      <c r="R4" s="18">
        <v>7.0000000000000007E-2</v>
      </c>
      <c r="S4" s="18">
        <v>0.2</v>
      </c>
      <c r="T4" s="18">
        <f>0.75*0.75/R4</f>
        <v>8.0357142857142847</v>
      </c>
      <c r="U4" s="18">
        <v>1</v>
      </c>
      <c r="V4" s="18">
        <v>0</v>
      </c>
      <c r="W4" s="18">
        <v>0.1</v>
      </c>
      <c r="X4" s="18">
        <v>1.1000000000000001</v>
      </c>
      <c r="Y4" s="18">
        <v>0</v>
      </c>
      <c r="Z4" s="18">
        <v>0</v>
      </c>
      <c r="AA4" s="18">
        <v>0</v>
      </c>
      <c r="AB4" s="18">
        <v>0</v>
      </c>
      <c r="AC4" s="18">
        <v>0</v>
      </c>
      <c r="AD4" s="18">
        <v>0</v>
      </c>
      <c r="AE4" s="18">
        <v>0</v>
      </c>
      <c r="AF4" s="18">
        <v>0</v>
      </c>
      <c r="AG4" s="18">
        <v>0</v>
      </c>
      <c r="AH4" s="18">
        <v>0</v>
      </c>
      <c r="AI4" s="18">
        <v>0</v>
      </c>
      <c r="AJ4" s="18">
        <v>0</v>
      </c>
      <c r="AK4" s="18">
        <v>0</v>
      </c>
      <c r="AL4" s="18">
        <v>0</v>
      </c>
      <c r="AM4" s="18">
        <v>0</v>
      </c>
      <c r="AN4" s="18">
        <v>0</v>
      </c>
      <c r="AO4" s="18">
        <v>0</v>
      </c>
      <c r="AP4" s="18">
        <v>0</v>
      </c>
      <c r="AQ4" s="18">
        <v>0</v>
      </c>
      <c r="AR4" s="18">
        <v>0</v>
      </c>
      <c r="AS4" s="18">
        <v>0</v>
      </c>
      <c r="AT4" s="18">
        <v>2</v>
      </c>
      <c r="AU4" s="18">
        <v>800</v>
      </c>
      <c r="AV4" s="16">
        <v>60</v>
      </c>
      <c r="AW4" s="18">
        <v>0</v>
      </c>
      <c r="AX4" s="18">
        <v>0</v>
      </c>
      <c r="AY4" s="18">
        <v>0</v>
      </c>
    </row>
    <row r="5" spans="1:51" s="18" customFormat="1" x14ac:dyDescent="0.35">
      <c r="A5" s="18" t="s">
        <v>205</v>
      </c>
      <c r="B5" s="18">
        <v>1656</v>
      </c>
      <c r="C5" s="18">
        <f>(17+25)/2</f>
        <v>21</v>
      </c>
      <c r="D5" s="18">
        <v>0.99</v>
      </c>
      <c r="E5" s="18">
        <v>0.11799999999999999</v>
      </c>
      <c r="F5" s="18">
        <f>D5/E5</f>
        <v>8.3898305084745761</v>
      </c>
      <c r="G5" s="18">
        <v>1.3924000000000001E-2</v>
      </c>
      <c r="H5" s="18">
        <v>1.3924000000000001E-2</v>
      </c>
      <c r="I5" s="18">
        <v>0.36</v>
      </c>
      <c r="J5" s="18">
        <v>1</v>
      </c>
      <c r="K5" s="18">
        <v>0.126</v>
      </c>
      <c r="L5" s="18">
        <f>K5*2</f>
        <v>0.252</v>
      </c>
      <c r="M5" s="18">
        <f>0.88/0.18</f>
        <v>4.8888888888888893</v>
      </c>
      <c r="N5" s="18">
        <v>1</v>
      </c>
      <c r="O5" s="18">
        <v>10</v>
      </c>
      <c r="P5" s="18">
        <v>10</v>
      </c>
      <c r="Q5" s="18">
        <v>1.25</v>
      </c>
      <c r="R5" s="18">
        <v>0.01</v>
      </c>
      <c r="S5" s="18">
        <v>0.02</v>
      </c>
      <c r="T5" s="18">
        <f>0.108/0.09</f>
        <v>1.2</v>
      </c>
      <c r="U5" s="18">
        <v>1</v>
      </c>
      <c r="V5" s="18">
        <v>0</v>
      </c>
      <c r="W5" s="18">
        <v>0.09</v>
      </c>
      <c r="X5" s="18">
        <v>1.1000000000000001</v>
      </c>
      <c r="Y5" s="18">
        <v>0.01</v>
      </c>
      <c r="Z5" s="18">
        <v>0.02</v>
      </c>
      <c r="AA5" s="18">
        <f>0.108/0.09</f>
        <v>1.2</v>
      </c>
      <c r="AB5" s="18">
        <v>1</v>
      </c>
      <c r="AC5" s="18">
        <v>0</v>
      </c>
      <c r="AD5" s="18">
        <v>0.09</v>
      </c>
      <c r="AE5" s="18">
        <v>1.1000000000000001</v>
      </c>
      <c r="AF5" s="18">
        <v>1.6E-2</v>
      </c>
      <c r="AG5" s="18">
        <v>3.4000000000000002E-2</v>
      </c>
      <c r="AH5" s="18">
        <f>240/150</f>
        <v>1.6</v>
      </c>
      <c r="AI5" s="18">
        <f>110/200</f>
        <v>0.55000000000000004</v>
      </c>
      <c r="AJ5" s="18">
        <v>0</v>
      </c>
      <c r="AK5" s="18">
        <v>0.155</v>
      </c>
      <c r="AL5" s="18">
        <v>1.1000000000000001</v>
      </c>
      <c r="AM5" s="18">
        <v>1.6E-2</v>
      </c>
      <c r="AN5" s="18">
        <v>3.4000000000000002E-2</v>
      </c>
      <c r="AO5" s="18">
        <f>240/150</f>
        <v>1.6</v>
      </c>
      <c r="AP5" s="18">
        <f>110/200</f>
        <v>0.55000000000000004</v>
      </c>
      <c r="AQ5" s="18">
        <v>0</v>
      </c>
      <c r="AR5" s="18">
        <v>0.155</v>
      </c>
      <c r="AS5" s="18">
        <v>1.1000000000000001</v>
      </c>
      <c r="AT5" s="18">
        <v>2</v>
      </c>
      <c r="AU5" s="18">
        <v>800</v>
      </c>
      <c r="AV5" s="18">
        <v>60</v>
      </c>
      <c r="AW5" s="18">
        <v>0</v>
      </c>
      <c r="AX5" s="18">
        <v>180</v>
      </c>
      <c r="AY5" s="18">
        <v>5</v>
      </c>
    </row>
    <row r="6" spans="1:51" s="18" customFormat="1" x14ac:dyDescent="0.35">
      <c r="A6" s="18" t="s">
        <v>206</v>
      </c>
      <c r="B6" s="18">
        <v>1000</v>
      </c>
      <c r="C6" s="18">
        <v>12</v>
      </c>
      <c r="D6" s="18">
        <v>0.7</v>
      </c>
      <c r="E6" s="18">
        <v>0.11</v>
      </c>
      <c r="F6" s="18">
        <f>D6/E6</f>
        <v>6.3636363636363633</v>
      </c>
      <c r="G6" s="18">
        <f>(PI()/4)*(E6*E6)</f>
        <v>9.5033177771091243E-3</v>
      </c>
      <c r="H6" s="18">
        <v>0</v>
      </c>
      <c r="I6" s="17">
        <v>0.57899999999999996</v>
      </c>
      <c r="J6" s="18">
        <v>1</v>
      </c>
      <c r="K6" s="17">
        <v>8.7499999999999994E-2</v>
      </c>
      <c r="L6" s="18">
        <f>(K6)*2</f>
        <v>0.17499999999999999</v>
      </c>
      <c r="M6" s="18">
        <v>5.96</v>
      </c>
      <c r="N6" s="18">
        <v>0.67</v>
      </c>
      <c r="O6" s="18">
        <v>4.75</v>
      </c>
      <c r="P6" s="18">
        <v>4.75</v>
      </c>
      <c r="Q6" s="18">
        <v>1.1499999999999999</v>
      </c>
      <c r="R6" s="17">
        <v>2.2499999999999999E-2</v>
      </c>
      <c r="S6" s="18">
        <f>R6*2</f>
        <v>4.4999999999999998E-2</v>
      </c>
      <c r="T6" s="18">
        <v>0.5</v>
      </c>
      <c r="U6" s="18">
        <v>0.5</v>
      </c>
      <c r="V6" s="18">
        <v>10</v>
      </c>
      <c r="W6" s="17">
        <v>0.68899999999999995</v>
      </c>
      <c r="X6" s="18">
        <v>1.1000000000000001</v>
      </c>
      <c r="Y6" s="18">
        <v>0</v>
      </c>
      <c r="Z6" s="18">
        <v>0</v>
      </c>
      <c r="AA6" s="18">
        <v>0</v>
      </c>
      <c r="AB6" s="18">
        <v>0</v>
      </c>
      <c r="AC6" s="18">
        <v>0</v>
      </c>
      <c r="AD6" s="18">
        <v>0</v>
      </c>
      <c r="AE6" s="18">
        <v>0</v>
      </c>
      <c r="AF6" s="17">
        <v>0</v>
      </c>
      <c r="AG6" s="18">
        <f>AF6*2</f>
        <v>0</v>
      </c>
      <c r="AH6" s="17">
        <v>0</v>
      </c>
      <c r="AI6" s="18">
        <v>1</v>
      </c>
      <c r="AJ6" s="17">
        <v>0</v>
      </c>
      <c r="AK6" s="17">
        <v>0</v>
      </c>
      <c r="AL6" s="17">
        <v>0</v>
      </c>
      <c r="AM6" s="17">
        <v>0</v>
      </c>
      <c r="AN6" s="17">
        <v>0</v>
      </c>
      <c r="AO6" s="17">
        <v>0</v>
      </c>
      <c r="AP6" s="17">
        <v>0</v>
      </c>
      <c r="AQ6" s="17">
        <v>0</v>
      </c>
      <c r="AR6" s="17">
        <v>0</v>
      </c>
      <c r="AS6" s="17">
        <v>0</v>
      </c>
      <c r="AT6" s="18">
        <v>2</v>
      </c>
      <c r="AU6" s="18">
        <v>600</v>
      </c>
      <c r="AV6" s="17">
        <v>60</v>
      </c>
      <c r="AW6" s="18">
        <v>0</v>
      </c>
      <c r="AX6" s="18">
        <v>0</v>
      </c>
      <c r="AY6" s="18">
        <v>0</v>
      </c>
    </row>
    <row r="7" spans="1:51" s="18" customFormat="1" x14ac:dyDescent="0.35">
      <c r="I7" s="16"/>
      <c r="K7" s="16"/>
      <c r="R7" s="16"/>
      <c r="W7" s="16"/>
      <c r="AF7" s="16"/>
      <c r="AH7" s="16"/>
      <c r="AJ7" s="16"/>
      <c r="AK7" s="16"/>
      <c r="AL7" s="16"/>
      <c r="AM7" s="16"/>
      <c r="AN7" s="16"/>
      <c r="AO7" s="16"/>
      <c r="AP7" s="16"/>
      <c r="AQ7" s="16"/>
      <c r="AR7" s="16"/>
      <c r="AS7" s="16"/>
      <c r="AV7" s="16"/>
    </row>
  </sheetData>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7"/>
  <sheetViews>
    <sheetView tabSelected="1" zoomScale="115" zoomScaleNormal="115" workbookViewId="0">
      <selection activeCell="C21" sqref="C21"/>
    </sheetView>
  </sheetViews>
  <sheetFormatPr defaultRowHeight="14.5" x14ac:dyDescent="0.35"/>
  <cols>
    <col min="1" max="1" width="21.6328125" style="1" customWidth="1"/>
    <col min="2" max="2" width="11.81640625" bestFit="1" customWidth="1"/>
    <col min="43" max="43" width="11.81640625" bestFit="1" customWidth="1"/>
    <col min="45" max="45" width="9.8164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35">
      <c r="A2" s="1" t="str">
        <f>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4" x14ac:dyDescent="0.35">
      <c r="A3" s="1" t="s">
        <v>203</v>
      </c>
      <c r="B3" t="s">
        <v>199</v>
      </c>
      <c r="C3">
        <v>0.15</v>
      </c>
      <c r="D3">
        <v>0.3</v>
      </c>
      <c r="E3">
        <v>-0.67649999999999999</v>
      </c>
      <c r="F3">
        <v>-0.60109999999999997</v>
      </c>
      <c r="G3">
        <v>-0.52990000000000004</v>
      </c>
      <c r="H3">
        <v>-0.43219999999999997</v>
      </c>
      <c r="I3">
        <v>-0.20430000000000001</v>
      </c>
      <c r="J3">
        <v>0</v>
      </c>
      <c r="K3">
        <v>0.20419999999999999</v>
      </c>
      <c r="L3">
        <v>0.43209999999999998</v>
      </c>
      <c r="M3">
        <v>0.52980000000000005</v>
      </c>
      <c r="N3">
        <v>0.60089999999999999</v>
      </c>
      <c r="O3">
        <v>0.6764</v>
      </c>
      <c r="P3">
        <v>0.74299999999999999</v>
      </c>
      <c r="Q3">
        <v>0.80879999999999996</v>
      </c>
      <c r="R3">
        <v>0.86799999999999999</v>
      </c>
      <c r="S3">
        <v>0.91320000000000001</v>
      </c>
      <c r="T3">
        <v>0.94340000000000002</v>
      </c>
      <c r="U3">
        <v>0.8024</v>
      </c>
      <c r="V3">
        <v>0.66139999999999999</v>
      </c>
      <c r="W3">
        <v>0.94340000000000002</v>
      </c>
      <c r="X3">
        <v>2.8080000000000001E-2</v>
      </c>
      <c r="Y3">
        <v>2.725E-2</v>
      </c>
      <c r="Z3">
        <v>2.6939999999999999E-2</v>
      </c>
      <c r="AA3">
        <v>2.8170000000000001E-2</v>
      </c>
      <c r="AB3">
        <v>3.039E-2</v>
      </c>
      <c r="AC3">
        <v>3.0360000000000002E-2</v>
      </c>
      <c r="AD3">
        <v>3.039E-2</v>
      </c>
      <c r="AE3">
        <v>2.8160000000000001E-2</v>
      </c>
      <c r="AF3">
        <v>2.6939999999999999E-2</v>
      </c>
      <c r="AG3">
        <v>2.725E-2</v>
      </c>
      <c r="AH3">
        <v>2.8070000000000001E-2</v>
      </c>
      <c r="AI3">
        <v>3.031E-2</v>
      </c>
      <c r="AJ3">
        <v>3.3590000000000002E-2</v>
      </c>
      <c r="AK3">
        <v>0.38379999999999997</v>
      </c>
      <c r="AL3">
        <v>4.5469999999999997E-2</v>
      </c>
      <c r="AM3">
        <v>5.5190000000000003E-2</v>
      </c>
      <c r="AN3">
        <v>7.7549999999999994E-2</v>
      </c>
      <c r="AO3">
        <v>8.6754999999999999E-2</v>
      </c>
      <c r="AP3">
        <v>2.691E-2</v>
      </c>
      <c r="AQ3" t="s">
        <v>60</v>
      </c>
      <c r="AR3">
        <v>0.8</v>
      </c>
      <c r="AS3">
        <v>0.3</v>
      </c>
      <c r="AT3" t="s">
        <v>61</v>
      </c>
      <c r="AU3">
        <v>0</v>
      </c>
      <c r="AV3">
        <v>0</v>
      </c>
      <c r="AW3" t="s">
        <v>60</v>
      </c>
      <c r="AX3">
        <v>0.08</v>
      </c>
      <c r="AY3">
        <v>0.3</v>
      </c>
      <c r="AZ3" t="s">
        <v>61</v>
      </c>
      <c r="BA3">
        <v>0</v>
      </c>
      <c r="BB3">
        <v>0</v>
      </c>
    </row>
    <row r="4" spans="1:54" s="18" customFormat="1" x14ac:dyDescent="0.35">
      <c r="A4" s="19" t="s">
        <v>204</v>
      </c>
      <c r="B4" s="18" t="s">
        <v>199</v>
      </c>
      <c r="C4" s="18">
        <v>0.06</v>
      </c>
      <c r="D4" s="18">
        <v>0.4</v>
      </c>
      <c r="E4" s="18">
        <v>-0.55169999999999997</v>
      </c>
      <c r="F4" s="18">
        <v>-0.42430000000000001</v>
      </c>
      <c r="G4" s="18">
        <v>-0.31480000000000002</v>
      </c>
      <c r="H4" s="18">
        <v>-0.21099999999999999</v>
      </c>
      <c r="I4" s="18">
        <v>-0.1057</v>
      </c>
      <c r="J4" s="18">
        <v>0</v>
      </c>
      <c r="K4" s="18">
        <v>0.1057</v>
      </c>
      <c r="L4" s="18">
        <v>0.21099999999999999</v>
      </c>
      <c r="M4" s="18">
        <v>0.31580000000000003</v>
      </c>
      <c r="N4" s="18">
        <v>0.42430000000000001</v>
      </c>
      <c r="O4" s="18">
        <v>0.55169999999999997</v>
      </c>
      <c r="P4" s="18">
        <v>0.69740000000000002</v>
      </c>
      <c r="Q4" s="18">
        <v>0.84119999999999995</v>
      </c>
      <c r="R4" s="18">
        <v>0.94369999999999998</v>
      </c>
      <c r="S4" s="18">
        <v>1.0045999999999999</v>
      </c>
      <c r="T4" s="18">
        <v>1.0584</v>
      </c>
      <c r="U4" s="18">
        <v>1.109</v>
      </c>
      <c r="V4" s="18">
        <v>1.1594</v>
      </c>
      <c r="W4" s="18">
        <f>MAX(E4:V4)</f>
        <v>1.1594</v>
      </c>
      <c r="X4" s="18">
        <v>1.0149999999999999E-2</v>
      </c>
      <c r="Y4" s="18">
        <v>9.0500000000000008E-3</v>
      </c>
      <c r="Z4" s="18">
        <v>8.2100000000000003E-3</v>
      </c>
      <c r="AA4" s="18">
        <v>7.6699999999999997E-3</v>
      </c>
      <c r="AB4" s="18">
        <v>7.3600000000000002E-3</v>
      </c>
      <c r="AC4" s="18">
        <v>7.2700000000000004E-3</v>
      </c>
      <c r="AD4" s="18">
        <v>7.3600000000000002E-3</v>
      </c>
      <c r="AE4" s="18">
        <v>7.6699999999999997E-3</v>
      </c>
      <c r="AF4" s="18">
        <v>8.1200000000000005E-3</v>
      </c>
      <c r="AG4" s="18">
        <v>9.0500000000000008E-3</v>
      </c>
      <c r="AH4" s="18">
        <v>1.0149999999999999E-2</v>
      </c>
      <c r="AI4" s="18">
        <v>1.15E-2</v>
      </c>
      <c r="AJ4" s="18">
        <v>1.295E-2</v>
      </c>
      <c r="AK4" s="18">
        <v>1.439E-2</v>
      </c>
      <c r="AL4" s="18">
        <v>1.5900000000000001E-2</v>
      </c>
      <c r="AM4" s="18">
        <v>1.7850000000000001E-2</v>
      </c>
      <c r="AN4" s="18">
        <v>2.019E-2</v>
      </c>
      <c r="AO4" s="18">
        <v>2.282E-2</v>
      </c>
      <c r="AP4" s="18">
        <f>MIN(X4:AO4)</f>
        <v>7.2700000000000004E-3</v>
      </c>
      <c r="AQ4" s="18" t="s">
        <v>60</v>
      </c>
      <c r="AR4" s="18">
        <v>0.08</v>
      </c>
      <c r="AS4" s="18">
        <v>0.3</v>
      </c>
      <c r="AT4" s="18" t="s">
        <v>61</v>
      </c>
      <c r="AU4" s="18">
        <v>0</v>
      </c>
      <c r="AV4" s="18">
        <v>0</v>
      </c>
      <c r="AW4" s="18" t="s">
        <v>60</v>
      </c>
      <c r="AX4" s="18">
        <v>0.08</v>
      </c>
      <c r="AY4" s="18">
        <v>0.3</v>
      </c>
      <c r="AZ4" s="18" t="s">
        <v>61</v>
      </c>
      <c r="BA4" s="18">
        <v>0</v>
      </c>
      <c r="BB4" s="18">
        <v>0</v>
      </c>
    </row>
    <row r="5" spans="1:54" s="18" customFormat="1" x14ac:dyDescent="0.35">
      <c r="A5" s="19" t="s">
        <v>205</v>
      </c>
      <c r="B5" s="18" t="s">
        <v>201</v>
      </c>
      <c r="C5" s="18">
        <v>0.05</v>
      </c>
      <c r="D5" s="18">
        <v>0.20200000000000001</v>
      </c>
      <c r="E5" s="18">
        <v>-0.55000000000000004</v>
      </c>
      <c r="F5" s="18">
        <v>-0.44</v>
      </c>
      <c r="G5" s="18">
        <v>-0.32</v>
      </c>
      <c r="H5" s="18">
        <v>-0.22</v>
      </c>
      <c r="I5" s="18">
        <v>-0.1</v>
      </c>
      <c r="J5" s="18">
        <v>0</v>
      </c>
      <c r="K5" s="18">
        <v>0.11</v>
      </c>
      <c r="L5" s="18">
        <v>0.23</v>
      </c>
      <c r="M5" s="18">
        <v>0.33</v>
      </c>
      <c r="N5" s="18">
        <v>0.44</v>
      </c>
      <c r="O5" s="18">
        <v>0.56000000000000005</v>
      </c>
      <c r="P5" s="18">
        <v>0.65</v>
      </c>
      <c r="Q5" s="18">
        <v>0.72</v>
      </c>
      <c r="R5" s="18">
        <v>0.75</v>
      </c>
      <c r="S5" s="18">
        <v>0.76</v>
      </c>
      <c r="T5" s="18">
        <v>0</v>
      </c>
      <c r="U5" s="18">
        <v>0</v>
      </c>
      <c r="V5" s="18">
        <v>0</v>
      </c>
      <c r="W5" s="18">
        <v>0.76</v>
      </c>
      <c r="X5" s="18">
        <v>0.02</v>
      </c>
      <c r="Y5" s="18">
        <v>1.6E-2</v>
      </c>
      <c r="Z5" s="18">
        <v>0.01</v>
      </c>
      <c r="AA5" s="18">
        <v>7.0000000000000001E-3</v>
      </c>
      <c r="AB5" s="18">
        <v>7.0000000000000001E-3</v>
      </c>
      <c r="AC5" s="18">
        <v>7.0000000000000001E-3</v>
      </c>
      <c r="AD5" s="18">
        <v>7.0000000000000001E-3</v>
      </c>
      <c r="AE5" s="18">
        <v>7.0000000000000001E-3</v>
      </c>
      <c r="AF5" s="18">
        <v>1.0999999999999999E-2</v>
      </c>
      <c r="AG5" s="18">
        <v>1.4E-2</v>
      </c>
      <c r="AH5" s="18">
        <v>0.02</v>
      </c>
      <c r="AI5" s="18">
        <v>3.5000000000000003E-2</v>
      </c>
      <c r="AJ5" s="18">
        <v>5.8000000000000003E-2</v>
      </c>
      <c r="AK5" s="18">
        <v>8.7999999999999995E-2</v>
      </c>
      <c r="AL5" s="18">
        <v>0.105</v>
      </c>
      <c r="AM5" s="18">
        <v>0.13</v>
      </c>
      <c r="AN5" s="18">
        <v>0.15</v>
      </c>
      <c r="AO5" s="18">
        <v>0.19</v>
      </c>
      <c r="AP5" s="18">
        <v>7.0000000000000001E-3</v>
      </c>
      <c r="AQ5" s="18" t="s">
        <v>202</v>
      </c>
      <c r="AR5" s="18">
        <v>0.05</v>
      </c>
      <c r="AS5" s="18">
        <v>0.5</v>
      </c>
      <c r="AT5" s="18" t="s">
        <v>202</v>
      </c>
      <c r="AU5" s="18">
        <v>0.05</v>
      </c>
      <c r="AV5" s="18">
        <v>0.5</v>
      </c>
      <c r="AW5" s="18" t="s">
        <v>202</v>
      </c>
      <c r="AX5" s="18">
        <v>0.05</v>
      </c>
      <c r="AY5" s="18">
        <v>0.5</v>
      </c>
      <c r="AZ5" s="18" t="s">
        <v>202</v>
      </c>
      <c r="BA5" s="18">
        <v>0.05</v>
      </c>
      <c r="BB5" s="18">
        <v>0.5</v>
      </c>
    </row>
    <row r="6" spans="1:54" s="18" customFormat="1" x14ac:dyDescent="0.35">
      <c r="A6" s="19" t="s">
        <v>206</v>
      </c>
      <c r="B6" s="18" t="s">
        <v>200</v>
      </c>
      <c r="C6" s="18">
        <v>0.11</v>
      </c>
      <c r="D6" s="18">
        <v>0.29499999999999998</v>
      </c>
      <c r="E6" s="18">
        <v>-0.25729999999999997</v>
      </c>
      <c r="F6" s="18">
        <v>-0.13009999999999999</v>
      </c>
      <c r="G6" s="18">
        <v>-1.7600000000000001E-2</v>
      </c>
      <c r="H6" s="18">
        <v>8.8700000000000001E-2</v>
      </c>
      <c r="I6" s="18">
        <v>0.18340000000000001</v>
      </c>
      <c r="J6" s="18">
        <v>0.28820000000000001</v>
      </c>
      <c r="K6" s="18">
        <v>0.4496</v>
      </c>
      <c r="L6" s="18">
        <v>0.60209999999999997</v>
      </c>
      <c r="M6" s="18">
        <v>0.6865</v>
      </c>
      <c r="N6" s="18">
        <v>0.77180000000000004</v>
      </c>
      <c r="O6" s="18">
        <v>0.85750000000000004</v>
      </c>
      <c r="P6" s="18">
        <v>0.93679999999999997</v>
      </c>
      <c r="Q6" s="18">
        <v>1.0044</v>
      </c>
      <c r="R6" s="18">
        <v>1.0718000000000001</v>
      </c>
      <c r="S6" s="18">
        <v>1.1335</v>
      </c>
      <c r="T6" s="18">
        <v>1.1832</v>
      </c>
      <c r="U6" s="18">
        <v>1.2212000000000001</v>
      </c>
      <c r="V6" s="18">
        <v>1.2457</v>
      </c>
      <c r="W6" s="18">
        <v>1.2994000000000001</v>
      </c>
      <c r="X6" s="18">
        <v>0.1089</v>
      </c>
      <c r="Y6" s="18">
        <v>9.5499999999999995E-3</v>
      </c>
      <c r="Z6" s="18">
        <v>8.4499999999999992E-3</v>
      </c>
      <c r="AA6" s="18">
        <v>7.5900000000000004E-3</v>
      </c>
      <c r="AB6" s="18">
        <v>6.4999999999999997E-3</v>
      </c>
      <c r="AC6" s="18">
        <v>6.0200000000000002E-3</v>
      </c>
      <c r="AD6" s="18">
        <v>6.5599999999999999E-3</v>
      </c>
      <c r="AE6" s="18">
        <v>7.0699999999999999E-3</v>
      </c>
      <c r="AF6" s="18">
        <v>7.5500000000000003E-3</v>
      </c>
      <c r="AG6" s="18">
        <v>8.1899999999999994E-3</v>
      </c>
      <c r="AH6" s="18">
        <v>8.9700000000000005E-3</v>
      </c>
      <c r="AI6" s="18">
        <v>1.025E-2</v>
      </c>
      <c r="AJ6" s="18">
        <v>1.2489999999999999E-2</v>
      </c>
      <c r="AK6" s="18">
        <v>1.478E-2</v>
      </c>
      <c r="AL6" s="18">
        <v>1.7090000000000001E-2</v>
      </c>
      <c r="AM6" s="18">
        <v>1.9539999999999998E-2</v>
      </c>
      <c r="AN6" s="18">
        <v>2.3019999999999999E-2</v>
      </c>
      <c r="AO6" s="18">
        <v>2.8029999999999999E-2</v>
      </c>
      <c r="AP6" s="18">
        <v>1.8699999999999999E-3</v>
      </c>
      <c r="AQ6" s="18" t="s">
        <v>200</v>
      </c>
      <c r="AR6" s="18">
        <v>0.11</v>
      </c>
      <c r="AS6" s="18">
        <v>0.29499999999999998</v>
      </c>
      <c r="AT6" s="18" t="s">
        <v>61</v>
      </c>
      <c r="AU6" s="18">
        <v>0</v>
      </c>
      <c r="AV6" s="18">
        <v>0</v>
      </c>
      <c r="AW6" s="18" t="s">
        <v>200</v>
      </c>
      <c r="AX6" s="18">
        <v>0.11</v>
      </c>
      <c r="AY6" s="18">
        <v>0.29499999999999998</v>
      </c>
      <c r="AZ6" s="18" t="s">
        <v>61</v>
      </c>
      <c r="BA6" s="18">
        <v>0</v>
      </c>
      <c r="BB6" s="18">
        <v>0</v>
      </c>
    </row>
    <row r="7" spans="1:54" s="18" customFormat="1" x14ac:dyDescent="0.35">
      <c r="A7" s="19"/>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zoomScale="113" workbookViewId="0">
      <selection activeCell="D2" sqref="D2"/>
    </sheetView>
  </sheetViews>
  <sheetFormatPr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F3" sqref="F3"/>
    </sheetView>
  </sheetViews>
  <sheetFormatPr defaultRowHeight="14.5" x14ac:dyDescent="0.35"/>
  <cols>
    <col min="1" max="1" width="12.453125" bestFit="1" customWidth="1"/>
    <col min="2" max="2" width="15.08984375" bestFit="1" customWidth="1"/>
    <col min="3" max="3" width="7.81640625" bestFit="1" customWidth="1"/>
    <col min="4" max="4" width="10.453125" bestFit="1" customWidth="1"/>
    <col min="5" max="5" width="9"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DRAGONiaj Pax</cp:lastModifiedBy>
  <dcterms:created xsi:type="dcterms:W3CDTF">2023-12-05T19:03:00Z</dcterms:created>
  <dcterms:modified xsi:type="dcterms:W3CDTF">2024-03-05T05:44:09Z</dcterms:modified>
</cp:coreProperties>
</file>