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887818ad42bde/Desktop/"/>
    </mc:Choice>
  </mc:AlternateContent>
  <xr:revisionPtr revIDLastSave="0" documentId="8_{DD76A2B6-E336-4615-9A97-0259523D9931}" xr6:coauthVersionLast="47" xr6:coauthVersionMax="47" xr10:uidLastSave="{00000000-0000-0000-0000-000000000000}"/>
  <bookViews>
    <workbookView xWindow="-57720" yWindow="-315" windowWidth="29040" windowHeight="15840" activeTab="5" xr2:uid="{00000000-000D-0000-FFFF-FFFF00000000}"/>
  </bookViews>
  <sheets>
    <sheet name="Crowdfunding" sheetId="1" r:id="rId1"/>
    <sheet name="Pivot Table 1" sheetId="2" r:id="rId2"/>
    <sheet name="Pivot Table 2" sheetId="3" r:id="rId3"/>
    <sheet name="Pivot Table 3" sheetId="6" r:id="rId4"/>
    <sheet name="Goal Analysis" sheetId="7" r:id="rId5"/>
    <sheet name="Statistical Analysis" sheetId="8" r:id="rId6"/>
  </sheets>
  <calcPr calcId="191029"/>
  <pivotCaches>
    <pivotCache cacheId="1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8" l="1"/>
  <c r="I5" i="8"/>
  <c r="I4" i="8"/>
  <c r="I3" i="8"/>
  <c r="I2" i="8"/>
  <c r="I1" i="8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4" i="7"/>
  <c r="C4" i="7"/>
  <c r="D5" i="7"/>
  <c r="C5" i="7"/>
  <c r="B5" i="7"/>
  <c r="B4" i="7"/>
  <c r="D3" i="7"/>
  <c r="B3" i="7"/>
  <c r="C3" i="7"/>
  <c r="D2" i="7"/>
  <c r="C2" i="7"/>
  <c r="B2" i="7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F2" i="1"/>
  <c r="S3" i="1" a="1"/>
  <c r="S3" i="1" s="1"/>
  <c r="S4" i="1" a="1"/>
  <c r="S4" i="1" s="1"/>
  <c r="S5" i="1" a="1"/>
  <c r="S5" i="1" s="1"/>
  <c r="S6" i="1" a="1"/>
  <c r="S6" i="1" s="1"/>
  <c r="S7" i="1" a="1"/>
  <c r="S7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/>
  <c r="S46" i="1" a="1"/>
  <c r="S46" i="1" s="1"/>
  <c r="S47" i="1" a="1"/>
  <c r="S47" i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/>
  <c r="S62" i="1" a="1"/>
  <c r="S62" i="1" s="1"/>
  <c r="S63" i="1" a="1"/>
  <c r="S63" i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/>
  <c r="S110" i="1" a="1"/>
  <c r="S110" i="1" s="1"/>
  <c r="S111" i="1" a="1"/>
  <c r="S111" i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/>
  <c r="S126" i="1" a="1"/>
  <c r="S126" i="1" s="1"/>
  <c r="S127" i="1" a="1"/>
  <c r="S127" i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/>
  <c r="S190" i="1" a="1"/>
  <c r="S190" i="1" s="1"/>
  <c r="S191" i="1" a="1"/>
  <c r="S191" i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/>
  <c r="S238" i="1" a="1"/>
  <c r="S238" i="1" s="1"/>
  <c r="S239" i="1" a="1"/>
  <c r="S239" i="1"/>
  <c r="S240" i="1" a="1"/>
  <c r="S240" i="1" s="1"/>
  <c r="S241" i="1" a="1"/>
  <c r="S241" i="1"/>
  <c r="S242" i="1" a="1"/>
  <c r="S242" i="1" s="1"/>
  <c r="S243" i="1" a="1"/>
  <c r="S243" i="1" s="1"/>
  <c r="S244" i="1" a="1"/>
  <c r="S244" i="1" s="1"/>
  <c r="S245" i="1" a="1"/>
  <c r="S245" i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/>
  <c r="S256" i="1" a="1"/>
  <c r="S256" i="1" s="1"/>
  <c r="S257" i="1" a="1"/>
  <c r="S257" i="1"/>
  <c r="S258" i="1" a="1"/>
  <c r="S258" i="1" s="1"/>
  <c r="S259" i="1" a="1"/>
  <c r="S259" i="1" s="1"/>
  <c r="S260" i="1" a="1"/>
  <c r="S260" i="1" s="1"/>
  <c r="S261" i="1" a="1"/>
  <c r="S261" i="1"/>
  <c r="S262" i="1" a="1"/>
  <c r="S262" i="1" s="1"/>
  <c r="S263" i="1" a="1"/>
  <c r="S263" i="1"/>
  <c r="S264" i="1" a="1"/>
  <c r="S264" i="1" s="1"/>
  <c r="S265" i="1" a="1"/>
  <c r="S265" i="1"/>
  <c r="S266" i="1" a="1"/>
  <c r="S266" i="1" s="1"/>
  <c r="S267" i="1" a="1"/>
  <c r="S267" i="1" s="1"/>
  <c r="S268" i="1" a="1"/>
  <c r="S268" i="1" s="1"/>
  <c r="S269" i="1" a="1"/>
  <c r="S269" i="1"/>
  <c r="S270" i="1" a="1"/>
  <c r="S270" i="1" s="1"/>
  <c r="S271" i="1" a="1"/>
  <c r="S271" i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/>
  <c r="S278" i="1" a="1"/>
  <c r="S278" i="1" s="1"/>
  <c r="S279" i="1" a="1"/>
  <c r="S279" i="1" s="1"/>
  <c r="S280" i="1" a="1"/>
  <c r="S280" i="1" s="1"/>
  <c r="S281" i="1" a="1"/>
  <c r="S281" i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/>
  <c r="S294" i="1" a="1"/>
  <c r="S294" i="1" s="1"/>
  <c r="S295" i="1" a="1"/>
  <c r="S295" i="1" s="1"/>
  <c r="S296" i="1" a="1"/>
  <c r="S296" i="1" s="1"/>
  <c r="S297" i="1" a="1"/>
  <c r="S297" i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/>
  <c r="S304" i="1" a="1"/>
  <c r="S304" i="1" s="1"/>
  <c r="S305" i="1" a="1"/>
  <c r="S305" i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/>
  <c r="S318" i="1" a="1"/>
  <c r="S318" i="1" s="1"/>
  <c r="S319" i="1" a="1"/>
  <c r="S319" i="1" s="1"/>
  <c r="S320" i="1" a="1"/>
  <c r="S320" i="1" s="1"/>
  <c r="S321" i="1" a="1"/>
  <c r="S321" i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/>
  <c r="S328" i="1" a="1"/>
  <c r="S328" i="1" s="1"/>
  <c r="S329" i="1" a="1"/>
  <c r="S329" i="1"/>
  <c r="S330" i="1" a="1"/>
  <c r="S330" i="1" s="1"/>
  <c r="S331" i="1" a="1"/>
  <c r="S331" i="1" s="1"/>
  <c r="S332" i="1" a="1"/>
  <c r="S332" i="1" s="1"/>
  <c r="S333" i="1" a="1"/>
  <c r="S333" i="1"/>
  <c r="S334" i="1" a="1"/>
  <c r="S334" i="1" s="1"/>
  <c r="S335" i="1" a="1"/>
  <c r="S335" i="1"/>
  <c r="S336" i="1" a="1"/>
  <c r="S336" i="1" s="1"/>
  <c r="S337" i="1" a="1"/>
  <c r="S337" i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/>
  <c r="S352" i="1" a="1"/>
  <c r="S352" i="1" s="1"/>
  <c r="S353" i="1" a="1"/>
  <c r="S353" i="1"/>
  <c r="S354" i="1" a="1"/>
  <c r="S354" i="1" s="1"/>
  <c r="S355" i="1" a="1"/>
  <c r="S355" i="1" s="1"/>
  <c r="S356" i="1" a="1"/>
  <c r="S356" i="1" s="1"/>
  <c r="S357" i="1" a="1"/>
  <c r="S357" i="1"/>
  <c r="S358" i="1" a="1"/>
  <c r="S358" i="1" s="1"/>
  <c r="S359" i="1" a="1"/>
  <c r="S359" i="1"/>
  <c r="S360" i="1" a="1"/>
  <c r="S360" i="1" s="1"/>
  <c r="S361" i="1" a="1"/>
  <c r="S361" i="1"/>
  <c r="S362" i="1" a="1"/>
  <c r="S362" i="1" s="1"/>
  <c r="S363" i="1" a="1"/>
  <c r="S363" i="1" s="1"/>
  <c r="S364" i="1" a="1"/>
  <c r="S364" i="1" s="1"/>
  <c r="S365" i="1" a="1"/>
  <c r="S365" i="1"/>
  <c r="S366" i="1" a="1"/>
  <c r="S366" i="1" s="1"/>
  <c r="S367" i="1" a="1"/>
  <c r="S367" i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/>
  <c r="S376" i="1" a="1"/>
  <c r="S376" i="1" s="1"/>
  <c r="S377" i="1" a="1"/>
  <c r="S377" i="1"/>
  <c r="S378" i="1" a="1"/>
  <c r="S378" i="1" s="1"/>
  <c r="S379" i="1" a="1"/>
  <c r="S379" i="1" s="1"/>
  <c r="S380" i="1" a="1"/>
  <c r="S380" i="1" s="1"/>
  <c r="S381" i="1" a="1"/>
  <c r="S381" i="1"/>
  <c r="S382" i="1" a="1"/>
  <c r="S382" i="1" s="1"/>
  <c r="S383" i="1" a="1"/>
  <c r="S383" i="1"/>
  <c r="S384" i="1" a="1"/>
  <c r="S384" i="1" s="1"/>
  <c r="S385" i="1" a="1"/>
  <c r="S385" i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/>
  <c r="S400" i="1" a="1"/>
  <c r="S400" i="1" s="1"/>
  <c r="S401" i="1" a="1"/>
  <c r="S401" i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/>
  <c r="S414" i="1" a="1"/>
  <c r="S414" i="1" s="1"/>
  <c r="S415" i="1" a="1"/>
  <c r="S415" i="1" s="1"/>
  <c r="S416" i="1" a="1"/>
  <c r="S416" i="1" s="1"/>
  <c r="S417" i="1" a="1"/>
  <c r="S417" i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/>
  <c r="S424" i="1" a="1"/>
  <c r="S424" i="1" s="1"/>
  <c r="S425" i="1" a="1"/>
  <c r="S425" i="1"/>
  <c r="S426" i="1" a="1"/>
  <c r="S426" i="1" s="1"/>
  <c r="S427" i="1" a="1"/>
  <c r="S427" i="1" s="1"/>
  <c r="S428" i="1" a="1"/>
  <c r="S428" i="1" s="1"/>
  <c r="S429" i="1" a="1"/>
  <c r="S429" i="1"/>
  <c r="S430" i="1" a="1"/>
  <c r="S430" i="1" s="1"/>
  <c r="S431" i="1" a="1"/>
  <c r="S431" i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/>
  <c r="S440" i="1" a="1"/>
  <c r="S440" i="1" s="1"/>
  <c r="S441" i="1" a="1"/>
  <c r="S441" i="1"/>
  <c r="S442" i="1" a="1"/>
  <c r="S442" i="1" s="1"/>
  <c r="S443" i="1" a="1"/>
  <c r="S443" i="1" s="1"/>
  <c r="S444" i="1" a="1"/>
  <c r="S444" i="1" s="1"/>
  <c r="S445" i="1" a="1"/>
  <c r="S445" i="1"/>
  <c r="S446" i="1" a="1"/>
  <c r="S446" i="1" s="1"/>
  <c r="S447" i="1" a="1"/>
  <c r="S447" i="1"/>
  <c r="S448" i="1" a="1"/>
  <c r="S448" i="1" s="1"/>
  <c r="S449" i="1" a="1"/>
  <c r="S449" i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/>
  <c r="S464" i="1" a="1"/>
  <c r="S464" i="1" s="1"/>
  <c r="S465" i="1" a="1"/>
  <c r="S465" i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/>
  <c r="S478" i="1" a="1"/>
  <c r="S478" i="1" s="1"/>
  <c r="S479" i="1" a="1"/>
  <c r="S479" i="1" s="1"/>
  <c r="S480" i="1" a="1"/>
  <c r="S480" i="1" s="1"/>
  <c r="S481" i="1" a="1"/>
  <c r="S481" i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/>
  <c r="S488" i="1" a="1"/>
  <c r="S488" i="1" s="1"/>
  <c r="S489" i="1" a="1"/>
  <c r="S489" i="1"/>
  <c r="S490" i="1" a="1"/>
  <c r="S490" i="1" s="1"/>
  <c r="S491" i="1" a="1"/>
  <c r="S491" i="1" s="1"/>
  <c r="S492" i="1" a="1"/>
  <c r="S492" i="1" s="1"/>
  <c r="S493" i="1" a="1"/>
  <c r="S493" i="1"/>
  <c r="S494" i="1" a="1"/>
  <c r="S494" i="1" s="1"/>
  <c r="S495" i="1" a="1"/>
  <c r="S495" i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/>
  <c r="S504" i="1" a="1"/>
  <c r="S504" i="1" s="1"/>
  <c r="S505" i="1" a="1"/>
  <c r="S505" i="1"/>
  <c r="S506" i="1" a="1"/>
  <c r="S506" i="1" s="1"/>
  <c r="S507" i="1" a="1"/>
  <c r="S507" i="1" s="1"/>
  <c r="S508" i="1" a="1"/>
  <c r="S508" i="1" s="1"/>
  <c r="S509" i="1" a="1"/>
  <c r="S509" i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/>
  <c r="S688" i="1" a="1"/>
  <c r="S688" i="1" s="1"/>
  <c r="S689" i="1" a="1"/>
  <c r="S689" i="1"/>
  <c r="S690" i="1" a="1"/>
  <c r="S690" i="1" s="1"/>
  <c r="S691" i="1" a="1"/>
  <c r="S691" i="1" s="1"/>
  <c r="S692" i="1" a="1"/>
  <c r="S692" i="1" s="1"/>
  <c r="S693" i="1" a="1"/>
  <c r="S693" i="1"/>
  <c r="S694" i="1" a="1"/>
  <c r="S694" i="1" s="1"/>
  <c r="S695" i="1" a="1"/>
  <c r="S695" i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/>
  <c r="S702" i="1" a="1"/>
  <c r="S702" i="1" s="1"/>
  <c r="S703" i="1" a="1"/>
  <c r="S703" i="1" s="1"/>
  <c r="S704" i="1" a="1"/>
  <c r="S704" i="1" s="1"/>
  <c r="S705" i="1" a="1"/>
  <c r="S705" i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/>
  <c r="S712" i="1" a="1"/>
  <c r="S712" i="1" s="1"/>
  <c r="S713" i="1" a="1"/>
  <c r="S713" i="1"/>
  <c r="S714" i="1" a="1"/>
  <c r="S714" i="1" s="1"/>
  <c r="S715" i="1" a="1"/>
  <c r="S715" i="1" s="1"/>
  <c r="S716" i="1" a="1"/>
  <c r="S716" i="1" s="1"/>
  <c r="S717" i="1" a="1"/>
  <c r="S717" i="1"/>
  <c r="S718" i="1" a="1"/>
  <c r="S718" i="1" s="1"/>
  <c r="S719" i="1" a="1"/>
  <c r="S719" i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/>
  <c r="S726" i="1" a="1"/>
  <c r="S726" i="1" s="1"/>
  <c r="S727" i="1" a="1"/>
  <c r="S727" i="1" s="1"/>
  <c r="S728" i="1" a="1"/>
  <c r="S728" i="1" s="1"/>
  <c r="S729" i="1" a="1"/>
  <c r="S729" i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/>
  <c r="S736" i="1" a="1"/>
  <c r="S736" i="1" s="1"/>
  <c r="S737" i="1" a="1"/>
  <c r="S737" i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/>
  <c r="S750" i="1" a="1"/>
  <c r="S750" i="1" s="1"/>
  <c r="S751" i="1" a="1"/>
  <c r="S751" i="1" s="1"/>
  <c r="S752" i="1" a="1"/>
  <c r="S752" i="1" s="1"/>
  <c r="S753" i="1" a="1"/>
  <c r="S753" i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/>
  <c r="S760" i="1" a="1"/>
  <c r="S760" i="1" s="1"/>
  <c r="S761" i="1" a="1"/>
  <c r="S761" i="1"/>
  <c r="S762" i="1" a="1"/>
  <c r="S762" i="1" s="1"/>
  <c r="S763" i="1" a="1"/>
  <c r="S763" i="1" s="1"/>
  <c r="S764" i="1" a="1"/>
  <c r="S764" i="1" s="1"/>
  <c r="S765" i="1" a="1"/>
  <c r="S765" i="1"/>
  <c r="S766" i="1" a="1"/>
  <c r="S766" i="1" s="1"/>
  <c r="S767" i="1" a="1"/>
  <c r="S767" i="1"/>
  <c r="S768" i="1" a="1"/>
  <c r="S768" i="1" s="1"/>
  <c r="S769" i="1" a="1"/>
  <c r="S769" i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/>
  <c r="S784" i="1" a="1"/>
  <c r="S784" i="1" s="1"/>
  <c r="S785" i="1" a="1"/>
  <c r="S785" i="1"/>
  <c r="S786" i="1" a="1"/>
  <c r="S786" i="1" s="1"/>
  <c r="S787" i="1" a="1"/>
  <c r="S787" i="1" s="1"/>
  <c r="S788" i="1" a="1"/>
  <c r="S788" i="1" s="1"/>
  <c r="S789" i="1" a="1"/>
  <c r="S789" i="1"/>
  <c r="S790" i="1" a="1"/>
  <c r="S790" i="1" s="1"/>
  <c r="S791" i="1" a="1"/>
  <c r="S791" i="1"/>
  <c r="S792" i="1" a="1"/>
  <c r="S792" i="1" s="1"/>
  <c r="S793" i="1" a="1"/>
  <c r="S793" i="1"/>
  <c r="S794" i="1" a="1"/>
  <c r="S794" i="1" s="1"/>
  <c r="S795" i="1" a="1"/>
  <c r="S795" i="1" s="1"/>
  <c r="S796" i="1" a="1"/>
  <c r="S796" i="1" s="1"/>
  <c r="S797" i="1" a="1"/>
  <c r="S797" i="1"/>
  <c r="S798" i="1" a="1"/>
  <c r="S798" i="1" s="1"/>
  <c r="S799" i="1" a="1"/>
  <c r="S799" i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/>
  <c r="S808" i="1" a="1"/>
  <c r="S808" i="1" s="1"/>
  <c r="S809" i="1" a="1"/>
  <c r="S809" i="1"/>
  <c r="S810" i="1" a="1"/>
  <c r="S810" i="1" s="1"/>
  <c r="S811" i="1" a="1"/>
  <c r="S811" i="1" s="1"/>
  <c r="S812" i="1" a="1"/>
  <c r="S812" i="1" s="1"/>
  <c r="S813" i="1" a="1"/>
  <c r="S813" i="1"/>
  <c r="S814" i="1" a="1"/>
  <c r="S814" i="1" s="1"/>
  <c r="S815" i="1" a="1"/>
  <c r="S815" i="1"/>
  <c r="S816" i="1" a="1"/>
  <c r="S816" i="1" s="1"/>
  <c r="S817" i="1" a="1"/>
  <c r="S817" i="1"/>
  <c r="S818" i="1" a="1"/>
  <c r="S818" i="1" s="1"/>
  <c r="S819" i="1" a="1"/>
  <c r="S819" i="1" s="1"/>
  <c r="S820" i="1" a="1"/>
  <c r="S820" i="1" s="1"/>
  <c r="S821" i="1" a="1"/>
  <c r="S821" i="1"/>
  <c r="S822" i="1" a="1"/>
  <c r="S822" i="1" s="1"/>
  <c r="S823" i="1" a="1"/>
  <c r="S823" i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/>
  <c r="S830" i="1" a="1"/>
  <c r="S830" i="1" s="1"/>
  <c r="S831" i="1" a="1"/>
  <c r="S831" i="1" s="1"/>
  <c r="S832" i="1" a="1"/>
  <c r="S832" i="1" s="1"/>
  <c r="S833" i="1" a="1"/>
  <c r="S833" i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/>
  <c r="S840" i="1" a="1"/>
  <c r="S840" i="1" s="1"/>
  <c r="S841" i="1" a="1"/>
  <c r="S841" i="1"/>
  <c r="S842" i="1" a="1"/>
  <c r="S842" i="1" s="1"/>
  <c r="S843" i="1" a="1"/>
  <c r="S843" i="1" s="1"/>
  <c r="S844" i="1" a="1"/>
  <c r="S844" i="1" s="1"/>
  <c r="S845" i="1" a="1"/>
  <c r="S845" i="1"/>
  <c r="S846" i="1" a="1"/>
  <c r="S846" i="1" s="1"/>
  <c r="S847" i="1" a="1"/>
  <c r="S847" i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/>
  <c r="S860" i="1" a="1"/>
  <c r="S860" i="1" s="1"/>
  <c r="S861" i="1" a="1"/>
  <c r="S861" i="1" s="1"/>
  <c r="S862" i="1" a="1"/>
  <c r="S862" i="1" s="1"/>
  <c r="S863" i="1" a="1"/>
  <c r="S863" i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/>
  <c r="S870" i="1" a="1"/>
  <c r="S870" i="1" s="1"/>
  <c r="S871" i="1" a="1"/>
  <c r="S871" i="1"/>
  <c r="S872" i="1" a="1"/>
  <c r="S872" i="1" s="1"/>
  <c r="S873" i="1" a="1"/>
  <c r="S873" i="1" s="1"/>
  <c r="S874" i="1" a="1"/>
  <c r="S874" i="1" s="1"/>
  <c r="S875" i="1" a="1"/>
  <c r="S875" i="1"/>
  <c r="S876" i="1" a="1"/>
  <c r="S876" i="1" s="1"/>
  <c r="S877" i="1" a="1"/>
  <c r="S877" i="1"/>
  <c r="S878" i="1" a="1"/>
  <c r="S878" i="1" s="1"/>
  <c r="S879" i="1" a="1"/>
  <c r="S879" i="1"/>
  <c r="S880" i="1" a="1"/>
  <c r="S880" i="1" s="1"/>
  <c r="S881" i="1" a="1"/>
  <c r="S881" i="1" s="1"/>
  <c r="S882" i="1" a="1"/>
  <c r="S882" i="1" s="1"/>
  <c r="S883" i="1" a="1"/>
  <c r="S883" i="1"/>
  <c r="S884" i="1" a="1"/>
  <c r="S884" i="1" s="1"/>
  <c r="S885" i="1" a="1"/>
  <c r="S885" i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/>
  <c r="S892" i="1" a="1"/>
  <c r="S892" i="1" s="1"/>
  <c r="S893" i="1" a="1"/>
  <c r="S893" i="1" s="1"/>
  <c r="S894" i="1" a="1"/>
  <c r="S894" i="1" s="1"/>
  <c r="S895" i="1" a="1"/>
  <c r="S895" i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/>
  <c r="S902" i="1" a="1"/>
  <c r="S902" i="1" s="1"/>
  <c r="S903" i="1" a="1"/>
  <c r="S903" i="1"/>
  <c r="S904" i="1" a="1"/>
  <c r="S904" i="1" s="1"/>
  <c r="S905" i="1" a="1"/>
  <c r="S905" i="1" s="1"/>
  <c r="S906" i="1" a="1"/>
  <c r="S906" i="1" s="1"/>
  <c r="S907" i="1" a="1"/>
  <c r="S907" i="1"/>
  <c r="S908" i="1" a="1"/>
  <c r="S908" i="1" s="1"/>
  <c r="S909" i="1" a="1"/>
  <c r="S909" i="1"/>
  <c r="S910" i="1" a="1"/>
  <c r="S910" i="1" s="1"/>
  <c r="S911" i="1" a="1"/>
  <c r="S911" i="1"/>
  <c r="S912" i="1" a="1"/>
  <c r="S912" i="1" s="1"/>
  <c r="S913" i="1" a="1"/>
  <c r="S913" i="1" s="1"/>
  <c r="S914" i="1" a="1"/>
  <c r="S914" i="1" s="1"/>
  <c r="S915" i="1" a="1"/>
  <c r="S915" i="1"/>
  <c r="S916" i="1" a="1"/>
  <c r="S916" i="1" s="1"/>
  <c r="S917" i="1" a="1"/>
  <c r="S917" i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/>
  <c r="S924" i="1" a="1"/>
  <c r="S924" i="1" s="1"/>
  <c r="S925" i="1" a="1"/>
  <c r="S925" i="1" s="1"/>
  <c r="S926" i="1" a="1"/>
  <c r="S926" i="1" s="1"/>
  <c r="S927" i="1" a="1"/>
  <c r="S927" i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/>
  <c r="S934" i="1" a="1"/>
  <c r="S934" i="1" s="1"/>
  <c r="S935" i="1" a="1"/>
  <c r="S935" i="1"/>
  <c r="S936" i="1" a="1"/>
  <c r="S936" i="1" s="1"/>
  <c r="S937" i="1" a="1"/>
  <c r="S937" i="1" s="1"/>
  <c r="S938" i="1" a="1"/>
  <c r="S938" i="1" s="1"/>
  <c r="S939" i="1" a="1"/>
  <c r="S939" i="1"/>
  <c r="S940" i="1" a="1"/>
  <c r="S940" i="1" s="1"/>
  <c r="S941" i="1" a="1"/>
  <c r="S941" i="1"/>
  <c r="S942" i="1" a="1"/>
  <c r="S942" i="1" s="1"/>
  <c r="S943" i="1" a="1"/>
  <c r="S943" i="1"/>
  <c r="S944" i="1" a="1"/>
  <c r="S944" i="1" s="1"/>
  <c r="S945" i="1" a="1"/>
  <c r="S945" i="1" s="1"/>
  <c r="S946" i="1" a="1"/>
  <c r="S946" i="1" s="1"/>
  <c r="S947" i="1" a="1"/>
  <c r="S947" i="1"/>
  <c r="S948" i="1" a="1"/>
  <c r="S948" i="1" s="1"/>
  <c r="S949" i="1" a="1"/>
  <c r="S949" i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/>
  <c r="S956" i="1" a="1"/>
  <c r="S956" i="1" s="1"/>
  <c r="S957" i="1" a="1"/>
  <c r="S957" i="1" s="1"/>
  <c r="S958" i="1" a="1"/>
  <c r="S958" i="1" s="1"/>
  <c r="S959" i="1" a="1"/>
  <c r="S959" i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/>
  <c r="S966" i="1" a="1"/>
  <c r="S966" i="1" s="1"/>
  <c r="S967" i="1" a="1"/>
  <c r="S967" i="1"/>
  <c r="S968" i="1" a="1"/>
  <c r="S968" i="1" s="1"/>
  <c r="S969" i="1" a="1"/>
  <c r="S969" i="1" s="1"/>
  <c r="S970" i="1" a="1"/>
  <c r="S970" i="1" s="1"/>
  <c r="S971" i="1" a="1"/>
  <c r="S971" i="1"/>
  <c r="S972" i="1" a="1"/>
  <c r="S972" i="1" s="1"/>
  <c r="S973" i="1" a="1"/>
  <c r="S973" i="1"/>
  <c r="S974" i="1" a="1"/>
  <c r="S974" i="1" s="1"/>
  <c r="S975" i="1" a="1"/>
  <c r="S975" i="1"/>
  <c r="S976" i="1" a="1"/>
  <c r="S976" i="1" s="1"/>
  <c r="S977" i="1" a="1"/>
  <c r="S977" i="1" s="1"/>
  <c r="S978" i="1" a="1"/>
  <c r="S978" i="1" s="1"/>
  <c r="S979" i="1" a="1"/>
  <c r="S979" i="1"/>
  <c r="S980" i="1" a="1"/>
  <c r="S980" i="1" s="1"/>
  <c r="S981" i="1" a="1"/>
  <c r="S981" i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/>
  <c r="S988" i="1" a="1"/>
  <c r="S988" i="1" s="1"/>
  <c r="S989" i="1" a="1"/>
  <c r="S989" i="1" s="1"/>
  <c r="S990" i="1" a="1"/>
  <c r="S990" i="1" s="1"/>
  <c r="S991" i="1" a="1"/>
  <c r="S991" i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/>
  <c r="S998" i="1" a="1"/>
  <c r="S998" i="1" s="1"/>
  <c r="S999" i="1" a="1"/>
  <c r="S999" i="1"/>
  <c r="S1000" i="1" a="1"/>
  <c r="S1000" i="1" s="1"/>
  <c r="S1001" i="1" a="1"/>
  <c r="S1001" i="1" s="1"/>
  <c r="S2" i="1" a="1"/>
  <c r="S2" i="1" s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" i="1"/>
  <c r="I4" i="1"/>
  <c r="I5" i="1"/>
  <c r="I6" i="1"/>
  <c r="I7" i="1"/>
  <c r="I8" i="1"/>
  <c r="I9" i="1"/>
  <c r="I10" i="1"/>
  <c r="I11" i="1"/>
  <c r="I12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<sst xmlns="http://schemas.openxmlformats.org/spreadsheetml/2006/main" count="6149" uniqueCount="2117">
  <si>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</si>
  <si>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</si>
  <si>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</si>
  <si>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</si>
  <si>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</si>
  <si>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</si>
  <si>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</si>
  <si>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</si>
  <si>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</si>
  <si>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</si>
  <si>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</si>
  <si>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</si>
  <si>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</si>
  <si>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</si>
  <si>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</si>
  <si>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</si>
  <si>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</si>
  <si>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</si>
  <si>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</si>
  <si>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</si>
  <si>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</si>
  <si>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</si>
  <si>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</si>
  <si>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</si>
  <si>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</si>
  <si>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</si>
  <si>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</si>
  <si>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</si>
  <si>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</si>
  <si>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</si>
  <si>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</si>
  <si>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</si>
  <si>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</si>
  <si>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</si>
  <si>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</si>
  <si>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</si>
  <si>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</si>
  <si>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</si>
  <si>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</si>
  <si>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</si>
  <si>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</si>
  <si>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</si>
  <si>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</si>
  <si>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</si>
  <si>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</si>
  <si>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</si>
  <si>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</si>
  <si>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</si>
  <si>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</si>
  <si>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</si>
  <si>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</si>
  <si>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</si>
  <si>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</si>
  <si>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</si>
  <si>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</si>
  <si>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</si>
  <si>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</si>
  <si>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</si>
  <si>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</si>
  <si>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</si>
  <si>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</si>
  <si>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</si>
  <si>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</si>
  <si>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</si>
  <si>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</si>
  <si>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</si>
  <si>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</si>
  <si>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</si>
  <si>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</si>
  <si>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</si>
  <si>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</si>
  <si>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</si>
  <si>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</si>
  <si>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</si>
  <si>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</si>
  <si>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</si>
  <si>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</si>
  <si>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</si>
  <si>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</si>
  <si>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</si>
  <si>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</si>
  <si>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</si>
  <si>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</si>
  <si>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</si>
  <si>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</si>
  <si>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</si>
  <si>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</si>
  <si>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</si>
  <si>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</si>
  <si>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</si>
  <si>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</si>
  <si>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</si>
  <si>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</si>
  <si>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</si>
  <si>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</si>
  <si>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</si>
  <si>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</si>
  <si>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</si>
  <si>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</si>
  <si>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</si>
  <si>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</si>
  <si>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</si>
  <si>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</si>
  <si>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</si>
  <si>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</si>
  <si>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</si>
  <si>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</si>
  <si>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</si>
  <si>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</si>
  <si>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</si>
  <si>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</si>
  <si>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</si>
  <si>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</si>
  <si>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</si>
  <si>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</si>
  <si>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</si>
  <si>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</si>
  <si>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</si>
  <si>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</si>
  <si>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</si>
  <si>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</si>
  <si>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</si>
  <si>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</si>
  <si>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</si>
  <si>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</si>
  <si>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</si>
  <si>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</si>
  <si>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</si>
  <si>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</si>
  <si>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</si>
  <si>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</si>
  <si>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</si>
  <si>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</si>
  <si>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</si>
  <si>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</si>
  <si>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</si>
  <si>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</si>
  <si>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</si>
  <si>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</si>
  <si>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</si>
  <si>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</si>
  <si>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</si>
  <si>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</si>
  <si>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</si>
  <si>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</si>
  <si>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</si>
  <si>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</si>
  <si>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</si>
  <si>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</si>
  <si>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</si>
  <si>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</si>
  <si>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</si>
  <si>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</si>
  <si>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</si>
  <si>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</si>
  <si>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</si>
  <si>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</si>
  <si>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</si>
  <si>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</si>
  <si>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</si>
  <si>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</si>
  <si>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</si>
  <si>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</si>
  <si>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</si>
  <si>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</si>
  <si>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</si>
  <si>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</si>
  <si>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</si>
  <si>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</si>
  <si>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</si>
  <si>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</si>
  <si>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</si>
  <si>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</si>
  <si>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</si>
  <si>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</si>
  <si>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</si>
  <si>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</si>
  <si>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</si>
  <si>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</si>
  <si>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</si>
  <si>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</si>
  <si>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</si>
  <si>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</si>
  <si>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</si>
  <si>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</si>
  <si>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</si>
  <si>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</si>
  <si>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</si>
  <si>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</si>
  <si>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</si>
  <si>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</si>
  <si>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</si>
  <si>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</si>
  <si>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</si>
  <si>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</si>
  <si>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</si>
  <si>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</si>
  <si>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</si>
  <si>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</si>
  <si>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</si>
  <si>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</si>
  <si>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</si>
  <si>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</si>
  <si>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</si>
  <si>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</si>
  <si>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</si>
  <si>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</si>
  <si>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</si>
  <si>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</si>
  <si>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</si>
  <si>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</si>
  <si>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</si>
  <si>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</si>
  <si>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</si>
  <si>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</si>
  <si>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</si>
  <si>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</si>
  <si>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</si>
  <si>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</si>
  <si>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</si>
  <si>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</si>
  <si>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</si>
  <si>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</si>
  <si>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</si>
  <si>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</si>
  <si>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</si>
  <si>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</si>
  <si>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</si>
  <si>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</si>
  <si>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</si>
  <si>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</si>
  <si>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</si>
  <si>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</si>
  <si>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</si>
  <si>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</si>
  <si>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</si>
  <si>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</si>
  <si>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</si>
  <si>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</si>
  <si>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</si>
  <si>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</si>
  <si>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</si>
  <si>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</si>
  <si>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</si>
  <si>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</si>
  <si>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</si>
  <si>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</si>
  <si>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</si>
  <si>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</si>
  <si>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</si>
  <si>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</si>
  <si>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</si>
  <si>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</si>
  <si>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</si>
  <si>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</si>
  <si>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</si>
  <si>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</si>
  <si>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</si>
  <si>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</si>
  <si>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</si>
  <si>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</si>
  <si>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</si>
  <si>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</si>
  <si>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</si>
  <si>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</si>
  <si>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</si>
  <si>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</si>
  <si>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</si>
  <si>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</si>
  <si>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</si>
  <si>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</si>
  <si>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</si>
  <si>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</si>
  <si>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</si>
  <si>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</si>
  <si>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</si>
  <si>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</si>
  <si>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</si>
  <si>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</si>
  <si>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</si>
  <si>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</si>
  <si>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</si>
  <si>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</si>
  <si>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</si>
  <si>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</si>
  <si>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</si>
  <si>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</si>
  <si>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</si>
  <si>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</si>
  <si>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</si>
  <si>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</si>
  <si>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</si>
  <si>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</si>
  <si>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</si>
  <si>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</si>
  <si>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</si>
  <si>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</si>
  <si>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</si>
  <si>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</si>
  <si>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</si>
  <si>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</si>
  <si>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</si>
  <si>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</si>
  <si>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</si>
  <si>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</si>
  <si>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</si>
  <si>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</si>
  <si>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</si>
  <si>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</si>
  <si>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</si>
  <si>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</si>
  <si>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</si>
  <si>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</si>
  <si>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</si>
  <si>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</si>
  <si>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</si>
  <si>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</si>
  <si>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</si>
  <si>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</si>
  <si>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</si>
  <si>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</si>
  <si>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</si>
  <si>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</si>
  <si>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</si>
  <si>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</si>
  <si>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</si>
  <si>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</si>
  <si>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</si>
  <si>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</si>
  <si>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</si>
  <si>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</si>
  <si>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</si>
  <si>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</si>
  <si>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</si>
  <si>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</si>
  <si>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</si>
  <si>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</si>
  <si>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</si>
  <si>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</si>
  <si>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</si>
  <si>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</si>
  <si>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</si>
  <si>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</si>
  <si>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</si>
  <si>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</si>
  <si>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</si>
  <si>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</si>
  <si>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</si>
  <si>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</si>
  <si>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</si>
  <si>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</si>
  <si>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</si>
  <si>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</si>
  <si>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</si>
  <si>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</si>
  <si>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</si>
  <si>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</si>
  <si>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</si>
  <si>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</si>
  <si>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</si>
  <si>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</si>
  <si>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</si>
  <si>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</si>
  <si>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</si>
  <si>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</si>
  <si>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</si>
  <si>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</si>
  <si>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</si>
  <si>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</si>
  <si>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</si>
  <si>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</si>
  <si>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</si>
  <si>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</si>
  <si>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</si>
  <si>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</si>
  <si>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</si>
  <si>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</si>
  <si>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</si>
  <si>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</si>
  <si>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</si>
  <si>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</si>
  <si>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</si>
  <si>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</si>
  <si>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</si>
  <si>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</si>
  <si>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</si>
  <si>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</si>
  <si>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</si>
  <si>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</si>
  <si>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</si>
  <si>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</si>
  <si>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</si>
  <si>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</si>
  <si>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</si>
  <si>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</si>
  <si>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</si>
  <si>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</si>
  <si>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</si>
  <si>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</si>
  <si>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</si>
  <si>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</si>
  <si>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</si>
  <si>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</si>
  <si>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</si>
  <si>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</si>
  <si>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</si>
  <si>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</si>
  <si>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</si>
  <si>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</si>
  <si>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</si>
  <si>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</si>
  <si>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</si>
  <si>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</si>
  <si>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</si>
  <si>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</si>
  <si>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</si>
  <si>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</si>
  <si>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</si>
  <si>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</si>
  <si>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</si>
  <si>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</si>
  <si>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</si>
  <si>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</si>
  <si>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</si>
  <si>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</si>
  <si>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</si>
  <si>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</si>
  <si>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</si>
  <si>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</si>
  <si>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</si>
  <si>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</si>
  <si>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</si>
  <si>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</si>
  <si>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</si>
  <si>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</si>
  <si>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</si>
  <si>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</si>
  <si>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</si>
  <si>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</si>
  <si>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</si>
  <si>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</si>
  <si>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</si>
  <si>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</si>
  <si>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</si>
  <si>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</si>
  <si>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</si>
  <si>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</si>
  <si>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</si>
  <si>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</si>
  <si>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</si>
  <si>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</si>
  <si>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</si>
  <si>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</si>
  <si>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</si>
  <si>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</si>
  <si>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</si>
  <si>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</si>
  <si>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</si>
  <si>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</si>
  <si>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</si>
  <si>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</si>
  <si>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</si>
  <si>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</si>
  <si>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</si>
  <si>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</si>
  <si>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</si>
  <si>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</si>
  <si>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</si>
  <si>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</si>
  <si>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</si>
  <si>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</si>
  <si>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</si>
  <si>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</si>
  <si>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</si>
  <si>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</si>
  <si>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</si>
  <si>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</si>
  <si>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</si>
  <si>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</si>
  <si>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</si>
  <si>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</si>
  <si>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</si>
  <si>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</si>
  <si>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</si>
  <si>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</si>
  <si>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</si>
  <si>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</si>
  <si>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</si>
  <si>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</si>
  <si>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</si>
  <si>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</si>
  <si>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</si>
  <si>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</si>
  <si>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</si>
  <si>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</si>
  <si>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</si>
  <si>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</si>
  <si>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</si>
  <si>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</si>
  <si>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</si>
  <si>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</si>
  <si>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</si>
  <si>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</si>
  <si>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</si>
  <si>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</si>
  <si>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</si>
  <si>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</si>
  <si>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</si>
  <si>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</si>
  <si>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</si>
  <si>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</si>
  <si>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</si>
  <si>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</si>
  <si>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</si>
  <si>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</si>
  <si>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</si>
  <si>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</si>
  <si>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</si>
  <si>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</si>
  <si>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</si>
  <si>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</si>
  <si>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</si>
  <si>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</si>
  <si>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</si>
  <si>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</si>
  <si>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</si>
  <si>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</si>
  <si>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</si>
  <si>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</si>
  <si>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</si>
  <si>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</si>
  <si>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</si>
  <si>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</si>
  <si>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</si>
  <si>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</si>
  <si>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</si>
  <si>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</si>
  <si>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</si>
  <si>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</si>
  <si>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</si>
  <si>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</si>
  <si>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</si>
  <si>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</si>
  <si>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</si>
  <si>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</si>
  <si>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</si>
  <si>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</si>
  <si>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</si>
  <si>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</si>
  <si>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</si>
  <si>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</si>
  <si>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</si>
  <si>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</si>
  <si>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</si>
  <si>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</si>
  <si>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</si>
  <si>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</si>
  <si>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</si>
  <si>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</si>
  <si>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</si>
  <si>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</si>
  <si>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</si>
  <si>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</si>
  <si>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</si>
  <si>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</si>
  <si>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</si>
  <si>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</si>
  <si>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</si>
  <si>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</si>
  <si>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</si>
  <si>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</si>
  <si>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</si>
  <si>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</si>
  <si>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</si>
  <si>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</si>
  <si>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</si>
  <si>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</si>
  <si>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</si>
  <si>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</si>
  <si>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</si>
  <si>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</si>
  <si>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</si>
  <si>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</si>
  <si>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</si>
  <si>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</si>
  <si>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</si>
  <si>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</si>
  <si>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</si>
  <si>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</si>
  <si>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</si>
  <si>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</si>
  <si>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</si>
  <si>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</si>
  <si>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</si>
  <si>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</si>
  <si>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</si>
  <si>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</si>
  <si>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</si>
  <si>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</si>
  <si>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</si>
  <si>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</si>
  <si>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</si>
  <si>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</si>
  <si>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</si>
  <si>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</si>
  <si>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</si>
  <si>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</si>
  <si>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</si>
  <si>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</si>
  <si>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</si>
  <si>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</si>
  <si>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</si>
  <si>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</si>
  <si>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</si>
  <si>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</si>
  <si>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</si>
  <si>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</si>
  <si>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</si>
  <si>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</si>
  <si>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</si>
  <si>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</si>
  <si>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</si>
  <si>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</si>
  <si>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</si>
  <si>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</si>
  <si>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</si>
  <si>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</si>
  <si>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</si>
  <si>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</si>
  <si>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</si>
  <si>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</si>
  <si>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</si>
  <si>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</si>
  <si>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</si>
  <si>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</si>
  <si>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</si>
  <si>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</si>
  <si>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</si>
  <si>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</si>
  <si>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</si>
  <si>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</si>
  <si>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</si>
  <si>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</si>
  <si>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</si>
  <si>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</si>
  <si>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</si>
  <si>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</si>
  <si>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</si>
  <si>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</si>
  <si>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</si>
  <si>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</si>
  <si>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</si>
  <si>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</si>
  <si>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</si>
  <si>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</si>
  <si>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</si>
  <si>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</si>
  <si>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</si>
  <si>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</si>
  <si>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</si>
  <si>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</si>
  <si>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</si>
  <si>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</si>
  <si>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</si>
  <si>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</si>
  <si>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</si>
  <si>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</si>
  <si>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</si>
  <si>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</si>
  <si>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</si>
  <si>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</si>
  <si>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</si>
  <si>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</si>
  <si>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</si>
  <si>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</si>
  <si>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</si>
  <si>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</si>
  <si>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</si>
  <si>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</si>
  <si>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</si>
  <si>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</si>
  <si>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</si>
  <si>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</si>
  <si>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</si>
  <si>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</si>
  <si>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</si>
  <si>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</si>
  <si>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</si>
  <si>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</si>
  <si>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</si>
  <si>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</si>
  <si>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</si>
  <si>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</si>
  <si>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</si>
  <si>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</si>
  <si>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</si>
  <si>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</si>
  <si>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</si>
  <si>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</si>
  <si>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</si>
  <si>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</si>
  <si>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</si>
  <si>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</si>
  <si>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</si>
  <si>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</si>
  <si>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</si>
  <si>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</si>
  <si>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</si>
  <si>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</si>
  <si>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</si>
  <si>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</si>
  <si>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</si>
  <si>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</si>
  <si>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</si>
  <si>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</si>
  <si>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</si>
  <si>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</si>
  <si>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</si>
  <si>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</si>
  <si>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</si>
  <si>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</si>
  <si>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</si>
  <si>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</si>
  <si>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</si>
  <si>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</si>
  <si>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</si>
  <si>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</si>
  <si>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</si>
  <si>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</si>
  <si>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</si>
  <si>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</si>
  <si>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</si>
  <si>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</si>
  <si>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</si>
  <si>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</si>
  <si>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</si>
  <si>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</si>
  <si>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</si>
  <si>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</si>
  <si>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</si>
  <si>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</si>
  <si>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</si>
  <si>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</si>
  <si>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</si>
  <si>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</si>
  <si>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</si>
  <si>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</si>
  <si>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</si>
  <si>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</si>
  <si>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</si>
  <si>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</si>
  <si>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</si>
  <si>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</si>
  <si>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</si>
  <si>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</si>
  <si>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</si>
  <si>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</si>
  <si>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</si>
  <si>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</si>
  <si>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</si>
  <si>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</si>
  <si>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</si>
  <si>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</si>
  <si>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</si>
  <si>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</si>
  <si>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</si>
  <si>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</si>
  <si>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</si>
  <si>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</si>
  <si>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</si>
  <si>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</si>
  <si>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</si>
  <si>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</si>
  <si>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</si>
  <si>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</si>
  <si>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</si>
  <si>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</si>
  <si>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</si>
  <si>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</si>
  <si>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</si>
  <si>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</si>
  <si>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</si>
  <si>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</si>
  <si>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</si>
  <si>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</si>
  <si>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</si>
  <si>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</si>
  <si>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</si>
  <si>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</si>
  <si>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</si>
  <si>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</si>
  <si>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</si>
  <si>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</si>
  <si>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</si>
  <si>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</si>
  <si>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</si>
  <si>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</si>
  <si>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</si>
  <si>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</si>
  <si>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</si>
  <si>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</si>
  <si>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</si>
  <si>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</si>
  <si>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</si>
  <si>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</si>
  <si>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</si>
  <si>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</si>
  <si>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</si>
  <si>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</si>
  <si>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</si>
  <si>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</si>
  <si>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</si>
  <si>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</si>
  <si>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</si>
  <si>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</si>
  <si>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</si>
  <si>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</si>
  <si>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</si>
  <si>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</si>
  <si>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</si>
  <si>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</si>
  <si>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</si>
  <si>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</si>
  <si>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</si>
  <si>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</si>
  <si>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</si>
  <si>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</si>
  <si>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</si>
  <si>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</si>
  <si>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</si>
  <si>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</si>
  <si>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</si>
  <si>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</si>
  <si>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</si>
  <si>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</si>
  <si>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</si>
  <si>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</si>
  <si>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</si>
  <si>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</si>
  <si>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</si>
  <si>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</si>
  <si>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</si>
  <si>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</si>
  <si>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</si>
  <si>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</si>
  <si>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</si>
  <si>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</si>
  <si>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</si>
  <si>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</si>
  <si>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</si>
  <si>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</si>
  <si>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</si>
  <si>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</si>
  <si>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</si>
  <si>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</si>
  <si>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</si>
  <si>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</si>
  <si>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</si>
  <si>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</si>
  <si>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</si>
  <si>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</si>
  <si>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</si>
  <si>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</si>
  <si>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</si>
  <si>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</si>
  <si>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</si>
  <si>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</si>
  <si>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</si>
  <si>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</si>
  <si>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</si>
  <si>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</si>
  <si>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</si>
  <si>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</si>
  <si>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</si>
  <si>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</si>
  <si>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</si>
  <si>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</si>
  <si>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</si>
  <si>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</si>
  <si>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</si>
  <si>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</si>
  <si>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</si>
  <si>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</si>
  <si>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</si>
  <si>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</si>
  <si>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</si>
  <si>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</si>
  <si>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</si>
  <si>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</si>
  <si>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</si>
  <si>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</si>
  <si>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</si>
  <si>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</si>
  <si>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</si>
  <si>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</si>
  <si>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</si>
  <si>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</si>
  <si>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</si>
  <si>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</si>
  <si>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</si>
  <si>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</si>
  <si>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</si>
  <si>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</si>
  <si>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</si>
  <si>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</si>
  <si>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</si>
  <si>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</si>
  <si>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</si>
  <si>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</si>
  <si>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</si>
  <si>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</si>
  <si>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</si>
  <si>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</si>
  <si>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</si>
  <si>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</si>
  <si>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</si>
  <si>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</si>
  <si>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</si>
  <si>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</si>
  <si>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</si>
  <si>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</si>
  <si>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</si>
  <si>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</si>
  <si>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</si>
  <si>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</si>
  <si>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</si>
  <si>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</si>
  <si>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</si>
  <si>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</si>
  <si>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</si>
  <si>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</si>
  <si>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</si>
  <si>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</si>
  <si>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</si>
  <si>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</si>
  <si>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</si>
  <si>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</si>
  <si>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</si>
  <si>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</si>
  <si>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</si>
  <si>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</si>
  <si>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</si>
  <si>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</si>
  <si>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</si>
  <si>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</si>
  <si>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</si>
  <si>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</si>
  <si>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</si>
  <si>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</si>
  <si>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</si>
  <si>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</si>
  <si>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</si>
  <si>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</si>
  <si>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</si>
  <si>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</si>
  <si>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</si>
  <si>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</si>
  <si>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</si>
  <si>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</si>
  <si>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</si>
  <si>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</si>
  <si>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</si>
  <si>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</si>
  <si>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</si>
  <si>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</si>
  <si>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</si>
  <si>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</si>
  <si>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</si>
  <si>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</si>
  <si>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</si>
  <si>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</si>
  <si>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</si>
  <si>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</si>
  <si>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</si>
  <si>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</si>
  <si>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</si>
  <si>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</si>
  <si>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</si>
  <si>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</si>
  <si>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</si>
  <si>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</si>
  <si>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</si>
  <si>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</si>
  <si>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</si>
  <si>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</si>
  <si>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</si>
  <si>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</si>
  <si>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</si>
  <si>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</si>
  <si>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</si>
  <si>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</si>
  <si>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</si>
  <si>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</si>
  <si>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</si>
  <si>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</si>
  <si>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</si>
  <si>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</si>
  <si>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</si>
  <si>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</si>
  <si>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</si>
  <si>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</si>
  <si>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</si>
  <si>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</si>
  <si>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</si>
  <si>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</si>
  <si>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</si>
  <si>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</si>
  <si>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</si>
  <si>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</si>
  <si>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</si>
  <si>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</si>
  <si>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</si>
  <si>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</si>
  <si>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</si>
  <si>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</si>
  <si>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</si>
  <si>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</si>
  <si>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</si>
  <si>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</si>
  <si>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</si>
  <si>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</si>
  <si>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</si>
  <si>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</si>
  <si>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</si>
  <si>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</si>
  <si>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</si>
  <si>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</si>
  <si>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</si>
  <si>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</si>
  <si>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</si>
  <si>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</si>
  <si>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</si>
  <si>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</si>
  <si>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</si>
  <si>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</si>
  <si>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</si>
  <si>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</si>
  <si>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</si>
  <si>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</si>
  <si>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</si>
  <si>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</si>
  <si>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</si>
  <si>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</si>
  <si>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</si>
  <si>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</si>
  <si>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</si>
  <si>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</si>
  <si>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</si>
  <si>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</si>
  <si>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</si>
  <si>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</si>
  <si>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</si>
  <si>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</si>
  <si>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</si>
  <si>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</si>
  <si>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</si>
  <si>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</si>
  <si>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</si>
  <si>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</si>
  <si>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</si>
  <si>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</si>
  <si>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</si>
  <si>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</si>
  <si>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</si>
  <si>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</si>
  <si>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</si>
  <si>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</si>
  <si>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</si>
  <si>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</si>
  <si>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</si>
  <si>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</si>
  <si>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</si>
  <si>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</si>
  <si>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</si>
  <si>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</si>
  <si>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</si>
  <si>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</si>
  <si>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</si>
  <si>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</si>
  <si>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</si>
  <si>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</si>
  <si>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</si>
  <si>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</si>
  <si>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</si>
  <si>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</si>
  <si>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</si>
  <si>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</si>
  <si>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</si>
  <si>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</si>
  <si>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</si>
  <si>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</si>
  <si>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</si>
  <si>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</si>
  <si>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</si>
  <si>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</si>
  <si>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</si>
  <si>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</si>
  <si>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</si>
  <si>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</si>
  <si>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</si>
  <si>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</si>
  <si>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</si>
  <si>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</si>
  <si>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</si>
  <si>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</si>
  <si>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</si>
  <si>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</si>
  <si>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</si>
  <si>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</si>
  <si>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</si>
  <si>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</si>
  <si>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</si>
  <si>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</si>
  <si>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</si>
  <si>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</si>
  <si>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</si>
  <si>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</si>
  <si>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</si>
  <si>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</si>
  <si>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</si>
  <si>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</si>
  <si>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</si>
  <si>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</si>
  <si>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</si>
  <si>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</si>
  <si>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</si>
  <si>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</si>
  <si>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</si>
  <si>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</si>
  <si>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</si>
  <si>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</si>
  <si>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</si>
  <si>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</si>
  <si>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</si>
  <si>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</si>
  <si>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</si>
  <si>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</si>
  <si>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</si>
  <si>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</si>
  <si>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</si>
  <si>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</si>
  <si>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</si>
  <si>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</si>
  <si>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</si>
  <si>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</si>
  <si>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</si>
  <si>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</si>
  <si>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</si>
  <si>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</si>
  <si>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</si>
  <si>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</si>
  <si>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</si>
  <si>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</si>
  <si>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</si>
  <si>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</si>
  <si>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</si>
  <si>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</si>
  <si>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</si>
  <si>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</si>
  <si>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</si>
  <si>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</si>
  <si>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</si>
  <si>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</si>
  <si>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</si>
  <si>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</si>
  <si>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</si>
  <si>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</si>
  <si>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</si>
  <si>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</si>
  <si>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</si>
  <si>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</si>
  <si>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</si>
  <si>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</si>
  <si>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</si>
  <si>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</si>
  <si>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</si>
  <si>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</si>
  <si>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</si>
  <si>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</si>
  <si>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</si>
  <si>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</si>
  <si>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</si>
  <si>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</si>
  <si>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</si>
  <si>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</si>
  <si>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</si>
  <si>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</si>
  <si>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</si>
  <si>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</si>
  <si>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</si>
  <si>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</si>
  <si>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</si>
  <si>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</si>
  <si>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</si>
  <si>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</si>
  <si>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</si>
  <si>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</si>
  <si>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</si>
  <si>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</si>
  <si>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</si>
  <si>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</si>
  <si>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</si>
  <si>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</si>
  <si>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</si>
  <si>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</si>
  <si>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</si>
  <si>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</si>
  <si>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</si>
  <si>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</si>
  <si>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</si>
  <si>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</si>
  <si>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</si>
  <si>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</si>
  <si>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</si>
  <si>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</si>
  <si>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</si>
  <si>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</si>
  <si>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</si>
  <si>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</si>
  <si>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</si>
  <si>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</si>
  <si>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</si>
  <si>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</si>
  <si>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</si>
  <si>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</si>
  <si>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</si>
  <si>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</si>
  <si>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</si>
  <si>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</si>
  <si>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</si>
  <si>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</si>
  <si>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</si>
  <si>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</si>
  <si>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</si>
  <si>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</si>
  <si>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</si>
  <si>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</si>
  <si>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</si>
  <si>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</si>
  <si>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</si>
  <si>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</si>
  <si>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</si>
  <si>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</si>
  <si>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</si>
  <si>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</si>
  <si>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</si>
  <si>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</si>
  <si>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</si>
  <si>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</si>
  <si>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</si>
  <si>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</si>
  <si>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</si>
  <si>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</si>
  <si>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</si>
  <si>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</si>
  <si>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</si>
  <si>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</si>
  <si>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</si>
  <si>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</si>
  <si>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</si>
  <si>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</si>
  <si>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</si>
  <si>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</si>
  <si>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</si>
  <si>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</si>
  <si>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</si>
  <si>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</si>
  <si>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</si>
  <si>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</si>
  <si>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</si>
  <si>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</si>
  <si>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</si>
  <si>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</si>
  <si>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</si>
  <si>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</si>
  <si>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</si>
  <si>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</si>
  <si>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</si>
  <si>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</si>
  <si>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</si>
  <si>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</si>
  <si>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</si>
  <si>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</si>
  <si>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</si>
  <si>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</si>
  <si>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</si>
  <si>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</si>
  <si>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</si>
  <si>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</si>
  <si>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</si>
  <si>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</si>
  <si>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</si>
  <si>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</si>
  <si>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</si>
  <si>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</si>
  <si>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</si>
  <si>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</si>
  <si>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</si>
  <si>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</si>
  <si>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</si>
  <si>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</si>
  <si>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</si>
  <si>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</si>
  <si>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</si>
  <si>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</si>
  <si>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</si>
  <si>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</si>
  <si>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</si>
  <si>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</si>
  <si>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</si>
  <si>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</si>
  <si>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</si>
  <si>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</si>
  <si>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</si>
  <si>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</si>
  <si>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</si>
  <si>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</si>
  <si>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</si>
  <si>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</si>
  <si>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</si>
  <si>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</si>
  <si>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</si>
  <si>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</si>
  <si>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</si>
  <si>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</si>
  <si>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</si>
  <si>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</si>
  <si>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</si>
  <si>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</si>
  <si>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</si>
  <si>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</si>
  <si>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</si>
  <si>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</si>
  <si>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</si>
  <si>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</si>
  <si>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</si>
  <si>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</si>
  <si>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</si>
  <si>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</si>
  <si>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</si>
  <si>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</si>
  <si>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</si>
  <si>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</si>
  <si>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</si>
  <si>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</si>
  <si>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</si>
  <si>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</si>
  <si>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</si>
  <si>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</si>
  <si>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</si>
  <si>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</si>
  <si>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</si>
  <si>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</si>
  <si>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</si>
  <si>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</si>
  <si>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</si>
  <si>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</si>
  <si>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</si>
  <si>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</si>
  <si>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</si>
  <si>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</si>
  <si>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</si>
  <si>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</si>
  <si>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</si>
  <si>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</si>
  <si>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</si>
  <si>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</si>
  <si>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</si>
  <si>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</si>
  <si>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</si>
  <si>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</si>
  <si>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</si>
  <si>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</si>
  <si>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</si>
  <si>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</si>
  <si>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</si>
  <si>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</si>
  <si>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</si>
  <si>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</si>
  <si>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</si>
  <si>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</si>
  <si>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</si>
  <si>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</si>
  <si>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</si>
  <si>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</si>
  <si>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</si>
  <si>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</si>
  <si>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</si>
  <si>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</si>
  <si>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</si>
  <si>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</si>
  <si>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</si>
  <si>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</si>
  <si>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</si>
  <si>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</si>
  <si>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</si>
  <si>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</si>
  <si>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</si>
  <si>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</si>
  <si>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</si>
  <si>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</si>
  <si>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</si>
  <si>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</si>
  <si>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</si>
  <si>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</si>
  <si>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</si>
  <si>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</si>
  <si>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</si>
  <si>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</si>
  <si>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</si>
  <si>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</si>
  <si>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</si>
  <si>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</si>
  <si>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</si>
  <si>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</si>
  <si>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</si>
  <si>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</si>
  <si>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</si>
  <si>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</si>
  <si>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</si>
  <si>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</si>
  <si>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</si>
  <si>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</si>
  <si>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</si>
  <si>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</si>
  <si>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</si>
  <si>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</si>
  <si>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</si>
  <si>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</si>
  <si>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</si>
  <si>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</si>
  <si>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</si>
  <si>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</si>
  <si>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</si>
  <si>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</si>
  <si>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</si>
  <si>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</si>
  <si>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</si>
  <si>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</si>
  <si>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</si>
  <si>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</si>
  <si>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</si>
  <si>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</si>
  <si>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</si>
  <si>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</si>
  <si>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</si>
  <si>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</si>
  <si>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</si>
  <si>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</si>
  <si>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</si>
  <si>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</si>
  <si>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</si>
  <si>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</si>
  <si>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</si>
  <si>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</si>
  <si>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</si>
  <si>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</si>
  <si>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</si>
  <si>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</si>
  <si>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</si>
  <si>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</si>
  <si>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</si>
  <si>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</si>
  <si>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</si>
  <si>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</si>
  <si>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</si>
  <si>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</si>
  <si>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</si>
  <si>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</si>
  <si>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</si>
  <si>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</si>
  <si>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</si>
  <si>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</si>
  <si>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</si>
  <si>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</si>
  <si>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</si>
  <si>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</si>
  <si>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</si>
  <si>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</si>
  <si>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</si>
  <si>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</si>
  <si>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</si>
  <si>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</si>
  <si>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</si>
  <si>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</si>
  <si>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</si>
  <si>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</si>
  <si>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</si>
  <si>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</si>
  <si>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</si>
  <si>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</si>
  <si>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</si>
  <si>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</si>
  <si>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</si>
  <si>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</si>
  <si>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</si>
  <si>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</si>
  <si>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</si>
  <si>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</si>
  <si>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</si>
  <si>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</si>
  <si>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</si>
  <si>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</si>
  <si>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</si>
  <si>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</si>
  <si>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</si>
  <si>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</si>
  <si>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</si>
  <si>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</si>
  <si>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</si>
  <si>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</si>
  <si>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</si>
  <si>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</si>
  <si>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</si>
  <si>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</si>
  <si>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</si>
  <si>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</si>
  <si>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</si>
  <si>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</si>
  <si>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</si>
  <si>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</si>
  <si>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</si>
  <si>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</si>
  <si>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</si>
  <si>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</si>
  <si>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</si>
  <si>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</si>
  <si>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</si>
  <si>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</si>
  <si>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</si>
  <si>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</si>
  <si>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</si>
  <si>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</si>
  <si>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</si>
  <si>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</si>
  <si>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</si>
  <si>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</si>
  <si>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</si>
  <si>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</si>
  <si>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</si>
  <si>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</si>
  <si>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</si>
  <si>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</si>
  <si>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</si>
  <si>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</si>
  <si>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</si>
  <si>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</si>
  <si>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</si>
  <si>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</si>
  <si>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</si>
  <si>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</si>
  <si>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</si>
  <si>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</si>
  <si>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</si>
  <si>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</si>
  <si>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</si>
  <si>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</si>
  <si>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</si>
  <si>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</si>
  <si>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</si>
  <si>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</si>
  <si>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</si>
  <si>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</si>
  <si>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</si>
  <si>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</si>
  <si>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</si>
  <si>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</si>
  <si>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</si>
  <si>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</si>
  <si>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</si>
  <si>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</si>
  <si>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</si>
  <si>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</si>
  <si>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</si>
  <si>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</si>
  <si>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</si>
  <si>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</si>
  <si>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</si>
  <si>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</si>
  <si>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</si>
  <si>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</si>
  <si>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</si>
  <si>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</si>
  <si>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</si>
  <si>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</si>
  <si>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</si>
  <si>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</si>
  <si>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</si>
  <si>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</si>
  <si>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</si>
  <si>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</si>
  <si>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</si>
  <si>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</si>
  <si>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</si>
  <si>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</si>
  <si>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</si>
  <si>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</si>
  <si>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</si>
  <si>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</si>
  <si>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</si>
  <si>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</si>
  <si>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</si>
  <si>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</si>
  <si>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</si>
  <si>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</si>
  <si>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</si>
  <si>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</si>
  <si>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</si>
  <si>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</si>
  <si>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</si>
  <si>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</si>
  <si>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</si>
  <si>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</si>
  <si>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</si>
  <si>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</si>
  <si>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</si>
  <si>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</si>
  <si>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</si>
  <si>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</si>
  <si>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</si>
  <si>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</si>
  <si>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</si>
  <si>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</si>
  <si>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</si>
  <si>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</si>
  <si>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</si>
  <si>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</si>
  <si>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</si>
  <si>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</si>
  <si>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</si>
  <si>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</si>
  <si>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</si>
  <si>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</si>
  <si>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</si>
  <si>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</si>
  <si>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</si>
  <si>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</si>
  <si>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</si>
  <si>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</si>
  <si>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</si>
  <si>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</si>
  <si>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</si>
  <si>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</si>
  <si>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</si>
  <si>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</si>
  <si>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</si>
  <si>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</si>
  <si>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</si>
  <si>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</si>
  <si>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</si>
  <si>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</si>
  <si>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</si>
  <si>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</si>
  <si>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</si>
  <si>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</si>
  <si>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</si>
  <si>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</si>
  <si>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</si>
  <si>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</si>
  <si>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</si>
  <si>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</si>
  <si>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</si>
  <si>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</si>
  <si>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</si>
  <si>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</si>
  <si>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</si>
  <si>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</si>
  <si>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</si>
  <si>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</si>
  <si>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</si>
  <si>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</si>
  <si>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</si>
  <si>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</si>
  <si>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</si>
  <si>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</si>
  <si>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</si>
  <si>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</si>
  <si>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</si>
  <si>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</si>
  <si>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</si>
  <si>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</si>
  <si>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</si>
  <si>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</si>
  <si>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</si>
  <si>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</si>
  <si>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</si>
  <si>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</si>
  <si>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</si>
  <si>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</si>
  <si>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</si>
  <si>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</si>
  <si>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</si>
  <si>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</si>
  <si>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</si>
  <si>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</si>
  <si>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</si>
  <si>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</si>
  <si>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</si>
  <si>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</si>
  <si>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</si>
  <si>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</si>
  <si>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</si>
  <si>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</si>
  <si>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</si>
  <si>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</si>
  <si>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</si>
  <si>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</si>
  <si>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</si>
  <si>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</si>
  <si>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</si>
  <si>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</si>
  <si>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</si>
  <si>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</si>
  <si>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</si>
  <si>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</si>
  <si>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</si>
  <si>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</si>
  <si>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</si>
  <si>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</si>
  <si>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</si>
  <si>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</si>
  <si>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</si>
  <si>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</si>
  <si>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</si>
  <si>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</si>
  <si>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</si>
  <si>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</si>
  <si>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</si>
  <si>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</si>
  <si>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</si>
  <si>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</si>
  <si>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</si>
  <si>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</si>
  <si>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</si>
  <si>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</si>
  <si>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</si>
  <si>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</si>
  <si>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</si>
  <si>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</si>
  <si>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</si>
  <si>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</si>
  <si>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</si>
  <si>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</si>
  <si>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</si>
  <si>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</si>
  <si>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</si>
  <si>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</si>
  <si>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</si>
  <si>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</si>
  <si>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</si>
  <si>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</si>
  <si>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</si>
  <si>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</si>
  <si>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</si>
  <si>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</si>
  <si>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</si>
  <si>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</si>
  <si>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</si>
  <si>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</si>
  <si>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</si>
  <si>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</si>
  <si>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</si>
  <si>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</si>
  <si>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</si>
  <si>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</si>
  <si>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</si>
  <si>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</si>
  <si>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</si>
  <si>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</si>
  <si>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</si>
  <si>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</si>
  <si>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</si>
  <si>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</si>
  <si>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</si>
  <si>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</si>
  <si>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</si>
  <si>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</si>
  <si>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</si>
  <si>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</si>
  <si>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</si>
  <si>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</si>
  <si>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</si>
  <si>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</si>
  <si>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</si>
  <si>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</si>
  <si>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</si>
  <si>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</si>
  <si>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</si>
  <si>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</si>
  <si>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</si>
  <si>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</si>
  <si>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</si>
  <si>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</si>
  <si>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</si>
  <si>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</si>
  <si>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</si>
  <si>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</si>
  <si>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</si>
  <si>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</si>
  <si>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</si>
  <si>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</si>
  <si>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</si>
  <si>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</si>
  <si>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</si>
  <si>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</si>
  <si>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</si>
  <si>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</si>
  <si>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</si>
  <si>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</si>
  <si>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</si>
  <si>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</si>
  <si>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</si>
  <si>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</si>
  <si>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</si>
  <si>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</si>
  <si>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</si>
  <si>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</si>
  <si>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</si>
  <si>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</si>
  <si>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</si>
  <si>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</si>
  <si>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</si>
  <si>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</si>
  <si>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</si>
  <si>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</si>
  <si>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</si>
  <si>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</si>
  <si>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</si>
  <si>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</si>
  <si>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</si>
  <si>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</si>
  <si>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</si>
  <si>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</si>
  <si>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</si>
  <si>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</si>
  <si>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</si>
  <si>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</si>
  <si>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</si>
  <si>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</si>
  <si>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</si>
  <si>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</si>
  <si>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</si>
  <si>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</si>
  <si>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</si>
  <si>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</si>
  <si>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</si>
  <si>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</si>
  <si>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</si>
  <si>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</si>
  <si>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</si>
  <si>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</si>
  <si>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</si>
  <si>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</si>
  <si>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</si>
  <si>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</si>
  <si>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</si>
  <si>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</si>
  <si>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</si>
  <si>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</si>
  <si>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</si>
  <si>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</si>
  <si>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</si>
  <si>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</si>
  <si>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</si>
  <si>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</si>
  <si>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</si>
  <si>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</si>
  <si>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</si>
  <si>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</si>
  <si>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</si>
  <si>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</si>
  <si>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</si>
  <si>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</si>
  <si>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</si>
  <si>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</si>
  <si>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</si>
  <si>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</si>
  <si>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</si>
  <si>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</si>
  <si>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</si>
  <si>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</si>
  <si>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</si>
  <si>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</si>
  <si>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</si>
  <si>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</si>
  <si>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</si>
  <si>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</si>
  <si>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</si>
  <si>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</si>
  <si>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</si>
  <si>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</si>
  <si>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</si>
  <si>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</si>
  <si>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</si>
  <si>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</si>
  <si>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</si>
  <si>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</si>
  <si>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</si>
  <si>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</si>
  <si>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</si>
  <si>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</si>
  <si>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</si>
  <si>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</si>
  <si>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</si>
  <si>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</si>
  <si>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</si>
  <si>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</si>
  <si>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</si>
  <si>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</si>
  <si>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</si>
  <si>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</si>
  <si>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</si>
  <si>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</si>
  <si>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</si>
  <si>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</si>
  <si>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</si>
  <si>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</si>
  <si>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</si>
  <si>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</si>
  <si>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</si>
  <si>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</si>
  <si>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</si>
  <si>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</si>
  <si>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</si>
  <si>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</si>
  <si>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</si>
  <si>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</si>
  <si>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</si>
  <si>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</si>
  <si>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</si>
  <si>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</si>
  <si>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</si>
  <si>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</si>
  <si>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</si>
  <si>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</si>
  <si>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</si>
  <si>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</si>
  <si>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</si>
  <si>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</si>
  <si>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</si>
  <si>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</si>
  <si>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</si>
  <si>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</si>
  <si>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</si>
  <si>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</si>
  <si>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</si>
  <si>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</si>
  <si>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</si>
  <si>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</si>
  <si>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</si>
  <si>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</si>
  <si>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</si>
  <si>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</si>
  <si>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</si>
  <si>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</si>
  <si>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</si>
  <si>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</si>
  <si>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</si>
  <si>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</si>
  <si>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</si>
  <si>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</si>
  <si>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</si>
  <si>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</si>
  <si>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</si>
  <si>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</si>
  <si>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</si>
  <si>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</si>
  <si>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</si>
  <si>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</si>
  <si>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</si>
  <si>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</si>
  <si>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</si>
  <si>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</si>
  <si>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</si>
  <si>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</si>
  <si>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</si>
  <si>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</si>
  <si>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</si>
  <si>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</si>
  <si>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</si>
  <si>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</si>
  <si>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</si>
  <si>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</si>
  <si>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</si>
  <si>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</si>
  <si>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</si>
  <si>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</si>
  <si>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</si>
  <si>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</si>
  <si>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</si>
  <si>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</si>
  <si>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</si>
  <si>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</si>
  <si>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</si>
  <si>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</si>
  <si>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</si>
  <si>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</si>
  <si>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</si>
  <si>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</si>
  <si>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</si>
  <si>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</si>
  <si>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</si>
  <si>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</si>
  <si>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</si>
  <si>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</si>
  <si>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</si>
  <si>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</si>
  <si>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</si>
  <si>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</si>
  <si>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</si>
  <si>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</si>
  <si>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</si>
  <si>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</si>
  <si>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</si>
  <si>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</si>
  <si>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</si>
  <si>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</si>
  <si>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</si>
  <si>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</si>
  <si>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</si>
  <si>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</si>
  <si>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</si>
  <si>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</si>
  <si>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</si>
  <si>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</si>
  <si>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</si>
  <si>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</si>
  <si>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</si>
  <si>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</si>
  <si>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</si>
  <si>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</si>
  <si>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</si>
  <si>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</si>
  <si>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</si>
  <si>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</si>
  <si>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</si>
  <si>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</si>
  <si>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</si>
  <si>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</si>
  <si>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</si>
  <si>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</si>
  <si>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</si>
  <si>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</si>
  <si>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</si>
  <si>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</si>
  <si>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</si>
  <si>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</si>
  <si>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</si>
  <si>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</si>
  <si>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</si>
  <si>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</si>
  <si>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</si>
  <si>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</si>
  <si>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</si>
  <si>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</si>
  <si>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</si>
  <si>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</si>
  <si>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</si>
  <si>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</si>
  <si>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</si>
  <si>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</si>
  <si>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</si>
  <si>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</si>
  <si>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</si>
  <si>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</si>
  <si>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</si>
  <si>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</si>
  <si>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</si>
  <si>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</si>
  <si>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</si>
  <si>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</si>
  <si>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</si>
  <si>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</si>
  <si>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Mar</t>
  </si>
  <si>
    <t>May</t>
  </si>
  <si>
    <t>Jun</t>
  </si>
  <si>
    <t>Jul</t>
  </si>
  <si>
    <t>Aug</t>
  </si>
  <si>
    <t>Sep</t>
  </si>
  <si>
    <t>Oct</t>
  </si>
  <si>
    <t>Jan</t>
  </si>
  <si>
    <t>Feb</t>
  </si>
  <si>
    <t>Apr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</si>
  <si>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</si>
  <si>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</si>
  <si>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</si>
  <si>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</si>
  <si>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</si>
  <si>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</si>
  <si>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</si>
  <si>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</si>
  <si>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</si>
  <si>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</si>
  <si>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</si>
  <si>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</si>
  <si>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</si>
  <si>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</si>
  <si>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</si>
  <si>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</si>
  <si>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</si>
  <si>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</si>
  <si>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</si>
  <si>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</si>
  <si>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</si>
  <si>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</si>
  <si>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</si>
  <si>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</si>
  <si>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</si>
  <si>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Backer_count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</si>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</sst>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9" fontId="16" fillId="0" borderId="0" xfId="0" applyNumberFormat="1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9" tint="0.39994506668294322"/>
        </patternFill>
      </fill>
    </dxf>
    <dxf>
      <fill>
        <patternFill>
          <bgColor rgb="FFF69E8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  <border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69E82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Homework.xlsx]Pivot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566774908768428E-2"/>
          <c:y val="0.13403395569468624"/>
          <c:w val="0.78385107438605262"/>
          <c:h val="0.665492006196994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C-4D5E-BB57-E872FE33322F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2C-4D5E-BB57-E872FE33322F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2C-4D5E-BB57-E872FE33322F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2C-4D5E-BB57-E872FE333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944655"/>
        <c:axId val="864909743"/>
      </c:barChart>
      <c:catAx>
        <c:axId val="80794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909743"/>
        <c:crosses val="autoZero"/>
        <c:auto val="1"/>
        <c:lblAlgn val="ctr"/>
        <c:lblOffset val="100"/>
        <c:noMultiLvlLbl val="0"/>
      </c:catAx>
      <c:valAx>
        <c:axId val="8649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4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Homework.xlsx]Pivot 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D-4D54-8F92-7F3FA605436E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DD-4D54-8F92-7F3FA605436E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DD-4D54-8F92-7F3FA605436E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DD-4D54-8F92-7F3FA6054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9217183"/>
        <c:axId val="864909263"/>
      </c:barChart>
      <c:catAx>
        <c:axId val="98921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909263"/>
        <c:crosses val="autoZero"/>
        <c:auto val="1"/>
        <c:lblAlgn val="ctr"/>
        <c:lblOffset val="100"/>
        <c:noMultiLvlLbl val="0"/>
      </c:catAx>
      <c:valAx>
        <c:axId val="86490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1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Homework.xlsx]Pivot Table 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B-4C36-B34F-D4C62E43AB0D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B-4C36-B34F-D4C62E43AB0D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3B-4C36-B34F-D4C62E43A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033887"/>
        <c:axId val="915725631"/>
      </c:lineChart>
      <c:catAx>
        <c:axId val="91903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725631"/>
        <c:crosses val="autoZero"/>
        <c:auto val="1"/>
        <c:lblAlgn val="ctr"/>
        <c:lblOffset val="100"/>
        <c:noMultiLvlLbl val="0"/>
      </c:catAx>
      <c:valAx>
        <c:axId val="91572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03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38511904719719903"/>
          <c:y val="5.3333333333333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82-4E6B-9F82-FC4BD3E3447C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82-4E6B-9F82-FC4BD3E3447C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82-4E6B-9F82-FC4BD3E34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554703"/>
        <c:axId val="915727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82-4E6B-9F82-FC4BD3E3447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B82-4E6B-9F82-FC4BD3E3447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B82-4E6B-9F82-FC4BD3E3447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B82-4E6B-9F82-FC4BD3E3447C}"/>
                  </c:ext>
                </c:extLst>
              </c15:ser>
            </c15:filteredLineSeries>
          </c:ext>
        </c:extLst>
      </c:lineChart>
      <c:catAx>
        <c:axId val="9155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727551"/>
        <c:crosses val="autoZero"/>
        <c:auto val="1"/>
        <c:lblAlgn val="ctr"/>
        <c:lblOffset val="100"/>
        <c:noMultiLvlLbl val="0"/>
      </c:catAx>
      <c:valAx>
        <c:axId val="91572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417512</xdr:colOff>
      <xdr:row>0</xdr:row>
      <xdr:rowOff>44450</xdr:rowOff>
    </xdr:from>
    <xdr:to>
      <xdr:col>14</xdr:col>
      <xdr:colOff>387350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BF971-C2E4-2260-D65D-4F53841F5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</xdr:colOff>
      <xdr:row>0</xdr:row>
      <xdr:rowOff>187325</xdr:rowOff>
    </xdr:from>
    <xdr:to>
      <xdr:col>20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4EAF8-71FD-D46B-EDA8-A2856F636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417512</xdr:colOff>
      <xdr:row>0</xdr:row>
      <xdr:rowOff>104774</xdr:rowOff>
    </xdr:from>
    <xdr:to>
      <xdr:col>15</xdr:col>
      <xdr:colOff>276225</xdr:colOff>
      <xdr:row>19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3E5D3-F02D-C921-EECA-3A521B331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66675</xdr:rowOff>
    </xdr:from>
    <xdr:to>
      <xdr:col>6</xdr:col>
      <xdr:colOff>646113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F89CB-A1FA-26A1-4ACF-1BC2B0382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 White" refreshedDate="45018.396293287034" createdVersion="8" refreshedVersion="8" minRefreshableVersion="3" recordCount="1001" xr:uid="{9582BC16-0D2B-4CEC-9787-D7591B9BA8FB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9B8426-A939-4549-B23A-365473C7FC7B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3E4D1A-4F14-442E-929B-D8F7BD77B061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AB0E84-545A-478C-849E-CF52B48A9BE2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B5" sqref="B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3" width="11.1640625" bestFit="1" customWidth="1"/>
    <col min="14" max="14" width="22.33203125" bestFit="1" customWidth="1"/>
    <col min="15" max="15" width="22.33203125" customWidth="1"/>
    <col min="18" max="18" width="28" bestFit="1" customWidth="1"/>
    <col min="19" max="19" width="28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(((L2/60)/60)/24)++DATE(1970,1,1)</f>
        <v>42336.25</v>
      </c>
      <c r="O2" s="11">
        <f>(((M2/60)/60)/24)++DATE(1970,1,1)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5" si="0">E3/D3*100</f>
        <v>1040</v>
      </c>
      <c r="G3" t="s">
        <v>20</v>
      </c>
      <c r="H3">
        <v>158</v>
      </c>
      <c r="I3" s="7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(((L3/60)/60)/24)++DATE(1970,1,1)</f>
        <v>41870.208333333336</v>
      </c>
      <c r="O3" s="11">
        <f t="shared" ref="O3:O66" si="3">(((M3/60)/60)/24)++DATE(1970,1,1)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E66/D66*100</f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(((L67/60)/60)/24)++DATE(1970,1,1)</f>
        <v>40570.25</v>
      </c>
      <c r="O67" s="11">
        <f t="shared" ref="O67:O130" si="7">(((M67/60)/60)/24)++DATE(1970,1,1)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E130/D130*100</f>
        <v>60.334277620396605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7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(((L131/60)/60)/24)++DATE(1970,1,1)</f>
        <v>42038.25</v>
      </c>
      <c r="O131" s="11">
        <f t="shared" ref="O131:O194" si="11">(((M131/60)/60)/24)++DATE(1970,1,1)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E194/D194*100</f>
        <v>19.992957746478872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7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(((L195/60)/60)/24)++DATE(1970,1,1)</f>
        <v>43198.208333333328</v>
      </c>
      <c r="O195" s="11">
        <f t="shared" ref="O195:O258" si="15">(((M195/60)/60)/24)++DATE(1970,1,1)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E258/D258*100</f>
        <v>23.390243902439025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7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(((L259/60)/60)/24)++DATE(1970,1,1)</f>
        <v>41338.25</v>
      </c>
      <c r="O259" s="11">
        <f t="shared" ref="O259:O322" si="19">(((M259/60)/60)/24)++DATE(1970,1,1)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E322/D322*100</f>
        <v>9.5876777251184837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7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(((L323/60)/60)/24)++DATE(1970,1,1)</f>
        <v>40634.208333333336</v>
      </c>
      <c r="O323" s="11">
        <f t="shared" ref="O323:O386" si="23">(((M323/60)/60)/24)++DATE(1970,1,1)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E386/D386*100</f>
        <v>172.00961538461539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(((L387/60)/60)/24)++DATE(1970,1,1)</f>
        <v>43553.208333333328</v>
      </c>
      <c r="O387" s="11">
        <f t="shared" ref="O387:O450" si="27">(((M387/60)/60)/24)++DATE(1970,1,1)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E450/D450*100</f>
        <v>50.482758620689658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7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(((L451/60)/60)/24)++DATE(1970,1,1)</f>
        <v>43530.25</v>
      </c>
      <c r="O451" s="11">
        <f t="shared" ref="O451:O514" si="31">(((M451/60)/60)/24)++DATE(1970,1,1)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E514/D514*100</f>
        <v>139.31868131868131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7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(((L515/60)/60)/24)++DATE(1970,1,1)</f>
        <v>40430.208333333336</v>
      </c>
      <c r="O515" s="11">
        <f t="shared" ref="O515:O578" si="35">(((M515/60)/60)/24)++DATE(1970,1,1)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E578/D578*100</f>
        <v>64.927835051546396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7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(((L579/60)/60)/24)++DATE(1970,1,1)</f>
        <v>40613.25</v>
      </c>
      <c r="O579" s="11">
        <f t="shared" ref="O579:O642" si="39">(((M579/60)/60)/24)++DATE(1970,1,1)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E642/D642*100</f>
        <v>16.501669449081803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7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(((L643/60)/60)/24)++DATE(1970,1,1)</f>
        <v>42786.25</v>
      </c>
      <c r="O643" s="11">
        <f t="shared" ref="O643:O706" si="43">(((M643/60)/60)/24)++DATE(1970,1,1)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E706/D706*100</f>
        <v>122.78160919540231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(((L707/60)/60)/24)++DATE(1970,1,1)</f>
        <v>41619.25</v>
      </c>
      <c r="O707" s="11">
        <f t="shared" ref="O707:O770" si="47">(((M707/60)/60)/24)++DATE(1970,1,1)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E770/D770*100</f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7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(((L771/60)/60)/24)++DATE(1970,1,1)</f>
        <v>41501.208333333336</v>
      </c>
      <c r="O771" s="11">
        <f t="shared" ref="O771:O834" si="51">(((M771/60)/60)/24)++DATE(1970,1,1)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E834/D834*100</f>
        <v>315.17592592592592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7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(((L835/60)/60)/24)++DATE(1970,1,1)</f>
        <v>40588.25</v>
      </c>
      <c r="O835" s="11">
        <f t="shared" ref="O835:O898" si="55">(((M835/60)/60)/24)++DATE(1970,1,1)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E898/D898*100</f>
        <v>774.43434343434342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7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(((L899/60)/60)/24)++DATE(1970,1,1)</f>
        <v>43583.208333333328</v>
      </c>
      <c r="O899" s="11">
        <f t="shared" ref="O899:O962" si="59">(((M899/60)/60)/24)++DATE(1970,1,1)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E962/D962*100</f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7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(((L963/60)/60)/24)++DATE(1970,1,1)</f>
        <v>40591.25</v>
      </c>
      <c r="O963" s="11">
        <f t="shared" ref="O963:O1001" si="63">(((M963/60)/60)/24)++DATE(1970,1,1)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ellIs" dxfId="7" priority="4" operator="equal">
      <formula>"Canceled"</formula>
    </cfRule>
    <cfRule type="cellIs" dxfId="6" priority="5" operator="equal">
      <formula>"Live"</formula>
    </cfRule>
    <cfRule type="cellIs" dxfId="5" priority="6" operator="equal">
      <formula>"Successful"</formula>
    </cfRule>
    <cfRule type="cellIs" dxfId="4" priority="7" operator="equal">
      <formula>"failed"</formula>
    </cfRule>
  </conditionalFormatting>
  <conditionalFormatting sqref="F31:F1001">
    <cfRule type="colorScale" priority="3">
      <colorScale>
        <cfvo type="min"/>
        <cfvo type="percentile" val="100"/>
        <cfvo type="max"/>
        <color theme="5" tint="-0.499984740745262"/>
        <color theme="9" tint="-0.249977111117893"/>
        <color theme="4" tint="-0.249977111117893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theme="5" tint="-0.249977111117893"/>
        <color theme="9" tint="-0.249977111117893"/>
        <color theme="8" tint="-0.249977111117893"/>
      </colorScale>
    </cfRule>
  </conditionalFormatting>
  <conditionalFormatting sqref="F1">
    <cfRule type="colorScale" priority="1">
      <colorScale>
        <cfvo type="min"/>
        <cfvo type="percentile" val="100"/>
        <cfvo type="max"/>
        <color theme="5" tint="-0.499984740745262"/>
        <color theme="9" tint="-0.249977111117893"/>
        <color theme="8" tint="-0.499984740745262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81BD-ECDF-4D36-BEE4-0721A270586F}">
  <dimension ref="A1:F14"/>
  <sheetViews>
    <sheetView workbookViewId="0">
      <selection activeCell="S25" sqref="S25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12.08203125" bestFit="1" customWidth="1"/>
    <col min="8" max="8" width="9.75" bestFit="1" customWidth="1"/>
    <col min="9" max="9" width="10.5" bestFit="1" customWidth="1"/>
    <col min="10" max="10" width="7.25" bestFit="1" customWidth="1"/>
    <col min="11" max="12" width="11" bestFit="1" customWidth="1"/>
  </cols>
  <sheetData>
    <row r="1" spans="1:6" x14ac:dyDescent="0.35">
      <c r="A1" s="8" t="s">
        <v>6</v>
      </c>
      <c r="B1" t="s">
        <v>2035</v>
      </c>
    </row>
    <row r="3" spans="1:6" x14ac:dyDescent="0.35">
      <c r="A3" s="8" t="s">
        <v>2036</v>
      </c>
      <c r="B3" s="8" t="s">
        <v>2037</v>
      </c>
    </row>
    <row r="4" spans="1:6" x14ac:dyDescent="0.3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9" t="s">
        <v>2038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35">
      <c r="A6" s="9" t="s">
        <v>2039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35">
      <c r="A7" s="9" t="s">
        <v>2040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35">
      <c r="A8" s="9" t="s">
        <v>2041</v>
      </c>
      <c r="B8" s="10"/>
      <c r="C8" s="10"/>
      <c r="D8" s="10"/>
      <c r="E8" s="10">
        <v>4</v>
      </c>
      <c r="F8" s="10">
        <v>4</v>
      </c>
    </row>
    <row r="9" spans="1:6" x14ac:dyDescent="0.35">
      <c r="A9" s="9" t="s">
        <v>2042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35">
      <c r="A10" s="9" t="s">
        <v>2043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35">
      <c r="A11" s="9" t="s">
        <v>2044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35">
      <c r="A12" s="9" t="s">
        <v>2045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35">
      <c r="A13" s="9" t="s">
        <v>2046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35">
      <c r="A14" s="9" t="s">
        <v>2034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866F-1782-41AD-BB83-BB3121CB08B6}">
  <dimension ref="A1:F30"/>
  <sheetViews>
    <sheetView topLeftCell="A4" workbookViewId="0">
      <selection activeCell="S32" sqref="S32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8" t="s">
        <v>6</v>
      </c>
      <c r="B1" t="s">
        <v>2035</v>
      </c>
    </row>
    <row r="2" spans="1:6" x14ac:dyDescent="0.35">
      <c r="A2" s="8" t="s">
        <v>2031</v>
      </c>
      <c r="B2" t="s">
        <v>2035</v>
      </c>
    </row>
    <row r="4" spans="1:6" x14ac:dyDescent="0.35">
      <c r="A4" s="8" t="s">
        <v>2036</v>
      </c>
      <c r="B4" s="8" t="s">
        <v>2037</v>
      </c>
    </row>
    <row r="5" spans="1:6" x14ac:dyDescent="0.3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9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5">
      <c r="A7" s="9" t="s">
        <v>2048</v>
      </c>
      <c r="B7" s="10"/>
      <c r="C7" s="10"/>
      <c r="D7" s="10"/>
      <c r="E7" s="10">
        <v>4</v>
      </c>
      <c r="F7" s="10">
        <v>4</v>
      </c>
    </row>
    <row r="8" spans="1:6" x14ac:dyDescent="0.35">
      <c r="A8" s="9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5">
      <c r="A9" s="9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5">
      <c r="A10" s="9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5">
      <c r="A11" s="9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5">
      <c r="A12" s="9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5">
      <c r="A13" s="9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5">
      <c r="A14" s="9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5">
      <c r="A15" s="9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5">
      <c r="A16" s="9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5">
      <c r="A17" s="9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5">
      <c r="A18" s="9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5">
      <c r="A19" s="9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5">
      <c r="A20" s="9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5">
      <c r="A21" s="9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5">
      <c r="A22" s="9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5">
      <c r="A23" s="9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5">
      <c r="A24" s="9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5">
      <c r="A25" s="9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5">
      <c r="A26" s="9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5">
      <c r="A27" s="9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5">
      <c r="A28" s="9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5">
      <c r="A29" s="9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35">
      <c r="A30" s="9" t="s">
        <v>2034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E714-7AFF-452B-B5EF-73A1DC3540A0}">
  <dimension ref="A1:E18"/>
  <sheetViews>
    <sheetView workbookViewId="0">
      <selection activeCell="D35" sqref="D35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8" t="s">
        <v>2031</v>
      </c>
      <c r="B1" t="s">
        <v>2035</v>
      </c>
    </row>
    <row r="2" spans="1:5" x14ac:dyDescent="0.35">
      <c r="A2" s="8" t="s">
        <v>2085</v>
      </c>
      <c r="B2" t="s">
        <v>2035</v>
      </c>
    </row>
    <row r="4" spans="1:5" x14ac:dyDescent="0.35">
      <c r="A4" s="8" t="s">
        <v>2036</v>
      </c>
      <c r="B4" s="8" t="s">
        <v>2037</v>
      </c>
    </row>
    <row r="5" spans="1:5" x14ac:dyDescent="0.3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9" t="s">
        <v>2080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35">
      <c r="A7" s="9" t="s">
        <v>2081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35">
      <c r="A8" s="9" t="s">
        <v>2073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35">
      <c r="A9" s="9" t="s">
        <v>2082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35">
      <c r="A10" s="9" t="s">
        <v>2074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35">
      <c r="A11" s="9" t="s">
        <v>2075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35">
      <c r="A12" s="9" t="s">
        <v>2076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35">
      <c r="A13" s="9" t="s">
        <v>2077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35">
      <c r="A14" s="9" t="s">
        <v>2078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35">
      <c r="A15" s="9" t="s">
        <v>2079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35">
      <c r="A16" s="9" t="s">
        <v>2083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35">
      <c r="A17" s="9" t="s">
        <v>2084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35">
      <c r="A18" s="9" t="s">
        <v>2034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5D40-67FF-4C41-ADC8-C2AE3883AF27}">
  <dimension ref="A1:H13"/>
  <sheetViews>
    <sheetView workbookViewId="0">
      <selection activeCell="N18" sqref="N18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2" bestFit="1" customWidth="1"/>
    <col min="6" max="6" width="19.25" style="14" bestFit="1" customWidth="1"/>
    <col min="7" max="7" width="15.5" style="14" bestFit="1" customWidth="1"/>
    <col min="8" max="8" width="18.75" style="14" bestFit="1" customWidth="1"/>
  </cols>
  <sheetData>
    <row r="1" spans="1:8" x14ac:dyDescent="0.35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5">
      <c r="A2" t="s">
        <v>2094</v>
      </c>
      <c r="B2">
        <f>COUNTIFS(Crowdfunding!D$2:D$1001, "&lt;1000", Crowdfunding!G$2:G$1001, "successful")</f>
        <v>30</v>
      </c>
      <c r="C2">
        <f>COUNTIFS(Crowdfunding!D$2:D$1001, "&lt;1000", Crowdfunding!G$2:G$1001, "failed")</f>
        <v>20</v>
      </c>
      <c r="D2">
        <f>COUNTIFS(Crowdfunding!D$2:D$1001, "&lt;1000", Crowdfunding!G$2:G$1001, "canceled")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35">
      <c r="A3" t="s">
        <v>2095</v>
      </c>
      <c r="B3">
        <f>COUNTIFS(Crowdfunding!D$2:D$1002,"&gt;=1000",Crowdfunding!D$2:D$1002,"&lt;=4999",Crowdfunding!G$2:G$1002,"successful")</f>
        <v>191</v>
      </c>
      <c r="C3">
        <f>COUNTIFS(Crowdfunding!D$2:D$1002,"&gt;=1000",Crowdfunding!D$2:D$1002,"&lt;=4999",Crowdfunding!G$2:G$1002,"Failed")</f>
        <v>38</v>
      </c>
      <c r="D3">
        <f>COUNTIFS(Crowdfunding!D$2:D$1002,"&gt;=1000",Crowdfunding!D$2:D$1002,"&lt;=4999",Crowdfunding!G$2:G$1002,"Canceled")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35">
      <c r="A4" t="s">
        <v>2096</v>
      </c>
      <c r="B4">
        <f>COUNTIFS(Crowdfunding!D$2:D$1002,"&gt;=5000",Crowdfunding!D$2:D$1002,"&lt;=9999",Crowdfunding!G$2:G$1002,"successful")</f>
        <v>164</v>
      </c>
      <c r="C4">
        <f>COUNTIFS(Crowdfunding!D$2:D$1002,"&gt;=5000",Crowdfunding!D$2:D$1002,"&lt;=9999",Crowdfunding!G$2:G$1002,"failed")</f>
        <v>126</v>
      </c>
      <c r="D4">
        <f>COUNTIFS(Crowdfunding!D$2:D$1002,"&gt;=5000",Crowdfunding!D$2:D$1002,"&lt;=9999",Crowdfunding!G$2:G$1002,"canceled")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35">
      <c r="A5" t="s">
        <v>2097</v>
      </c>
      <c r="B5">
        <f>COUNTIFS(Crowdfunding!D$2:D$1002,"&gt;=10000",Crowdfunding!D$2:D$1002,"&lt;=14999",Crowdfunding!G$2:G$1002,"successful")</f>
        <v>4</v>
      </c>
      <c r="C5">
        <f>COUNTIFS(Crowdfunding!D$2:D$1002,"&gt;=10000",Crowdfunding!D$2:D$1002,"&lt;=14999",Crowdfunding!G$2:G$1002,"Failed")</f>
        <v>5</v>
      </c>
      <c r="D5">
        <f>COUNTIFS(Crowdfunding!D$2:D$1002,"&gt;=10000",Crowdfunding!D$2:D$1002,"&lt;=14999",Crowdfunding!G$2:G$1002,"canceled")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35">
      <c r="A6" t="s">
        <v>2098</v>
      </c>
      <c r="B6">
        <f>COUNTIFS(Crowdfunding!D$2:D$1002,"&gt;=15000",Crowdfunding!D$2:D$1002,"&lt;=19999",Crowdfunding!G$2:G$1002,"successful")</f>
        <v>10</v>
      </c>
      <c r="C6">
        <f>COUNTIFS(Crowdfunding!D$2:D$1002,"&gt;=15000",Crowdfunding!D$2:D$1002,"&lt;=19999",Crowdfunding!G$2:G$1002,"failed")</f>
        <v>0</v>
      </c>
      <c r="D6">
        <f>COUNTIFS(Crowdfunding!D$2:D$1002,"&gt;=15000",Crowdfunding!D$2:D$1002,"&lt;=19999",Crowdfunding!G$2:G$1002,"canceled")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35">
      <c r="A7" t="s">
        <v>2099</v>
      </c>
      <c r="B7">
        <f>COUNTIFS(Crowdfunding!D$2:D$1002,"&gt;=20000",Crowdfunding!D$2:D$1002,"&lt;=24999",Crowdfunding!G$2:G$1002,"successful")</f>
        <v>7</v>
      </c>
      <c r="C7">
        <f>COUNTIFS(Crowdfunding!D$2:D$1002,"&gt;=20000",Crowdfunding!D$2:D$1002,"&lt;=24999",Crowdfunding!G$2:G$1002,"failed")</f>
        <v>0</v>
      </c>
      <c r="D7">
        <f>COUNTIFS(Crowdfunding!D$2:D$1002,"&gt;=20000",Crowdfunding!D$2:D$1002,"&lt;=24999",Crowdfunding!G$2:G$1002,"canceled")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35">
      <c r="A8" t="s">
        <v>2100</v>
      </c>
      <c r="B8">
        <f>COUNTIFS(Crowdfunding!D$2:D$1002,"&gt;=25000",Crowdfunding!D$2:D$1002,"&lt;=29999",Crowdfunding!G$2:G$1002,"successful")</f>
        <v>11</v>
      </c>
      <c r="C8">
        <f>COUNTIFS(Crowdfunding!D$2:D$1002,"&gt;=25000",Crowdfunding!D$2:D$1002,"&lt;=29999",Crowdfunding!G$2:G$1002,"failed")</f>
        <v>3</v>
      </c>
      <c r="D8">
        <f>COUNTIFS(Crowdfunding!D$2:D$1002,"&gt;=25000",Crowdfunding!D$2:D$1002,"&lt;=29999",Crowdfunding!G$2:G$1002,"canceled")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35">
      <c r="A9" t="s">
        <v>2101</v>
      </c>
      <c r="B9">
        <f>COUNTIFS(Crowdfunding!D$2:D$1002,"&gt;=30000",Crowdfunding!D$2:D$1002,"&lt;=34999",Crowdfunding!G$2:G$1002,"successful")</f>
        <v>7</v>
      </c>
      <c r="C9">
        <f>COUNTIFS(Crowdfunding!D$2:D$1002,"&gt;=30000",Crowdfunding!D$2:D$1002,"&lt;=34999",Crowdfunding!G$2:G$1002,"failed")</f>
        <v>0</v>
      </c>
      <c r="D9">
        <f>COUNTIFS(Crowdfunding!D$2:D$1002,"&gt;=30000",Crowdfunding!D$2:D$1002,"&lt;=34999",Crowdfunding!G$2:G$1002,"canceled")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35">
      <c r="A10" t="s">
        <v>2102</v>
      </c>
      <c r="B10">
        <f>COUNTIFS(Crowdfunding!D$2:D$1002,"&gt;=35000",Crowdfunding!D$2:D$1002,"&lt;=39999",Crowdfunding!G$2:G$1002,"successful")</f>
        <v>8</v>
      </c>
      <c r="C10">
        <f>COUNTIFS(Crowdfunding!D$2:D$1002,"&gt;=35000",Crowdfunding!D$2:D$1002,"&lt;=39999",Crowdfunding!G$2:G$1002,"failed")</f>
        <v>3</v>
      </c>
      <c r="D10">
        <f>COUNTIFS(Crowdfunding!D$2:D$1002,"&gt;=35000",Crowdfunding!D$2:D$1002,"&lt;=39999",Crowdfunding!G$2:G$1002,"canceled")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35">
      <c r="A11" t="s">
        <v>2103</v>
      </c>
      <c r="B11">
        <f>COUNTIFS(Crowdfunding!D$2:D$1002,"&gt;=40000",Crowdfunding!D$2:D$1002,"&lt;=44999",Crowdfunding!G$2:G$1002,"successful")</f>
        <v>11</v>
      </c>
      <c r="C11">
        <f>COUNTIFS(Crowdfunding!D$2:D$1002,"&gt;=40000",Crowdfunding!D$2:D$1002,"&lt;=44999",Crowdfunding!G$2:G$1002,"failed")</f>
        <v>3</v>
      </c>
      <c r="D11">
        <f>COUNTIFS(Crowdfunding!D$2:D$1002,"&gt;=40000",Crowdfunding!D$2:D$1002,"&lt;=44999",Crowdfunding!G$2:G$1002,"canceled")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35">
      <c r="A12" t="s">
        <v>2104</v>
      </c>
      <c r="B12">
        <f>COUNTIFS(Crowdfunding!D$2:D$1002,"&gt;=45000",Crowdfunding!D$2:D$1002,"&lt;=49999",Crowdfunding!G$2:G$1002,"successful")</f>
        <v>8</v>
      </c>
      <c r="C12">
        <f>COUNTIFS(Crowdfunding!D$2:D$1002,"&gt;=45000",Crowdfunding!D$2:D$1002,"&lt;=49999",Crowdfunding!G$2:G$1002,"failed")</f>
        <v>3</v>
      </c>
      <c r="D12">
        <f>COUNTIFS(Crowdfunding!D$2:D$1002,"&gt;=45000",Crowdfunding!D$2:D$1002,"&lt;=49999",Crowdfunding!G$2:G$1002,"canceled")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35">
      <c r="A13" t="s">
        <v>2105</v>
      </c>
      <c r="B13">
        <f>COUNTIFS(Crowdfunding!D$2:D$1002,"&gt;50000",Crowdfunding!G$2:G$1002,"successful")</f>
        <v>114</v>
      </c>
      <c r="C13">
        <f>COUNTIFS(Crowdfunding!D$2:D$1002,"&gt;50000",Crowdfunding!G$2:G$1002,"failed")</f>
        <v>163</v>
      </c>
      <c r="D13">
        <f>COUNTIFS(Crowdfunding!D$2:D$1002,"&gt;50000",Crowdfunding!G$2:G$1002,"canceled")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841A-D7AC-4871-862D-6CAE231F0CD9}">
  <dimension ref="A1:I10"/>
  <sheetViews>
    <sheetView tabSelected="1" workbookViewId="0">
      <selection activeCell="I5" sqref="I5"/>
    </sheetView>
  </sheetViews>
  <sheetFormatPr defaultRowHeight="15.5" x14ac:dyDescent="0.35"/>
  <cols>
    <col min="1" max="1" width="9.33203125" bestFit="1" customWidth="1"/>
    <col min="2" max="2" width="12.83203125" bestFit="1" customWidth="1"/>
    <col min="4" max="4" width="8.33203125" bestFit="1" customWidth="1"/>
    <col min="5" max="5" width="12" bestFit="1" customWidth="1"/>
    <col min="8" max="8" width="16.75" bestFit="1" customWidth="1"/>
    <col min="9" max="9" width="10.83203125" bestFit="1" customWidth="1"/>
  </cols>
  <sheetData>
    <row r="1" spans="1:9" x14ac:dyDescent="0.35">
      <c r="A1" t="s">
        <v>2106</v>
      </c>
      <c r="B1" t="s">
        <v>2107</v>
      </c>
      <c r="D1" t="s">
        <v>2106</v>
      </c>
      <c r="E1" t="s">
        <v>2108</v>
      </c>
      <c r="H1" t="s">
        <v>2111</v>
      </c>
      <c r="I1" s="5">
        <f>AVERAGE(B2:B10,E2:E10)</f>
        <v>328.88888888888891</v>
      </c>
    </row>
    <row r="2" spans="1:9" x14ac:dyDescent="0.35">
      <c r="A2" t="s">
        <v>2109</v>
      </c>
      <c r="B2">
        <v>158</v>
      </c>
      <c r="D2" t="s">
        <v>2110</v>
      </c>
      <c r="E2">
        <v>0</v>
      </c>
      <c r="H2" t="s">
        <v>2112</v>
      </c>
      <c r="I2">
        <f>MEDIAN(B2:B10,E2:E10)</f>
        <v>129</v>
      </c>
    </row>
    <row r="3" spans="1:9" x14ac:dyDescent="0.35">
      <c r="A3" t="s">
        <v>2109</v>
      </c>
      <c r="B3">
        <v>1425</v>
      </c>
      <c r="D3" t="s">
        <v>2110</v>
      </c>
      <c r="E3">
        <v>24</v>
      </c>
      <c r="H3" t="s">
        <v>2113</v>
      </c>
      <c r="I3">
        <f>MIN(B2:B10,E2:E10)</f>
        <v>0</v>
      </c>
    </row>
    <row r="4" spans="1:9" x14ac:dyDescent="0.35">
      <c r="A4" t="s">
        <v>2109</v>
      </c>
      <c r="B4">
        <v>174</v>
      </c>
      <c r="D4" t="s">
        <v>2110</v>
      </c>
      <c r="E4">
        <v>53</v>
      </c>
      <c r="H4" t="s">
        <v>2114</v>
      </c>
      <c r="I4">
        <f>MAX(B2:B10,E2:E10)</f>
        <v>1425</v>
      </c>
    </row>
    <row r="5" spans="1:9" x14ac:dyDescent="0.35">
      <c r="A5" t="s">
        <v>2109</v>
      </c>
      <c r="B5">
        <v>227</v>
      </c>
      <c r="D5" t="s">
        <v>2110</v>
      </c>
      <c r="E5">
        <v>18</v>
      </c>
      <c r="H5" t="s">
        <v>2115</v>
      </c>
      <c r="I5">
        <f>_xlfn.VAR.S(B2:B10,E2:E10)</f>
        <v>236523.28104575165</v>
      </c>
    </row>
    <row r="6" spans="1:9" x14ac:dyDescent="0.35">
      <c r="A6" t="s">
        <v>2109</v>
      </c>
      <c r="B6">
        <v>220</v>
      </c>
      <c r="D6" t="s">
        <v>2110</v>
      </c>
      <c r="E6">
        <v>44</v>
      </c>
      <c r="H6" t="s">
        <v>2116</v>
      </c>
      <c r="I6">
        <f>_xlfn.STDEV.S(B2:B10,E2:E10)</f>
        <v>486.33659233678031</v>
      </c>
    </row>
    <row r="7" spans="1:9" x14ac:dyDescent="0.35">
      <c r="A7" t="s">
        <v>2109</v>
      </c>
      <c r="B7">
        <v>98</v>
      </c>
      <c r="D7" t="s">
        <v>2110</v>
      </c>
      <c r="E7">
        <v>27</v>
      </c>
    </row>
    <row r="8" spans="1:9" x14ac:dyDescent="0.35">
      <c r="A8" t="s">
        <v>2109</v>
      </c>
      <c r="B8">
        <v>100</v>
      </c>
      <c r="D8" t="s">
        <v>2110</v>
      </c>
      <c r="E8">
        <v>55</v>
      </c>
    </row>
    <row r="9" spans="1:9" x14ac:dyDescent="0.35">
      <c r="A9" t="s">
        <v>2109</v>
      </c>
      <c r="B9">
        <v>1249</v>
      </c>
      <c r="D9" t="s">
        <v>2110</v>
      </c>
      <c r="E9">
        <v>200</v>
      </c>
    </row>
    <row r="10" spans="1:9" x14ac:dyDescent="0.35">
      <c r="A10" t="s">
        <v>2109</v>
      </c>
      <c r="B10">
        <v>1396</v>
      </c>
      <c r="D10" t="s">
        <v>2110</v>
      </c>
      <c r="E10">
        <v>452</v>
      </c>
    </row>
  </sheetData>
  <conditionalFormatting sqref="A2:A10 H2:H6">
    <cfRule type="cellIs" dxfId="3" priority="2" operator="equal">
      <formula>"successful"</formula>
    </cfRule>
    <cfRule type="containsText" dxfId="2" priority="4" operator="containsText" text="Successful">
      <formula>NOT(ISERROR(SEARCH("Successful",A2)))</formula>
    </cfRule>
  </conditionalFormatting>
  <conditionalFormatting sqref="D2:D10">
    <cfRule type="containsText" dxfId="1" priority="1" operator="containsText" text="Failed">
      <formula>NOT(ISERROR(SEARCH("Failed",D2)))</formula>
    </cfRule>
    <cfRule type="containsText" dxfId="0" priority="3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Lauren White</cp:lastModifiedBy>
  <dcterms:created xsi:type="dcterms:W3CDTF">2021-09-29T18:52:28Z</dcterms:created>
  <dcterms:modified xsi:type="dcterms:W3CDTF">2023-04-02T18:47:07Z</dcterms:modified>
</cp:coreProperties>
</file>