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421"/>
  <workbookPr showInkAnnotation="0" autoCompressPictures="0"/>
  <bookViews>
    <workbookView xWindow="0" yWindow="0" windowWidth="32740" windowHeight="20540" tabRatio="500"/>
  </bookViews>
  <sheets>
    <sheet name="MC" sheetId="3" r:id="rId1"/>
    <sheet name="Volunteers" sheetId="6" r:id="rId2"/>
    <sheet name="Vehicles" sheetId="4" r:id="rId3"/>
  </sheets>
  <definedNames>
    <definedName name="_xlnm._FilterDatabase" localSheetId="1" hidden="1">Volunteers!$C$1:$E$12</definedName>
  </definedName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I39" i="3" l="1"/>
  <c r="I40" i="3"/>
  <c r="I41" i="3"/>
  <c r="I42" i="3"/>
  <c r="I43" i="3"/>
  <c r="I44" i="3"/>
  <c r="I45" i="3"/>
  <c r="I46" i="3"/>
  <c r="I47" i="3"/>
  <c r="I38" i="3"/>
  <c r="B38" i="3"/>
  <c r="D10" i="3"/>
  <c r="D13" i="3"/>
  <c r="D14" i="3"/>
  <c r="D15" i="3"/>
  <c r="D19" i="3"/>
  <c r="D20" i="3"/>
  <c r="D21" i="3"/>
  <c r="D22" i="3"/>
  <c r="J14" i="3"/>
  <c r="K14" i="3"/>
  <c r="L14" i="3"/>
  <c r="J15" i="3"/>
  <c r="K15" i="3"/>
  <c r="L15" i="3"/>
  <c r="J13" i="3"/>
  <c r="K13" i="3"/>
  <c r="L13" i="3"/>
  <c r="B46" i="3"/>
  <c r="C46" i="3"/>
  <c r="B47" i="3"/>
  <c r="C47" i="3"/>
  <c r="E3" i="4"/>
  <c r="E4" i="4"/>
  <c r="E5" i="4"/>
  <c r="E6" i="4"/>
  <c r="E7" i="4"/>
  <c r="E8" i="4"/>
  <c r="E9" i="4"/>
  <c r="E10" i="4"/>
  <c r="E11" i="4"/>
  <c r="E12" i="4"/>
  <c r="E13" i="4"/>
  <c r="E14" i="4"/>
  <c r="E15" i="4"/>
  <c r="E16" i="4"/>
  <c r="E17" i="4"/>
  <c r="E2" i="4"/>
  <c r="C6" i="6"/>
  <c r="C2" i="6"/>
  <c r="C3" i="6"/>
  <c r="C4" i="6"/>
  <c r="C5" i="6"/>
  <c r="C7" i="6"/>
  <c r="C8" i="6"/>
  <c r="C9" i="6"/>
  <c r="C10" i="6"/>
  <c r="C11" i="6"/>
  <c r="C12" i="6"/>
  <c r="D18" i="3"/>
  <c r="C38" i="3"/>
  <c r="B39" i="3"/>
  <c r="C39" i="3"/>
  <c r="B40" i="3"/>
  <c r="C40" i="3"/>
  <c r="B41" i="3"/>
  <c r="C41" i="3"/>
  <c r="B42" i="3"/>
  <c r="C42" i="3"/>
  <c r="B43" i="3"/>
  <c r="C43" i="3"/>
  <c r="B44" i="3"/>
  <c r="C44" i="3"/>
  <c r="B45" i="3"/>
  <c r="C45" i="3"/>
</calcChain>
</file>

<file path=xl/sharedStrings.xml><?xml version="1.0" encoding="utf-8"?>
<sst xmlns="http://schemas.openxmlformats.org/spreadsheetml/2006/main" count="178" uniqueCount="144">
  <si>
    <t>Mandish</t>
  </si>
  <si>
    <t>Bhangu</t>
  </si>
  <si>
    <t>Lead Mover</t>
  </si>
  <si>
    <t>First Name</t>
  </si>
  <si>
    <t>Last Name</t>
  </si>
  <si>
    <t>Katie</t>
  </si>
  <si>
    <t>Bishop</t>
  </si>
  <si>
    <t>Marc</t>
  </si>
  <si>
    <t>Hull-Jacquin</t>
  </si>
  <si>
    <t>Yael</t>
  </si>
  <si>
    <t>Schwartz</t>
  </si>
  <si>
    <t>Trish</t>
  </si>
  <si>
    <t>Yeung</t>
  </si>
  <si>
    <t>Claire</t>
  </si>
  <si>
    <t>Humphrey</t>
  </si>
  <si>
    <t>Kelly</t>
  </si>
  <si>
    <t>Harms</t>
  </si>
  <si>
    <t>Rosa</t>
  </si>
  <si>
    <t>Brian</t>
  </si>
  <si>
    <t>Inglis</t>
  </si>
  <si>
    <t>Magalios</t>
  </si>
  <si>
    <t>Mandish B</t>
  </si>
  <si>
    <t>Drivers</t>
  </si>
  <si>
    <t>Vehicle #</t>
  </si>
  <si>
    <t>#</t>
  </si>
  <si>
    <t>Red Ford Large Cargo Van</t>
  </si>
  <si>
    <t>Description</t>
  </si>
  <si>
    <t>Spadina TTC</t>
  </si>
  <si>
    <t>Location Information</t>
  </si>
  <si>
    <t>Location</t>
  </si>
  <si>
    <t>Important Operating &amp; Safety Instructions</t>
  </si>
  <si>
    <t>License Plate</t>
  </si>
  <si>
    <t>Strathmore &amp; Greenwood</t>
  </si>
  <si>
    <t>Blue Ford Cargo Mini-Van</t>
  </si>
  <si>
    <t>Dundas East &amp; Carlaw</t>
  </si>
  <si>
    <t>White Chevy Express Large Cargo Van</t>
  </si>
  <si>
    <t>Eastern &amp; Pape</t>
  </si>
  <si>
    <t>Dundas East &amp; Berkeley</t>
  </si>
  <si>
    <t>Red Ford Cargo Mini-Van</t>
  </si>
  <si>
    <t>White Ram Cargo Mini-Van</t>
  </si>
  <si>
    <t>Bay &amp; St. Joseph</t>
  </si>
  <si>
    <t>Church &amp; Esplanade</t>
  </si>
  <si>
    <t>John &amp; Mercer</t>
  </si>
  <si>
    <t>Brown Ford Large Cargo Van</t>
  </si>
  <si>
    <t>Move #</t>
  </si>
  <si>
    <t>Date</t>
  </si>
  <si>
    <t>Time</t>
  </si>
  <si>
    <t>MC Phone #</t>
  </si>
  <si>
    <t>(647) 968-5033</t>
  </si>
  <si>
    <t>Res Start</t>
  </si>
  <si>
    <t>Res End</t>
  </si>
  <si>
    <t>Pre-Move Location</t>
  </si>
  <si>
    <t>Drop Off Location</t>
  </si>
  <si>
    <t>Locations</t>
  </si>
  <si>
    <t>Type of Location</t>
  </si>
  <si>
    <t>Client Drop Off Location</t>
  </si>
  <si>
    <t>Itinerary</t>
  </si>
  <si>
    <t>Pick Up Time</t>
  </si>
  <si>
    <t>Address</t>
  </si>
  <si>
    <t>Items to be moved:</t>
  </si>
  <si>
    <t>Time To Location (mins)</t>
  </si>
  <si>
    <t>Time At Location (mins)</t>
  </si>
  <si>
    <t>START</t>
  </si>
  <si>
    <t>Name</t>
  </si>
  <si>
    <t>Instructions</t>
  </si>
  <si>
    <t>Client Meet/Pick Up Location</t>
  </si>
  <si>
    <t>Saturday, November 4</t>
  </si>
  <si>
    <t>Azadeh</t>
  </si>
  <si>
    <t>Samani</t>
  </si>
  <si>
    <t>Mike</t>
  </si>
  <si>
    <t>Meehan</t>
  </si>
  <si>
    <t>Azadeh S</t>
  </si>
  <si>
    <t>Mike M</t>
  </si>
  <si>
    <t>Driver</t>
  </si>
  <si>
    <t>Y</t>
  </si>
  <si>
    <t>N</t>
  </si>
  <si>
    <t>66 Oakmount Road (East of High Park)</t>
  </si>
  <si>
    <t>55 Triller (North of Queen)</t>
  </si>
  <si>
    <t>Black Toyota Sienna Passenger Van</t>
  </si>
  <si>
    <t>90 Broadview, south of Queen East</t>
  </si>
  <si>
    <t>White Toyota Sienna Passenger Mini-Van</t>
  </si>
  <si>
    <t>Woodbine TTC</t>
  </si>
  <si>
    <t>White Toyota Sienna Passenger Van</t>
  </si>
  <si>
    <t>Huron &amp; Bloor West</t>
  </si>
  <si>
    <t>Silver Toyota Sienna Passenger Van</t>
  </si>
  <si>
    <t>Bloor West &amp; Bathurst</t>
  </si>
  <si>
    <t>Ossington TTC</t>
  </si>
  <si>
    <t>Grey Toyota Sienna Passenger Van</t>
  </si>
  <si>
    <t>St. Clair West &amp; Alberta</t>
  </si>
  <si>
    <t>https://goo.gl/maps/P9d5ZFBks4K2</t>
  </si>
  <si>
    <t>https://goo.gl/maps/mp79biy7kzJ2</t>
  </si>
  <si>
    <t>Load client's belongings</t>
  </si>
  <si>
    <t>Unload belongings</t>
  </si>
  <si>
    <t>1x TV stand; 1x queen boxspring, frame, mattress; 1x small dresser; 1x wide dresser; 1x small table; 1x coffee table; 1x side table; 1x night stand; 1x small terrarium; 4x boxes; 8x garbage bags; 4x big suitcases, 1x couch</t>
  </si>
  <si>
    <t>CBMC803</t>
  </si>
  <si>
    <t>AN62588</t>
  </si>
  <si>
    <r>
      <t>Surface parking lot on the west side of Alberta Avenue, north of St. Clair Avenue West.</t>
    </r>
    <r>
      <rPr>
        <sz val="13"/>
        <color rgb="FF333333"/>
        <rFont val="Arial"/>
        <family val="2"/>
      </rPr>
      <t> Our spots are in the parking lot behind the LCBO. Alberta Ave is two blocks east of Oakwood. Please always park in one of spots with the Enterprise CarShare signs.</t>
    </r>
  </si>
  <si>
    <t>The vehicle has a "tiptronic" transmission which means that it may be driven in a clutchless "manual" mode. When shifting into "Drive", do not move the shifter to the left (which engages "Manual" mode). If the shift position indicator on the dashboard does not show (D) drive, hold the shifter to the RIGHT  until the (D) is shown on the dash indicating that it is back in automatic (drive) mode. When in manual mode, the driver must shift the transmission manually. If you don't shift, the engine will rev high and the vehicle may hesitate.This vehicle seats up to 7 people. Please note that the sliding side doors will only operate in manual mode due to an issue with the power assist for Sienna vans. The power assist will be repaired as soon as Toyota announces a fix for this issue. Dogs are not permitted in this vehicle.</t>
  </si>
  <si>
    <t>This large cargo van is too tall for most underground garages. It will not clear an entrance lower than 2.2 meters or 84 inches (7 feet). You must take special note of vehicle clearance limitations when entering any parking structure or lot. This vehicle is a cargo van and only has 2 seats (driver/passenger). The fuel filler door is adjacent to the driver's door and is accessible when the driver's door is open. This vehicle does not have a gas cap.</t>
  </si>
  <si>
    <r>
      <t>Visitor parking lot behind (west of) 66 Oakmount Road. Access the lot from Pacific Avenue. 1 block east of High Park Avenue and the High Park TTC Station, north of Bloor.</t>
    </r>
    <r>
      <rPr>
        <sz val="12"/>
        <color rgb="FF333333"/>
        <rFont val="Arial"/>
        <family val="2"/>
      </rPr>
      <t>Take the driveway directly south of 111 Pacific. The driveway runs east off of Pacific. First two surface parking spaces on the right (noted by Reserved for Enterprise CarShare sign), just east of the underground garage ramp. There is no access to the lot from Oakmount. If the Enterprise CarShare spot is taken, please park in another visitor parking space and call the reservation line immediately to advise.</t>
    </r>
  </si>
  <si>
    <t>Vehicle</t>
  </si>
  <si>
    <t>MC Name</t>
  </si>
  <si>
    <t>Phone #</t>
  </si>
  <si>
    <t>Full Name</t>
  </si>
  <si>
    <t>416-726-9729</t>
  </si>
  <si>
    <t>647-746-3564</t>
  </si>
  <si>
    <t>416-320-4232</t>
  </si>
  <si>
    <t>416-937-5209</t>
  </si>
  <si>
    <t>647-876-0240</t>
  </si>
  <si>
    <t>647-469-5161</t>
  </si>
  <si>
    <t>416-999-7783</t>
  </si>
  <si>
    <t>416-388-6661</t>
  </si>
  <si>
    <t>647-704-5467</t>
  </si>
  <si>
    <t>647-936-7546</t>
  </si>
  <si>
    <t>647-710-6600</t>
  </si>
  <si>
    <t>Pick Up Location #1</t>
  </si>
  <si>
    <t>Pick Up Location #2</t>
  </si>
  <si>
    <t>Pick Up Location #3</t>
  </si>
  <si>
    <t>Pick Up Location #4</t>
  </si>
  <si>
    <t>Storage Location #1</t>
  </si>
  <si>
    <t>Storage Location #2</t>
  </si>
  <si>
    <t>Lauren L</t>
  </si>
  <si>
    <t>END</t>
  </si>
  <si>
    <t>Location #</t>
  </si>
  <si>
    <t>123 Sesame Street</t>
  </si>
  <si>
    <t>Movers</t>
  </si>
  <si>
    <t>Meet Which Driver @ Vehicle?</t>
  </si>
  <si>
    <t>*If the Lead Mover is also a Driver, put their name in BOTH Lead Mover and Driver #1 fields</t>
  </si>
  <si>
    <t>*Only fill in addresses for the location descriptions that are applicable</t>
  </si>
  <si>
    <t>*If the same address fulfills 2+ location types, put the address in each of the applicable fields</t>
  </si>
  <si>
    <t>e.g. 123 Sesame Street is both the Pre-Move Location and the Drop Off Location</t>
  </si>
  <si>
    <t>*DO NOT CHANGE ANY UN-COLOURED FIELDS</t>
  </si>
  <si>
    <t>*ONLY FILL IN WHAT IS APPLICABLE</t>
  </si>
  <si>
    <t>*DO NOT MOVE AROUND ANY CELLS</t>
  </si>
  <si>
    <t>GMaps Route</t>
  </si>
  <si>
    <t>Start Time</t>
  </si>
  <si>
    <t>*Start Time refers to the time ALL volunteers are ready to hit the road after picking up vehicles</t>
  </si>
  <si>
    <t>e.g. if drivers pick up vehicles at different times, what time are they both ready to go</t>
  </si>
  <si>
    <t>*All belongings must be on the same line - use semi-colons to separate items</t>
  </si>
  <si>
    <t>*Fill in the Location # by the Location IDs specified in B24:B33, which describes the TYPE of location, NOT the chronology</t>
  </si>
  <si>
    <t>*CHECK that these locations and instructions are correct</t>
  </si>
  <si>
    <t>404 Cool Whip Dr</t>
  </si>
  <si>
    <t>22 StoreMyStuff Place</t>
  </si>
  <si>
    <t>*Volunteer's First Name and Last Initial</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</si>
</sst>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u/>
      <sz val="12"/>
      <color theme="10"/>
      <name val="Calibri"/>
      <family val="2"/>
      <scheme val="minor"/>
    </font>
    <font>
      <u/>
      <sz val="12"/>
      <color theme="11"/>
      <name val="Calibri"/>
      <family val="2"/>
      <scheme val="minor"/>
    </font>
    <font>
      <sz val="13"/>
      <color rgb="FF222222"/>
      <name val="Calibri"/>
      <scheme val="minor"/>
    </font>
    <font>
      <sz val="13"/>
      <color rgb="FF333333"/>
      <name val="Arial"/>
      <family val="2"/>
    </font>
    <font>
      <sz val="12"/>
      <color rgb="FF333333"/>
      <name val="Arial"/>
      <family val="2"/>
    </font>
    <font>
      <b/>
      <sz val="12"/>
      <color theme="1"/>
      <name val="Calibri"/>
      <family val="2"/>
      <scheme val="minor"/>
    </font>
    <font>
      <sz val="12"/>
      <color rgb="FFFF0000"/>
      <name val="Calibri"/>
      <family val="2"/>
      <scheme val="minor"/>
    </font>
  </fonts>
  <fills count="8">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rgb="FFFFFF66"/>
        <bgColor indexed="64"/>
      </patternFill>
    </fill>
  </fills>
  <borders count="12">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s>
  <cellStyleXfs count="36">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46">
    <xf numFmtId="0" fontId="0" fillId="0" borderId="0" xfId="0"/>
    <xf numFmtId="0" fontId="0" fillId="0" borderId="2" xfId="0" applyBorder="1"/>
    <xf numFmtId="0" fontId="0" fillId="0" borderId="3" xfId="0" applyBorder="1"/>
    <xf numFmtId="0" fontId="0" fillId="0" borderId="0" xfId="0" applyBorder="1"/>
    <xf numFmtId="0" fontId="0" fillId="0" borderId="5" xfId="0" applyBorder="1"/>
    <xf numFmtId="0" fontId="0" fillId="0" borderId="7" xfId="0" applyBorder="1"/>
    <xf numFmtId="0" fontId="0" fillId="0" borderId="8" xfId="0" applyBorder="1"/>
    <xf numFmtId="0" fontId="0" fillId="0" borderId="0" xfId="0" applyFill="1"/>
    <xf numFmtId="0" fontId="0" fillId="0" borderId="0" xfId="0" quotePrefix="1"/>
    <xf numFmtId="0" fontId="0" fillId="0" borderId="11" xfId="0" applyBorder="1" applyAlignment="1">
      <alignment horizontal="center"/>
    </xf>
    <xf numFmtId="0" fontId="0" fillId="0" borderId="9" xfId="0" applyFill="1" applyBorder="1" applyAlignment="1">
      <alignment horizontal="center" vertical="center"/>
    </xf>
    <xf numFmtId="0" fontId="0" fillId="0" borderId="10" xfId="0" applyFill="1" applyBorder="1" applyAlignment="1">
      <alignment horizontal="center" vertical="center"/>
    </xf>
    <xf numFmtId="0" fontId="6" fillId="0" borderId="0" xfId="0" applyFont="1"/>
    <xf numFmtId="0" fontId="6" fillId="0" borderId="1" xfId="0" applyFont="1" applyBorder="1"/>
    <xf numFmtId="0" fontId="6" fillId="0" borderId="4" xfId="0" applyFont="1" applyBorder="1"/>
    <xf numFmtId="0" fontId="6" fillId="0" borderId="6" xfId="0" applyFont="1" applyBorder="1"/>
    <xf numFmtId="0" fontId="6" fillId="0" borderId="0" xfId="0" applyFont="1" applyFill="1"/>
    <xf numFmtId="0" fontId="0" fillId="0" borderId="0" xfId="0" applyAlignment="1">
      <alignment horizontal="left"/>
    </xf>
    <xf numFmtId="0" fontId="6" fillId="0" borderId="0" xfId="0" applyFont="1" applyBorder="1"/>
    <xf numFmtId="0" fontId="6" fillId="0" borderId="0" xfId="0" applyFont="1" applyFill="1" applyBorder="1"/>
    <xf numFmtId="18" fontId="6" fillId="0" borderId="4" xfId="0" applyNumberFormat="1" applyFont="1" applyBorder="1"/>
    <xf numFmtId="18" fontId="0" fillId="0" borderId="0" xfId="0" applyNumberFormat="1" applyFill="1" applyBorder="1"/>
    <xf numFmtId="18" fontId="0" fillId="0" borderId="4" xfId="0" applyNumberFormat="1" applyFont="1" applyFill="1" applyBorder="1"/>
    <xf numFmtId="0" fontId="6" fillId="0" borderId="5" xfId="0" applyFont="1" applyBorder="1"/>
    <xf numFmtId="0" fontId="6" fillId="0" borderId="0" xfId="0" applyFont="1" applyBorder="1" applyAlignment="1">
      <alignment horizontal="center"/>
    </xf>
    <xf numFmtId="0" fontId="6" fillId="0" borderId="0" xfId="0" applyFont="1" applyFill="1" applyBorder="1" applyAlignment="1">
      <alignment horizontal="center"/>
    </xf>
    <xf numFmtId="0" fontId="0" fillId="2" borderId="0" xfId="0" applyFill="1" applyAlignment="1">
      <alignment horizontal="left"/>
    </xf>
    <xf numFmtId="0" fontId="0" fillId="3" borderId="0" xfId="0" applyFill="1" applyAlignment="1">
      <alignment horizontal="left"/>
    </xf>
    <xf numFmtId="14" fontId="0" fillId="3" borderId="0" xfId="0" applyNumberFormat="1" applyFill="1" applyAlignment="1">
      <alignment horizontal="left"/>
    </xf>
    <xf numFmtId="18" fontId="0" fillId="3" borderId="0" xfId="0" applyNumberFormat="1" applyFill="1" applyAlignment="1">
      <alignment horizontal="left"/>
    </xf>
    <xf numFmtId="0" fontId="0" fillId="4" borderId="0" xfId="0" applyFill="1" applyBorder="1"/>
    <xf numFmtId="0" fontId="0" fillId="5" borderId="0" xfId="0" applyFill="1" applyBorder="1" applyAlignment="1">
      <alignment horizontal="center"/>
    </xf>
    <xf numFmtId="0" fontId="3" fillId="6" borderId="0" xfId="0" applyFont="1" applyFill="1"/>
    <xf numFmtId="0" fontId="0" fillId="6" borderId="0" xfId="0" applyFill="1"/>
    <xf numFmtId="0" fontId="0" fillId="7" borderId="0" xfId="0" applyFill="1" applyBorder="1"/>
    <xf numFmtId="0" fontId="0" fillId="7" borderId="0" xfId="0" applyFill="1" applyBorder="1" applyAlignment="1">
      <alignment horizontal="center"/>
    </xf>
    <xf numFmtId="18" fontId="0" fillId="7" borderId="0" xfId="0" applyNumberFormat="1" applyFill="1" applyBorder="1" applyAlignment="1">
      <alignment horizontal="center"/>
    </xf>
    <xf numFmtId="0" fontId="1" fillId="7" borderId="0" xfId="15" applyFill="1" applyBorder="1"/>
    <xf numFmtId="0" fontId="7" fillId="0" borderId="2" xfId="0" applyFont="1" applyBorder="1"/>
    <xf numFmtId="0" fontId="7" fillId="0" borderId="0" xfId="0" applyFont="1" applyBorder="1"/>
    <xf numFmtId="0" fontId="7" fillId="0" borderId="0" xfId="0" applyFont="1"/>
    <xf numFmtId="0" fontId="0" fillId="0" borderId="0" xfId="0" applyBorder="1" applyAlignment="1">
      <alignment horizontal="center"/>
    </xf>
    <xf numFmtId="18" fontId="0" fillId="0" borderId="0" xfId="0" applyNumberFormat="1" applyFont="1" applyFill="1" applyBorder="1"/>
    <xf numFmtId="0" fontId="6" fillId="0" borderId="0" xfId="0" applyFont="1" applyAlignment="1">
      <alignment horizontal="center"/>
    </xf>
    <xf numFmtId="0" fontId="6" fillId="0" borderId="0" xfId="0" applyFont="1" applyAlignment="1">
      <alignment horizontal="center" vertical="center"/>
    </xf>
    <xf numFmtId="0" fontId="0" fillId="0" borderId="0" xfId="0" applyAlignment="1">
      <alignment horizontal="center" vertical="center"/>
    </xf>
  </cellXfs>
  <cellStyles count="3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1"/>
  <sheetViews>
    <sheetView tabSelected="1" workbookViewId="0">
      <selection activeCell="F19" sqref="F19"/>
    </sheetView>
  </sheetViews>
  <sheetFormatPr baseColWidth="10" defaultRowHeight="15" x14ac:dyDescent="0"/>
  <cols>
    <col min="1" max="1" width="10.83203125" style="10"/>
    <col min="2" max="3" width="23.6640625" customWidth="1"/>
    <col min="4" max="4" width="25" bestFit="1" customWidth="1"/>
    <col min="5" max="5" width="21.1640625" bestFit="1" customWidth="1"/>
    <col min="6" max="6" width="21" bestFit="1" customWidth="1"/>
    <col min="7" max="7" width="20.5" bestFit="1" customWidth="1"/>
    <col min="8" max="8" width="12" bestFit="1" customWidth="1"/>
    <col min="9" max="9" width="30.33203125" customWidth="1"/>
  </cols>
  <sheetData>
    <row r="1" spans="1:14" s="9" customFormat="1">
      <c r="A1" s="11"/>
      <c r="B1" s="9">
        <v>1</v>
      </c>
      <c r="C1" s="9">
        <v>2</v>
      </c>
      <c r="D1" s="9">
        <v>3</v>
      </c>
      <c r="E1" s="9">
        <v>4</v>
      </c>
      <c r="F1" s="9">
        <v>5</v>
      </c>
      <c r="G1" s="9">
        <v>6</v>
      </c>
      <c r="H1" s="9">
        <v>7</v>
      </c>
      <c r="I1" s="9">
        <v>8</v>
      </c>
      <c r="J1" s="9">
        <v>9</v>
      </c>
      <c r="K1" s="9">
        <v>10</v>
      </c>
      <c r="L1" s="9">
        <v>11</v>
      </c>
    </row>
    <row r="2" spans="1:14">
      <c r="A2" s="10">
        <v>1</v>
      </c>
      <c r="B2" s="12" t="s">
        <v>101</v>
      </c>
      <c r="C2" s="26" t="s">
        <v>121</v>
      </c>
    </row>
    <row r="3" spans="1:14">
      <c r="A3" s="10">
        <v>2</v>
      </c>
      <c r="B3" s="12" t="s">
        <v>47</v>
      </c>
      <c r="C3" s="26" t="s">
        <v>48</v>
      </c>
      <c r="E3" s="40" t="s">
        <v>131</v>
      </c>
    </row>
    <row r="4" spans="1:14">
      <c r="A4" s="10">
        <v>3</v>
      </c>
      <c r="B4" s="12"/>
      <c r="C4" s="17"/>
      <c r="E4" s="40" t="s">
        <v>132</v>
      </c>
    </row>
    <row r="5" spans="1:14">
      <c r="A5" s="10">
        <v>4</v>
      </c>
      <c r="B5" s="12" t="s">
        <v>44</v>
      </c>
      <c r="C5" s="27">
        <v>214</v>
      </c>
      <c r="E5" s="40" t="s">
        <v>133</v>
      </c>
    </row>
    <row r="6" spans="1:14">
      <c r="A6" s="10">
        <v>5</v>
      </c>
      <c r="B6" s="12" t="s">
        <v>45</v>
      </c>
      <c r="C6" s="28" t="s">
        <v>66</v>
      </c>
    </row>
    <row r="7" spans="1:14">
      <c r="A7" s="10">
        <v>6</v>
      </c>
      <c r="B7" s="12" t="s">
        <v>46</v>
      </c>
      <c r="C7" s="29">
        <v>0.36458333333333331</v>
      </c>
    </row>
    <row r="8" spans="1:14">
      <c r="A8" s="10">
        <v>7</v>
      </c>
      <c r="B8" s="12"/>
    </row>
    <row r="9" spans="1:14">
      <c r="A9" s="10">
        <v>8</v>
      </c>
      <c r="B9" s="13"/>
      <c r="C9" s="38" t="s">
        <v>143</v>
      </c>
      <c r="D9" s="1"/>
      <c r="E9" s="38"/>
      <c r="F9" s="1"/>
      <c r="G9" s="1"/>
      <c r="H9" s="1"/>
      <c r="I9" s="1"/>
      <c r="J9" s="1"/>
      <c r="K9" s="1"/>
      <c r="L9" s="1"/>
      <c r="M9" s="1"/>
      <c r="N9" s="2"/>
    </row>
    <row r="10" spans="1:14">
      <c r="A10" s="10">
        <v>9</v>
      </c>
      <c r="B10" s="14" t="s">
        <v>2</v>
      </c>
      <c r="C10" s="34" t="s">
        <v>21</v>
      </c>
      <c r="D10" s="3" t="str">
        <f>IF(C10&lt;&gt;"", VLOOKUP(C10, Volunteers!C:D, 2, FALSE), "")</f>
        <v>416-388-6661</v>
      </c>
      <c r="E10" s="39" t="s">
        <v>127</v>
      </c>
      <c r="F10" s="3"/>
      <c r="G10" s="3"/>
      <c r="H10" s="3"/>
      <c r="I10" s="3"/>
      <c r="J10" s="3"/>
      <c r="K10" s="3"/>
      <c r="L10" s="3"/>
      <c r="M10" s="3"/>
      <c r="N10" s="4"/>
    </row>
    <row r="11" spans="1:14">
      <c r="A11" s="10">
        <v>10</v>
      </c>
      <c r="B11" s="14"/>
      <c r="C11" s="3"/>
      <c r="D11" s="3"/>
      <c r="E11" s="3"/>
      <c r="F11" s="3"/>
      <c r="G11" s="3"/>
      <c r="H11" s="3"/>
      <c r="I11" s="3"/>
      <c r="J11" s="3"/>
      <c r="K11" s="3"/>
      <c r="L11" s="3"/>
      <c r="M11" s="3"/>
      <c r="N11" s="4"/>
    </row>
    <row r="12" spans="1:14">
      <c r="A12" s="10">
        <v>11</v>
      </c>
      <c r="B12" s="14" t="s">
        <v>22</v>
      </c>
      <c r="C12" s="18" t="s">
        <v>63</v>
      </c>
      <c r="D12" s="18" t="s">
        <v>102</v>
      </c>
      <c r="E12" s="24" t="s">
        <v>23</v>
      </c>
      <c r="F12" s="24" t="s">
        <v>49</v>
      </c>
      <c r="G12" s="24" t="s">
        <v>50</v>
      </c>
      <c r="H12" s="25" t="s">
        <v>57</v>
      </c>
      <c r="I12" s="19" t="s">
        <v>134</v>
      </c>
      <c r="J12" s="19" t="s">
        <v>100</v>
      </c>
      <c r="K12" s="18" t="s">
        <v>28</v>
      </c>
      <c r="L12" s="18" t="s">
        <v>30</v>
      </c>
      <c r="M12" s="18"/>
      <c r="N12" s="23"/>
    </row>
    <row r="13" spans="1:14">
      <c r="A13" s="10">
        <v>12</v>
      </c>
      <c r="B13" s="14">
        <v>1</v>
      </c>
      <c r="C13" s="34" t="s">
        <v>21</v>
      </c>
      <c r="D13" s="3" t="str">
        <f>IF(C13&lt;&gt;"", VLOOKUP(C13, Volunteers!C:D, 2, FALSE), "")</f>
        <v>416-388-6661</v>
      </c>
      <c r="E13" s="35">
        <v>44</v>
      </c>
      <c r="F13" s="36">
        <v>0.35416666666666669</v>
      </c>
      <c r="G13" s="36">
        <v>0.54166666666666663</v>
      </c>
      <c r="H13" s="36">
        <v>0.375</v>
      </c>
      <c r="I13" s="37" t="s">
        <v>89</v>
      </c>
      <c r="J13" s="3" t="str">
        <f>IF(C13&lt;&gt;"", VLOOKUP(E13, Vehicles!A:E, 5, FALSE), "")</f>
        <v>Grey Toyota Sienna Passenger Van (CBMC803) @ St. Clair West &amp; Alberta</v>
      </c>
      <c r="K13" s="3" t="str">
        <f>IF(C13&lt;&gt;"", VLOOKUP(E13, Vehicles!A:G, 6, FALSE), "")</f>
        <v>Surface parking lot on the west side of Alberta Avenue, north of St. Clair Avenue West. Our spots are in the parking lot behind the LCBO. Alberta Ave is two blocks east of Oakwood. Please always park in one of spots with the Enterprise CarShare signs.</v>
      </c>
      <c r="L13" s="3" t="str">
        <f>IF(C13&lt;&gt;"", VLOOKUP(E13, Vehicles!A:G, 7, FALSE), "")</f>
        <v>The vehicle has a "tiptronic" transmission which means that it may be driven in a clutchless "manual" mode. When shifting into "Drive", do not move the shifter to the left (which engages "Manual" mode). If the shift position indicator on the dashboard does not show (D) drive, hold the shifter to the RIGHT  until the (D) is shown on the dash indicating that it is back in automatic (drive) mode. When in manual mode, the driver must shift the transmission manually. If you don't shift, the engine will rev high and the vehicle may hesitate.This vehicle seats up to 7 people. Please note that the sliding side doors will only operate in manual mode due to an issue with the power assist for Sienna vans. The power assist will be repaired as soon as Toyota announces a fix for this issue. Dogs are not permitted in this vehicle.</v>
      </c>
      <c r="M13" s="3"/>
      <c r="N13" s="4"/>
    </row>
    <row r="14" spans="1:14">
      <c r="A14" s="10">
        <v>13</v>
      </c>
      <c r="B14" s="14">
        <v>2</v>
      </c>
      <c r="C14" s="34" t="s">
        <v>71</v>
      </c>
      <c r="D14" s="3" t="str">
        <f>IF(C14&lt;&gt;"", VLOOKUP(C14, Volunteers!C:D, 2, FALSE), "")</f>
        <v>647-710-6600</v>
      </c>
      <c r="E14" s="35">
        <v>125</v>
      </c>
      <c r="F14" s="36">
        <v>0.35416666666666669</v>
      </c>
      <c r="G14" s="36">
        <v>0.54166666666666663</v>
      </c>
      <c r="H14" s="36">
        <v>0.3923611111111111</v>
      </c>
      <c r="I14" s="37" t="s">
        <v>90</v>
      </c>
      <c r="J14" s="3" t="str">
        <f>IF(C14&lt;&gt;"", VLOOKUP(E14, Vehicles!A:E, 5, FALSE), "")</f>
        <v>Red Ford Large Cargo Van (AN62588) @ 66 Oakmount Road (East of High Park)</v>
      </c>
      <c r="K14" s="3" t="str">
        <f>IF(C14&lt;&gt;"", VLOOKUP(E14, Vehicles!A:G, 6, FALSE), "")</f>
        <v>Visitor parking lot behind (west of) 66 Oakmount Road. Access the lot from Pacific Avenue. 1 block east of High Park Avenue and the High Park TTC Station, north of Bloor.Take the driveway directly south of 111 Pacific. The driveway runs east off of Pacific. First two surface parking spaces on the right (noted by Reserved for Enterprise CarShare sign), just east of the underground garage ramp. There is no access to the lot from Oakmount. If the Enterprise CarShare spot is taken, please park in another visitor parking space and call the reservation line immediately to advise.</v>
      </c>
      <c r="L14" s="3" t="str">
        <f>IF(C14&lt;&gt;"", VLOOKUP(E14, Vehicles!A:G, 7, FALSE), "")</f>
        <v>This large cargo van is too tall for most underground garages. It will not clear an entrance lower than 2.2 meters or 84 inches (7 feet). You must take special note of vehicle clearance limitations when entering any parking structure or lot. This vehicle is a cargo van and only has 2 seats (driver/passenger). The fuel filler door is adjacent to the driver's door and is accessible when the driver's door is open. This vehicle does not have a gas cap.</v>
      </c>
      <c r="M14" s="3"/>
      <c r="N14" s="4"/>
    </row>
    <row r="15" spans="1:14">
      <c r="A15" s="10">
        <v>14</v>
      </c>
      <c r="B15" s="14">
        <v>3</v>
      </c>
      <c r="C15" s="34"/>
      <c r="D15" s="3" t="str">
        <f>IF(C15&lt;&gt;"", VLOOKUP(C15, Volunteers!C:D, 2, FALSE), "")</f>
        <v/>
      </c>
      <c r="E15" s="35"/>
      <c r="F15" s="36"/>
      <c r="G15" s="36"/>
      <c r="H15" s="36"/>
      <c r="I15" s="37"/>
      <c r="J15" s="3" t="str">
        <f>IF(C15&lt;&gt;"", VLOOKUP(E15, Vehicles!A:E, 5, FALSE), "")</f>
        <v/>
      </c>
      <c r="K15" s="3" t="str">
        <f>IF(C15&lt;&gt;"", VLOOKUP(E15, Vehicles!A:G, 6, FALSE), "")</f>
        <v/>
      </c>
      <c r="L15" s="3" t="str">
        <f>IF(C15&lt;&gt;"", VLOOKUP(E15, Vehicles!A:G, 7, FALSE), "")</f>
        <v/>
      </c>
      <c r="M15" s="3"/>
      <c r="N15" s="4"/>
    </row>
    <row r="16" spans="1:14">
      <c r="A16" s="10">
        <v>15</v>
      </c>
      <c r="B16" s="14"/>
      <c r="C16" s="3"/>
      <c r="D16" s="3"/>
      <c r="E16" s="3"/>
      <c r="F16" s="3"/>
      <c r="G16" s="3"/>
      <c r="H16" s="41"/>
      <c r="I16" s="3"/>
      <c r="J16" s="3"/>
      <c r="K16" s="3"/>
      <c r="L16" s="3"/>
      <c r="M16" s="3"/>
      <c r="N16" s="4"/>
    </row>
    <row r="17" spans="1:14">
      <c r="A17" s="10">
        <v>16</v>
      </c>
      <c r="B17" s="14" t="s">
        <v>125</v>
      </c>
      <c r="C17" s="19" t="s">
        <v>63</v>
      </c>
      <c r="D17" s="18" t="s">
        <v>102</v>
      </c>
      <c r="E17" s="18" t="s">
        <v>126</v>
      </c>
      <c r="F17" s="3"/>
      <c r="G17" s="3"/>
      <c r="H17" s="25" t="s">
        <v>135</v>
      </c>
      <c r="I17" s="3"/>
      <c r="J17" s="3"/>
      <c r="K17" s="3"/>
      <c r="L17" s="3"/>
      <c r="M17" s="3"/>
      <c r="N17" s="4"/>
    </row>
    <row r="18" spans="1:14">
      <c r="A18" s="10">
        <v>17</v>
      </c>
      <c r="B18" s="14">
        <v>1</v>
      </c>
      <c r="C18" s="34" t="s">
        <v>72</v>
      </c>
      <c r="D18" s="3" t="str">
        <f>IF(C18&lt;&gt;"", VLOOKUP(C18, Volunteers!C:D, 2, FALSE), "")</f>
        <v>416-937-5209</v>
      </c>
      <c r="E18" s="34" t="s">
        <v>21</v>
      </c>
      <c r="F18" s="3"/>
      <c r="G18" s="3"/>
      <c r="H18" s="36">
        <v>0.41666666666666669</v>
      </c>
      <c r="I18" s="39" t="s">
        <v>136</v>
      </c>
      <c r="J18" s="3"/>
      <c r="K18" s="3"/>
      <c r="L18" s="3"/>
      <c r="M18" s="3"/>
      <c r="N18" s="4"/>
    </row>
    <row r="19" spans="1:14">
      <c r="A19" s="10">
        <v>18</v>
      </c>
      <c r="B19" s="14">
        <v>2</v>
      </c>
      <c r="C19" s="34"/>
      <c r="D19" s="3" t="str">
        <f>IF(C19&lt;&gt;"", VLOOKUP(C19, Volunteers!C:D, 2, FALSE), "")</f>
        <v/>
      </c>
      <c r="E19" s="34"/>
      <c r="F19" s="3"/>
      <c r="G19" s="3"/>
      <c r="H19" s="41"/>
      <c r="I19" s="39" t="s">
        <v>137</v>
      </c>
      <c r="J19" s="3"/>
      <c r="K19" s="3"/>
      <c r="L19" s="3"/>
      <c r="M19" s="3"/>
      <c r="N19" s="4"/>
    </row>
    <row r="20" spans="1:14">
      <c r="A20" s="10">
        <v>19</v>
      </c>
      <c r="B20" s="14">
        <v>3</v>
      </c>
      <c r="C20" s="34"/>
      <c r="D20" s="3" t="str">
        <f>IF(C20&lt;&gt;"", VLOOKUP(C20, Volunteers!C:D, 2, FALSE), "")</f>
        <v/>
      </c>
      <c r="E20" s="34"/>
      <c r="F20" s="3"/>
      <c r="G20" s="3"/>
      <c r="H20" s="41"/>
      <c r="I20" s="3"/>
      <c r="J20" s="3"/>
      <c r="K20" s="3"/>
      <c r="L20" s="3"/>
      <c r="M20" s="3"/>
      <c r="N20" s="4"/>
    </row>
    <row r="21" spans="1:14">
      <c r="A21" s="10">
        <v>20</v>
      </c>
      <c r="B21" s="14">
        <v>4</v>
      </c>
      <c r="C21" s="34"/>
      <c r="D21" s="3" t="str">
        <f>IF(C21&lt;&gt;"", VLOOKUP(C21, Volunteers!C:D, 2, FALSE), "")</f>
        <v/>
      </c>
      <c r="E21" s="34"/>
      <c r="F21" s="3"/>
      <c r="G21" s="3"/>
      <c r="H21" s="41"/>
      <c r="I21" s="3"/>
      <c r="J21" s="3"/>
      <c r="K21" s="3"/>
      <c r="L21" s="3"/>
      <c r="M21" s="3"/>
      <c r="N21" s="4"/>
    </row>
    <row r="22" spans="1:14">
      <c r="A22" s="10">
        <v>21</v>
      </c>
      <c r="B22" s="14">
        <v>5</v>
      </c>
      <c r="C22" s="34"/>
      <c r="D22" s="3" t="str">
        <f>IF(C22&lt;&gt;"", VLOOKUP(C22, Volunteers!C:D, 2, FALSE), "")</f>
        <v/>
      </c>
      <c r="E22" s="34"/>
      <c r="F22" s="3"/>
      <c r="G22" s="3"/>
      <c r="H22" s="3"/>
      <c r="I22" s="3"/>
      <c r="J22" s="3"/>
      <c r="K22" s="3"/>
      <c r="L22" s="3"/>
      <c r="M22" s="3"/>
      <c r="N22" s="4"/>
    </row>
    <row r="23" spans="1:14">
      <c r="A23" s="10">
        <v>22</v>
      </c>
      <c r="B23" s="15"/>
      <c r="C23" s="5"/>
      <c r="D23" s="5"/>
      <c r="E23" s="5"/>
      <c r="F23" s="5"/>
      <c r="G23" s="5"/>
      <c r="H23" s="5"/>
      <c r="I23" s="5"/>
      <c r="J23" s="5"/>
      <c r="K23" s="5"/>
      <c r="L23" s="5"/>
      <c r="M23" s="5"/>
      <c r="N23" s="6"/>
    </row>
    <row r="24" spans="1:14">
      <c r="A24" s="10">
        <v>23</v>
      </c>
      <c r="B24" s="12" t="s">
        <v>53</v>
      </c>
      <c r="C24" s="12" t="s">
        <v>54</v>
      </c>
      <c r="D24" s="12" t="s">
        <v>58</v>
      </c>
      <c r="E24" s="12"/>
    </row>
    <row r="25" spans="1:14">
      <c r="A25" s="10">
        <v>24</v>
      </c>
      <c r="B25" s="12">
        <v>1</v>
      </c>
      <c r="C25" t="s">
        <v>51</v>
      </c>
      <c r="D25" s="30" t="s">
        <v>124</v>
      </c>
      <c r="F25" s="40" t="s">
        <v>128</v>
      </c>
    </row>
    <row r="26" spans="1:14">
      <c r="A26" s="10">
        <v>25</v>
      </c>
      <c r="B26" s="12">
        <v>2</v>
      </c>
      <c r="C26" t="s">
        <v>65</v>
      </c>
      <c r="D26" s="30"/>
      <c r="F26" s="40" t="s">
        <v>129</v>
      </c>
    </row>
    <row r="27" spans="1:14">
      <c r="A27" s="10">
        <v>26</v>
      </c>
      <c r="B27" s="12">
        <v>3</v>
      </c>
      <c r="C27" t="s">
        <v>115</v>
      </c>
      <c r="D27" s="30" t="s">
        <v>141</v>
      </c>
      <c r="F27" s="40" t="s">
        <v>130</v>
      </c>
    </row>
    <row r="28" spans="1:14">
      <c r="A28" s="10">
        <v>27</v>
      </c>
      <c r="B28" s="12">
        <v>4</v>
      </c>
      <c r="C28" t="s">
        <v>116</v>
      </c>
      <c r="D28" s="30"/>
    </row>
    <row r="29" spans="1:14">
      <c r="A29" s="10">
        <v>28</v>
      </c>
      <c r="B29" s="12">
        <v>5</v>
      </c>
      <c r="C29" t="s">
        <v>117</v>
      </c>
      <c r="D29" s="30"/>
    </row>
    <row r="30" spans="1:14">
      <c r="A30" s="10">
        <v>29</v>
      </c>
      <c r="B30" s="12">
        <v>6</v>
      </c>
      <c r="C30" t="s">
        <v>118</v>
      </c>
      <c r="D30" s="30"/>
    </row>
    <row r="31" spans="1:14">
      <c r="A31" s="10">
        <v>30</v>
      </c>
      <c r="B31" s="12">
        <v>7</v>
      </c>
      <c r="C31" t="s">
        <v>52</v>
      </c>
      <c r="D31" s="30" t="s">
        <v>124</v>
      </c>
    </row>
    <row r="32" spans="1:14">
      <c r="A32" s="10">
        <v>31</v>
      </c>
      <c r="B32" s="12">
        <v>8</v>
      </c>
      <c r="C32" t="s">
        <v>55</v>
      </c>
      <c r="D32" s="30"/>
    </row>
    <row r="33" spans="1:14">
      <c r="A33" s="10">
        <v>32</v>
      </c>
      <c r="B33" s="12">
        <v>9</v>
      </c>
      <c r="C33" t="s">
        <v>119</v>
      </c>
      <c r="D33" s="30" t="s">
        <v>142</v>
      </c>
    </row>
    <row r="34" spans="1:14">
      <c r="A34" s="10">
        <v>33</v>
      </c>
      <c r="B34" s="12">
        <v>10</v>
      </c>
      <c r="C34" t="s">
        <v>120</v>
      </c>
      <c r="D34" s="30"/>
    </row>
    <row r="35" spans="1:14">
      <c r="A35" s="10">
        <v>34</v>
      </c>
      <c r="B35" s="12"/>
    </row>
    <row r="36" spans="1:14">
      <c r="A36" s="10">
        <v>35</v>
      </c>
      <c r="B36" s="13" t="s">
        <v>56</v>
      </c>
      <c r="C36" s="1"/>
      <c r="D36" s="38" t="s">
        <v>139</v>
      </c>
      <c r="E36" s="1"/>
      <c r="F36" s="1"/>
      <c r="G36" s="1"/>
      <c r="H36" s="1"/>
      <c r="I36" s="38" t="s">
        <v>140</v>
      </c>
      <c r="J36" s="1"/>
      <c r="K36" s="1"/>
      <c r="L36" s="1"/>
      <c r="M36" s="1"/>
      <c r="N36" s="2"/>
    </row>
    <row r="37" spans="1:14">
      <c r="A37" s="10">
        <v>36</v>
      </c>
      <c r="B37" s="20" t="s">
        <v>62</v>
      </c>
      <c r="C37" s="18" t="s">
        <v>122</v>
      </c>
      <c r="D37" s="18" t="s">
        <v>123</v>
      </c>
      <c r="E37" s="18" t="s">
        <v>60</v>
      </c>
      <c r="F37" s="18" t="s">
        <v>61</v>
      </c>
      <c r="G37" s="18" t="s">
        <v>64</v>
      </c>
      <c r="H37" s="18"/>
      <c r="I37" s="18"/>
      <c r="J37" s="3"/>
      <c r="K37" s="3"/>
      <c r="L37" s="3"/>
      <c r="M37" s="3"/>
      <c r="N37" s="4"/>
    </row>
    <row r="38" spans="1:14">
      <c r="A38" s="10">
        <v>37</v>
      </c>
      <c r="B38" s="22">
        <f>H18</f>
        <v>0.41666666666666669</v>
      </c>
      <c r="C38" s="21">
        <f>IF(AND(B38&lt;&gt;"", OR(E38&lt;&gt;"", F38&lt;&gt;"")), B38+TIME(0, E38, 0)+TIME(0, F38, 0), "")</f>
        <v>0.44791666666666669</v>
      </c>
      <c r="D38" s="31">
        <v>1</v>
      </c>
      <c r="E38" s="31">
        <v>15</v>
      </c>
      <c r="F38" s="31">
        <v>30</v>
      </c>
      <c r="G38" s="3" t="s">
        <v>91</v>
      </c>
      <c r="H38" s="3"/>
      <c r="I38" s="3" t="str">
        <f>IF(D38&lt;&gt;"", CONCATENATE("Proceed to ",VLOOKUP(D38,$B$25:$D$34,2), " @ ", VLOOKUP(D38, $B$25:$D$34, 3), IF(G38&lt;&gt;"", CONCATENATE(". ", G38), ""), "."), "")</f>
        <v>Proceed to Pre-Move Location @ 123 Sesame Street. Load client's belongings.</v>
      </c>
      <c r="J38" s="3"/>
      <c r="K38" s="3"/>
      <c r="L38" s="3"/>
      <c r="M38" s="3"/>
      <c r="N38" s="4"/>
    </row>
    <row r="39" spans="1:14">
      <c r="A39" s="10">
        <v>38</v>
      </c>
      <c r="B39" s="22">
        <f>IF(D39&lt;&gt;"",C38, "")</f>
        <v>0.44791666666666669</v>
      </c>
      <c r="C39" s="21">
        <f t="shared" ref="C39:C45" si="0">IF(AND(B39&lt;&gt;"", OR(E39&lt;&gt;"", F39&lt;&gt;"")), B39+TIME(0, E39, 0)+TIME(0, F39, 0), "")</f>
        <v>0.46527777777777779</v>
      </c>
      <c r="D39" s="31">
        <v>3</v>
      </c>
      <c r="E39" s="31">
        <v>10</v>
      </c>
      <c r="F39" s="31">
        <v>15</v>
      </c>
      <c r="G39" s="3"/>
      <c r="H39" s="3"/>
      <c r="I39" s="3" t="str">
        <f t="shared" ref="I39:I47" si="1">IF(D39&lt;&gt;"", CONCATENATE("Proceed to ",VLOOKUP(D39,$B$25:$D$34,2), " @ ", VLOOKUP(D39, $B$25:$D$34, 3), IF(G39&lt;&gt;"", CONCATENATE(". ", G39), ""), "."), "")</f>
        <v>Proceed to Pick Up Location #1 @ 404 Cool Whip Dr.</v>
      </c>
      <c r="J39" s="3"/>
      <c r="K39" s="3"/>
      <c r="L39" s="3"/>
      <c r="M39" s="3"/>
      <c r="N39" s="4"/>
    </row>
    <row r="40" spans="1:14">
      <c r="A40" s="10">
        <v>39</v>
      </c>
      <c r="B40" s="22">
        <f t="shared" ref="B40:B45" si="2">IF(D40&lt;&gt;"",C39, "")</f>
        <v>0.46527777777777779</v>
      </c>
      <c r="C40" s="42">
        <f t="shared" si="0"/>
        <v>0.51041666666666674</v>
      </c>
      <c r="D40" s="31">
        <v>9</v>
      </c>
      <c r="E40" s="31">
        <v>20</v>
      </c>
      <c r="F40" s="31">
        <v>45</v>
      </c>
      <c r="G40" s="3" t="s">
        <v>92</v>
      </c>
      <c r="H40" s="3"/>
      <c r="I40" s="3" t="str">
        <f t="shared" si="1"/>
        <v>Proceed to Storage Location #1 @ 22 StoreMyStuff Place. Unload belongings.</v>
      </c>
      <c r="J40" s="3"/>
      <c r="K40" s="3"/>
      <c r="L40" s="3"/>
      <c r="M40" s="3"/>
      <c r="N40" s="4"/>
    </row>
    <row r="41" spans="1:14">
      <c r="A41" s="10">
        <v>40</v>
      </c>
      <c r="B41" s="22">
        <f t="shared" si="2"/>
        <v>0.51041666666666674</v>
      </c>
      <c r="C41" s="42">
        <f t="shared" si="0"/>
        <v>0.54444444444444451</v>
      </c>
      <c r="D41" s="31">
        <v>7</v>
      </c>
      <c r="E41" s="31">
        <v>17</v>
      </c>
      <c r="F41" s="31">
        <v>32</v>
      </c>
      <c r="G41" s="3"/>
      <c r="H41" s="3"/>
      <c r="I41" s="3" t="str">
        <f t="shared" si="1"/>
        <v>Proceed to Drop Off Location @ 123 Sesame Street.</v>
      </c>
      <c r="J41" s="3"/>
      <c r="K41" s="3"/>
      <c r="L41" s="3"/>
      <c r="M41" s="3"/>
      <c r="N41" s="4"/>
    </row>
    <row r="42" spans="1:14">
      <c r="A42" s="10">
        <v>41</v>
      </c>
      <c r="B42" s="22" t="str">
        <f t="shared" si="2"/>
        <v/>
      </c>
      <c r="C42" s="42" t="str">
        <f t="shared" si="0"/>
        <v/>
      </c>
      <c r="D42" s="31"/>
      <c r="E42" s="31"/>
      <c r="F42" s="31"/>
      <c r="G42" s="3"/>
      <c r="H42" s="3"/>
      <c r="I42" s="3" t="str">
        <f t="shared" si="1"/>
        <v/>
      </c>
      <c r="J42" s="3"/>
      <c r="K42" s="3"/>
      <c r="L42" s="3"/>
      <c r="M42" s="3"/>
      <c r="N42" s="4"/>
    </row>
    <row r="43" spans="1:14">
      <c r="A43" s="10">
        <v>42</v>
      </c>
      <c r="B43" s="22" t="str">
        <f t="shared" si="2"/>
        <v/>
      </c>
      <c r="C43" s="42" t="str">
        <f t="shared" si="0"/>
        <v/>
      </c>
      <c r="D43" s="31"/>
      <c r="E43" s="31"/>
      <c r="F43" s="31"/>
      <c r="G43" s="3"/>
      <c r="H43" s="3"/>
      <c r="I43" s="3" t="str">
        <f t="shared" si="1"/>
        <v/>
      </c>
      <c r="J43" s="3"/>
      <c r="K43" s="3"/>
      <c r="L43" s="3"/>
      <c r="M43" s="3"/>
      <c r="N43" s="4"/>
    </row>
    <row r="44" spans="1:14">
      <c r="A44" s="10">
        <v>43</v>
      </c>
      <c r="B44" s="22" t="str">
        <f t="shared" si="2"/>
        <v/>
      </c>
      <c r="C44" s="42" t="str">
        <f t="shared" si="0"/>
        <v/>
      </c>
      <c r="D44" s="31"/>
      <c r="E44" s="31"/>
      <c r="F44" s="31"/>
      <c r="G44" s="3"/>
      <c r="H44" s="3"/>
      <c r="I44" s="3" t="str">
        <f t="shared" si="1"/>
        <v/>
      </c>
      <c r="J44" s="3"/>
      <c r="K44" s="3"/>
      <c r="L44" s="3"/>
      <c r="M44" s="3"/>
      <c r="N44" s="4"/>
    </row>
    <row r="45" spans="1:14">
      <c r="A45" s="10">
        <v>44</v>
      </c>
      <c r="B45" s="22" t="str">
        <f t="shared" si="2"/>
        <v/>
      </c>
      <c r="C45" s="42" t="str">
        <f t="shared" si="0"/>
        <v/>
      </c>
      <c r="D45" s="31"/>
      <c r="E45" s="31"/>
      <c r="F45" s="31"/>
      <c r="G45" s="3"/>
      <c r="H45" s="3"/>
      <c r="I45" s="3" t="str">
        <f t="shared" si="1"/>
        <v/>
      </c>
      <c r="J45" s="3"/>
      <c r="K45" s="3"/>
      <c r="L45" s="3"/>
      <c r="M45" s="3"/>
      <c r="N45" s="4"/>
    </row>
    <row r="46" spans="1:14">
      <c r="A46" s="10">
        <v>45</v>
      </c>
      <c r="B46" s="22" t="str">
        <f t="shared" ref="B46:B47" si="3">IF(D46&lt;&gt;"",C45, "")</f>
        <v/>
      </c>
      <c r="C46" s="42" t="str">
        <f t="shared" ref="C46:C47" si="4">IF(AND(B46&lt;&gt;"", OR(E46&lt;&gt;"", F46&lt;&gt;"")), B46+TIME(0, E46, 0)+TIME(0, F46, 0), "")</f>
        <v/>
      </c>
      <c r="D46" s="31"/>
      <c r="E46" s="31"/>
      <c r="F46" s="31"/>
      <c r="G46" s="3"/>
      <c r="H46" s="3"/>
      <c r="I46" s="3" t="str">
        <f t="shared" si="1"/>
        <v/>
      </c>
      <c r="J46" s="3"/>
      <c r="K46" s="3"/>
      <c r="L46" s="3"/>
      <c r="M46" s="3"/>
      <c r="N46" s="4"/>
    </row>
    <row r="47" spans="1:14">
      <c r="A47" s="10">
        <v>46</v>
      </c>
      <c r="B47" s="22" t="str">
        <f t="shared" si="3"/>
        <v/>
      </c>
      <c r="C47" s="42" t="str">
        <f t="shared" si="4"/>
        <v/>
      </c>
      <c r="D47" s="31"/>
      <c r="E47" s="31"/>
      <c r="F47" s="31"/>
      <c r="G47" s="3"/>
      <c r="H47" s="3"/>
      <c r="I47" s="3" t="str">
        <f t="shared" si="1"/>
        <v/>
      </c>
      <c r="J47" s="3"/>
      <c r="K47" s="3"/>
      <c r="L47" s="3"/>
      <c r="M47" s="3"/>
      <c r="N47" s="4"/>
    </row>
    <row r="48" spans="1:14">
      <c r="A48" s="10">
        <v>47</v>
      </c>
      <c r="B48" s="15"/>
      <c r="C48" s="5"/>
      <c r="D48" s="5"/>
      <c r="E48" s="5"/>
      <c r="F48" s="5"/>
      <c r="G48" s="5"/>
      <c r="H48" s="5"/>
      <c r="I48" s="5"/>
      <c r="J48" s="5"/>
      <c r="K48" s="5"/>
      <c r="L48" s="5"/>
      <c r="M48" s="5"/>
      <c r="N48" s="6"/>
    </row>
    <row r="49" spans="1:3" s="7" customFormat="1">
      <c r="A49" s="10">
        <v>48</v>
      </c>
      <c r="B49" s="16"/>
    </row>
    <row r="50" spans="1:3">
      <c r="A50" s="10">
        <v>49</v>
      </c>
      <c r="B50" s="12" t="s">
        <v>59</v>
      </c>
      <c r="C50" s="40" t="s">
        <v>138</v>
      </c>
    </row>
    <row r="51" spans="1:3" s="33" customFormat="1" ht="16">
      <c r="A51" s="10">
        <v>50</v>
      </c>
      <c r="B51" s="32" t="s">
        <v>93</v>
      </c>
    </row>
  </sheetData>
  <dataValidations count="1">
    <dataValidation type="list" allowBlank="1" showInputMessage="1" showErrorMessage="1" sqref="E18:E22">
      <formula1>$C$13:$C$16</formula1>
    </dataValidation>
  </dataValidation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pane ySplit="1" topLeftCell="A2" activePane="bottomLeft" state="frozen"/>
      <selection pane="bottomLeft" activeCell="D14" sqref="D14"/>
    </sheetView>
  </sheetViews>
  <sheetFormatPr baseColWidth="10" defaultRowHeight="15" x14ac:dyDescent="0"/>
  <cols>
    <col min="3" max="3" width="0" hidden="1" customWidth="1"/>
    <col min="4" max="4" width="12.6640625" bestFit="1" customWidth="1"/>
    <col min="5" max="6" width="10.83203125" style="45"/>
  </cols>
  <sheetData>
    <row r="1" spans="1:8" s="43" customFormat="1">
      <c r="A1" s="43" t="s">
        <v>3</v>
      </c>
      <c r="B1" s="43" t="s">
        <v>4</v>
      </c>
      <c r="C1" s="43" t="s">
        <v>103</v>
      </c>
      <c r="D1" s="43" t="s">
        <v>102</v>
      </c>
      <c r="E1" s="44" t="s">
        <v>73</v>
      </c>
      <c r="F1" s="44" t="s">
        <v>2</v>
      </c>
    </row>
    <row r="2" spans="1:8">
      <c r="A2" t="s">
        <v>67</v>
      </c>
      <c r="B2" t="s">
        <v>68</v>
      </c>
      <c r="C2" t="str">
        <f>CONCATENATE(A2, " ",LEFT(B2,1))</f>
        <v>Azadeh S</v>
      </c>
      <c r="D2" t="s">
        <v>114</v>
      </c>
      <c r="E2" s="45" t="s">
        <v>74</v>
      </c>
      <c r="F2" s="45" t="s">
        <v>74</v>
      </c>
      <c r="H2" s="8"/>
    </row>
    <row r="3" spans="1:8">
      <c r="A3" t="s">
        <v>69</v>
      </c>
      <c r="B3" t="s">
        <v>70</v>
      </c>
      <c r="C3" t="str">
        <f>CONCATENATE(A3, " ",LEFT(B3,1))</f>
        <v>Mike M</v>
      </c>
      <c r="D3" t="s">
        <v>107</v>
      </c>
      <c r="E3" s="45" t="s">
        <v>74</v>
      </c>
      <c r="F3" s="45" t="s">
        <v>75</v>
      </c>
    </row>
    <row r="4" spans="1:8">
      <c r="A4" t="s">
        <v>18</v>
      </c>
      <c r="B4" t="s">
        <v>19</v>
      </c>
      <c r="C4" t="str">
        <f t="shared" ref="C4:C12" si="0">CONCATENATE(A4, " ",LEFT(B4,1))</f>
        <v>Brian I</v>
      </c>
      <c r="D4" t="s">
        <v>108</v>
      </c>
      <c r="E4" s="45" t="s">
        <v>74</v>
      </c>
      <c r="F4" s="45" t="s">
        <v>74</v>
      </c>
    </row>
    <row r="5" spans="1:8">
      <c r="A5" t="s">
        <v>13</v>
      </c>
      <c r="B5" t="s">
        <v>14</v>
      </c>
      <c r="C5" t="str">
        <f t="shared" si="0"/>
        <v>Claire H</v>
      </c>
      <c r="D5" t="s">
        <v>104</v>
      </c>
      <c r="E5" s="45" t="s">
        <v>74</v>
      </c>
      <c r="F5" s="45" t="s">
        <v>74</v>
      </c>
    </row>
    <row r="6" spans="1:8">
      <c r="A6" t="s">
        <v>5</v>
      </c>
      <c r="B6" t="s">
        <v>6</v>
      </c>
      <c r="C6" t="str">
        <f t="shared" si="0"/>
        <v>Katie B</v>
      </c>
      <c r="D6" t="s">
        <v>109</v>
      </c>
      <c r="E6" s="45" t="s">
        <v>75</v>
      </c>
      <c r="F6" s="45" t="s">
        <v>74</v>
      </c>
    </row>
    <row r="7" spans="1:8">
      <c r="A7" t="s">
        <v>15</v>
      </c>
      <c r="B7" t="s">
        <v>16</v>
      </c>
      <c r="C7" t="str">
        <f t="shared" si="0"/>
        <v>Kelly H</v>
      </c>
      <c r="D7" t="s">
        <v>110</v>
      </c>
      <c r="E7" s="45" t="s">
        <v>74</v>
      </c>
      <c r="F7" s="45" t="s">
        <v>74</v>
      </c>
    </row>
    <row r="8" spans="1:8">
      <c r="A8" t="s">
        <v>0</v>
      </c>
      <c r="B8" t="s">
        <v>1</v>
      </c>
      <c r="C8" t="str">
        <f t="shared" si="0"/>
        <v>Mandish B</v>
      </c>
      <c r="D8" t="s">
        <v>111</v>
      </c>
      <c r="E8" s="45" t="s">
        <v>74</v>
      </c>
      <c r="F8" s="45" t="s">
        <v>74</v>
      </c>
    </row>
    <row r="9" spans="1:8">
      <c r="A9" t="s">
        <v>7</v>
      </c>
      <c r="B9" t="s">
        <v>8</v>
      </c>
      <c r="C9" t="str">
        <f t="shared" si="0"/>
        <v>Marc H</v>
      </c>
      <c r="D9" t="s">
        <v>112</v>
      </c>
      <c r="E9" s="45" t="s">
        <v>74</v>
      </c>
      <c r="F9" s="45" t="s">
        <v>74</v>
      </c>
    </row>
    <row r="10" spans="1:8">
      <c r="A10" t="s">
        <v>17</v>
      </c>
      <c r="B10" t="s">
        <v>20</v>
      </c>
      <c r="C10" t="str">
        <f t="shared" si="0"/>
        <v>Rosa M</v>
      </c>
      <c r="D10" t="s">
        <v>105</v>
      </c>
      <c r="E10" s="45" t="s">
        <v>74</v>
      </c>
      <c r="F10" s="45" t="s">
        <v>74</v>
      </c>
    </row>
    <row r="11" spans="1:8">
      <c r="A11" t="s">
        <v>11</v>
      </c>
      <c r="B11" t="s">
        <v>12</v>
      </c>
      <c r="C11" t="str">
        <f t="shared" si="0"/>
        <v>Trish Y</v>
      </c>
      <c r="D11" t="s">
        <v>106</v>
      </c>
      <c r="E11" s="45" t="s">
        <v>74</v>
      </c>
      <c r="F11" s="45" t="s">
        <v>74</v>
      </c>
    </row>
    <row r="12" spans="1:8">
      <c r="A12" t="s">
        <v>9</v>
      </c>
      <c r="B12" t="s">
        <v>10</v>
      </c>
      <c r="C12" t="str">
        <f t="shared" si="0"/>
        <v>Yael S</v>
      </c>
      <c r="D12" t="s">
        <v>113</v>
      </c>
      <c r="E12" s="45" t="s">
        <v>74</v>
      </c>
      <c r="F12" s="45" t="s">
        <v>74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pane xSplit="1" topLeftCell="B1" activePane="topRight" state="frozen"/>
      <selection pane="topRight" sqref="A1:XFD1"/>
    </sheetView>
  </sheetViews>
  <sheetFormatPr baseColWidth="10" defaultRowHeight="15" x14ac:dyDescent="0"/>
  <cols>
    <col min="2" max="2" width="31.83203125" bestFit="1" customWidth="1"/>
    <col min="3" max="3" width="32.33203125" bestFit="1" customWidth="1"/>
    <col min="4" max="4" width="11.83203125" bestFit="1" customWidth="1"/>
    <col min="5" max="5" width="47" hidden="1" customWidth="1"/>
    <col min="6" max="6" width="18" customWidth="1"/>
    <col min="7" max="7" width="35.33203125" customWidth="1"/>
  </cols>
  <sheetData>
    <row r="1" spans="1:7" s="43" customFormat="1">
      <c r="A1" s="43" t="s">
        <v>24</v>
      </c>
      <c r="B1" s="43" t="s">
        <v>26</v>
      </c>
      <c r="C1" s="43" t="s">
        <v>29</v>
      </c>
      <c r="D1" s="43" t="s">
        <v>31</v>
      </c>
      <c r="F1" s="43" t="s">
        <v>28</v>
      </c>
      <c r="G1" s="43" t="s">
        <v>30</v>
      </c>
    </row>
    <row r="2" spans="1:7" ht="16">
      <c r="A2">
        <v>44</v>
      </c>
      <c r="B2" t="s">
        <v>87</v>
      </c>
      <c r="C2" t="s">
        <v>88</v>
      </c>
      <c r="D2" t="s">
        <v>94</v>
      </c>
      <c r="E2" t="str">
        <f t="shared" ref="E2:E17" si="0">CONCATENATE(B2, " (", D2,  ") @ ", C2)</f>
        <v>Grey Toyota Sienna Passenger Van (CBMC803) @ St. Clair West &amp; Alberta</v>
      </c>
      <c r="F2" t="s">
        <v>96</v>
      </c>
      <c r="G2" t="s">
        <v>97</v>
      </c>
    </row>
    <row r="3" spans="1:7">
      <c r="A3">
        <v>85</v>
      </c>
      <c r="B3" t="s">
        <v>78</v>
      </c>
      <c r="C3" t="s">
        <v>79</v>
      </c>
      <c r="E3" t="str">
        <f t="shared" si="0"/>
        <v>Black Toyota Sienna Passenger Van () @ 90 Broadview, south of Queen East</v>
      </c>
    </row>
    <row r="4" spans="1:7">
      <c r="A4">
        <v>104</v>
      </c>
      <c r="B4" t="s">
        <v>43</v>
      </c>
      <c r="C4" t="s">
        <v>27</v>
      </c>
      <c r="E4" t="str">
        <f t="shared" si="0"/>
        <v>Brown Ford Large Cargo Van () @ Spadina TTC</v>
      </c>
    </row>
    <row r="5" spans="1:7">
      <c r="A5">
        <v>125</v>
      </c>
      <c r="B5" t="s">
        <v>25</v>
      </c>
      <c r="C5" t="s">
        <v>76</v>
      </c>
      <c r="D5" t="s">
        <v>95</v>
      </c>
      <c r="E5" t="str">
        <f t="shared" si="0"/>
        <v>Red Ford Large Cargo Van (AN62588) @ 66 Oakmount Road (East of High Park)</v>
      </c>
      <c r="F5" t="s">
        <v>99</v>
      </c>
      <c r="G5" t="s">
        <v>98</v>
      </c>
    </row>
    <row r="6" spans="1:7">
      <c r="A6">
        <v>146</v>
      </c>
      <c r="B6" t="s">
        <v>38</v>
      </c>
      <c r="C6" t="s">
        <v>42</v>
      </c>
      <c r="E6" t="str">
        <f t="shared" si="0"/>
        <v>Red Ford Cargo Mini-Van () @ John &amp; Mercer</v>
      </c>
    </row>
    <row r="7" spans="1:7">
      <c r="A7">
        <v>173</v>
      </c>
      <c r="B7" t="s">
        <v>80</v>
      </c>
      <c r="C7" t="s">
        <v>86</v>
      </c>
      <c r="E7" t="str">
        <f t="shared" si="0"/>
        <v>White Toyota Sienna Passenger Mini-Van () @ Ossington TTC</v>
      </c>
    </row>
    <row r="8" spans="1:7">
      <c r="A8">
        <v>207</v>
      </c>
      <c r="B8" t="s">
        <v>38</v>
      </c>
      <c r="C8" t="s">
        <v>37</v>
      </c>
      <c r="E8" t="str">
        <f t="shared" si="0"/>
        <v>Red Ford Cargo Mini-Van () @ Dundas East &amp; Berkeley</v>
      </c>
    </row>
    <row r="9" spans="1:7">
      <c r="A9">
        <v>221</v>
      </c>
      <c r="B9" t="s">
        <v>33</v>
      </c>
      <c r="C9" t="s">
        <v>34</v>
      </c>
      <c r="E9" t="str">
        <f t="shared" si="0"/>
        <v>Blue Ford Cargo Mini-Van () @ Dundas East &amp; Carlaw</v>
      </c>
    </row>
    <row r="10" spans="1:7">
      <c r="A10">
        <v>241</v>
      </c>
      <c r="B10" t="s">
        <v>82</v>
      </c>
      <c r="C10" t="s">
        <v>83</v>
      </c>
      <c r="E10" t="str">
        <f t="shared" si="0"/>
        <v>White Toyota Sienna Passenger Van () @ Huron &amp; Bloor West</v>
      </c>
    </row>
    <row r="11" spans="1:7">
      <c r="A11">
        <v>267</v>
      </c>
      <c r="B11" t="s">
        <v>25</v>
      </c>
      <c r="C11" t="s">
        <v>32</v>
      </c>
      <c r="E11" t="str">
        <f t="shared" si="0"/>
        <v>Red Ford Large Cargo Van () @ Strathmore &amp; Greenwood</v>
      </c>
    </row>
    <row r="12" spans="1:7">
      <c r="A12">
        <v>268</v>
      </c>
      <c r="B12" t="s">
        <v>25</v>
      </c>
      <c r="C12" t="s">
        <v>41</v>
      </c>
      <c r="E12" t="str">
        <f t="shared" si="0"/>
        <v>Red Ford Large Cargo Van () @ Church &amp; Esplanade</v>
      </c>
    </row>
    <row r="13" spans="1:7">
      <c r="A13">
        <v>314</v>
      </c>
      <c r="B13" t="s">
        <v>80</v>
      </c>
      <c r="C13" t="s">
        <v>81</v>
      </c>
      <c r="E13" t="str">
        <f t="shared" si="0"/>
        <v>White Toyota Sienna Passenger Mini-Van () @ Woodbine TTC</v>
      </c>
    </row>
    <row r="14" spans="1:7">
      <c r="A14">
        <v>316</v>
      </c>
      <c r="B14" t="s">
        <v>84</v>
      </c>
      <c r="C14" t="s">
        <v>85</v>
      </c>
      <c r="E14" t="str">
        <f t="shared" si="0"/>
        <v>Silver Toyota Sienna Passenger Van () @ Bloor West &amp; Bathurst</v>
      </c>
    </row>
    <row r="15" spans="1:7">
      <c r="A15">
        <v>468</v>
      </c>
      <c r="B15" t="s">
        <v>35</v>
      </c>
      <c r="C15" t="s">
        <v>36</v>
      </c>
      <c r="E15" t="str">
        <f t="shared" si="0"/>
        <v>White Chevy Express Large Cargo Van () @ Eastern &amp; Pape</v>
      </c>
    </row>
    <row r="16" spans="1:7">
      <c r="A16">
        <v>482</v>
      </c>
      <c r="B16" t="s">
        <v>39</v>
      </c>
      <c r="C16" t="s">
        <v>40</v>
      </c>
      <c r="E16" t="str">
        <f t="shared" si="0"/>
        <v>White Ram Cargo Mini-Van () @ Bay &amp; St. Joseph</v>
      </c>
    </row>
    <row r="17" spans="1:5">
      <c r="A17">
        <v>523</v>
      </c>
      <c r="B17" t="s">
        <v>35</v>
      </c>
      <c r="C17" t="s">
        <v>77</v>
      </c>
      <c r="E17" t="str">
        <f t="shared" si="0"/>
        <v>White Chevy Express Large Cargo Van () @ 55 Triller (North of Queen)</v>
      </c>
    </row>
  </sheetData>
  <sortState ref="A2:G17">
    <sortCondition ref="A2"/>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MC</vt:lpstr>
      <vt:lpstr>Volunteers</vt:lpstr>
      <vt:lpstr>Vehicles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 Liu</dc:creator>
  <cp:lastModifiedBy>Lauren Liu</cp:lastModifiedBy>
  <dcterms:created xsi:type="dcterms:W3CDTF">2017-11-08T06:56:46Z</dcterms:created>
  <dcterms:modified xsi:type="dcterms:W3CDTF">2017-11-29T09:49:28Z</dcterms:modified>
</cp:coreProperties>
</file>