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421"/>
  <workbookPr showInkAnnotation="0" autoCompressPictures="0"/>
  <bookViews>
    <workbookView xWindow="0" yWindow="0" windowWidth="32740" windowHeight="20540" tabRatio="500" activeTab="2"/>
  </bookViews>
  <sheets>
    <sheet name="MC" sheetId="3" r:id="rId1"/>
    <sheet name="Volunteers" sheetId="6" r:id="rId2"/>
    <sheet name="Vehicles" sheetId="4" r:id="rId3"/>
  </sheets>
  <definedNames>
    <definedName name="_xlnm._FilterDatabase" localSheetId="1" hidden="1">Volunteers!$C$1:$E$12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9" i="3" l="1"/>
  <c r="I40" i="3"/>
  <c r="I41" i="3"/>
  <c r="I42" i="3"/>
  <c r="I43" i="3"/>
  <c r="I44" i="3"/>
  <c r="I45" i="3"/>
  <c r="I46" i="3"/>
  <c r="I47" i="3"/>
  <c r="I38" i="3"/>
  <c r="B38" i="3"/>
  <c r="D10" i="3"/>
  <c r="D13" i="3"/>
  <c r="D14" i="3"/>
  <c r="D15" i="3"/>
  <c r="D19" i="3"/>
  <c r="D20" i="3"/>
  <c r="D21" i="3"/>
  <c r="D22" i="3"/>
  <c r="J14" i="3"/>
  <c r="K14" i="3"/>
  <c r="L14" i="3"/>
  <c r="J15" i="3"/>
  <c r="K15" i="3"/>
  <c r="L15" i="3"/>
  <c r="J13" i="3"/>
  <c r="K13" i="3"/>
  <c r="L13" i="3"/>
  <c r="B46" i="3"/>
  <c r="C46" i="3"/>
  <c r="B47" i="3"/>
  <c r="C47" i="3"/>
  <c r="C6" i="6"/>
  <c r="C2" i="6"/>
  <c r="C3" i="6"/>
  <c r="C4" i="6"/>
  <c r="C5" i="6"/>
  <c r="C7" i="6"/>
  <c r="C8" i="6"/>
  <c r="C9" i="6"/>
  <c r="C10" i="6"/>
  <c r="C11" i="6"/>
  <c r="C12" i="6"/>
  <c r="D18" i="3"/>
  <c r="C38" i="3"/>
  <c r="B39" i="3"/>
  <c r="C39" i="3"/>
  <c r="B40" i="3"/>
  <c r="C40" i="3"/>
  <c r="B41" i="3"/>
  <c r="C41" i="3"/>
  <c r="B42" i="3"/>
  <c r="C42" i="3"/>
  <c r="B43" i="3"/>
  <c r="C43" i="3"/>
  <c r="B44" i="3"/>
  <c r="C44" i="3"/>
  <c r="B45" i="3"/>
  <c r="C45" i="3"/>
</calcChain>
</file>

<file path=xl/sharedStrings.xml><?xml version="1.0" encoding="utf-8"?>
<sst xmlns="http://schemas.openxmlformats.org/spreadsheetml/2006/main" count="277" uniqueCount="209">
  <si>
    <t>Mandish</t>
  </si>
  <si>
    <t>Bhangu</t>
  </si>
  <si>
    <t>Lead Mover</t>
  </si>
  <si>
    <t>First Name</t>
  </si>
  <si>
    <t>Last Name</t>
  </si>
  <si>
    <t>Katie</t>
  </si>
  <si>
    <t>Bishop</t>
  </si>
  <si>
    <t>Marc</t>
  </si>
  <si>
    <t>Hull-Jacquin</t>
  </si>
  <si>
    <t>Yael</t>
  </si>
  <si>
    <t>Schwartz</t>
  </si>
  <si>
    <t>Trish</t>
  </si>
  <si>
    <t>Yeung</t>
  </si>
  <si>
    <t>Claire</t>
  </si>
  <si>
    <t>Humphrey</t>
  </si>
  <si>
    <t>Kelly</t>
  </si>
  <si>
    <t>Harms</t>
  </si>
  <si>
    <t>Rosa</t>
  </si>
  <si>
    <t>Brian</t>
  </si>
  <si>
    <t>Inglis</t>
  </si>
  <si>
    <t>Magalios</t>
  </si>
  <si>
    <t>Mandish B</t>
  </si>
  <si>
    <t>Drivers</t>
  </si>
  <si>
    <t>Vehicle #</t>
  </si>
  <si>
    <t>#</t>
  </si>
  <si>
    <t>Red Ford Large Cargo Van</t>
  </si>
  <si>
    <t>Description</t>
  </si>
  <si>
    <t>Spadina TTC</t>
  </si>
  <si>
    <t>Location Information</t>
  </si>
  <si>
    <t>Location</t>
  </si>
  <si>
    <t>Important Operating &amp; Safety Instructions</t>
  </si>
  <si>
    <t>License Plate</t>
  </si>
  <si>
    <t>Strathmore &amp; Greenwood</t>
  </si>
  <si>
    <t>Blue Ford Cargo Mini-Van</t>
  </si>
  <si>
    <t>Dundas East &amp; Carlaw</t>
  </si>
  <si>
    <t>White Chevy Express Large Cargo Van</t>
  </si>
  <si>
    <t>Eastern &amp; Pape</t>
  </si>
  <si>
    <t>Dundas East &amp; Berkeley</t>
  </si>
  <si>
    <t>Red Ford Cargo Mini-Van</t>
  </si>
  <si>
    <t>White Ram Cargo Mini-Van</t>
  </si>
  <si>
    <t>Bay &amp; St. Joseph</t>
  </si>
  <si>
    <t>Church &amp; Esplanade</t>
  </si>
  <si>
    <t>John &amp; Mercer</t>
  </si>
  <si>
    <t>Brown Ford Large Cargo Van</t>
  </si>
  <si>
    <t>Move #</t>
  </si>
  <si>
    <t>Date</t>
  </si>
  <si>
    <t>Time</t>
  </si>
  <si>
    <t>MC Phone #</t>
  </si>
  <si>
    <t>(647) 968-5033</t>
  </si>
  <si>
    <t>Res Start</t>
  </si>
  <si>
    <t>Res End</t>
  </si>
  <si>
    <t>Pre-Move Location</t>
  </si>
  <si>
    <t>Drop Off Location</t>
  </si>
  <si>
    <t>Locations</t>
  </si>
  <si>
    <t>Type of Location</t>
  </si>
  <si>
    <t>Client Drop Off Location</t>
  </si>
  <si>
    <t>Itinerary</t>
  </si>
  <si>
    <t>Pick Up Time</t>
  </si>
  <si>
    <t>Address</t>
  </si>
  <si>
    <t>Items to be moved:</t>
  </si>
  <si>
    <t>Time To Location (mins)</t>
  </si>
  <si>
    <t>Time At Location (mins)</t>
  </si>
  <si>
    <t>START</t>
  </si>
  <si>
    <t>Name</t>
  </si>
  <si>
    <t>Instructions</t>
  </si>
  <si>
    <t>Client Meet/Pick Up Location</t>
  </si>
  <si>
    <t>Saturday, November 4</t>
  </si>
  <si>
    <t>Azadeh</t>
  </si>
  <si>
    <t>Samani</t>
  </si>
  <si>
    <t>Mike</t>
  </si>
  <si>
    <t>Meehan</t>
  </si>
  <si>
    <t>Azadeh S</t>
  </si>
  <si>
    <t>Mike M</t>
  </si>
  <si>
    <t>Driver</t>
  </si>
  <si>
    <t>Y</t>
  </si>
  <si>
    <t>N</t>
  </si>
  <si>
    <t>66 Oakmount Road (East of High Park)</t>
  </si>
  <si>
    <t>55 Triller (North of Queen)</t>
  </si>
  <si>
    <t>Black Toyota Sienna Passenger Van</t>
  </si>
  <si>
    <t>90 Broadview, south of Queen East</t>
  </si>
  <si>
    <t>White Toyota Sienna Passenger Mini-Van</t>
  </si>
  <si>
    <t>Woodbine TTC</t>
  </si>
  <si>
    <t>White Toyota Sienna Passenger Van</t>
  </si>
  <si>
    <t>Huron &amp; Bloor West</t>
  </si>
  <si>
    <t>Silver Toyota Sienna Passenger Van</t>
  </si>
  <si>
    <t>Bloor West &amp; Bathurst</t>
  </si>
  <si>
    <t>Ossington TTC</t>
  </si>
  <si>
    <t>Grey Toyota Sienna Passenger Van</t>
  </si>
  <si>
    <t>St. Clair West &amp; Alberta</t>
  </si>
  <si>
    <t>https://goo.gl/maps/P9d5ZFBks4K2</t>
  </si>
  <si>
    <t>https://goo.gl/maps/mp79biy7kzJ2</t>
  </si>
  <si>
    <t>Load client's belongings</t>
  </si>
  <si>
    <t>Unload belongings</t>
  </si>
  <si>
    <t>1x TV stand; 1x queen boxspring, frame, mattress; 1x small dresser; 1x wide dresser; 1x small table; 1x coffee table; 1x side table; 1x night stand; 1x small terrarium; 4x boxes; 8x garbage bags; 4x big suitcases, 1x couch</t>
  </si>
  <si>
    <t>CBMC803</t>
  </si>
  <si>
    <t>AN62588</t>
  </si>
  <si>
    <t>This large cargo van is too tall for most underground garages. It will not clear an entrance lower than 2.2 meters or 84 inches (7 feet). You must take special note of vehicle clearance limitations when entering any parking structure or lot. This vehicle is a cargo van and only has 2 seats (driver/passenger). The fuel filler door is adjacent to the driver's door and is accessible when the driver's door is open. This vehicle does not have a gas cap.</t>
  </si>
  <si>
    <t>Vehicle</t>
  </si>
  <si>
    <t>MC Name</t>
  </si>
  <si>
    <t>Phone #</t>
  </si>
  <si>
    <t>Full Name</t>
  </si>
  <si>
    <t>416-726-9729</t>
  </si>
  <si>
    <t>647-746-3564</t>
  </si>
  <si>
    <t>416-320-4232</t>
  </si>
  <si>
    <t>416-937-5209</t>
  </si>
  <si>
    <t>647-876-0240</t>
  </si>
  <si>
    <t>647-469-5161</t>
  </si>
  <si>
    <t>416-999-7783</t>
  </si>
  <si>
    <t>416-388-6661</t>
  </si>
  <si>
    <t>647-704-5467</t>
  </si>
  <si>
    <t>647-936-7546</t>
  </si>
  <si>
    <t>647-710-6600</t>
  </si>
  <si>
    <t>Pick Up Location #1</t>
  </si>
  <si>
    <t>Pick Up Location #2</t>
  </si>
  <si>
    <t>Pick Up Location #3</t>
  </si>
  <si>
    <t>Pick Up Location #4</t>
  </si>
  <si>
    <t>Storage Location #1</t>
  </si>
  <si>
    <t>Storage Location #2</t>
  </si>
  <si>
    <t>Lauren L</t>
  </si>
  <si>
    <t>END</t>
  </si>
  <si>
    <t>Location #</t>
  </si>
  <si>
    <t>123 Sesame Street</t>
  </si>
  <si>
    <t>Movers</t>
  </si>
  <si>
    <t>Meet Which Driver @ Vehicle?</t>
  </si>
  <si>
    <t>*If the Lead Mover is also a Driver, put their name in BOTH Lead Mover and Driver #1 fields</t>
  </si>
  <si>
    <t>*Only fill in addresses for the location descriptions that are applicable</t>
  </si>
  <si>
    <t>*If the same address fulfills 2+ location types, put the address in each of the applicable fields</t>
  </si>
  <si>
    <t>e.g. 123 Sesame Street is both the Pre-Move Location and the Drop Off Location</t>
  </si>
  <si>
    <t>*DO NOT CHANGE ANY UN-COLOURED FIELDS</t>
  </si>
  <si>
    <t>*ONLY FILL IN WHAT IS APPLICABLE</t>
  </si>
  <si>
    <t>*DO NOT MOVE AROUND ANY CELLS</t>
  </si>
  <si>
    <t>GMaps Route</t>
  </si>
  <si>
    <t>Start Time</t>
  </si>
  <si>
    <t>*Start Time refers to the time ALL volunteers are ready to hit the road after picking up vehicles</t>
  </si>
  <si>
    <t>e.g. if drivers pick up vehicles at different times, what time are they both ready to go</t>
  </si>
  <si>
    <t>*All belongings must be on the same line - use semi-colons to separate items</t>
  </si>
  <si>
    <t>*Fill in the Location # by the Location IDs specified in B24:B33, which describes the TYPE of location, NOT the chronology</t>
  </si>
  <si>
    <t>*CHECK that these locations and instructions are correct</t>
  </si>
  <si>
    <t>404 Cool Whip Dr</t>
  </si>
  <si>
    <t>22 StoreMyStuff Place</t>
  </si>
  <si>
    <t>*Volunteer's First Name and Last Initial</t>
  </si>
  <si>
    <t>Grey Toyota Sienna Passenger Van (CBMC803) @ St. Clair West &amp; Alberta</t>
  </si>
  <si>
    <t>Surface parking lot on the west side of Alberta Avenue, north of St. Clair Avenue West. Our spots are in the parking lot behind the LCBO. Alberta Ave is two blocks east of Oakwood. Please always park in one of spots with the Enterprise CarShare signs.</t>
  </si>
  <si>
    <t>The vehicle has a "tiptronic" transmission which means that it may be driven in a clutchless "manual" mode. When shifting into "Drive", do not move the shifter to the left (which engages "Manual" mode). If the shift position indicator on the dashboard does not show (D) drive, hold the shifter to the RIGHT until the (D) is shown on the dash indicating that it is back in automatic (drive) mode. When in manual mode, the driver must shift the transmission manually. If you don't shift, the engine will rev high and the vehicle may hesitate.This vehicle seats up to 7 people. Please note that the sliding side doors will only operate in manual mode due to an issue with the power assist for Sienna vans. The power assist will be repaired as soon as Toyota announces a fix for this issue. Dogs are not permitted in this vehicle.</t>
  </si>
  <si>
    <t>Carlaw &amp; Colgate</t>
  </si>
  <si>
    <t>AN62500</t>
  </si>
  <si>
    <t>Surface parking lot behind (on the north side of) the condos at 88 Colgate Ave. Just south of 260 Carlaw Avenue. Our reserved spots are in the surface parking lot for the building. They are the 3rd and 4th spots from the driveway. Please always park in the reserved spots with our signs.</t>
  </si>
  <si>
    <t>Broadway &amp; Redpath</t>
  </si>
  <si>
    <t>AN62501</t>
  </si>
  <si>
    <t>Reserved parking in the surface parking lot at 75 Broadway (just west of Redpath). Our spots are on the right as you enter the visitor parking lot on the west side of the building.</t>
  </si>
  <si>
    <t>CBMC799</t>
  </si>
  <si>
    <t>Black Toyota Sienna Passenger Van (CBMC799) @ 90 Broadview, south of Queen East</t>
  </si>
  <si>
    <t>Reserved spot in the parking garage at 90 Broadview Avenue; south of Queen Street East To enter on foot: Enter keyless access code (below) into the keypad on the right side of the vehicle garage door at 90 Broadview to open the garage door. Important: the access code will change periodically, refer to your confirmation for each reservation Walk down the ramp to level P1 of the parking garage. Our spots are at the bottom of the ramp on the left hand side. Look for the Enterprise CarShare signs in our spots. To exit/enter by car: The garage door will open as it is approached when exiting. Use the remote located in the passenger side visor organizer to open the garage door when returning the car. Always return the remote to the mesh pocket of the visor organizer. A lost or misplaced remote will incur a $150 replacement fee. To exit on foot: Use the green pedestrian exit door for stair A. This door is in the lower section of level P1. Continue right from the bottom of the ramp to get to the lower section of level P1. Stair A is on the left hand side. Follow the exit signs to leave the building.</t>
  </si>
  <si>
    <t>AN62480</t>
  </si>
  <si>
    <t>Brown Ford Large Cargo Van (AN62480) @ Spadina TTC</t>
  </si>
  <si>
    <t>Lot behind 415 Bloor Street West, just west of Spadina on the south side of Bloor. Take the driveway between 415 Bloor Street West &amp; the Jewish Community Centre to the lot at the back of the building. Always park in the 'Reserved' parking spot in front of the fence &amp; the Enterprise CarShare sign.</t>
  </si>
  <si>
    <t>Red Ford Large Cargo Van (AN62588) @ 66 Oakmount Road (East of High Park)</t>
  </si>
  <si>
    <t>Visitor parking lot behind (west of) 66 Oakmount Road. Access the lot from Pacific Avenue. 1 block east of High Park Avenue and the High Park TTC Station, north of Bloor. Take the driveway directly south of 111 Pacific. The driveway runs east off of Pacific. First two surface parking spaces on the right (noted by Reserved for Enterprise CarShare sign), just east of the underground garage ramp. There is no access to the lot from Oakmount. If the Enterprise CarShare spot is taken, please park in another visitor parking space and call the reservation line immediately to advise.</t>
  </si>
  <si>
    <t>AN22502</t>
  </si>
  <si>
    <t>Red Ford Cargo Mini-Van (AN22502) @ John &amp; Mercer</t>
  </si>
  <si>
    <t>Reserved parking spots in the alley on the north side of the condo at 8 Mercer Street. The vehicles are located behind 8 Mercer street on the north side of the building. From John Street enter the alley south of King and north of Mercer; Enterprise CarShare are the last two spots on the left beside the condo loading dock area.</t>
  </si>
  <si>
    <t>The Ford cargo mini-van requires is too tall for many underground garages. It will not clear an entrance lower than 2 meters (6ft, 7 inches). You must take special note of vehicle clearance limitations when entering any parking structure or lot. This vehicle is a cargo mini-van and only has 2 seats (driver/passenger)</t>
  </si>
  <si>
    <t>BYXX324</t>
  </si>
  <si>
    <t>White Toyota Sienna Passenger Mini-Van (BYXX324) @ Ossington TTC</t>
  </si>
  <si>
    <t>Parking Authority (Green P) lot on east side of Ossington just north of Bloor, directly across from TTC Station. This lot does not have reserved parking spaces.</t>
  </si>
  <si>
    <t>Lansdowne TTC</t>
  </si>
  <si>
    <t>AN62481</t>
  </si>
  <si>
    <t>Parking Authority (Green P) lot next to the Lansdowne TTC Station, just north of Bloor on the east side. This lot does not have reserved parking spaces. Please park in any legal space in the lot.</t>
  </si>
  <si>
    <t>Red Ford Cargo Mini-Van () @ Dundas East &amp; Berkeley</t>
  </si>
  <si>
    <t>Broadview &amp; Danforth (Loblaws)</t>
  </si>
  <si>
    <t>BYYN361</t>
  </si>
  <si>
    <t>Surface lot beside Loblaws (1 block south of Danforth on Broadview). Please park in one of the reserved Enterprise CarShare spaces at the front of the lot along Broadview. There are two more spots on either side of the sign in the next row behind the first set of vehicles.</t>
  </si>
  <si>
    <t>Blue Ford Cargo Mini-Van () @ Dundas East &amp; Carlaw</t>
  </si>
  <si>
    <t>CBMC801</t>
  </si>
  <si>
    <t>White Toyota Sienna Passenger Van (CBMC801) @ Huron &amp; Bloor West</t>
  </si>
  <si>
    <t>Surface Parking Lot on Huron Street behind the Bloor Street United Church-1 block west of St. George north of Bloor. Park in one of the 'Reserved for Enterprise CarShare' spots facing Huron Street. If our spots are taken, please park in another spot in that lot and call the reservation line immediately.</t>
  </si>
  <si>
    <t>AN62499</t>
  </si>
  <si>
    <t>Red Ford Large Cargo Van (AN62499) @ Strathmore &amp; Greenwood</t>
  </si>
  <si>
    <t>Reserved parking in the surface parking lot on the EAST side of the building at 145 Strathmore. Strathmore is one block north of The Danforth. Walk west on Strathmore (from Greenwood). The lot entrance and our spots are in the lot facing Strathmore Boulevard. Our spots are spot 1 and 2 and marked with our reserved sign. To Return Vehicle use parking gate fob located in the passenger side visor pouch. Please make sure to return the fob to the pouch affixed to the visor.</t>
  </si>
  <si>
    <t>AN62479</t>
  </si>
  <si>
    <t>Red Ford Large Cargo Van (AN62479) @ Church &amp; Esplanade</t>
  </si>
  <si>
    <t>On-Street Car-Sharing spots on the west side of Church Street just south of The Esplanade. Please park within the designated Enterprise CarShare on-street parking area.</t>
  </si>
  <si>
    <t>White Toyota Sienna Passenger Mini-Van () @ Woodbine TTC</t>
  </si>
  <si>
    <t>BYYN359</t>
  </si>
  <si>
    <t>Silver Toyota Sienna Passenger Van (BYYN359) @ Bloor West &amp; Bathurst</t>
  </si>
  <si>
    <t>Reserved parking spots behind 9 Albany Avenue, 1 block east of Bathurst Street, just north of Bloor. Take the lane north of the building at 9 Albany to the parking pad in the back.</t>
  </si>
  <si>
    <t>Please be advised that the gas cap tether is broken on vehicle #316. It does not effect driving nor the gas cap itself. Just remember when you finish filling up to secure the gas cap tightly. The vehicle has a "tiptronic" transmission which means that it may be driven in a clutchless "manual" mode. When shifting into "Drive", do not move the shifter to the left (which engages "Manual" mode). If the shift position indicator on the dashboard does not show (D) drive, hold the shifter to the RIGHT until the (D) is shown on the dash indicating that it is back in automatic (drive) mode. When in manual mode, the driver must shift the transmission manually. If you don't shift, the engine will rev high and the vehicle may hesitate.This vehicle seats up to 7 people. Please note that the sliding side doors will only operate in manual mode due to an issue with the power assist for Sienna vans. The power assist will be repaired as soon as Toyota announces a fix for this issue. Dogs are not permitted in this vehicle.</t>
  </si>
  <si>
    <t>Christie TTC</t>
  </si>
  <si>
    <t>AS46966</t>
  </si>
  <si>
    <t>Surface parking lot north of Christie TTC. Take driveway on the north side of 33 Christie Street (O'Neill Centre). Our spots are on the left, behind the house to the north.</t>
  </si>
  <si>
    <t>The Chevy Express vans is too tall for most underground garages. It will not clear an entrance lower than 2.2 meters or 87 inches (7ft, 3 inches). You must take special note of vehicle clearance limitations when entering any parking structure or lot. Please make proper use of the convex mirrors when changing lanes.The mirrors are manually adjusted so ensure they are set in the correct position before driving. This vehicle is a cargo van and only has 2 seats (driver/passenger).</t>
  </si>
  <si>
    <t>AS97023</t>
  </si>
  <si>
    <t>White Chevy Express Large Cargo Van (AS97023) @ Eastern &amp; Pape</t>
  </si>
  <si>
    <t>Surface parking lot on the south side of Eastern Avenue in the parking lot of the film studio at 629 Eastern Avenue. Our reserved spots are in the north west side of the parking lot, facing Eastern Ave. Adjacent to the driveway. Please always park in our reserved spots.</t>
  </si>
  <si>
    <t>Important: the car key for this vehicle is not fastened to the dashboard, it will be placed in the centre cup holder. Always return the key to the centre cup holder after your reservation to avoid $300 car key replacement fee. The Chevy Express vans is too tall for most underground garages. It will not clear an entrance lower than 2.2 meters or 87 inches (7ft, 3 inches). You must take special note of vehicle clearance limitations when entering any parking structure or lot. Please make proper use of the convex mirrors when changing lanes.The mirrors are manually adjusted so ensure they are set in the correct position before driving. This vehicle is a cargo van and only has 2 seats (driver/passenger).</t>
  </si>
  <si>
    <t>Leeds &amp; Ossington</t>
  </si>
  <si>
    <t>Broadview TTC</t>
  </si>
  <si>
    <t>AS99367</t>
  </si>
  <si>
    <t>Surface parking lot at 80 Danforth Avenue, behind the apartment building on the northwest corner of Broadview and Danforth. The driveway to the lot is adjacent to Cambridge Avenue (first street west of Broadview). From Danforth, walk north on Cambridge and turn right into the driveway behind the building. Our spots are #2 &amp; #3 on the right. To Return the Car: Cambridge Avenue cannot be accessed from Danforth, access Cambridge from Pretoria Avenue to the north of the lot. Please always park the vehicles in our reserved spots.</t>
  </si>
  <si>
    <t>White Ram Cargo Mini-Van () @ Bay &amp; St. Joseph</t>
  </si>
  <si>
    <t>AS81155</t>
  </si>
  <si>
    <t>King West &amp; Strachan</t>
  </si>
  <si>
    <t>Crawford &amp; Queen West</t>
  </si>
  <si>
    <t>AT37598</t>
  </si>
  <si>
    <t>On-Street Car-Sharing spots on the east side of Crawford Street just south of Queen Street West Please always park within the designated Enterprise CarShare on-street parking area. When returning van #522, please ensure that you park the van all the way into the spot. If not parked properly the van can be an obstruction. Please note: Members CANNOT park their own car in the van spot when using the van. Your personal car may be ticketed and towed. Only CarShare vehicles can park in the CarShare spots.</t>
  </si>
  <si>
    <t>White Chevy Express Large Cargo Van () @ 55 Triller (North of Queen)</t>
  </si>
  <si>
    <t>St. Clair West &amp; Bathurst</t>
  </si>
  <si>
    <t>AT37597</t>
  </si>
  <si>
    <t>Surface parking lot directly south of St. Michael's College, near the north-east corner of St. Clair Avenue West and Bathurst St. Access the lot from the driveway running east off Bathurst St (about 50m north of St. Clair). Please park in one of our Reserved Enterprise CarShare spaces at the south-east corner of the lot. When returning vehicles to this lot, please leave the corner spot (facing the Loblaws) for the large C A R G O van only.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</si>
</sst>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0"/>
      <name val="Calibri"/>
      <family val="2"/>
      <scheme val="minor"/>
    </font>
    <font>
      <u/>
      <sz val="12"/>
      <color theme="11"/>
      <name val="Calibri"/>
      <family val="2"/>
      <scheme val="minor"/>
    </font>
    <font>
      <sz val="13"/>
      <color rgb="FF222222"/>
      <name val="Calibri"/>
      <scheme val="minor"/>
    </font>
    <font>
      <b/>
      <sz val="12"/>
      <color theme="1"/>
      <name val="Calibri"/>
      <family val="2"/>
      <scheme val="minor"/>
    </font>
    <font>
      <sz val="12"/>
      <color rgb="FFFF0000"/>
      <name val="Calibri"/>
      <family val="2"/>
      <scheme val="minor"/>
    </font>
    <font>
      <b/>
      <sz val="12"/>
      <color rgb="FF000000"/>
      <name val="Calibri"/>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66"/>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3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7">
    <xf numFmtId="0" fontId="0" fillId="0" borderId="0" xfId="0"/>
    <xf numFmtId="0" fontId="0" fillId="0" borderId="2" xfId="0" applyBorder="1"/>
    <xf numFmtId="0" fontId="0" fillId="0" borderId="3" xfId="0" applyBorder="1"/>
    <xf numFmtId="0" fontId="0" fillId="0" borderId="0" xfId="0" applyBorder="1"/>
    <xf numFmtId="0" fontId="0" fillId="0" borderId="5" xfId="0" applyBorder="1"/>
    <xf numFmtId="0" fontId="0" fillId="0" borderId="7" xfId="0" applyBorder="1"/>
    <xf numFmtId="0" fontId="0" fillId="0" borderId="8" xfId="0" applyBorder="1"/>
    <xf numFmtId="0" fontId="0" fillId="0" borderId="0" xfId="0" applyFill="1"/>
    <xf numFmtId="0" fontId="0" fillId="0" borderId="0" xfId="0" quotePrefix="1"/>
    <xf numFmtId="0" fontId="0" fillId="0" borderId="11" xfId="0" applyBorder="1" applyAlignment="1">
      <alignment horizont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4" fillId="0" borderId="0" xfId="0" applyFont="1"/>
    <xf numFmtId="0" fontId="4" fillId="0" borderId="1" xfId="0" applyFont="1" applyBorder="1"/>
    <xf numFmtId="0" fontId="4" fillId="0" borderId="4" xfId="0" applyFont="1" applyBorder="1"/>
    <xf numFmtId="0" fontId="4" fillId="0" borderId="6" xfId="0" applyFont="1" applyBorder="1"/>
    <xf numFmtId="0" fontId="4" fillId="0" borderId="0" xfId="0" applyFont="1" applyFill="1"/>
    <xf numFmtId="0" fontId="0" fillId="0" borderId="0" xfId="0" applyAlignment="1">
      <alignment horizontal="left"/>
    </xf>
    <xf numFmtId="0" fontId="4" fillId="0" borderId="0" xfId="0" applyFont="1" applyBorder="1"/>
    <xf numFmtId="0" fontId="4" fillId="0" borderId="0" xfId="0" applyFont="1" applyFill="1" applyBorder="1"/>
    <xf numFmtId="18" fontId="4" fillId="0" borderId="4" xfId="0" applyNumberFormat="1" applyFont="1" applyBorder="1"/>
    <xf numFmtId="18" fontId="0" fillId="0" borderId="0" xfId="0" applyNumberFormat="1" applyFill="1" applyBorder="1"/>
    <xf numFmtId="18" fontId="0" fillId="0" borderId="4" xfId="0" applyNumberFormat="1" applyFont="1" applyFill="1" applyBorder="1"/>
    <xf numFmtId="0" fontId="4" fillId="0" borderId="5" xfId="0" applyFont="1" applyBorder="1"/>
    <xf numFmtId="0" fontId="4" fillId="0" borderId="0" xfId="0" applyFont="1" applyBorder="1" applyAlignment="1">
      <alignment horizontal="center"/>
    </xf>
    <xf numFmtId="0" fontId="4" fillId="0" borderId="0" xfId="0" applyFont="1" applyFill="1" applyBorder="1" applyAlignment="1">
      <alignment horizontal="center"/>
    </xf>
    <xf numFmtId="0" fontId="0" fillId="2" borderId="0" xfId="0" applyFill="1" applyAlignment="1">
      <alignment horizontal="left"/>
    </xf>
    <xf numFmtId="0" fontId="0" fillId="3" borderId="0" xfId="0" applyFill="1" applyAlignment="1">
      <alignment horizontal="left"/>
    </xf>
    <xf numFmtId="14" fontId="0" fillId="3" borderId="0" xfId="0" applyNumberFormat="1" applyFill="1" applyAlignment="1">
      <alignment horizontal="left"/>
    </xf>
    <xf numFmtId="18" fontId="0" fillId="3" borderId="0" xfId="0" applyNumberFormat="1" applyFill="1" applyAlignment="1">
      <alignment horizontal="left"/>
    </xf>
    <xf numFmtId="0" fontId="0" fillId="4" borderId="0" xfId="0" applyFill="1" applyBorder="1"/>
    <xf numFmtId="0" fontId="0" fillId="5" borderId="0" xfId="0" applyFill="1" applyBorder="1" applyAlignment="1">
      <alignment horizontal="center"/>
    </xf>
    <xf numFmtId="0" fontId="3" fillId="6" borderId="0" xfId="0" applyFont="1" applyFill="1"/>
    <xf numFmtId="0" fontId="0" fillId="6" borderId="0" xfId="0" applyFill="1"/>
    <xf numFmtId="0" fontId="0" fillId="7" borderId="0" xfId="0" applyFill="1" applyBorder="1"/>
    <xf numFmtId="0" fontId="0" fillId="7" borderId="0" xfId="0" applyFill="1" applyBorder="1" applyAlignment="1">
      <alignment horizontal="center"/>
    </xf>
    <xf numFmtId="18" fontId="0" fillId="7" borderId="0" xfId="0" applyNumberFormat="1" applyFill="1" applyBorder="1" applyAlignment="1">
      <alignment horizontal="center"/>
    </xf>
    <xf numFmtId="0" fontId="1" fillId="7" borderId="0" xfId="15" applyFill="1" applyBorder="1"/>
    <xf numFmtId="0" fontId="5" fillId="0" borderId="2" xfId="0" applyFont="1" applyBorder="1"/>
    <xf numFmtId="0" fontId="5" fillId="0" borderId="0" xfId="0" applyFont="1" applyBorder="1"/>
    <xf numFmtId="0" fontId="5" fillId="0" borderId="0" xfId="0" applyFont="1"/>
    <xf numFmtId="0" fontId="0" fillId="0" borderId="0" xfId="0" applyBorder="1" applyAlignment="1">
      <alignment horizontal="center"/>
    </xf>
    <xf numFmtId="18" fontId="0" fillId="0" borderId="0" xfId="0" applyNumberFormat="1" applyFont="1" applyFill="1" applyBorder="1"/>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cellXfs>
  <cellStyles count="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selection activeCell="F19" sqref="F19"/>
    </sheetView>
  </sheetViews>
  <sheetFormatPr baseColWidth="10" defaultRowHeight="15" x14ac:dyDescent="0"/>
  <cols>
    <col min="1" max="1" width="10.83203125" style="10"/>
    <col min="2" max="3" width="23.6640625" customWidth="1"/>
    <col min="4" max="4" width="25" bestFit="1" customWidth="1"/>
    <col min="5" max="5" width="21.1640625" bestFit="1" customWidth="1"/>
    <col min="6" max="6" width="21" bestFit="1" customWidth="1"/>
    <col min="7" max="7" width="20.5" bestFit="1" customWidth="1"/>
    <col min="8" max="8" width="12" bestFit="1" customWidth="1"/>
    <col min="9" max="9" width="30.33203125" customWidth="1"/>
  </cols>
  <sheetData>
    <row r="1" spans="1:14" s="9" customFormat="1">
      <c r="A1" s="11"/>
      <c r="B1" s="9">
        <v>1</v>
      </c>
      <c r="C1" s="9">
        <v>2</v>
      </c>
      <c r="D1" s="9">
        <v>3</v>
      </c>
      <c r="E1" s="9">
        <v>4</v>
      </c>
      <c r="F1" s="9">
        <v>5</v>
      </c>
      <c r="G1" s="9">
        <v>6</v>
      </c>
      <c r="H1" s="9">
        <v>7</v>
      </c>
      <c r="I1" s="9">
        <v>8</v>
      </c>
      <c r="J1" s="9">
        <v>9</v>
      </c>
      <c r="K1" s="9">
        <v>10</v>
      </c>
      <c r="L1" s="9">
        <v>11</v>
      </c>
    </row>
    <row r="2" spans="1:14">
      <c r="A2" s="10">
        <v>1</v>
      </c>
      <c r="B2" s="12" t="s">
        <v>98</v>
      </c>
      <c r="C2" s="26" t="s">
        <v>118</v>
      </c>
    </row>
    <row r="3" spans="1:14">
      <c r="A3" s="10">
        <v>2</v>
      </c>
      <c r="B3" s="12" t="s">
        <v>47</v>
      </c>
      <c r="C3" s="26" t="s">
        <v>48</v>
      </c>
      <c r="E3" s="40" t="s">
        <v>128</v>
      </c>
    </row>
    <row r="4" spans="1:14">
      <c r="A4" s="10">
        <v>3</v>
      </c>
      <c r="B4" s="12"/>
      <c r="C4" s="17"/>
      <c r="E4" s="40" t="s">
        <v>129</v>
      </c>
    </row>
    <row r="5" spans="1:14">
      <c r="A5" s="10">
        <v>4</v>
      </c>
      <c r="B5" s="12" t="s">
        <v>44</v>
      </c>
      <c r="C5" s="27">
        <v>214</v>
      </c>
      <c r="E5" s="40" t="s">
        <v>130</v>
      </c>
    </row>
    <row r="6" spans="1:14">
      <c r="A6" s="10">
        <v>5</v>
      </c>
      <c r="B6" s="12" t="s">
        <v>45</v>
      </c>
      <c r="C6" s="28" t="s">
        <v>66</v>
      </c>
    </row>
    <row r="7" spans="1:14">
      <c r="A7" s="10">
        <v>6</v>
      </c>
      <c r="B7" s="12" t="s">
        <v>46</v>
      </c>
      <c r="C7" s="29">
        <v>0.36458333333333331</v>
      </c>
    </row>
    <row r="8" spans="1:14">
      <c r="A8" s="10">
        <v>7</v>
      </c>
      <c r="B8" s="12"/>
    </row>
    <row r="9" spans="1:14">
      <c r="A9" s="10">
        <v>8</v>
      </c>
      <c r="B9" s="13"/>
      <c r="C9" s="38" t="s">
        <v>140</v>
      </c>
      <c r="D9" s="1"/>
      <c r="E9" s="38"/>
      <c r="F9" s="1"/>
      <c r="G9" s="1"/>
      <c r="H9" s="1"/>
      <c r="I9" s="1"/>
      <c r="J9" s="1"/>
      <c r="K9" s="1"/>
      <c r="L9" s="1"/>
      <c r="M9" s="1"/>
      <c r="N9" s="2"/>
    </row>
    <row r="10" spans="1:14">
      <c r="A10" s="10">
        <v>9</v>
      </c>
      <c r="B10" s="14" t="s">
        <v>2</v>
      </c>
      <c r="C10" s="34" t="s">
        <v>21</v>
      </c>
      <c r="D10" s="3" t="str">
        <f>IF(C10&lt;&gt;"", VLOOKUP(C10, Volunteers!C:D, 2, FALSE), "")</f>
        <v>416-388-6661</v>
      </c>
      <c r="E10" s="39" t="s">
        <v>124</v>
      </c>
      <c r="F10" s="3"/>
      <c r="G10" s="3"/>
      <c r="H10" s="3"/>
      <c r="I10" s="3"/>
      <c r="J10" s="3"/>
      <c r="K10" s="3"/>
      <c r="L10" s="3"/>
      <c r="M10" s="3"/>
      <c r="N10" s="4"/>
    </row>
    <row r="11" spans="1:14">
      <c r="A11" s="10">
        <v>10</v>
      </c>
      <c r="B11" s="14"/>
      <c r="C11" s="3"/>
      <c r="D11" s="3"/>
      <c r="E11" s="3"/>
      <c r="F11" s="3"/>
      <c r="G11" s="3"/>
      <c r="H11" s="3"/>
      <c r="I11" s="3"/>
      <c r="J11" s="3"/>
      <c r="K11" s="3"/>
      <c r="L11" s="3"/>
      <c r="M11" s="3"/>
      <c r="N11" s="4"/>
    </row>
    <row r="12" spans="1:14">
      <c r="A12" s="10">
        <v>11</v>
      </c>
      <c r="B12" s="14" t="s">
        <v>22</v>
      </c>
      <c r="C12" s="18" t="s">
        <v>63</v>
      </c>
      <c r="D12" s="18" t="s">
        <v>99</v>
      </c>
      <c r="E12" s="24" t="s">
        <v>23</v>
      </c>
      <c r="F12" s="24" t="s">
        <v>49</v>
      </c>
      <c r="G12" s="24" t="s">
        <v>50</v>
      </c>
      <c r="H12" s="25" t="s">
        <v>57</v>
      </c>
      <c r="I12" s="19" t="s">
        <v>131</v>
      </c>
      <c r="J12" s="19" t="s">
        <v>97</v>
      </c>
      <c r="K12" s="18" t="s">
        <v>28</v>
      </c>
      <c r="L12" s="18" t="s">
        <v>30</v>
      </c>
      <c r="M12" s="18"/>
      <c r="N12" s="23"/>
    </row>
    <row r="13" spans="1:14">
      <c r="A13" s="10">
        <v>12</v>
      </c>
      <c r="B13" s="14">
        <v>1</v>
      </c>
      <c r="C13" s="34" t="s">
        <v>21</v>
      </c>
      <c r="D13" s="3" t="str">
        <f>IF(C13&lt;&gt;"", VLOOKUP(C13, Volunteers!C:D, 2, FALSE), "")</f>
        <v>416-388-6661</v>
      </c>
      <c r="E13" s="35">
        <v>44</v>
      </c>
      <c r="F13" s="36">
        <v>0.35416666666666669</v>
      </c>
      <c r="G13" s="36">
        <v>0.54166666666666663</v>
      </c>
      <c r="H13" s="36">
        <v>0.375</v>
      </c>
      <c r="I13" s="37" t="s">
        <v>89</v>
      </c>
      <c r="J13" s="3" t="str">
        <f>IF(C13&lt;&gt;"", VLOOKUP(E13, Vehicles!A:E, 5, FALSE), "")</f>
        <v>Grey Toyota Sienna Passenger Van (CBMC803) @ St. Clair West &amp; Alberta</v>
      </c>
      <c r="K13" s="3" t="str">
        <f>IF(C13&lt;&gt;"", VLOOKUP(E13, Vehicles!A:G, 6, FALSE), "")</f>
        <v>Surface parking lot on the west side of Alberta Avenue, north of St. Clair Avenue West. Our spots are in the parking lot behind the LCBO. Alberta Ave is two blocks east of Oakwood. Please always park in one of spots with the Enterprise CarShare signs.</v>
      </c>
      <c r="L13" s="3" t="str">
        <f>IF(C13&lt;&gt;"", VLOOKUP(E13, Vehicles!A:G, 7, FALSE), "")</f>
        <v>The vehicle has a "tiptronic" transmission which means that it may be driven in a clutchless "manual" mode. When shifting into "Drive", do not move the shifter to the left (which engages "Manual" mode). If the shift position indicator on the dashboard does not show (D) drive, hold the shifter to the RIGHT until the (D) is shown on the dash indicating that it is back in automatic (drive) mode. When in manual mode, the driver must shift the transmission manually. If you don't shift, the engine will rev high and the vehicle may hesitate.This vehicle seats up to 7 people. Please note that the sliding side doors will only operate in manual mode due to an issue with the power assist for Sienna vans. The power assist will be repaired as soon as Toyota announces a fix for this issue. Dogs are not permitted in this vehicle.</v>
      </c>
      <c r="M13" s="3"/>
      <c r="N13" s="4"/>
    </row>
    <row r="14" spans="1:14">
      <c r="A14" s="10">
        <v>13</v>
      </c>
      <c r="B14" s="14">
        <v>2</v>
      </c>
      <c r="C14" s="34" t="s">
        <v>71</v>
      </c>
      <c r="D14" s="3" t="str">
        <f>IF(C14&lt;&gt;"", VLOOKUP(C14, Volunteers!C:D, 2, FALSE), "")</f>
        <v>647-710-6600</v>
      </c>
      <c r="E14" s="35">
        <v>125</v>
      </c>
      <c r="F14" s="36">
        <v>0.35416666666666669</v>
      </c>
      <c r="G14" s="36">
        <v>0.54166666666666663</v>
      </c>
      <c r="H14" s="36">
        <v>0.3923611111111111</v>
      </c>
      <c r="I14" s="37" t="s">
        <v>90</v>
      </c>
      <c r="J14" s="3" t="str">
        <f>IF(C14&lt;&gt;"", VLOOKUP(E14, Vehicles!A:E, 5, FALSE), "")</f>
        <v>Red Ford Large Cargo Van (AN62588) @ 66 Oakmount Road (East of High Park)</v>
      </c>
      <c r="K14" s="3" t="str">
        <f>IF(C14&lt;&gt;"", VLOOKUP(E14, Vehicles!A:G, 6, FALSE), "")</f>
        <v>Visitor parking lot behind (west of) 66 Oakmount Road. Access the lot from Pacific Avenue. 1 block east of High Park Avenue and the High Park TTC Station, north of Bloor. Take the driveway directly south of 111 Pacific. The driveway runs east off of Pacific. First two surface parking spaces on the right (noted by Reserved for Enterprise CarShare sign), just east of the underground garage ramp. There is no access to the lot from Oakmount. If the Enterprise CarShare spot is taken, please park in another visitor parking space and call the reservation line immediately to advise.</v>
      </c>
      <c r="L14" s="3" t="str">
        <f>IF(C14&lt;&gt;"", VLOOKUP(E14, Vehicles!A:G, 7, FALSE), "")</f>
        <v>This large cargo van is too tall for most underground garages. It will not clear an entrance lower than 2.2 meters or 84 inches (7 feet). You must take special note of vehicle clearance limitations when entering any parking structure or lot. This vehicle is a cargo van and only has 2 seats (driver/passenger). The fuel filler door is adjacent to the driver's door and is accessible when the driver's door is open. This vehicle does not have a gas cap.</v>
      </c>
      <c r="M14" s="3"/>
      <c r="N14" s="4"/>
    </row>
    <row r="15" spans="1:14">
      <c r="A15" s="10">
        <v>14</v>
      </c>
      <c r="B15" s="14">
        <v>3</v>
      </c>
      <c r="C15" s="34"/>
      <c r="D15" s="3" t="str">
        <f>IF(C15&lt;&gt;"", VLOOKUP(C15, Volunteers!C:D, 2, FALSE), "")</f>
        <v/>
      </c>
      <c r="E15" s="35"/>
      <c r="F15" s="36"/>
      <c r="G15" s="36"/>
      <c r="H15" s="36"/>
      <c r="I15" s="37"/>
      <c r="J15" s="3" t="str">
        <f>IF(C15&lt;&gt;"", VLOOKUP(E15, Vehicles!A:E, 5, FALSE), "")</f>
        <v/>
      </c>
      <c r="K15" s="3" t="str">
        <f>IF(C15&lt;&gt;"", VLOOKUP(E15, Vehicles!A:G, 6, FALSE), "")</f>
        <v/>
      </c>
      <c r="L15" s="3" t="str">
        <f>IF(C15&lt;&gt;"", VLOOKUP(E15, Vehicles!A:G, 7, FALSE), "")</f>
        <v/>
      </c>
      <c r="M15" s="3"/>
      <c r="N15" s="4"/>
    </row>
    <row r="16" spans="1:14">
      <c r="A16" s="10">
        <v>15</v>
      </c>
      <c r="B16" s="14"/>
      <c r="C16" s="3"/>
      <c r="D16" s="3"/>
      <c r="E16" s="3"/>
      <c r="F16" s="3"/>
      <c r="G16" s="3"/>
      <c r="H16" s="41"/>
      <c r="I16" s="3"/>
      <c r="J16" s="3"/>
      <c r="K16" s="3"/>
      <c r="L16" s="3"/>
      <c r="M16" s="3"/>
      <c r="N16" s="4"/>
    </row>
    <row r="17" spans="1:14">
      <c r="A17" s="10">
        <v>16</v>
      </c>
      <c r="B17" s="14" t="s">
        <v>122</v>
      </c>
      <c r="C17" s="19" t="s">
        <v>63</v>
      </c>
      <c r="D17" s="18" t="s">
        <v>99</v>
      </c>
      <c r="E17" s="18" t="s">
        <v>123</v>
      </c>
      <c r="F17" s="3"/>
      <c r="G17" s="3"/>
      <c r="H17" s="25" t="s">
        <v>132</v>
      </c>
      <c r="I17" s="3"/>
      <c r="J17" s="3"/>
      <c r="K17" s="3"/>
      <c r="L17" s="3"/>
      <c r="M17" s="3"/>
      <c r="N17" s="4"/>
    </row>
    <row r="18" spans="1:14">
      <c r="A18" s="10">
        <v>17</v>
      </c>
      <c r="B18" s="14">
        <v>1</v>
      </c>
      <c r="C18" s="34" t="s">
        <v>72</v>
      </c>
      <c r="D18" s="3" t="str">
        <f>IF(C18&lt;&gt;"", VLOOKUP(C18, Volunteers!C:D, 2, FALSE), "")</f>
        <v>416-937-5209</v>
      </c>
      <c r="E18" s="34" t="s">
        <v>21</v>
      </c>
      <c r="F18" s="3"/>
      <c r="G18" s="3"/>
      <c r="H18" s="36">
        <v>0.41666666666666669</v>
      </c>
      <c r="I18" s="39" t="s">
        <v>133</v>
      </c>
      <c r="J18" s="3"/>
      <c r="K18" s="3"/>
      <c r="L18" s="3"/>
      <c r="M18" s="3"/>
      <c r="N18" s="4"/>
    </row>
    <row r="19" spans="1:14">
      <c r="A19" s="10">
        <v>18</v>
      </c>
      <c r="B19" s="14">
        <v>2</v>
      </c>
      <c r="C19" s="34"/>
      <c r="D19" s="3" t="str">
        <f>IF(C19&lt;&gt;"", VLOOKUP(C19, Volunteers!C:D, 2, FALSE), "")</f>
        <v/>
      </c>
      <c r="E19" s="34"/>
      <c r="F19" s="3"/>
      <c r="G19" s="3"/>
      <c r="H19" s="41"/>
      <c r="I19" s="39" t="s">
        <v>134</v>
      </c>
      <c r="J19" s="3"/>
      <c r="K19" s="3"/>
      <c r="L19" s="3"/>
      <c r="M19" s="3"/>
      <c r="N19" s="4"/>
    </row>
    <row r="20" spans="1:14">
      <c r="A20" s="10">
        <v>19</v>
      </c>
      <c r="B20" s="14">
        <v>3</v>
      </c>
      <c r="C20" s="34"/>
      <c r="D20" s="3" t="str">
        <f>IF(C20&lt;&gt;"", VLOOKUP(C20, Volunteers!C:D, 2, FALSE), "")</f>
        <v/>
      </c>
      <c r="E20" s="34"/>
      <c r="F20" s="3"/>
      <c r="G20" s="3"/>
      <c r="H20" s="41"/>
      <c r="I20" s="3"/>
      <c r="J20" s="3"/>
      <c r="K20" s="3"/>
      <c r="L20" s="3"/>
      <c r="M20" s="3"/>
      <c r="N20" s="4"/>
    </row>
    <row r="21" spans="1:14">
      <c r="A21" s="10">
        <v>20</v>
      </c>
      <c r="B21" s="14">
        <v>4</v>
      </c>
      <c r="C21" s="34"/>
      <c r="D21" s="3" t="str">
        <f>IF(C21&lt;&gt;"", VLOOKUP(C21, Volunteers!C:D, 2, FALSE), "")</f>
        <v/>
      </c>
      <c r="E21" s="34"/>
      <c r="F21" s="3"/>
      <c r="G21" s="3"/>
      <c r="H21" s="41"/>
      <c r="I21" s="3"/>
      <c r="J21" s="3"/>
      <c r="K21" s="3"/>
      <c r="L21" s="3"/>
      <c r="M21" s="3"/>
      <c r="N21" s="4"/>
    </row>
    <row r="22" spans="1:14">
      <c r="A22" s="10">
        <v>21</v>
      </c>
      <c r="B22" s="14">
        <v>5</v>
      </c>
      <c r="C22" s="34"/>
      <c r="D22" s="3" t="str">
        <f>IF(C22&lt;&gt;"", VLOOKUP(C22, Volunteers!C:D, 2, FALSE), "")</f>
        <v/>
      </c>
      <c r="E22" s="34"/>
      <c r="F22" s="3"/>
      <c r="G22" s="3"/>
      <c r="H22" s="3"/>
      <c r="I22" s="3"/>
      <c r="J22" s="3"/>
      <c r="K22" s="3"/>
      <c r="L22" s="3"/>
      <c r="M22" s="3"/>
      <c r="N22" s="4"/>
    </row>
    <row r="23" spans="1:14">
      <c r="A23" s="10">
        <v>22</v>
      </c>
      <c r="B23" s="15"/>
      <c r="C23" s="5"/>
      <c r="D23" s="5"/>
      <c r="E23" s="5"/>
      <c r="F23" s="5"/>
      <c r="G23" s="5"/>
      <c r="H23" s="5"/>
      <c r="I23" s="5"/>
      <c r="J23" s="5"/>
      <c r="K23" s="5"/>
      <c r="L23" s="5"/>
      <c r="M23" s="5"/>
      <c r="N23" s="6"/>
    </row>
    <row r="24" spans="1:14">
      <c r="A24" s="10">
        <v>23</v>
      </c>
      <c r="B24" s="12" t="s">
        <v>53</v>
      </c>
      <c r="C24" s="12" t="s">
        <v>54</v>
      </c>
      <c r="D24" s="12" t="s">
        <v>58</v>
      </c>
      <c r="E24" s="12"/>
    </row>
    <row r="25" spans="1:14">
      <c r="A25" s="10">
        <v>24</v>
      </c>
      <c r="B25" s="12">
        <v>1</v>
      </c>
      <c r="C25" t="s">
        <v>51</v>
      </c>
      <c r="D25" s="30" t="s">
        <v>121</v>
      </c>
      <c r="F25" s="40" t="s">
        <v>125</v>
      </c>
    </row>
    <row r="26" spans="1:14">
      <c r="A26" s="10">
        <v>25</v>
      </c>
      <c r="B26" s="12">
        <v>2</v>
      </c>
      <c r="C26" t="s">
        <v>65</v>
      </c>
      <c r="D26" s="30"/>
      <c r="F26" s="40" t="s">
        <v>126</v>
      </c>
    </row>
    <row r="27" spans="1:14">
      <c r="A27" s="10">
        <v>26</v>
      </c>
      <c r="B27" s="12">
        <v>3</v>
      </c>
      <c r="C27" t="s">
        <v>112</v>
      </c>
      <c r="D27" s="30" t="s">
        <v>138</v>
      </c>
      <c r="F27" s="40" t="s">
        <v>127</v>
      </c>
    </row>
    <row r="28" spans="1:14">
      <c r="A28" s="10">
        <v>27</v>
      </c>
      <c r="B28" s="12">
        <v>4</v>
      </c>
      <c r="C28" t="s">
        <v>113</v>
      </c>
      <c r="D28" s="30"/>
    </row>
    <row r="29" spans="1:14">
      <c r="A29" s="10">
        <v>28</v>
      </c>
      <c r="B29" s="12">
        <v>5</v>
      </c>
      <c r="C29" t="s">
        <v>114</v>
      </c>
      <c r="D29" s="30"/>
    </row>
    <row r="30" spans="1:14">
      <c r="A30" s="10">
        <v>29</v>
      </c>
      <c r="B30" s="12">
        <v>6</v>
      </c>
      <c r="C30" t="s">
        <v>115</v>
      </c>
      <c r="D30" s="30"/>
    </row>
    <row r="31" spans="1:14">
      <c r="A31" s="10">
        <v>30</v>
      </c>
      <c r="B31" s="12">
        <v>7</v>
      </c>
      <c r="C31" t="s">
        <v>52</v>
      </c>
      <c r="D31" s="30" t="s">
        <v>121</v>
      </c>
    </row>
    <row r="32" spans="1:14">
      <c r="A32" s="10">
        <v>31</v>
      </c>
      <c r="B32" s="12">
        <v>8</v>
      </c>
      <c r="C32" t="s">
        <v>55</v>
      </c>
      <c r="D32" s="30"/>
    </row>
    <row r="33" spans="1:14">
      <c r="A33" s="10">
        <v>32</v>
      </c>
      <c r="B33" s="12">
        <v>9</v>
      </c>
      <c r="C33" t="s">
        <v>116</v>
      </c>
      <c r="D33" s="30" t="s">
        <v>139</v>
      </c>
    </row>
    <row r="34" spans="1:14">
      <c r="A34" s="10">
        <v>33</v>
      </c>
      <c r="B34" s="12">
        <v>10</v>
      </c>
      <c r="C34" t="s">
        <v>117</v>
      </c>
      <c r="D34" s="30"/>
    </row>
    <row r="35" spans="1:14">
      <c r="A35" s="10">
        <v>34</v>
      </c>
      <c r="B35" s="12"/>
    </row>
    <row r="36" spans="1:14">
      <c r="A36" s="10">
        <v>35</v>
      </c>
      <c r="B36" s="13" t="s">
        <v>56</v>
      </c>
      <c r="C36" s="1"/>
      <c r="D36" s="38" t="s">
        <v>136</v>
      </c>
      <c r="E36" s="1"/>
      <c r="F36" s="1"/>
      <c r="G36" s="1"/>
      <c r="H36" s="1"/>
      <c r="I36" s="38" t="s">
        <v>137</v>
      </c>
      <c r="J36" s="1"/>
      <c r="K36" s="1"/>
      <c r="L36" s="1"/>
      <c r="M36" s="1"/>
      <c r="N36" s="2"/>
    </row>
    <row r="37" spans="1:14">
      <c r="A37" s="10">
        <v>36</v>
      </c>
      <c r="B37" s="20" t="s">
        <v>62</v>
      </c>
      <c r="C37" s="18" t="s">
        <v>119</v>
      </c>
      <c r="D37" s="18" t="s">
        <v>120</v>
      </c>
      <c r="E37" s="18" t="s">
        <v>60</v>
      </c>
      <c r="F37" s="18" t="s">
        <v>61</v>
      </c>
      <c r="G37" s="18" t="s">
        <v>64</v>
      </c>
      <c r="H37" s="18"/>
      <c r="I37" s="18"/>
      <c r="J37" s="3"/>
      <c r="K37" s="3"/>
      <c r="L37" s="3"/>
      <c r="M37" s="3"/>
      <c r="N37" s="4"/>
    </row>
    <row r="38" spans="1:14">
      <c r="A38" s="10">
        <v>37</v>
      </c>
      <c r="B38" s="22">
        <f>H18</f>
        <v>0.41666666666666669</v>
      </c>
      <c r="C38" s="21">
        <f>IF(AND(B38&lt;&gt;"", OR(E38&lt;&gt;"", F38&lt;&gt;"")), B38+TIME(0, E38, 0)+TIME(0, F38, 0), "")</f>
        <v>0.44791666666666669</v>
      </c>
      <c r="D38" s="31">
        <v>1</v>
      </c>
      <c r="E38" s="31">
        <v>15</v>
      </c>
      <c r="F38" s="31">
        <v>30</v>
      </c>
      <c r="G38" s="3" t="s">
        <v>91</v>
      </c>
      <c r="H38" s="3"/>
      <c r="I38" s="3" t="str">
        <f>IF(D38&lt;&gt;"", CONCATENATE("Proceed to ",VLOOKUP(D38,$B$25:$D$34,2), " @ ", VLOOKUP(D38, $B$25:$D$34, 3), IF(G38&lt;&gt;"", CONCATENATE(". ", G38), ""), "."), "")</f>
        <v>Proceed to Pre-Move Location @ 123 Sesame Street. Load client's belongings.</v>
      </c>
      <c r="J38" s="3"/>
      <c r="K38" s="3"/>
      <c r="L38" s="3"/>
      <c r="M38" s="3"/>
      <c r="N38" s="4"/>
    </row>
    <row r="39" spans="1:14">
      <c r="A39" s="10">
        <v>38</v>
      </c>
      <c r="B39" s="22">
        <f>IF(D39&lt;&gt;"",C38, "")</f>
        <v>0.44791666666666669</v>
      </c>
      <c r="C39" s="21">
        <f t="shared" ref="C39:C45" si="0">IF(AND(B39&lt;&gt;"", OR(E39&lt;&gt;"", F39&lt;&gt;"")), B39+TIME(0, E39, 0)+TIME(0, F39, 0), "")</f>
        <v>0.46527777777777779</v>
      </c>
      <c r="D39" s="31">
        <v>3</v>
      </c>
      <c r="E39" s="31">
        <v>10</v>
      </c>
      <c r="F39" s="31">
        <v>15</v>
      </c>
      <c r="G39" s="3"/>
      <c r="H39" s="3"/>
      <c r="I39" s="3" t="str">
        <f t="shared" ref="I39:I47" si="1">IF(D39&lt;&gt;"", CONCATENATE("Proceed to ",VLOOKUP(D39,$B$25:$D$34,2), " @ ", VLOOKUP(D39, $B$25:$D$34, 3), IF(G39&lt;&gt;"", CONCATENATE(". ", G39), ""), "."), "")</f>
        <v>Proceed to Pick Up Location #1 @ 404 Cool Whip Dr.</v>
      </c>
      <c r="J39" s="3"/>
      <c r="K39" s="3"/>
      <c r="L39" s="3"/>
      <c r="M39" s="3"/>
      <c r="N39" s="4"/>
    </row>
    <row r="40" spans="1:14">
      <c r="A40" s="10">
        <v>39</v>
      </c>
      <c r="B40" s="22">
        <f t="shared" ref="B40:B45" si="2">IF(D40&lt;&gt;"",C39, "")</f>
        <v>0.46527777777777779</v>
      </c>
      <c r="C40" s="42">
        <f t="shared" si="0"/>
        <v>0.51041666666666674</v>
      </c>
      <c r="D40" s="31">
        <v>9</v>
      </c>
      <c r="E40" s="31">
        <v>20</v>
      </c>
      <c r="F40" s="31">
        <v>45</v>
      </c>
      <c r="G40" s="3" t="s">
        <v>92</v>
      </c>
      <c r="H40" s="3"/>
      <c r="I40" s="3" t="str">
        <f t="shared" si="1"/>
        <v>Proceed to Storage Location #1 @ 22 StoreMyStuff Place. Unload belongings.</v>
      </c>
      <c r="J40" s="3"/>
      <c r="K40" s="3"/>
      <c r="L40" s="3"/>
      <c r="M40" s="3"/>
      <c r="N40" s="4"/>
    </row>
    <row r="41" spans="1:14">
      <c r="A41" s="10">
        <v>40</v>
      </c>
      <c r="B41" s="22">
        <f t="shared" si="2"/>
        <v>0.51041666666666674</v>
      </c>
      <c r="C41" s="42">
        <f t="shared" si="0"/>
        <v>0.54444444444444451</v>
      </c>
      <c r="D41" s="31">
        <v>7</v>
      </c>
      <c r="E41" s="31">
        <v>17</v>
      </c>
      <c r="F41" s="31">
        <v>32</v>
      </c>
      <c r="G41" s="3"/>
      <c r="H41" s="3"/>
      <c r="I41" s="3" t="str">
        <f t="shared" si="1"/>
        <v>Proceed to Drop Off Location @ 123 Sesame Street.</v>
      </c>
      <c r="J41" s="3"/>
      <c r="K41" s="3"/>
      <c r="L41" s="3"/>
      <c r="M41" s="3"/>
      <c r="N41" s="4"/>
    </row>
    <row r="42" spans="1:14">
      <c r="A42" s="10">
        <v>41</v>
      </c>
      <c r="B42" s="22" t="str">
        <f t="shared" si="2"/>
        <v/>
      </c>
      <c r="C42" s="42" t="str">
        <f t="shared" si="0"/>
        <v/>
      </c>
      <c r="D42" s="31"/>
      <c r="E42" s="31"/>
      <c r="F42" s="31"/>
      <c r="G42" s="3"/>
      <c r="H42" s="3"/>
      <c r="I42" s="3" t="str">
        <f t="shared" si="1"/>
        <v/>
      </c>
      <c r="J42" s="3"/>
      <c r="K42" s="3"/>
      <c r="L42" s="3"/>
      <c r="M42" s="3"/>
      <c r="N42" s="4"/>
    </row>
    <row r="43" spans="1:14">
      <c r="A43" s="10">
        <v>42</v>
      </c>
      <c r="B43" s="22" t="str">
        <f t="shared" si="2"/>
        <v/>
      </c>
      <c r="C43" s="42" t="str">
        <f t="shared" si="0"/>
        <v/>
      </c>
      <c r="D43" s="31"/>
      <c r="E43" s="31"/>
      <c r="F43" s="31"/>
      <c r="G43" s="3"/>
      <c r="H43" s="3"/>
      <c r="I43" s="3" t="str">
        <f t="shared" si="1"/>
        <v/>
      </c>
      <c r="J43" s="3"/>
      <c r="K43" s="3"/>
      <c r="L43" s="3"/>
      <c r="M43" s="3"/>
      <c r="N43" s="4"/>
    </row>
    <row r="44" spans="1:14">
      <c r="A44" s="10">
        <v>43</v>
      </c>
      <c r="B44" s="22" t="str">
        <f t="shared" si="2"/>
        <v/>
      </c>
      <c r="C44" s="42" t="str">
        <f t="shared" si="0"/>
        <v/>
      </c>
      <c r="D44" s="31"/>
      <c r="E44" s="31"/>
      <c r="F44" s="31"/>
      <c r="G44" s="3"/>
      <c r="H44" s="3"/>
      <c r="I44" s="3" t="str">
        <f t="shared" si="1"/>
        <v/>
      </c>
      <c r="J44" s="3"/>
      <c r="K44" s="3"/>
      <c r="L44" s="3"/>
      <c r="M44" s="3"/>
      <c r="N44" s="4"/>
    </row>
    <row r="45" spans="1:14">
      <c r="A45" s="10">
        <v>44</v>
      </c>
      <c r="B45" s="22" t="str">
        <f t="shared" si="2"/>
        <v/>
      </c>
      <c r="C45" s="42" t="str">
        <f t="shared" si="0"/>
        <v/>
      </c>
      <c r="D45" s="31"/>
      <c r="E45" s="31"/>
      <c r="F45" s="31"/>
      <c r="G45" s="3"/>
      <c r="H45" s="3"/>
      <c r="I45" s="3" t="str">
        <f t="shared" si="1"/>
        <v/>
      </c>
      <c r="J45" s="3"/>
      <c r="K45" s="3"/>
      <c r="L45" s="3"/>
      <c r="M45" s="3"/>
      <c r="N45" s="4"/>
    </row>
    <row r="46" spans="1:14">
      <c r="A46" s="10">
        <v>45</v>
      </c>
      <c r="B46" s="22" t="str">
        <f t="shared" ref="B46:B47" si="3">IF(D46&lt;&gt;"",C45, "")</f>
        <v/>
      </c>
      <c r="C46" s="42" t="str">
        <f t="shared" ref="C46:C47" si="4">IF(AND(B46&lt;&gt;"", OR(E46&lt;&gt;"", F46&lt;&gt;"")), B46+TIME(0, E46, 0)+TIME(0, F46, 0), "")</f>
        <v/>
      </c>
      <c r="D46" s="31"/>
      <c r="E46" s="31"/>
      <c r="F46" s="31"/>
      <c r="G46" s="3"/>
      <c r="H46" s="3"/>
      <c r="I46" s="3" t="str">
        <f t="shared" si="1"/>
        <v/>
      </c>
      <c r="J46" s="3"/>
      <c r="K46" s="3"/>
      <c r="L46" s="3"/>
      <c r="M46" s="3"/>
      <c r="N46" s="4"/>
    </row>
    <row r="47" spans="1:14">
      <c r="A47" s="10">
        <v>46</v>
      </c>
      <c r="B47" s="22" t="str">
        <f t="shared" si="3"/>
        <v/>
      </c>
      <c r="C47" s="42" t="str">
        <f t="shared" si="4"/>
        <v/>
      </c>
      <c r="D47" s="31"/>
      <c r="E47" s="31"/>
      <c r="F47" s="31"/>
      <c r="G47" s="3"/>
      <c r="H47" s="3"/>
      <c r="I47" s="3" t="str">
        <f t="shared" si="1"/>
        <v/>
      </c>
      <c r="J47" s="3"/>
      <c r="K47" s="3"/>
      <c r="L47" s="3"/>
      <c r="M47" s="3"/>
      <c r="N47" s="4"/>
    </row>
    <row r="48" spans="1:14">
      <c r="A48" s="10">
        <v>47</v>
      </c>
      <c r="B48" s="15"/>
      <c r="C48" s="5"/>
      <c r="D48" s="5"/>
      <c r="E48" s="5"/>
      <c r="F48" s="5"/>
      <c r="G48" s="5"/>
      <c r="H48" s="5"/>
      <c r="I48" s="5"/>
      <c r="J48" s="5"/>
      <c r="K48" s="5"/>
      <c r="L48" s="5"/>
      <c r="M48" s="5"/>
      <c r="N48" s="6"/>
    </row>
    <row r="49" spans="1:3" s="7" customFormat="1">
      <c r="A49" s="10">
        <v>48</v>
      </c>
      <c r="B49" s="16"/>
    </row>
    <row r="50" spans="1:3">
      <c r="A50" s="10">
        <v>49</v>
      </c>
      <c r="B50" s="12" t="s">
        <v>59</v>
      </c>
      <c r="C50" s="40" t="s">
        <v>135</v>
      </c>
    </row>
    <row r="51" spans="1:3" s="33" customFormat="1" ht="16">
      <c r="A51" s="10">
        <v>50</v>
      </c>
      <c r="B51" s="32" t="s">
        <v>93</v>
      </c>
    </row>
  </sheetData>
  <dataValidations count="1">
    <dataValidation type="list" allowBlank="1" showInputMessage="1" showErrorMessage="1" sqref="E18:E22">
      <formula1>$C$13:$C$16</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pane ySplit="1" topLeftCell="A2" activePane="bottomLeft" state="frozen"/>
      <selection pane="bottomLeft" activeCell="D14" sqref="D14"/>
    </sheetView>
  </sheetViews>
  <sheetFormatPr baseColWidth="10" defaultRowHeight="15" x14ac:dyDescent="0"/>
  <cols>
    <col min="3" max="3" width="0" hidden="1" customWidth="1"/>
    <col min="4" max="4" width="12.6640625" bestFit="1" customWidth="1"/>
    <col min="5" max="6" width="10.83203125" style="45"/>
  </cols>
  <sheetData>
    <row r="1" spans="1:8" s="43" customFormat="1">
      <c r="A1" s="43" t="s">
        <v>3</v>
      </c>
      <c r="B1" s="43" t="s">
        <v>4</v>
      </c>
      <c r="C1" s="43" t="s">
        <v>100</v>
      </c>
      <c r="D1" s="43" t="s">
        <v>99</v>
      </c>
      <c r="E1" s="44" t="s">
        <v>73</v>
      </c>
      <c r="F1" s="44" t="s">
        <v>2</v>
      </c>
    </row>
    <row r="2" spans="1:8">
      <c r="A2" t="s">
        <v>67</v>
      </c>
      <c r="B2" t="s">
        <v>68</v>
      </c>
      <c r="C2" t="str">
        <f>CONCATENATE(A2, " ",LEFT(B2,1))</f>
        <v>Azadeh S</v>
      </c>
      <c r="D2" t="s">
        <v>111</v>
      </c>
      <c r="E2" s="45" t="s">
        <v>74</v>
      </c>
      <c r="F2" s="45" t="s">
        <v>74</v>
      </c>
      <c r="H2" s="8"/>
    </row>
    <row r="3" spans="1:8">
      <c r="A3" t="s">
        <v>69</v>
      </c>
      <c r="B3" t="s">
        <v>70</v>
      </c>
      <c r="C3" t="str">
        <f>CONCATENATE(A3, " ",LEFT(B3,1))</f>
        <v>Mike M</v>
      </c>
      <c r="D3" t="s">
        <v>104</v>
      </c>
      <c r="E3" s="45" t="s">
        <v>74</v>
      </c>
      <c r="F3" s="45" t="s">
        <v>75</v>
      </c>
    </row>
    <row r="4" spans="1:8">
      <c r="A4" t="s">
        <v>18</v>
      </c>
      <c r="B4" t="s">
        <v>19</v>
      </c>
      <c r="C4" t="str">
        <f t="shared" ref="C4:C12" si="0">CONCATENATE(A4, " ",LEFT(B4,1))</f>
        <v>Brian I</v>
      </c>
      <c r="D4" t="s">
        <v>105</v>
      </c>
      <c r="E4" s="45" t="s">
        <v>74</v>
      </c>
      <c r="F4" s="45" t="s">
        <v>74</v>
      </c>
    </row>
    <row r="5" spans="1:8">
      <c r="A5" t="s">
        <v>13</v>
      </c>
      <c r="B5" t="s">
        <v>14</v>
      </c>
      <c r="C5" t="str">
        <f t="shared" si="0"/>
        <v>Claire H</v>
      </c>
      <c r="D5" t="s">
        <v>101</v>
      </c>
      <c r="E5" s="45" t="s">
        <v>74</v>
      </c>
      <c r="F5" s="45" t="s">
        <v>74</v>
      </c>
    </row>
    <row r="6" spans="1:8">
      <c r="A6" t="s">
        <v>5</v>
      </c>
      <c r="B6" t="s">
        <v>6</v>
      </c>
      <c r="C6" t="str">
        <f t="shared" si="0"/>
        <v>Katie B</v>
      </c>
      <c r="D6" t="s">
        <v>106</v>
      </c>
      <c r="E6" s="45" t="s">
        <v>75</v>
      </c>
      <c r="F6" s="45" t="s">
        <v>74</v>
      </c>
    </row>
    <row r="7" spans="1:8">
      <c r="A7" t="s">
        <v>15</v>
      </c>
      <c r="B7" t="s">
        <v>16</v>
      </c>
      <c r="C7" t="str">
        <f t="shared" si="0"/>
        <v>Kelly H</v>
      </c>
      <c r="D7" t="s">
        <v>107</v>
      </c>
      <c r="E7" s="45" t="s">
        <v>74</v>
      </c>
      <c r="F7" s="45" t="s">
        <v>74</v>
      </c>
    </row>
    <row r="8" spans="1:8">
      <c r="A8" t="s">
        <v>0</v>
      </c>
      <c r="B8" t="s">
        <v>1</v>
      </c>
      <c r="C8" t="str">
        <f t="shared" si="0"/>
        <v>Mandish B</v>
      </c>
      <c r="D8" t="s">
        <v>108</v>
      </c>
      <c r="E8" s="45" t="s">
        <v>74</v>
      </c>
      <c r="F8" s="45" t="s">
        <v>74</v>
      </c>
    </row>
    <row r="9" spans="1:8">
      <c r="A9" t="s">
        <v>7</v>
      </c>
      <c r="B9" t="s">
        <v>8</v>
      </c>
      <c r="C9" t="str">
        <f t="shared" si="0"/>
        <v>Marc H</v>
      </c>
      <c r="D9" t="s">
        <v>109</v>
      </c>
      <c r="E9" s="45" t="s">
        <v>74</v>
      </c>
      <c r="F9" s="45" t="s">
        <v>74</v>
      </c>
    </row>
    <row r="10" spans="1:8">
      <c r="A10" t="s">
        <v>17</v>
      </c>
      <c r="B10" t="s">
        <v>20</v>
      </c>
      <c r="C10" t="str">
        <f t="shared" si="0"/>
        <v>Rosa M</v>
      </c>
      <c r="D10" t="s">
        <v>102</v>
      </c>
      <c r="E10" s="45" t="s">
        <v>74</v>
      </c>
      <c r="F10" s="45" t="s">
        <v>74</v>
      </c>
    </row>
    <row r="11" spans="1:8">
      <c r="A11" t="s">
        <v>11</v>
      </c>
      <c r="B11" t="s">
        <v>12</v>
      </c>
      <c r="C11" t="str">
        <f t="shared" si="0"/>
        <v>Trish Y</v>
      </c>
      <c r="D11" t="s">
        <v>103</v>
      </c>
      <c r="E11" s="45" t="s">
        <v>74</v>
      </c>
      <c r="F11" s="45" t="s">
        <v>74</v>
      </c>
    </row>
    <row r="12" spans="1:8">
      <c r="A12" t="s">
        <v>9</v>
      </c>
      <c r="B12" t="s">
        <v>10</v>
      </c>
      <c r="C12" t="str">
        <f t="shared" si="0"/>
        <v>Yael S</v>
      </c>
      <c r="D12" t="s">
        <v>110</v>
      </c>
      <c r="E12" s="45" t="s">
        <v>74</v>
      </c>
      <c r="F12" s="45" t="s">
        <v>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abSelected="1" workbookViewId="0">
      <pane xSplit="1" topLeftCell="B1" activePane="topRight" state="frozen"/>
      <selection pane="topRight" activeCell="B12" sqref="B12"/>
    </sheetView>
  </sheetViews>
  <sheetFormatPr baseColWidth="10" defaultRowHeight="15" x14ac:dyDescent="0"/>
  <cols>
    <col min="2" max="2" width="31.83203125" bestFit="1" customWidth="1"/>
    <col min="3" max="3" width="32.33203125" bestFit="1" customWidth="1"/>
    <col min="4" max="4" width="11.83203125" bestFit="1" customWidth="1"/>
    <col min="5" max="5" width="47" hidden="1" customWidth="1"/>
    <col min="6" max="6" width="18" customWidth="1"/>
    <col min="7" max="7" width="35.33203125" customWidth="1"/>
  </cols>
  <sheetData>
    <row r="1" spans="1:26" s="43" customFormat="1">
      <c r="A1" s="46" t="s">
        <v>24</v>
      </c>
      <c r="B1" s="46" t="s">
        <v>26</v>
      </c>
      <c r="C1" s="46" t="s">
        <v>29</v>
      </c>
      <c r="D1" s="46" t="s">
        <v>31</v>
      </c>
      <c r="E1"/>
      <c r="F1" s="46" t="s">
        <v>28</v>
      </c>
      <c r="G1" s="46" t="s">
        <v>30</v>
      </c>
      <c r="H1" s="46"/>
      <c r="I1" s="46"/>
      <c r="J1" s="46"/>
      <c r="K1" s="46"/>
      <c r="L1" s="46"/>
      <c r="M1" s="46"/>
      <c r="N1" s="46"/>
      <c r="O1" s="46"/>
      <c r="P1" s="46"/>
      <c r="Q1" s="46"/>
      <c r="R1" s="46"/>
      <c r="S1" s="46"/>
      <c r="T1" s="46"/>
      <c r="U1" s="46"/>
      <c r="V1" s="46"/>
      <c r="W1" s="46"/>
      <c r="X1" s="46"/>
      <c r="Y1" s="46"/>
      <c r="Z1" s="46"/>
    </row>
    <row r="2" spans="1:26">
      <c r="A2">
        <v>44</v>
      </c>
      <c r="B2" t="s">
        <v>87</v>
      </c>
      <c r="C2" t="s">
        <v>88</v>
      </c>
      <c r="D2" t="s">
        <v>94</v>
      </c>
      <c r="E2" t="s">
        <v>141</v>
      </c>
      <c r="F2" t="s">
        <v>142</v>
      </c>
      <c r="G2" t="s">
        <v>143</v>
      </c>
    </row>
    <row r="3" spans="1:26">
      <c r="A3">
        <v>51</v>
      </c>
      <c r="B3" t="s">
        <v>25</v>
      </c>
      <c r="C3" t="s">
        <v>144</v>
      </c>
      <c r="D3" t="s">
        <v>145</v>
      </c>
      <c r="F3" t="s">
        <v>146</v>
      </c>
      <c r="G3" t="s">
        <v>96</v>
      </c>
    </row>
    <row r="4" spans="1:26">
      <c r="A4">
        <v>63</v>
      </c>
      <c r="B4" t="s">
        <v>25</v>
      </c>
      <c r="C4" t="s">
        <v>147</v>
      </c>
      <c r="D4" t="s">
        <v>148</v>
      </c>
      <c r="F4" t="s">
        <v>149</v>
      </c>
      <c r="G4" t="s">
        <v>96</v>
      </c>
    </row>
    <row r="5" spans="1:26">
      <c r="A5">
        <v>85</v>
      </c>
      <c r="B5" t="s">
        <v>78</v>
      </c>
      <c r="C5" t="s">
        <v>79</v>
      </c>
      <c r="D5" t="s">
        <v>150</v>
      </c>
      <c r="E5" t="s">
        <v>151</v>
      </c>
      <c r="F5" t="s">
        <v>152</v>
      </c>
      <c r="G5" t="s">
        <v>143</v>
      </c>
    </row>
    <row r="6" spans="1:26">
      <c r="A6">
        <v>104</v>
      </c>
      <c r="B6" t="s">
        <v>43</v>
      </c>
      <c r="C6" t="s">
        <v>27</v>
      </c>
      <c r="D6" t="s">
        <v>153</v>
      </c>
      <c r="E6" t="s">
        <v>154</v>
      </c>
      <c r="F6" t="s">
        <v>155</v>
      </c>
      <c r="G6" t="s">
        <v>96</v>
      </c>
    </row>
    <row r="7" spans="1:26">
      <c r="A7">
        <v>125</v>
      </c>
      <c r="B7" t="s">
        <v>25</v>
      </c>
      <c r="C7" t="s">
        <v>76</v>
      </c>
      <c r="D7" t="s">
        <v>95</v>
      </c>
      <c r="E7" t="s">
        <v>156</v>
      </c>
      <c r="F7" t="s">
        <v>157</v>
      </c>
      <c r="G7" t="s">
        <v>96</v>
      </c>
    </row>
    <row r="8" spans="1:26">
      <c r="A8">
        <v>146</v>
      </c>
      <c r="B8" t="s">
        <v>38</v>
      </c>
      <c r="C8" t="s">
        <v>42</v>
      </c>
      <c r="D8" t="s">
        <v>158</v>
      </c>
      <c r="E8" t="s">
        <v>159</v>
      </c>
      <c r="F8" t="s">
        <v>160</v>
      </c>
      <c r="G8" t="s">
        <v>161</v>
      </c>
    </row>
    <row r="9" spans="1:26">
      <c r="A9">
        <v>173</v>
      </c>
      <c r="B9" t="s">
        <v>80</v>
      </c>
      <c r="C9" t="s">
        <v>86</v>
      </c>
      <c r="D9" t="s">
        <v>162</v>
      </c>
      <c r="E9" t="s">
        <v>163</v>
      </c>
      <c r="F9" t="s">
        <v>164</v>
      </c>
      <c r="G9" t="s">
        <v>143</v>
      </c>
    </row>
    <row r="10" spans="1:26">
      <c r="A10">
        <v>200</v>
      </c>
      <c r="B10" t="s">
        <v>43</v>
      </c>
      <c r="C10" t="s">
        <v>165</v>
      </c>
      <c r="D10" t="s">
        <v>166</v>
      </c>
      <c r="F10" t="s">
        <v>167</v>
      </c>
      <c r="G10" t="s">
        <v>96</v>
      </c>
    </row>
    <row r="11" spans="1:26">
      <c r="A11">
        <v>207</v>
      </c>
      <c r="B11" t="s">
        <v>38</v>
      </c>
      <c r="C11" t="s">
        <v>37</v>
      </c>
      <c r="E11" t="s">
        <v>168</v>
      </c>
      <c r="G11" t="s">
        <v>161</v>
      </c>
    </row>
    <row r="12" spans="1:26">
      <c r="A12">
        <v>209</v>
      </c>
      <c r="B12" t="s">
        <v>82</v>
      </c>
      <c r="C12" t="s">
        <v>169</v>
      </c>
      <c r="D12" t="s">
        <v>170</v>
      </c>
      <c r="F12" t="s">
        <v>171</v>
      </c>
      <c r="G12" t="s">
        <v>143</v>
      </c>
    </row>
    <row r="13" spans="1:26">
      <c r="A13">
        <v>221</v>
      </c>
      <c r="B13" t="s">
        <v>33</v>
      </c>
      <c r="C13" t="s">
        <v>34</v>
      </c>
      <c r="E13" t="s">
        <v>172</v>
      </c>
      <c r="G13" t="s">
        <v>161</v>
      </c>
    </row>
    <row r="14" spans="1:26">
      <c r="A14">
        <v>241</v>
      </c>
      <c r="B14" t="s">
        <v>82</v>
      </c>
      <c r="C14" t="s">
        <v>83</v>
      </c>
      <c r="D14" t="s">
        <v>173</v>
      </c>
      <c r="E14" t="s">
        <v>174</v>
      </c>
      <c r="F14" t="s">
        <v>175</v>
      </c>
      <c r="G14" t="s">
        <v>143</v>
      </c>
    </row>
    <row r="15" spans="1:26">
      <c r="A15">
        <v>267</v>
      </c>
      <c r="B15" t="s">
        <v>25</v>
      </c>
      <c r="C15" t="s">
        <v>32</v>
      </c>
      <c r="D15" t="s">
        <v>176</v>
      </c>
      <c r="E15" t="s">
        <v>177</v>
      </c>
      <c r="F15" t="s">
        <v>178</v>
      </c>
      <c r="G15" t="s">
        <v>96</v>
      </c>
    </row>
    <row r="16" spans="1:26">
      <c r="A16">
        <v>268</v>
      </c>
      <c r="B16" t="s">
        <v>25</v>
      </c>
      <c r="C16" t="s">
        <v>41</v>
      </c>
      <c r="D16" t="s">
        <v>179</v>
      </c>
      <c r="E16" t="s">
        <v>180</v>
      </c>
      <c r="F16" t="s">
        <v>181</v>
      </c>
      <c r="G16" t="s">
        <v>96</v>
      </c>
    </row>
    <row r="17" spans="1:7">
      <c r="A17">
        <v>314</v>
      </c>
      <c r="B17" t="s">
        <v>80</v>
      </c>
      <c r="C17" t="s">
        <v>81</v>
      </c>
      <c r="E17" t="s">
        <v>182</v>
      </c>
      <c r="G17" t="s">
        <v>143</v>
      </c>
    </row>
    <row r="18" spans="1:7">
      <c r="A18">
        <v>316</v>
      </c>
      <c r="B18" t="s">
        <v>84</v>
      </c>
      <c r="C18" t="s">
        <v>85</v>
      </c>
      <c r="D18" t="s">
        <v>183</v>
      </c>
      <c r="E18" t="s">
        <v>184</v>
      </c>
      <c r="F18" t="s">
        <v>185</v>
      </c>
      <c r="G18" t="s">
        <v>186</v>
      </c>
    </row>
    <row r="19" spans="1:7">
      <c r="A19">
        <v>419</v>
      </c>
      <c r="B19" t="s">
        <v>35</v>
      </c>
      <c r="C19" t="s">
        <v>187</v>
      </c>
      <c r="D19" t="s">
        <v>188</v>
      </c>
      <c r="F19" t="s">
        <v>189</v>
      </c>
      <c r="G19" t="s">
        <v>190</v>
      </c>
    </row>
    <row r="20" spans="1:7">
      <c r="A20">
        <v>468</v>
      </c>
      <c r="B20" t="s">
        <v>35</v>
      </c>
      <c r="C20" t="s">
        <v>36</v>
      </c>
      <c r="D20" t="s">
        <v>191</v>
      </c>
      <c r="E20" t="s">
        <v>192</v>
      </c>
      <c r="F20" t="s">
        <v>193</v>
      </c>
      <c r="G20" t="s">
        <v>194</v>
      </c>
    </row>
    <row r="21" spans="1:7">
      <c r="A21">
        <v>469</v>
      </c>
      <c r="B21" t="s">
        <v>35</v>
      </c>
      <c r="C21" t="s">
        <v>195</v>
      </c>
      <c r="G21" t="s">
        <v>190</v>
      </c>
    </row>
    <row r="22" spans="1:7">
      <c r="A22">
        <v>481</v>
      </c>
      <c r="B22" t="s">
        <v>39</v>
      </c>
      <c r="C22" t="s">
        <v>196</v>
      </c>
      <c r="D22" t="s">
        <v>197</v>
      </c>
      <c r="F22" t="s">
        <v>198</v>
      </c>
      <c r="G22" t="s">
        <v>161</v>
      </c>
    </row>
    <row r="23" spans="1:7">
      <c r="A23">
        <v>482</v>
      </c>
      <c r="B23" t="s">
        <v>39</v>
      </c>
      <c r="C23" t="s">
        <v>40</v>
      </c>
      <c r="E23" t="s">
        <v>199</v>
      </c>
      <c r="G23" t="s">
        <v>161</v>
      </c>
    </row>
    <row r="24" spans="1:7">
      <c r="A24">
        <v>483</v>
      </c>
      <c r="B24" t="s">
        <v>39</v>
      </c>
      <c r="C24" t="s">
        <v>85</v>
      </c>
      <c r="D24" t="s">
        <v>200</v>
      </c>
      <c r="F24" t="s">
        <v>185</v>
      </c>
      <c r="G24" t="s">
        <v>161</v>
      </c>
    </row>
    <row r="25" spans="1:7">
      <c r="A25">
        <v>485</v>
      </c>
      <c r="B25" t="s">
        <v>39</v>
      </c>
      <c r="C25" t="s">
        <v>201</v>
      </c>
      <c r="G25" t="s">
        <v>161</v>
      </c>
    </row>
    <row r="26" spans="1:7">
      <c r="A26">
        <v>522</v>
      </c>
      <c r="B26" t="s">
        <v>35</v>
      </c>
      <c r="C26" t="s">
        <v>202</v>
      </c>
      <c r="D26" t="s">
        <v>203</v>
      </c>
      <c r="F26" t="s">
        <v>204</v>
      </c>
      <c r="G26" t="s">
        <v>190</v>
      </c>
    </row>
    <row r="27" spans="1:7">
      <c r="A27">
        <v>523</v>
      </c>
      <c r="B27" t="s">
        <v>35</v>
      </c>
      <c r="C27" t="s">
        <v>77</v>
      </c>
      <c r="E27" t="s">
        <v>205</v>
      </c>
      <c r="G27" t="s">
        <v>190</v>
      </c>
    </row>
    <row r="28" spans="1:7">
      <c r="A28">
        <v>524</v>
      </c>
      <c r="B28" t="s">
        <v>35</v>
      </c>
      <c r="C28" t="s">
        <v>206</v>
      </c>
      <c r="D28" t="s">
        <v>207</v>
      </c>
      <c r="F28" t="s">
        <v>208</v>
      </c>
      <c r="G28" t="s">
        <v>194</v>
      </c>
    </row>
  </sheetData>
  <sortState ref="A2:G17">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MC</vt:lpstr>
      <vt:lpstr>Volunteers</vt:lpstr>
      <vt:lpstr>Vehicles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Liu</dc:creator>
  <cp:lastModifiedBy>Lauren Liu</cp:lastModifiedBy>
  <dcterms:created xsi:type="dcterms:W3CDTF">2017-11-08T06:56:46Z</dcterms:created>
  <dcterms:modified xsi:type="dcterms:W3CDTF">2017-11-29T18:20:14Z</dcterms:modified>
</cp:coreProperties>
</file>