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lias\Documents\GitHub\computervisie_project_groep5\RESULTS\"/>
    </mc:Choice>
  </mc:AlternateContent>
  <xr:revisionPtr revIDLastSave="0" documentId="13_ncr:1_{A6C7FF6F-6DF3-410C-A052-759763837DB6}" xr6:coauthVersionLast="45" xr6:coauthVersionMax="45" xr10:uidLastSave="{00000000-0000-0000-0000-000000000000}"/>
  <bookViews>
    <workbookView xWindow="-108" yWindow="-108" windowWidth="23256" windowHeight="12576" xr2:uid="{6C04A929-05A6-4681-8F3F-808F754EB12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  <c r="J28" i="1"/>
  <c r="L24" i="1"/>
  <c r="L16" i="1"/>
  <c r="L17" i="1"/>
  <c r="L18" i="1"/>
  <c r="L19" i="1"/>
  <c r="L20" i="1"/>
  <c r="L21" i="1"/>
  <c r="L22" i="1"/>
  <c r="L15" i="1"/>
  <c r="J24" i="1"/>
  <c r="J22" i="1"/>
  <c r="J21" i="1"/>
  <c r="J20" i="1"/>
  <c r="J19" i="1"/>
  <c r="J18" i="1"/>
  <c r="J17" i="1"/>
  <c r="J16" i="1"/>
  <c r="J15" i="1"/>
  <c r="I28" i="1"/>
  <c r="H28" i="1"/>
  <c r="G28" i="1"/>
  <c r="G24" i="1"/>
  <c r="H24" i="1"/>
  <c r="I24" i="1"/>
  <c r="K24" i="1"/>
  <c r="F24" i="1"/>
  <c r="E24" i="1"/>
  <c r="D24" i="1"/>
  <c r="I16" i="1"/>
  <c r="I17" i="1"/>
  <c r="I18" i="1"/>
  <c r="I15" i="1"/>
  <c r="H16" i="1"/>
  <c r="H17" i="1"/>
  <c r="H18" i="1"/>
  <c r="H19" i="1"/>
  <c r="H20" i="1"/>
  <c r="H21" i="1"/>
  <c r="H22" i="1"/>
  <c r="G16" i="1"/>
  <c r="G17" i="1"/>
  <c r="G18" i="1"/>
  <c r="G19" i="1"/>
  <c r="G20" i="1"/>
  <c r="G21" i="1"/>
  <c r="G22" i="1"/>
  <c r="H15" i="1"/>
  <c r="G15" i="1"/>
  <c r="I22" i="1" l="1"/>
  <c r="I21" i="1"/>
  <c r="I20" i="1"/>
  <c r="I19" i="1"/>
</calcChain>
</file>

<file path=xl/sharedStrings.xml><?xml version="1.0" encoding="utf-8"?>
<sst xmlns="http://schemas.openxmlformats.org/spreadsheetml/2006/main" count="62" uniqueCount="61">
  <si>
    <t>video name</t>
  </si>
  <si>
    <t>MSK_01</t>
  </si>
  <si>
    <t>MSK_02</t>
  </si>
  <si>
    <t>MSK_03</t>
  </si>
  <si>
    <t>MSK_04</t>
  </si>
  <si>
    <t>MSK_05</t>
  </si>
  <si>
    <t>MSK_06</t>
  </si>
  <si>
    <t>MSK_07</t>
  </si>
  <si>
    <t>MSK_08</t>
  </si>
  <si>
    <t>MSK_09</t>
  </si>
  <si>
    <t>MSK_10</t>
  </si>
  <si>
    <t>MSK_11</t>
  </si>
  <si>
    <t>MSK_12</t>
  </si>
  <si>
    <t>MSK_13</t>
  </si>
  <si>
    <t>MSK_14</t>
  </si>
  <si>
    <t>MSK_15</t>
  </si>
  <si>
    <t>MSK_16</t>
  </si>
  <si>
    <t>MSK_17</t>
  </si>
  <si>
    <t>MSK_18</t>
  </si>
  <si>
    <t>MSK_19</t>
  </si>
  <si>
    <t>predicted path</t>
  </si>
  <si>
    <t>correct path</t>
  </si>
  <si>
    <t>Results updated getSharpFrames: if #sharp frames &lt; 80 --&gt; use every 30th frame</t>
  </si>
  <si>
    <t>A,B,D,G,F,G,D</t>
  </si>
  <si>
    <t>N,M,H,D,B</t>
  </si>
  <si>
    <t>(x) = niet gedecteerd, maar verbonden door logische verbinding tussen buren</t>
  </si>
  <si>
    <r>
      <t>G,I,J,K,L,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,11,10,9</t>
    </r>
  </si>
  <si>
    <t>RED = false positives</t>
  </si>
  <si>
    <t>BLUE = false negatives</t>
  </si>
  <si>
    <r>
      <t>G,I,J,K,L,</t>
    </r>
    <r>
      <rPr>
        <sz val="11"/>
        <color rgb="FF00B0F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,11,10,9</t>
    </r>
  </si>
  <si>
    <t>S,V,19,18,17</t>
  </si>
  <si>
    <r>
      <t>A,B,</t>
    </r>
    <r>
      <rPr>
        <sz val="11"/>
        <color rgb="FF00B0F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,D,G,F,G,D,</t>
    </r>
    <r>
      <rPr>
        <sz val="11"/>
        <color rgb="FF00B0F0"/>
        <rFont val="Calibri"/>
        <family val="2"/>
        <scheme val="minor"/>
      </rPr>
      <t>H</t>
    </r>
  </si>
  <si>
    <t>LEGENDE</t>
  </si>
  <si>
    <t>TP = true positives</t>
  </si>
  <si>
    <t>FP = false positives</t>
  </si>
  <si>
    <t>FN = false negatives</t>
  </si>
  <si>
    <t>TP</t>
  </si>
  <si>
    <t>FP</t>
  </si>
  <si>
    <t>FN</t>
  </si>
  <si>
    <t>Precision</t>
  </si>
  <si>
    <t>Recall</t>
  </si>
  <si>
    <r>
      <rPr>
        <sz val="11"/>
        <color rgb="FF00B0F0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,N,M,H,D,B,</t>
    </r>
    <r>
      <rPr>
        <sz val="11"/>
        <color rgb="FF00B0F0"/>
        <rFont val="Calibri"/>
        <family val="2"/>
        <scheme val="minor"/>
      </rPr>
      <t>A</t>
    </r>
  </si>
  <si>
    <t>Runtime (s)</t>
  </si>
  <si>
    <t xml:space="preserve">Runtimes calculated on ideapad 700-15ISK (i7-6700HQ, HDD) </t>
  </si>
  <si>
    <t>13,8,7</t>
  </si>
  <si>
    <t>5,7</t>
  </si>
  <si>
    <t>13</t>
  </si>
  <si>
    <t>V,S,(R),P,M,G,F,G,E,B</t>
  </si>
  <si>
    <r>
      <t>S,V,19,18,17,</t>
    </r>
    <r>
      <rPr>
        <sz val="11"/>
        <color rgb="FF00B0F0"/>
        <rFont val="Calibri"/>
        <family val="2"/>
        <scheme val="minor"/>
      </rPr>
      <t>16</t>
    </r>
  </si>
  <si>
    <r>
      <t>13,8,7,</t>
    </r>
    <r>
      <rPr>
        <sz val="11"/>
        <color rgb="FF00B0F0"/>
        <rFont val="Calibri"/>
        <family val="2"/>
        <scheme val="minor"/>
      </rPr>
      <t>6</t>
    </r>
  </si>
  <si>
    <r>
      <t>13,</t>
    </r>
    <r>
      <rPr>
        <sz val="11"/>
        <color rgb="FF00B0F0"/>
        <rFont val="Calibri"/>
        <family val="2"/>
        <scheme val="minor"/>
      </rPr>
      <t>14,15,16,17</t>
    </r>
  </si>
  <si>
    <t>AANGEPASTE PARAMETERS</t>
  </si>
  <si>
    <t>13,(14),15</t>
  </si>
  <si>
    <r>
      <t>13,14,15</t>
    </r>
    <r>
      <rPr>
        <sz val="11"/>
        <color rgb="FF00B0F0"/>
        <rFont val="Calibri"/>
        <family val="2"/>
        <scheme val="minor"/>
      </rPr>
      <t>,16,17</t>
    </r>
  </si>
  <si>
    <r>
      <t>V,S,R,P,M,</t>
    </r>
    <r>
      <rPr>
        <sz val="11"/>
        <color rgb="FF00B0F0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,G,F,G,E,B,</t>
    </r>
    <r>
      <rPr>
        <sz val="11"/>
        <color rgb="FF00B0F0"/>
        <rFont val="Calibri"/>
        <family val="2"/>
        <scheme val="minor"/>
      </rPr>
      <t>A</t>
    </r>
  </si>
  <si>
    <t>F1-score</t>
  </si>
  <si>
    <t>Hardcoded: using every 30th frame instead of calculating sharpness</t>
  </si>
  <si>
    <t>Length (s)</t>
  </si>
  <si>
    <t>Runtime/Length</t>
  </si>
  <si>
    <t>AVERAGE</t>
  </si>
  <si>
    <t>sharpness threshold=75, stepsize=30, hamming distance=40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</si>
</sst>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0" fillId="0" borderId="0" xfId="0" applyNumberFormat="1"/>
    <xf numFmtId="0" fontId="3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9" fontId="0" fillId="0" borderId="0" xfId="1" applyFont="1"/>
    <xf numFmtId="0" fontId="4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9" fontId="0" fillId="2" borderId="0" xfId="1" applyFont="1" applyFill="1"/>
    <xf numFmtId="0" fontId="7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22861</xdr:colOff>
      <xdr:row>6</xdr:row>
      <xdr:rowOff>175260</xdr:rowOff>
    </xdr:from>
    <xdr:to>
      <xdr:col>13</xdr:col>
      <xdr:colOff>1485901</xdr:colOff>
      <xdr:row>12</xdr:row>
      <xdr:rowOff>132317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E930A7-7E88-4EBB-8791-328068CCA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8561" y="1287780"/>
          <a:ext cx="1463040" cy="1054337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</xdr:colOff>
      <xdr:row>12</xdr:row>
      <xdr:rowOff>161095</xdr:rowOff>
    </xdr:from>
    <xdr:to>
      <xdr:col>13</xdr:col>
      <xdr:colOff>3513199</xdr:colOff>
      <xdr:row>15</xdr:row>
      <xdr:rowOff>152459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EE0BE8-ED93-4415-A0D5-B2D9E7891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4340" y="2370895"/>
          <a:ext cx="3482719" cy="540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00CA-1227-422B-88EE-EE477089084D}">
  <dimension ref="A1:N28"/>
  <sheetViews>
    <sheetView tabSelected="1" workbookViewId="0">
      <selection activeCell="I11" sqref="I11"/>
    </sheetView>
  </sheetViews>
  <sheetFormatPr defaultRowHeight="14.4" x14ac:dyDescent="0.3"/>
  <cols>
    <col min="1" max="1" width="11.44140625" bestFit="1" customWidth="1"/>
    <col min="2" max="2" width="18.77734375" style="2" customWidth="1"/>
    <col min="3" max="3" width="24.109375" style="2" customWidth="1"/>
    <col min="4" max="4" width="5.77734375" customWidth="1"/>
    <col min="5" max="5" width="6" customWidth="1"/>
    <col min="6" max="6" width="6.88671875" customWidth="1"/>
    <col min="7" max="7" width="8.33203125" bestFit="1" customWidth="1"/>
    <col min="8" max="8" width="7" customWidth="1"/>
    <col min="9" max="9" width="9" customWidth="1"/>
    <col min="10" max="10" width="10.44140625" customWidth="1"/>
    <col min="11" max="11" width="10.109375" bestFit="1" customWidth="1"/>
    <col min="12" max="12" width="9" customWidth="1"/>
    <col min="13" max="13" width="10.109375" customWidth="1"/>
    <col min="14" max="14" width="66.88671875" customWidth="1"/>
  </cols>
  <sheetData>
    <row r="1" spans="1:14" ht="15.6" x14ac:dyDescent="0.3">
      <c r="A1" s="1" t="s">
        <v>22</v>
      </c>
      <c r="B1" s="1"/>
      <c r="C1" s="1"/>
      <c r="D1" s="1"/>
      <c r="E1" s="1"/>
      <c r="F1" s="5"/>
      <c r="H1" s="5"/>
      <c r="I1" s="5"/>
      <c r="J1" s="12" t="s">
        <v>60</v>
      </c>
      <c r="N1" s="7" t="s">
        <v>32</v>
      </c>
    </row>
    <row r="2" spans="1:14" x14ac:dyDescent="0.3">
      <c r="N2" t="s">
        <v>25</v>
      </c>
    </row>
    <row r="3" spans="1:14" x14ac:dyDescent="0.3">
      <c r="A3" t="s">
        <v>0</v>
      </c>
      <c r="B3" s="2" t="s">
        <v>20</v>
      </c>
      <c r="C3" s="2" t="s">
        <v>21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55</v>
      </c>
      <c r="J3" t="s">
        <v>57</v>
      </c>
      <c r="K3" t="s">
        <v>42</v>
      </c>
      <c r="L3" t="s">
        <v>58</v>
      </c>
      <c r="N3" s="3" t="s">
        <v>27</v>
      </c>
    </row>
    <row r="4" spans="1:14" x14ac:dyDescent="0.3">
      <c r="A4" t="s">
        <v>1</v>
      </c>
      <c r="J4" s="9"/>
      <c r="L4" s="6"/>
      <c r="N4" s="4" t="s">
        <v>28</v>
      </c>
    </row>
    <row r="5" spans="1:14" x14ac:dyDescent="0.3">
      <c r="A5" t="s">
        <v>2</v>
      </c>
      <c r="J5" s="9"/>
      <c r="L5" s="6"/>
      <c r="N5" t="s">
        <v>33</v>
      </c>
    </row>
    <row r="6" spans="1:14" x14ac:dyDescent="0.3">
      <c r="A6" t="s">
        <v>3</v>
      </c>
      <c r="J6" s="9"/>
      <c r="L6" s="6"/>
      <c r="N6" t="s">
        <v>34</v>
      </c>
    </row>
    <row r="7" spans="1:14" x14ac:dyDescent="0.3">
      <c r="A7" t="s">
        <v>4</v>
      </c>
      <c r="J7" s="9"/>
      <c r="L7" s="6"/>
      <c r="N7" t="s">
        <v>35</v>
      </c>
    </row>
    <row r="8" spans="1:14" x14ac:dyDescent="0.3">
      <c r="A8" t="s">
        <v>5</v>
      </c>
      <c r="J8" s="9"/>
      <c r="L8" s="6"/>
    </row>
    <row r="9" spans="1:14" x14ac:dyDescent="0.3">
      <c r="A9" t="s">
        <v>6</v>
      </c>
      <c r="J9" s="9"/>
      <c r="L9" s="6"/>
    </row>
    <row r="10" spans="1:14" x14ac:dyDescent="0.3">
      <c r="A10" t="s">
        <v>7</v>
      </c>
      <c r="J10" s="9"/>
      <c r="L10" s="6"/>
    </row>
    <row r="11" spans="1:14" x14ac:dyDescent="0.3">
      <c r="A11" t="s">
        <v>8</v>
      </c>
      <c r="J11" s="9"/>
      <c r="L11" s="6"/>
    </row>
    <row r="12" spans="1:14" x14ac:dyDescent="0.3">
      <c r="A12" t="s">
        <v>9</v>
      </c>
      <c r="J12" s="9"/>
      <c r="L12" s="6"/>
    </row>
    <row r="13" spans="1:14" x14ac:dyDescent="0.3">
      <c r="A13" t="s">
        <v>10</v>
      </c>
      <c r="J13" s="9"/>
      <c r="L13" s="6"/>
    </row>
    <row r="14" spans="1:14" x14ac:dyDescent="0.3">
      <c r="A14" t="s">
        <v>11</v>
      </c>
      <c r="J14" s="9"/>
      <c r="L14" s="6"/>
    </row>
    <row r="15" spans="1:14" x14ac:dyDescent="0.3">
      <c r="A15" t="s">
        <v>12</v>
      </c>
      <c r="B15" s="2" t="s">
        <v>23</v>
      </c>
      <c r="C15" s="2" t="s">
        <v>31</v>
      </c>
      <c r="D15">
        <v>7</v>
      </c>
      <c r="E15">
        <v>0</v>
      </c>
      <c r="F15">
        <v>2</v>
      </c>
      <c r="G15" s="6">
        <f>D15/(D15+E15)</f>
        <v>1</v>
      </c>
      <c r="H15" s="6">
        <f>D15/(D15+F15)</f>
        <v>0.77777777777777779</v>
      </c>
      <c r="I15" s="6">
        <f>2*(G15*H15)/(G15+H15)</f>
        <v>0.87500000000000011</v>
      </c>
      <c r="J15" s="10">
        <f>5.08*60</f>
        <v>304.8</v>
      </c>
      <c r="K15">
        <v>174.1</v>
      </c>
      <c r="L15" s="6">
        <f>K15/J15</f>
        <v>0.57119422572178469</v>
      </c>
    </row>
    <row r="16" spans="1:14" x14ac:dyDescent="0.3">
      <c r="A16" t="s">
        <v>13</v>
      </c>
      <c r="B16" s="2" t="s">
        <v>24</v>
      </c>
      <c r="C16" s="2" t="s">
        <v>41</v>
      </c>
      <c r="D16">
        <v>5</v>
      </c>
      <c r="E16">
        <v>0</v>
      </c>
      <c r="F16">
        <v>2</v>
      </c>
      <c r="G16" s="6">
        <f t="shared" ref="G16:G22" si="0">D16/(D16+E16)</f>
        <v>1</v>
      </c>
      <c r="H16" s="6">
        <f t="shared" ref="H16:H22" si="1">D16/(D16+F16)</f>
        <v>0.7142857142857143</v>
      </c>
      <c r="I16" s="6">
        <f t="shared" ref="I16:I22" si="2">2*(G16*H16)/(G16+H16)</f>
        <v>0.83333333333333326</v>
      </c>
      <c r="J16" s="10">
        <f>5.08*60</f>
        <v>304.8</v>
      </c>
      <c r="K16">
        <v>206.6</v>
      </c>
      <c r="L16" s="6">
        <f t="shared" ref="L16:L24" si="3">K16/J16</f>
        <v>0.67782152230971127</v>
      </c>
    </row>
    <row r="17" spans="1:14" x14ac:dyDescent="0.3">
      <c r="A17" t="s">
        <v>14</v>
      </c>
      <c r="B17" s="2" t="s">
        <v>26</v>
      </c>
      <c r="C17" s="2" t="s">
        <v>29</v>
      </c>
      <c r="D17">
        <v>8</v>
      </c>
      <c r="E17">
        <v>1</v>
      </c>
      <c r="F17">
        <v>1</v>
      </c>
      <c r="G17" s="6">
        <f t="shared" si="0"/>
        <v>0.88888888888888884</v>
      </c>
      <c r="H17" s="6">
        <f t="shared" si="1"/>
        <v>0.88888888888888884</v>
      </c>
      <c r="I17" s="6">
        <f t="shared" si="2"/>
        <v>0.88888888888888884</v>
      </c>
      <c r="J17" s="10">
        <f>4.31*60</f>
        <v>258.59999999999997</v>
      </c>
      <c r="K17">
        <v>399.1</v>
      </c>
      <c r="L17" s="6">
        <f t="shared" si="3"/>
        <v>1.5433101314771851</v>
      </c>
      <c r="N17" t="s">
        <v>43</v>
      </c>
    </row>
    <row r="18" spans="1:14" x14ac:dyDescent="0.3">
      <c r="A18" t="s">
        <v>15</v>
      </c>
      <c r="B18" s="2" t="s">
        <v>30</v>
      </c>
      <c r="C18" s="2" t="s">
        <v>48</v>
      </c>
      <c r="D18">
        <v>5</v>
      </c>
      <c r="E18">
        <v>0</v>
      </c>
      <c r="F18">
        <v>1</v>
      </c>
      <c r="G18" s="6">
        <f t="shared" si="0"/>
        <v>1</v>
      </c>
      <c r="H18" s="6">
        <f t="shared" si="1"/>
        <v>0.83333333333333337</v>
      </c>
      <c r="I18" s="6">
        <f t="shared" si="2"/>
        <v>0.90909090909090906</v>
      </c>
      <c r="J18" s="10">
        <f>4.32*60</f>
        <v>259.20000000000005</v>
      </c>
      <c r="K18">
        <v>474.6</v>
      </c>
      <c r="L18" s="6">
        <f t="shared" si="3"/>
        <v>1.8310185185185184</v>
      </c>
    </row>
    <row r="19" spans="1:14" x14ac:dyDescent="0.3">
      <c r="A19" t="s">
        <v>16</v>
      </c>
      <c r="B19" s="2" t="s">
        <v>44</v>
      </c>
      <c r="C19" s="2" t="s">
        <v>49</v>
      </c>
      <c r="D19">
        <v>3</v>
      </c>
      <c r="E19">
        <v>0</v>
      </c>
      <c r="F19">
        <v>1</v>
      </c>
      <c r="G19" s="6">
        <f t="shared" si="0"/>
        <v>1</v>
      </c>
      <c r="H19" s="6">
        <f t="shared" si="1"/>
        <v>0.75</v>
      </c>
      <c r="I19" s="6">
        <f t="shared" si="2"/>
        <v>0.8571428571428571</v>
      </c>
      <c r="J19" s="10">
        <f>3.21*60</f>
        <v>192.6</v>
      </c>
      <c r="K19">
        <v>171</v>
      </c>
      <c r="L19" s="6">
        <f t="shared" si="3"/>
        <v>0.88785046728971961</v>
      </c>
    </row>
    <row r="20" spans="1:14" x14ac:dyDescent="0.3">
      <c r="A20" t="s">
        <v>17</v>
      </c>
      <c r="B20" s="2" t="s">
        <v>45</v>
      </c>
      <c r="C20" s="2">
        <v>5.7</v>
      </c>
      <c r="D20">
        <v>2</v>
      </c>
      <c r="E20">
        <v>0</v>
      </c>
      <c r="F20">
        <v>0</v>
      </c>
      <c r="G20" s="6">
        <f t="shared" si="0"/>
        <v>1</v>
      </c>
      <c r="H20" s="6">
        <f t="shared" si="1"/>
        <v>1</v>
      </c>
      <c r="I20" s="6">
        <f t="shared" si="2"/>
        <v>1</v>
      </c>
      <c r="J20" s="10">
        <f>2.06*60</f>
        <v>123.60000000000001</v>
      </c>
      <c r="K20">
        <v>160.19999999999999</v>
      </c>
      <c r="L20" s="6">
        <f t="shared" si="3"/>
        <v>1.2961165048543688</v>
      </c>
    </row>
    <row r="21" spans="1:14" x14ac:dyDescent="0.3">
      <c r="A21" t="s">
        <v>18</v>
      </c>
      <c r="B21" s="2" t="s">
        <v>46</v>
      </c>
      <c r="C21" s="2" t="s">
        <v>50</v>
      </c>
      <c r="D21">
        <v>1</v>
      </c>
      <c r="E21">
        <v>0</v>
      </c>
      <c r="F21">
        <v>4</v>
      </c>
      <c r="G21" s="6">
        <f t="shared" si="0"/>
        <v>1</v>
      </c>
      <c r="H21" s="6">
        <f t="shared" si="1"/>
        <v>0.2</v>
      </c>
      <c r="I21" s="6">
        <f t="shared" si="2"/>
        <v>0.33333333333333337</v>
      </c>
      <c r="J21" s="10">
        <f>5.21*60</f>
        <v>312.60000000000002</v>
      </c>
      <c r="K21">
        <v>163.19999999999999</v>
      </c>
      <c r="L21" s="6">
        <f t="shared" si="3"/>
        <v>0.52207293666026866</v>
      </c>
    </row>
    <row r="22" spans="1:14" x14ac:dyDescent="0.3">
      <c r="A22" t="s">
        <v>19</v>
      </c>
      <c r="B22" s="2" t="s">
        <v>47</v>
      </c>
      <c r="C22" s="2" t="s">
        <v>54</v>
      </c>
      <c r="D22">
        <v>10</v>
      </c>
      <c r="E22">
        <v>0</v>
      </c>
      <c r="F22">
        <v>2</v>
      </c>
      <c r="G22" s="6">
        <f t="shared" si="0"/>
        <v>1</v>
      </c>
      <c r="H22" s="6">
        <f t="shared" si="1"/>
        <v>0.83333333333333337</v>
      </c>
      <c r="I22" s="6">
        <f t="shared" si="2"/>
        <v>0.90909090909090906</v>
      </c>
      <c r="J22" s="10">
        <f>12.17*60</f>
        <v>730.2</v>
      </c>
      <c r="K22">
        <v>548.70000000000005</v>
      </c>
      <c r="L22" s="6">
        <f t="shared" si="3"/>
        <v>0.75143796220213643</v>
      </c>
    </row>
    <row r="23" spans="1:14" x14ac:dyDescent="0.3">
      <c r="J23" s="9"/>
      <c r="L23" s="6"/>
    </row>
    <row r="24" spans="1:14" x14ac:dyDescent="0.3">
      <c r="A24" t="s">
        <v>59</v>
      </c>
      <c r="D24" s="8">
        <f>AVERAGE(D4:D22)</f>
        <v>5.125</v>
      </c>
      <c r="E24" s="8">
        <f>AVERAGE(E4:E22)</f>
        <v>0.125</v>
      </c>
      <c r="F24" s="8">
        <f>AVERAGE(F4:F22)</f>
        <v>1.625</v>
      </c>
      <c r="G24" s="11">
        <f t="shared" ref="G24:L24" si="4">AVERAGE(G4:G22)</f>
        <v>0.98611111111111116</v>
      </c>
      <c r="H24" s="11">
        <f t="shared" si="4"/>
        <v>0.74970238095238095</v>
      </c>
      <c r="I24" s="11">
        <f t="shared" si="4"/>
        <v>0.82573502886002881</v>
      </c>
      <c r="J24" s="8">
        <f t="shared" si="4"/>
        <v>310.79999999999995</v>
      </c>
      <c r="K24" s="8">
        <f t="shared" si="4"/>
        <v>287.1875</v>
      </c>
      <c r="L24" s="11">
        <f t="shared" si="4"/>
        <v>1.0101027836292116</v>
      </c>
    </row>
    <row r="25" spans="1:14" x14ac:dyDescent="0.3">
      <c r="J25" s="9"/>
    </row>
    <row r="26" spans="1:14" x14ac:dyDescent="0.3">
      <c r="J26" s="9"/>
    </row>
    <row r="27" spans="1:14" ht="15.6" x14ac:dyDescent="0.3">
      <c r="A27" s="1" t="s">
        <v>51</v>
      </c>
      <c r="B27" s="1"/>
      <c r="C27" s="1"/>
      <c r="J27" s="9"/>
    </row>
    <row r="28" spans="1:14" x14ac:dyDescent="0.3">
      <c r="A28" t="s">
        <v>18</v>
      </c>
      <c r="B28" s="2" t="s">
        <v>52</v>
      </c>
      <c r="C28" s="2" t="s">
        <v>53</v>
      </c>
      <c r="D28">
        <v>3</v>
      </c>
      <c r="E28">
        <v>0</v>
      </c>
      <c r="F28">
        <v>2</v>
      </c>
      <c r="G28" s="6">
        <f t="shared" ref="G28" si="5">D28/(D28+E28)</f>
        <v>1</v>
      </c>
      <c r="H28" s="6">
        <f t="shared" ref="H28" si="6">D28/(D28+F28)</f>
        <v>0.6</v>
      </c>
      <c r="I28" s="6">
        <f t="shared" ref="I28" si="7">2*(G28*H28)/(G28+H28)</f>
        <v>0.74999999999999989</v>
      </c>
      <c r="J28" s="10">
        <f>5.21*60</f>
        <v>312.60000000000002</v>
      </c>
      <c r="K28">
        <v>548.70000000000005</v>
      </c>
      <c r="L28" s="6">
        <f t="shared" ref="L28" si="8">K28/J28</f>
        <v>1.755278310940499</v>
      </c>
      <c r="N28" t="s">
        <v>56</v>
      </c>
    </row>
  </sheetData>
  <mergeCells count="2">
    <mergeCell ref="A1:E1"/>
    <mergeCell ref="A27:C27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Carella</dc:creator>
  <cp:lastModifiedBy>Elias</cp:lastModifiedBy>
  <cp:lastPrinted>2020-05-17T12:28:04Z</cp:lastPrinted>
  <dcterms:created xsi:type="dcterms:W3CDTF">2020-05-16T12:51:44Z</dcterms:created>
  <dcterms:modified xsi:type="dcterms:W3CDTF">2020-05-17T12:28:38Z</dcterms:modified>
</cp:coreProperties>
</file>