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 Carella\Documents\School\Computervisie\"/>
    </mc:Choice>
  </mc:AlternateContent>
  <xr:revisionPtr revIDLastSave="0" documentId="8_{8B775827-154D-4E9F-BF05-8FF5A8CB66D5}" xr6:coauthVersionLast="45" xr6:coauthVersionMax="45" xr10:uidLastSave="{00000000-0000-0000-0000-000000000000}"/>
  <bookViews>
    <workbookView xWindow="345" yWindow="3600" windowWidth="21600" windowHeight="11385" xr2:uid="{ADAEB4F3-E29F-43EA-B63B-A86A2899C3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5" i="1"/>
  <c r="L35" i="1"/>
  <c r="I35" i="1"/>
  <c r="H35" i="1"/>
  <c r="J35" i="1"/>
  <c r="K35" i="1"/>
  <c r="G35" i="1"/>
  <c r="F35" i="1"/>
  <c r="E35" i="1"/>
  <c r="D35" i="1"/>
  <c r="I5" i="1" l="1"/>
  <c r="I6" i="1"/>
  <c r="G4" i="1"/>
  <c r="G5" i="1"/>
  <c r="J33" i="1" l="1"/>
  <c r="L33" i="1" s="1"/>
  <c r="J32" i="1"/>
  <c r="J31" i="1"/>
  <c r="J30" i="1"/>
  <c r="J22" i="1"/>
  <c r="J21" i="1"/>
  <c r="J20" i="1"/>
  <c r="J19" i="1"/>
  <c r="J18" i="1"/>
  <c r="J17" i="1"/>
  <c r="J16" i="1"/>
  <c r="J15" i="1"/>
  <c r="L30" i="1"/>
  <c r="L31" i="1"/>
  <c r="H33" i="1"/>
  <c r="G33" i="1"/>
  <c r="G30" i="1"/>
  <c r="H30" i="1"/>
  <c r="G31" i="1"/>
  <c r="H31" i="1"/>
  <c r="I31" i="1" s="1"/>
  <c r="I33" i="1" l="1"/>
  <c r="I30" i="1"/>
  <c r="L29" i="1"/>
  <c r="H29" i="1"/>
  <c r="G29" i="1"/>
  <c r="I29" i="1" l="1"/>
  <c r="L28" i="1"/>
  <c r="G28" i="1"/>
  <c r="H28" i="1"/>
  <c r="H4" i="1"/>
  <c r="H14" i="1"/>
  <c r="G14" i="1"/>
  <c r="G12" i="1"/>
  <c r="G13" i="1"/>
  <c r="H13" i="1"/>
  <c r="H11" i="1"/>
  <c r="G11" i="1"/>
  <c r="H10" i="1"/>
  <c r="G10" i="1"/>
  <c r="H9" i="1"/>
  <c r="G9" i="1"/>
  <c r="G8" i="1"/>
  <c r="H8" i="1"/>
  <c r="J6" i="1"/>
  <c r="L6" i="1" s="1"/>
  <c r="L4" i="1"/>
  <c r="L7" i="1"/>
  <c r="L8" i="1"/>
  <c r="L9" i="1"/>
  <c r="L10" i="1"/>
  <c r="L11" i="1"/>
  <c r="L12" i="1"/>
  <c r="L13" i="1"/>
  <c r="L14" i="1"/>
  <c r="J5" i="1"/>
  <c r="L5" i="1" s="1"/>
  <c r="H6" i="1"/>
  <c r="H7" i="1"/>
  <c r="G6" i="1"/>
  <c r="G7" i="1"/>
  <c r="L15" i="1"/>
  <c r="L32" i="1"/>
  <c r="H32" i="1"/>
  <c r="G32" i="1"/>
  <c r="K24" i="1"/>
  <c r="F24" i="1"/>
  <c r="E24" i="1"/>
  <c r="D24" i="1"/>
  <c r="L22" i="1"/>
  <c r="H22" i="1"/>
  <c r="G22" i="1"/>
  <c r="L21" i="1"/>
  <c r="H21" i="1"/>
  <c r="G21" i="1"/>
  <c r="L20" i="1"/>
  <c r="H20" i="1"/>
  <c r="G20" i="1"/>
  <c r="L19" i="1"/>
  <c r="H19" i="1"/>
  <c r="G19" i="1"/>
  <c r="L18" i="1"/>
  <c r="H18" i="1"/>
  <c r="G18" i="1"/>
  <c r="L17" i="1"/>
  <c r="H17" i="1"/>
  <c r="G17" i="1"/>
  <c r="L16" i="1"/>
  <c r="H16" i="1"/>
  <c r="G16" i="1"/>
  <c r="H15" i="1"/>
  <c r="G15" i="1"/>
  <c r="I28" i="1" l="1"/>
  <c r="I16" i="1"/>
  <c r="I14" i="1"/>
  <c r="I10" i="1"/>
  <c r="I22" i="1"/>
  <c r="I7" i="1"/>
  <c r="I13" i="1"/>
  <c r="I17" i="1"/>
  <c r="I20" i="1"/>
  <c r="I21" i="1"/>
  <c r="I9" i="1"/>
  <c r="I19" i="1"/>
  <c r="I32" i="1"/>
  <c r="I8" i="1"/>
  <c r="I11" i="1"/>
  <c r="I18" i="1"/>
  <c r="I12" i="1"/>
  <c r="H24" i="1"/>
  <c r="G24" i="1"/>
  <c r="L24" i="1"/>
  <c r="I15" i="1"/>
  <c r="J24" i="1"/>
  <c r="I24" i="1" l="1"/>
</calcChain>
</file>

<file path=xl/sharedStrings.xml><?xml version="1.0" encoding="utf-8"?>
<sst xmlns="http://schemas.openxmlformats.org/spreadsheetml/2006/main" count="107" uniqueCount="96">
  <si>
    <t>LEGENDE</t>
  </si>
  <si>
    <t>video name</t>
  </si>
  <si>
    <t>predicted path</t>
  </si>
  <si>
    <t>correct path</t>
  </si>
  <si>
    <t>TP</t>
  </si>
  <si>
    <t>FP</t>
  </si>
  <si>
    <t>FN</t>
  </si>
  <si>
    <t>Precision</t>
  </si>
  <si>
    <t>Recall</t>
  </si>
  <si>
    <t>F1-score</t>
  </si>
  <si>
    <t>Length (s)</t>
  </si>
  <si>
    <t>Runtime (s)</t>
  </si>
  <si>
    <t>Runtime/Length</t>
  </si>
  <si>
    <t>RED = false positives</t>
  </si>
  <si>
    <t>MSK_01</t>
  </si>
  <si>
    <t>BLUE = false negatives</t>
  </si>
  <si>
    <t>MSK_02</t>
  </si>
  <si>
    <t>TP = true positives</t>
  </si>
  <si>
    <t>MSK_03</t>
  </si>
  <si>
    <t>FP = false positives</t>
  </si>
  <si>
    <t>MSK_04</t>
  </si>
  <si>
    <t>FN = false negatives</t>
  </si>
  <si>
    <t>MSK_05</t>
  </si>
  <si>
    <t>MSK_06</t>
  </si>
  <si>
    <t>MSK_07</t>
  </si>
  <si>
    <t>MSK_08</t>
  </si>
  <si>
    <t>MSK_09</t>
  </si>
  <si>
    <t>MSK_10</t>
  </si>
  <si>
    <t>MSK_11</t>
  </si>
  <si>
    <t>MSK_12</t>
  </si>
  <si>
    <t>A,B,D,G,F,G,D</t>
  </si>
  <si>
    <r>
      <t>A,B,</t>
    </r>
    <r>
      <rPr>
        <sz val="11"/>
        <color rgb="FF00B0F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,D,G,F,G,D,</t>
    </r>
    <r>
      <rPr>
        <sz val="11"/>
        <color rgb="FF00B0F0"/>
        <rFont val="Calibri"/>
        <family val="2"/>
        <scheme val="minor"/>
      </rPr>
      <t>H</t>
    </r>
  </si>
  <si>
    <t>MSK_13</t>
  </si>
  <si>
    <t>N,M,H,D,B</t>
  </si>
  <si>
    <r>
      <rPr>
        <sz val="11"/>
        <color rgb="FF00B0F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,N,M,H,D,B,</t>
    </r>
    <r>
      <rPr>
        <sz val="11"/>
        <color rgb="FF00B0F0"/>
        <rFont val="Calibri"/>
        <family val="2"/>
        <scheme val="minor"/>
      </rPr>
      <t>A</t>
    </r>
  </si>
  <si>
    <t>MSK_14</t>
  </si>
  <si>
    <r>
      <t>G,I,J,K,L,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,11,10,9</t>
    </r>
  </si>
  <si>
    <r>
      <t>G,I,J,K,L,</t>
    </r>
    <r>
      <rPr>
        <sz val="11"/>
        <color rgb="FF00B0F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,11,10,9</t>
    </r>
  </si>
  <si>
    <t>MSK_15</t>
  </si>
  <si>
    <t>S,V,19,18,17</t>
  </si>
  <si>
    <r>
      <t>S,V,19,18,17,</t>
    </r>
    <r>
      <rPr>
        <sz val="11"/>
        <color rgb="FF00B0F0"/>
        <rFont val="Calibri"/>
        <family val="2"/>
        <scheme val="minor"/>
      </rPr>
      <t>16</t>
    </r>
  </si>
  <si>
    <t>MSK_16</t>
  </si>
  <si>
    <t>13,8,7</t>
  </si>
  <si>
    <r>
      <t>13,8,7,</t>
    </r>
    <r>
      <rPr>
        <sz val="11"/>
        <color rgb="FF00B0F0"/>
        <rFont val="Calibri"/>
        <family val="2"/>
        <scheme val="minor"/>
      </rPr>
      <t>6</t>
    </r>
  </si>
  <si>
    <t>MSK_17</t>
  </si>
  <si>
    <t>5,7</t>
  </si>
  <si>
    <t>MSK_18</t>
  </si>
  <si>
    <t>13</t>
  </si>
  <si>
    <r>
      <t>13,</t>
    </r>
    <r>
      <rPr>
        <sz val="11"/>
        <color rgb="FF00B0F0"/>
        <rFont val="Calibri"/>
        <family val="2"/>
        <scheme val="minor"/>
      </rPr>
      <t>14,15,16,17</t>
    </r>
  </si>
  <si>
    <t>MSK_19</t>
  </si>
  <si>
    <t>AVERAGE</t>
  </si>
  <si>
    <t>AANGEPASTE PARAMETERS</t>
  </si>
  <si>
    <t>13,(14),15</t>
  </si>
  <si>
    <r>
      <t>13,14,15</t>
    </r>
    <r>
      <rPr>
        <sz val="11"/>
        <color rgb="FF00B0F0"/>
        <rFont val="Calibri"/>
        <family val="2"/>
        <scheme val="minor"/>
      </rPr>
      <t>,16,17</t>
    </r>
  </si>
  <si>
    <t>1,2,5,7,6,7,8,13,16,17,16,15,14,15</t>
  </si>
  <si>
    <t>smartphone sharpness = 15, stepsize = 30, hamming distance = 40</t>
  </si>
  <si>
    <t>I,J,K,L,S,V,19</t>
  </si>
  <si>
    <t>10,11,12,19,18,17,19</t>
  </si>
  <si>
    <t>E,G,H,M,P,O,N</t>
  </si>
  <si>
    <t>Q,R,S,V,19,18</t>
  </si>
  <si>
    <t>S,Q,P,N,M,H</t>
  </si>
  <si>
    <t>Runtimes smartphone calculated on HP Pavilion Power 15-cb0xx (i7-7700HQ, HDD)</t>
  </si>
  <si>
    <t>H,D,B, A,B,D,G,F</t>
  </si>
  <si>
    <r>
      <t>H,D,B,A,B,</t>
    </r>
    <r>
      <rPr>
        <sz val="11"/>
        <color rgb="FF00B0F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,D,G,F</t>
    </r>
  </si>
  <si>
    <r>
      <t>9,10,11,12,L,K,J,</t>
    </r>
    <r>
      <rPr>
        <sz val="11"/>
        <color rgb="FF00B0F0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</t>
    </r>
    <r>
      <rPr>
        <sz val="11"/>
        <color rgb="FF00B0F0"/>
        <rFont val="Calibri"/>
        <family val="2"/>
        <scheme val="minor"/>
      </rPr>
      <t>F</t>
    </r>
  </si>
  <si>
    <r>
      <t>9,10,11,12,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,L,K,J,</t>
    </r>
    <r>
      <rPr>
        <sz val="11"/>
        <color rgb="FFFF0000"/>
        <rFont val="Calibri"/>
        <family val="2"/>
        <scheme val="minor"/>
      </rPr>
      <t>L</t>
    </r>
  </si>
  <si>
    <r>
      <t>1,2,5,7,</t>
    </r>
    <r>
      <rPr>
        <sz val="11"/>
        <color rgb="FF00B0F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,7,8,13,</t>
    </r>
    <r>
      <rPr>
        <sz val="11"/>
        <color rgb="FF00B0F0"/>
        <rFont val="Calibri"/>
        <family val="2"/>
        <scheme val="minor"/>
      </rPr>
      <t>17,18</t>
    </r>
  </si>
  <si>
    <t>A,B,D,E,G,F</t>
  </si>
  <si>
    <r>
      <t>A,B,</t>
    </r>
    <r>
      <rPr>
        <sz val="11"/>
        <color rgb="FF00B0F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,D,E,G,F</t>
    </r>
  </si>
  <si>
    <r>
      <rPr>
        <sz val="11"/>
        <color rgb="FF00B0F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,S,</t>
    </r>
    <r>
      <rPr>
        <sz val="11"/>
        <color rgb="FF00B0F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,Q,P,N,M,</t>
    </r>
    <r>
      <rPr>
        <sz val="11"/>
        <rFont val="Calibri"/>
        <family val="2"/>
        <scheme val="minor"/>
      </rPr>
      <t>H</t>
    </r>
  </si>
  <si>
    <r>
      <t>10,11,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,12,19,18,17,19</t>
    </r>
  </si>
  <si>
    <r>
      <rPr>
        <sz val="11"/>
        <color rgb="FF00B0F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,15,</t>
    </r>
    <r>
      <rPr>
        <sz val="11"/>
        <color rgb="FF00B0F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,13,</t>
    </r>
    <r>
      <rPr>
        <sz val="11"/>
        <color rgb="FF00B0F0"/>
        <rFont val="Calibri"/>
        <family val="2"/>
        <scheme val="minor"/>
      </rPr>
      <t>8,7,5</t>
    </r>
  </si>
  <si>
    <r>
      <t>15,</t>
    </r>
    <r>
      <rPr>
        <sz val="11"/>
        <color rgb="FFFF0000"/>
        <rFont val="Calibri"/>
        <family val="2"/>
        <scheme val="minor"/>
      </rPr>
      <t>(16)</t>
    </r>
    <r>
      <rPr>
        <sz val="11"/>
        <color theme="1"/>
        <rFont val="Calibri"/>
        <family val="2"/>
        <scheme val="minor"/>
      </rPr>
      <t>,13,</t>
    </r>
    <r>
      <rPr>
        <sz val="11"/>
        <color rgb="FFFF0000"/>
        <rFont val="Calibri"/>
        <family val="2"/>
        <scheme val="minor"/>
      </rPr>
      <t>(14)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15</t>
    </r>
  </si>
  <si>
    <r>
      <t>1,2,</t>
    </r>
    <r>
      <rPr>
        <sz val="11"/>
        <color rgb="FFFF0000"/>
        <rFont val="Calibri"/>
        <family val="2"/>
        <scheme val="minor"/>
      </rPr>
      <t>(4)</t>
    </r>
    <r>
      <rPr>
        <sz val="11"/>
        <color theme="1"/>
        <rFont val="Calibri"/>
        <family val="2"/>
        <scheme val="minor"/>
      </rPr>
      <t>,7,8,13</t>
    </r>
  </si>
  <si>
    <r>
      <t>Q,R,S,V,19,</t>
    </r>
    <r>
      <rPr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,19,18</t>
    </r>
  </si>
  <si>
    <t>B</t>
  </si>
  <si>
    <t>6,(7),8,13,17,(16),15</t>
  </si>
  <si>
    <t>Stepsize = 60, sharpness = 15</t>
  </si>
  <si>
    <r>
      <rPr>
        <sz val="11"/>
        <color rgb="FF00B0F0"/>
        <rFont val="Calibri"/>
        <family val="2"/>
        <scheme val="minor"/>
      </rPr>
      <t>1,2,5,7,</t>
    </r>
    <r>
      <rPr>
        <sz val="11"/>
        <rFont val="Calibri"/>
        <family val="2"/>
        <scheme val="minor"/>
      </rPr>
      <t>6,7,8,13,</t>
    </r>
    <r>
      <rPr>
        <sz val="11"/>
        <color rgb="FF00B0F0"/>
        <rFont val="Calibri"/>
        <family val="2"/>
        <scheme val="minor"/>
      </rPr>
      <t>16</t>
    </r>
    <r>
      <rPr>
        <sz val="11"/>
        <rFont val="Calibri"/>
        <family val="2"/>
        <scheme val="minor"/>
      </rPr>
      <t>,17,16,15,</t>
    </r>
    <r>
      <rPr>
        <sz val="11"/>
        <color rgb="FF00B0F0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>,15</t>
    </r>
  </si>
  <si>
    <r>
      <t>15,</t>
    </r>
    <r>
      <rPr>
        <sz val="11"/>
        <color rgb="FFFF0000"/>
        <rFont val="Calibri"/>
        <family val="2"/>
        <scheme val="minor"/>
      </rPr>
      <t>(16)</t>
    </r>
    <r>
      <rPr>
        <sz val="11"/>
        <color theme="1"/>
        <rFont val="Calibri"/>
        <family val="2"/>
        <scheme val="minor"/>
      </rPr>
      <t>,13</t>
    </r>
    <r>
      <rPr>
        <sz val="11"/>
        <rFont val="Calibri"/>
        <family val="2"/>
        <scheme val="minor"/>
      </rPr>
      <t>,8,(7),5</t>
    </r>
  </si>
  <si>
    <r>
      <rPr>
        <sz val="11"/>
        <color rgb="FF00B0F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,15,</t>
    </r>
    <r>
      <rPr>
        <sz val="11"/>
        <color rgb="FF00B0F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,13,</t>
    </r>
    <r>
      <rPr>
        <sz val="11"/>
        <rFont val="Calibri"/>
        <family val="2"/>
        <scheme val="minor"/>
      </rPr>
      <t>8,7,5</t>
    </r>
  </si>
  <si>
    <t>N,M,H,D,B,A</t>
  </si>
  <si>
    <r>
      <rPr>
        <sz val="11"/>
        <color rgb="FF00B0F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,N,M,H,D,B,A</t>
    </r>
  </si>
  <si>
    <t>Taking more frames at the end of the video</t>
  </si>
  <si>
    <r>
      <t>A,B,</t>
    </r>
    <r>
      <rPr>
        <sz val="11"/>
        <color rgb="FF00B0F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,D,G,F,G,</t>
    </r>
    <r>
      <rPr>
        <sz val="1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,H</t>
    </r>
  </si>
  <si>
    <t>A,B,D,G,F,G,D,H</t>
  </si>
  <si>
    <t>V,S,R,P,M,H,G,F,G,E,B,A</t>
  </si>
  <si>
    <r>
      <t>V,S,R,P,M,</t>
    </r>
    <r>
      <rPr>
        <sz val="1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,G,F,G,E,B,</t>
    </r>
    <r>
      <rPr>
        <sz val="11"/>
        <color rgb="FF00B0F0"/>
        <rFont val="Calibri"/>
        <family val="2"/>
        <scheme val="minor"/>
      </rPr>
      <t>A</t>
    </r>
  </si>
  <si>
    <r>
      <t>V,S,R,P,M,</t>
    </r>
    <r>
      <rPr>
        <sz val="1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,G,F,G,E,B,</t>
    </r>
    <r>
      <rPr>
        <sz val="11"/>
        <rFont val="Calibri"/>
        <family val="2"/>
        <scheme val="minor"/>
      </rPr>
      <t>A</t>
    </r>
  </si>
  <si>
    <t xml:space="preserve">Runtimes gopro calculated on ideapad 700-15ISK (i7-6700HQ, HDD) </t>
  </si>
  <si>
    <t>gopro sharpness threshold=75, stepsize=30, hamming distance=40</t>
  </si>
  <si>
    <t>Stepsize = 30, no sharpness</t>
  </si>
  <si>
    <t>RESULTS UPDATED</t>
  </si>
  <si>
    <t>(x) = niet gedetecteerd, maar verbonden door logische verbinding tussen buren</t>
  </si>
  <si>
    <t>V,S,R,P,M,H,G,F,G,E,B</t>
  </si>
  <si>
    <t>AVERAGE WITH ADJUSTED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</si>
</sst>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/>
    <xf numFmtId="0" fontId="2" fillId="0" borderId="0" xfId="0" applyFont="1"/>
    <xf numFmtId="9" fontId="0" fillId="0" borderId="0" xfId="1" applyFont="1"/>
    <xf numFmtId="0" fontId="6" fillId="0" borderId="0" xfId="0" applyFont="1"/>
    <xf numFmtId="0" fontId="0" fillId="0" borderId="0" xfId="1" applyNumberFormat="1" applyFont="1"/>
    <xf numFmtId="164" fontId="0" fillId="0" borderId="0" xfId="0" applyNumberFormat="1"/>
    <xf numFmtId="9" fontId="0" fillId="2" borderId="0" xfId="1" applyFont="1" applyFill="1"/>
    <xf numFmtId="49" fontId="0" fillId="0" borderId="0" xfId="0" quotePrefix="1" applyNumberFormat="1"/>
    <xf numFmtId="49" fontId="6" fillId="0" borderId="0" xfId="0" applyNumberFormat="1" applyFont="1" applyAlignment="1">
      <alignment wrapText="1"/>
    </xf>
    <xf numFmtId="49" fontId="2" fillId="0" borderId="0" xfId="0" quotePrefix="1" applyNumberFormat="1" applyFont="1"/>
    <xf numFmtId="49" fontId="7" fillId="0" borderId="0" xfId="0" applyNumberFormat="1" applyFont="1" applyAlignment="1">
      <alignment wrapText="1"/>
    </xf>
    <xf numFmtId="2" fontId="0" fillId="0" borderId="0" xfId="1" applyNumberFormat="1" applyFont="1"/>
    <xf numFmtId="9" fontId="0" fillId="2" borderId="0" xfId="1" applyNumberFormat="1" applyFont="1" applyFill="1"/>
    <xf numFmtId="0" fontId="0" fillId="0" borderId="0" xfId="0" applyNumberFormat="1"/>
    <xf numFmtId="0" fontId="4" fillId="0" borderId="0" xfId="0" applyFon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22861</xdr:colOff>
      <xdr:row>6</xdr:row>
      <xdr:rowOff>175260</xdr:rowOff>
    </xdr:from>
    <xdr:to>
      <xdr:col>13</xdr:col>
      <xdr:colOff>1485901</xdr:colOff>
      <xdr:row>12</xdr:row>
      <xdr:rowOff>132317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1E728-BB0F-49F5-93E8-BFBF452E2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7811" y="1327785"/>
          <a:ext cx="1463040" cy="1100057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12</xdr:row>
      <xdr:rowOff>161095</xdr:rowOff>
    </xdr:from>
    <xdr:to>
      <xdr:col>13</xdr:col>
      <xdr:colOff>3513199</xdr:colOff>
      <xdr:row>15</xdr:row>
      <xdr:rowOff>152459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B0810-9D38-47C2-AF6E-31024A65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5430" y="2456620"/>
          <a:ext cx="3482719" cy="562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E7EE-BF8B-41AE-BADD-02ACFF2B77C0}">
  <dimension ref="A1:N35"/>
  <sheetViews>
    <sheetView tabSelected="1" zoomScale="85" zoomScaleNormal="85" workbookViewId="0">
      <selection activeCell="A35" sqref="A35"/>
    </sheetView>
  </sheetViews>
  <sheetFormatPr defaultRowHeight="15" x14ac:dyDescent="0.25"/>
  <cols>
    <col min="1" max="1" width="11.42578125" bestFit="1" customWidth="1"/>
    <col min="2" max="2" width="23.140625" style="4" customWidth="1"/>
    <col min="3" max="3" width="29.85546875" style="4" customWidth="1"/>
    <col min="4" max="4" width="5.7109375" customWidth="1"/>
    <col min="5" max="5" width="6" customWidth="1"/>
    <col min="6" max="6" width="6.85546875" customWidth="1"/>
    <col min="7" max="7" width="8.28515625" bestFit="1" customWidth="1"/>
    <col min="8" max="8" width="7" customWidth="1"/>
    <col min="9" max="9" width="9" customWidth="1"/>
    <col min="10" max="10" width="10.42578125" customWidth="1"/>
    <col min="11" max="11" width="10.140625" bestFit="1" customWidth="1"/>
    <col min="12" max="12" width="15.5703125" bestFit="1" customWidth="1"/>
    <col min="13" max="13" width="10.140625" customWidth="1"/>
    <col min="14" max="14" width="75.42578125" bestFit="1" customWidth="1"/>
  </cols>
  <sheetData>
    <row r="1" spans="1:14" ht="15.75" x14ac:dyDescent="0.25">
      <c r="A1" s="18" t="s">
        <v>92</v>
      </c>
      <c r="B1" s="18"/>
      <c r="C1" s="18"/>
      <c r="D1" s="18"/>
      <c r="E1" s="18"/>
      <c r="F1" s="1"/>
      <c r="H1" s="1"/>
      <c r="I1" s="1"/>
      <c r="J1" s="2" t="s">
        <v>90</v>
      </c>
      <c r="N1" s="3" t="s">
        <v>0</v>
      </c>
    </row>
    <row r="2" spans="1:14" x14ac:dyDescent="0.25">
      <c r="G2" t="s">
        <v>55</v>
      </c>
      <c r="N2" t="s">
        <v>93</v>
      </c>
    </row>
    <row r="3" spans="1:14" x14ac:dyDescent="0.25">
      <c r="A3" t="s">
        <v>1</v>
      </c>
      <c r="B3" s="4" t="s">
        <v>2</v>
      </c>
      <c r="C3" s="4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s="5" t="s">
        <v>13</v>
      </c>
    </row>
    <row r="4" spans="1:14" ht="16.5" customHeight="1" x14ac:dyDescent="0.25">
      <c r="A4" t="s">
        <v>14</v>
      </c>
      <c r="B4" s="13" t="s">
        <v>75</v>
      </c>
      <c r="C4" s="12" t="s">
        <v>54</v>
      </c>
      <c r="D4">
        <v>0</v>
      </c>
      <c r="E4">
        <v>1</v>
      </c>
      <c r="F4">
        <v>14</v>
      </c>
      <c r="G4" s="6">
        <f>D4/(D4+E4)</f>
        <v>0</v>
      </c>
      <c r="H4" s="6">
        <f t="shared" ref="H4" si="0">D4/(D4+F4)</f>
        <v>0</v>
      </c>
      <c r="I4" s="6">
        <v>0</v>
      </c>
      <c r="J4">
        <v>600</v>
      </c>
      <c r="K4" s="15">
        <v>422.9</v>
      </c>
      <c r="L4" s="6">
        <f t="shared" ref="L4:L14" si="1">K4/J4</f>
        <v>0.70483333333333331</v>
      </c>
      <c r="N4" s="7" t="s">
        <v>15</v>
      </c>
    </row>
    <row r="5" spans="1:14" x14ac:dyDescent="0.25">
      <c r="A5" t="s">
        <v>16</v>
      </c>
      <c r="B5" s="4" t="s">
        <v>60</v>
      </c>
      <c r="C5" t="s">
        <v>69</v>
      </c>
      <c r="D5">
        <v>6</v>
      </c>
      <c r="E5">
        <v>0</v>
      </c>
      <c r="F5">
        <v>2</v>
      </c>
      <c r="G5" s="6">
        <f>D5/(D5+E5)</f>
        <v>1</v>
      </c>
      <c r="H5" s="6">
        <f>D5/(D5+F5)</f>
        <v>0.75</v>
      </c>
      <c r="I5" s="6">
        <f t="shared" ref="I5:I7" si="2">2*(G5*H5)/(G5+H5)</f>
        <v>0.8571428571428571</v>
      </c>
      <c r="J5" s="17">
        <f>5*60+2</f>
        <v>302</v>
      </c>
      <c r="K5">
        <v>273.39999999999998</v>
      </c>
      <c r="L5" s="6">
        <f t="shared" si="1"/>
        <v>0.90529801324503301</v>
      </c>
      <c r="N5" t="s">
        <v>17</v>
      </c>
    </row>
    <row r="6" spans="1:14" x14ac:dyDescent="0.25">
      <c r="A6" t="s">
        <v>18</v>
      </c>
      <c r="B6" s="4" t="s">
        <v>62</v>
      </c>
      <c r="C6" t="s">
        <v>63</v>
      </c>
      <c r="D6">
        <v>8</v>
      </c>
      <c r="E6">
        <v>0</v>
      </c>
      <c r="F6">
        <v>1</v>
      </c>
      <c r="G6" s="6">
        <f t="shared" ref="G6:G7" si="3">D6/(D6+E6)</f>
        <v>1</v>
      </c>
      <c r="H6" s="6">
        <f t="shared" ref="H6:H7" si="4">D6/(D6+F6)</f>
        <v>0.88888888888888884</v>
      </c>
      <c r="I6" s="6">
        <f t="shared" si="2"/>
        <v>0.94117647058823528</v>
      </c>
      <c r="J6">
        <f>4*60+59</f>
        <v>299</v>
      </c>
      <c r="K6">
        <v>304.89999999999998</v>
      </c>
      <c r="L6" s="6">
        <f t="shared" si="1"/>
        <v>1.0197324414715718</v>
      </c>
      <c r="N6" t="s">
        <v>19</v>
      </c>
    </row>
    <row r="7" spans="1:14" x14ac:dyDescent="0.25">
      <c r="A7" t="s">
        <v>20</v>
      </c>
      <c r="B7" s="11" t="s">
        <v>65</v>
      </c>
      <c r="C7" t="s">
        <v>64</v>
      </c>
      <c r="D7">
        <v>7</v>
      </c>
      <c r="E7">
        <v>2</v>
      </c>
      <c r="F7">
        <v>2</v>
      </c>
      <c r="G7" s="6">
        <f t="shared" si="3"/>
        <v>0.77777777777777779</v>
      </c>
      <c r="H7" s="6">
        <f t="shared" si="4"/>
        <v>0.77777777777777779</v>
      </c>
      <c r="I7" s="6">
        <f t="shared" si="2"/>
        <v>0.77777777777777779</v>
      </c>
      <c r="J7">
        <v>300</v>
      </c>
      <c r="K7">
        <v>221.3</v>
      </c>
      <c r="L7" s="6">
        <f t="shared" si="1"/>
        <v>0.73766666666666669</v>
      </c>
      <c r="N7" t="s">
        <v>21</v>
      </c>
    </row>
    <row r="8" spans="1:14" x14ac:dyDescent="0.25">
      <c r="A8" t="s">
        <v>22</v>
      </c>
      <c r="B8" s="4" t="s">
        <v>73</v>
      </c>
      <c r="C8" t="s">
        <v>66</v>
      </c>
      <c r="D8">
        <v>6</v>
      </c>
      <c r="E8">
        <v>1</v>
      </c>
      <c r="F8">
        <v>3</v>
      </c>
      <c r="G8" s="6">
        <f t="shared" ref="G8:G12" si="5">D8/(D8+E8)</f>
        <v>0.8571428571428571</v>
      </c>
      <c r="H8" s="6">
        <f t="shared" ref="H8:H12" si="6">D8/(D8+F8)</f>
        <v>0.66666666666666663</v>
      </c>
      <c r="I8" s="6">
        <f t="shared" ref="I8:I12" si="7">2*(G8*H8)/(G8+H8)</f>
        <v>0.75</v>
      </c>
      <c r="J8">
        <v>300</v>
      </c>
      <c r="K8">
        <v>261.7</v>
      </c>
      <c r="L8" s="6">
        <f t="shared" si="1"/>
        <v>0.87233333333333329</v>
      </c>
    </row>
    <row r="9" spans="1:14" x14ac:dyDescent="0.25">
      <c r="A9" t="s">
        <v>23</v>
      </c>
      <c r="B9" s="4" t="s">
        <v>67</v>
      </c>
      <c r="C9" t="s">
        <v>68</v>
      </c>
      <c r="D9">
        <v>6</v>
      </c>
      <c r="E9">
        <v>0</v>
      </c>
      <c r="F9">
        <v>1</v>
      </c>
      <c r="G9" s="6">
        <f t="shared" si="5"/>
        <v>1</v>
      </c>
      <c r="H9" s="6">
        <f t="shared" si="6"/>
        <v>0.8571428571428571</v>
      </c>
      <c r="I9" s="6">
        <f t="shared" si="7"/>
        <v>0.92307692307692302</v>
      </c>
      <c r="J9">
        <v>299</v>
      </c>
      <c r="K9">
        <v>329.4</v>
      </c>
      <c r="L9" s="6">
        <f t="shared" si="1"/>
        <v>1.1016722408026756</v>
      </c>
    </row>
    <row r="10" spans="1:14" x14ac:dyDescent="0.25">
      <c r="A10" t="s">
        <v>24</v>
      </c>
      <c r="B10" s="4" t="s">
        <v>56</v>
      </c>
      <c r="C10" t="s">
        <v>56</v>
      </c>
      <c r="D10">
        <v>7</v>
      </c>
      <c r="E10">
        <v>0</v>
      </c>
      <c r="F10">
        <v>0</v>
      </c>
      <c r="G10" s="6">
        <f t="shared" si="5"/>
        <v>1</v>
      </c>
      <c r="H10" s="6">
        <f t="shared" si="6"/>
        <v>1</v>
      </c>
      <c r="I10" s="6">
        <f t="shared" si="7"/>
        <v>1</v>
      </c>
      <c r="J10">
        <v>302</v>
      </c>
      <c r="K10">
        <v>343.9</v>
      </c>
      <c r="L10" s="6">
        <f t="shared" si="1"/>
        <v>1.1387417218543046</v>
      </c>
    </row>
    <row r="11" spans="1:14" x14ac:dyDescent="0.25">
      <c r="A11" t="s">
        <v>25</v>
      </c>
      <c r="B11" s="4" t="s">
        <v>70</v>
      </c>
      <c r="C11" t="s">
        <v>57</v>
      </c>
      <c r="D11">
        <v>7</v>
      </c>
      <c r="E11">
        <v>1</v>
      </c>
      <c r="F11">
        <v>0</v>
      </c>
      <c r="G11" s="6">
        <f t="shared" si="5"/>
        <v>0.875</v>
      </c>
      <c r="H11" s="6">
        <f t="shared" si="6"/>
        <v>1</v>
      </c>
      <c r="I11" s="6">
        <f t="shared" si="7"/>
        <v>0.93333333333333335</v>
      </c>
      <c r="J11">
        <v>300</v>
      </c>
      <c r="K11">
        <v>406.9</v>
      </c>
      <c r="L11" s="6">
        <f t="shared" si="1"/>
        <v>1.3563333333333332</v>
      </c>
    </row>
    <row r="12" spans="1:14" x14ac:dyDescent="0.25">
      <c r="A12" t="s">
        <v>26</v>
      </c>
      <c r="B12" s="4" t="s">
        <v>72</v>
      </c>
      <c r="C12" t="s">
        <v>71</v>
      </c>
      <c r="D12">
        <v>2</v>
      </c>
      <c r="E12">
        <v>3</v>
      </c>
      <c r="F12">
        <v>5</v>
      </c>
      <c r="G12" s="6">
        <f t="shared" si="5"/>
        <v>0.4</v>
      </c>
      <c r="H12" s="6">
        <f>D12/(D12+F12)</f>
        <v>0.2857142857142857</v>
      </c>
      <c r="I12" s="6">
        <f t="shared" si="7"/>
        <v>0.33333333333333331</v>
      </c>
      <c r="J12">
        <v>301</v>
      </c>
      <c r="K12">
        <v>243.3</v>
      </c>
      <c r="L12" s="6">
        <f t="shared" si="1"/>
        <v>0.8083056478405316</v>
      </c>
    </row>
    <row r="13" spans="1:14" x14ac:dyDescent="0.25">
      <c r="A13" t="s">
        <v>27</v>
      </c>
      <c r="B13" s="4" t="s">
        <v>58</v>
      </c>
      <c r="C13" t="s">
        <v>58</v>
      </c>
      <c r="D13">
        <v>7</v>
      </c>
      <c r="E13">
        <v>0</v>
      </c>
      <c r="F13">
        <v>0</v>
      </c>
      <c r="G13" s="6">
        <f t="shared" ref="G13:G14" si="8">D13/(D13+E13)</f>
        <v>1</v>
      </c>
      <c r="H13" s="6">
        <f t="shared" ref="H13:H14" si="9">D13/(D13+F13)</f>
        <v>1</v>
      </c>
      <c r="I13" s="6">
        <f t="shared" ref="I13:I14" si="10">2*(G13*H13)/(G13+H13)</f>
        <v>1</v>
      </c>
      <c r="J13">
        <v>300</v>
      </c>
      <c r="K13">
        <v>271.3</v>
      </c>
      <c r="L13" s="6">
        <f t="shared" si="1"/>
        <v>0.90433333333333332</v>
      </c>
    </row>
    <row r="14" spans="1:14" x14ac:dyDescent="0.25">
      <c r="A14" t="s">
        <v>28</v>
      </c>
      <c r="B14" s="4" t="s">
        <v>74</v>
      </c>
      <c r="C14" t="s">
        <v>59</v>
      </c>
      <c r="D14">
        <v>6</v>
      </c>
      <c r="E14">
        <v>1</v>
      </c>
      <c r="F14">
        <v>0</v>
      </c>
      <c r="G14" s="6">
        <f t="shared" si="8"/>
        <v>0.8571428571428571</v>
      </c>
      <c r="H14" s="6">
        <f t="shared" si="9"/>
        <v>1</v>
      </c>
      <c r="I14" s="6">
        <f t="shared" si="10"/>
        <v>0.92307692307692302</v>
      </c>
      <c r="J14">
        <v>300</v>
      </c>
      <c r="K14">
        <v>363.2</v>
      </c>
      <c r="L14" s="6">
        <f t="shared" si="1"/>
        <v>1.2106666666666666</v>
      </c>
    </row>
    <row r="15" spans="1:14" x14ac:dyDescent="0.25">
      <c r="A15" t="s">
        <v>29</v>
      </c>
      <c r="B15" s="4" t="s">
        <v>30</v>
      </c>
      <c r="C15" s="4" t="s">
        <v>31</v>
      </c>
      <c r="D15">
        <v>7</v>
      </c>
      <c r="E15">
        <v>0</v>
      </c>
      <c r="F15">
        <v>2</v>
      </c>
      <c r="G15" s="6">
        <f>D15/(D15+E15)</f>
        <v>1</v>
      </c>
      <c r="H15" s="6">
        <f>D15/(D15+F15)</f>
        <v>0.77777777777777779</v>
      </c>
      <c r="I15" s="6">
        <f>2*(G15*H15)/(G15+H15)</f>
        <v>0.87500000000000011</v>
      </c>
      <c r="J15" s="8">
        <f>5*60+1</f>
        <v>301</v>
      </c>
      <c r="K15">
        <v>174.1</v>
      </c>
      <c r="L15" s="6">
        <f>K15/J15</f>
        <v>0.57840531561461794</v>
      </c>
    </row>
    <row r="16" spans="1:14" x14ac:dyDescent="0.25">
      <c r="A16" t="s">
        <v>32</v>
      </c>
      <c r="B16" s="4" t="s">
        <v>33</v>
      </c>
      <c r="C16" s="4" t="s">
        <v>34</v>
      </c>
      <c r="D16">
        <v>5</v>
      </c>
      <c r="E16">
        <v>0</v>
      </c>
      <c r="F16">
        <v>2</v>
      </c>
      <c r="G16" s="6">
        <f t="shared" ref="G16:G22" si="11">D16/(D16+E16)</f>
        <v>1</v>
      </c>
      <c r="H16" s="6">
        <f t="shared" ref="H16:H22" si="12">D16/(D16+F16)</f>
        <v>0.7142857142857143</v>
      </c>
      <c r="I16" s="6">
        <f t="shared" ref="I16:I22" si="13">2*(G16*H16)/(G16+H16)</f>
        <v>0.83333333333333326</v>
      </c>
      <c r="J16" s="8">
        <f>5*60+8</f>
        <v>308</v>
      </c>
      <c r="K16">
        <v>206.6</v>
      </c>
      <c r="L16" s="6">
        <f t="shared" ref="L16:L22" si="14">K16/J16</f>
        <v>0.67077922077922081</v>
      </c>
    </row>
    <row r="17" spans="1:14" x14ac:dyDescent="0.25">
      <c r="A17" t="s">
        <v>35</v>
      </c>
      <c r="B17" s="4" t="s">
        <v>36</v>
      </c>
      <c r="C17" s="4" t="s">
        <v>37</v>
      </c>
      <c r="D17">
        <v>8</v>
      </c>
      <c r="E17">
        <v>1</v>
      </c>
      <c r="F17">
        <v>1</v>
      </c>
      <c r="G17" s="6">
        <f t="shared" si="11"/>
        <v>0.88888888888888884</v>
      </c>
      <c r="H17" s="6">
        <f t="shared" si="12"/>
        <v>0.88888888888888884</v>
      </c>
      <c r="I17" s="6">
        <f t="shared" si="13"/>
        <v>0.88888888888888884</v>
      </c>
      <c r="J17" s="8">
        <f>4*60+31</f>
        <v>271</v>
      </c>
      <c r="K17">
        <v>399.1</v>
      </c>
      <c r="L17" s="6">
        <f t="shared" si="14"/>
        <v>1.4726937269372695</v>
      </c>
      <c r="N17" t="s">
        <v>89</v>
      </c>
    </row>
    <row r="18" spans="1:14" x14ac:dyDescent="0.25">
      <c r="A18" t="s">
        <v>38</v>
      </c>
      <c r="B18" s="4" t="s">
        <v>39</v>
      </c>
      <c r="C18" s="4" t="s">
        <v>40</v>
      </c>
      <c r="D18">
        <v>5</v>
      </c>
      <c r="E18">
        <v>0</v>
      </c>
      <c r="F18">
        <v>1</v>
      </c>
      <c r="G18" s="6">
        <f t="shared" si="11"/>
        <v>1</v>
      </c>
      <c r="H18" s="6">
        <f t="shared" si="12"/>
        <v>0.83333333333333337</v>
      </c>
      <c r="I18" s="6">
        <f t="shared" si="13"/>
        <v>0.90909090909090906</v>
      </c>
      <c r="J18" s="8">
        <f>4*60+32</f>
        <v>272</v>
      </c>
      <c r="K18">
        <v>474.6</v>
      </c>
      <c r="L18" s="6">
        <f t="shared" si="14"/>
        <v>1.7448529411764706</v>
      </c>
      <c r="N18" t="s">
        <v>61</v>
      </c>
    </row>
    <row r="19" spans="1:14" x14ac:dyDescent="0.25">
      <c r="A19" t="s">
        <v>41</v>
      </c>
      <c r="B19" s="4" t="s">
        <v>42</v>
      </c>
      <c r="C19" s="4" t="s">
        <v>43</v>
      </c>
      <c r="D19">
        <v>3</v>
      </c>
      <c r="E19">
        <v>0</v>
      </c>
      <c r="F19">
        <v>1</v>
      </c>
      <c r="G19" s="6">
        <f t="shared" si="11"/>
        <v>1</v>
      </c>
      <c r="H19" s="6">
        <f t="shared" si="12"/>
        <v>0.75</v>
      </c>
      <c r="I19" s="6">
        <f t="shared" si="13"/>
        <v>0.8571428571428571</v>
      </c>
      <c r="J19" s="8">
        <f>3*60+21</f>
        <v>201</v>
      </c>
      <c r="K19">
        <v>171</v>
      </c>
      <c r="L19" s="6">
        <f t="shared" si="14"/>
        <v>0.85074626865671643</v>
      </c>
    </row>
    <row r="20" spans="1:14" x14ac:dyDescent="0.25">
      <c r="A20" t="s">
        <v>44</v>
      </c>
      <c r="B20" s="4" t="s">
        <v>45</v>
      </c>
      <c r="C20" s="4">
        <v>5.7</v>
      </c>
      <c r="D20">
        <v>2</v>
      </c>
      <c r="E20">
        <v>0</v>
      </c>
      <c r="F20">
        <v>0</v>
      </c>
      <c r="G20" s="6">
        <f t="shared" si="11"/>
        <v>1</v>
      </c>
      <c r="H20" s="6">
        <f t="shared" si="12"/>
        <v>1</v>
      </c>
      <c r="I20" s="6">
        <f t="shared" si="13"/>
        <v>1</v>
      </c>
      <c r="J20" s="8">
        <f>2*60+6</f>
        <v>126</v>
      </c>
      <c r="K20">
        <v>160.19999999999999</v>
      </c>
      <c r="L20" s="6">
        <f t="shared" si="14"/>
        <v>1.2714285714285714</v>
      </c>
    </row>
    <row r="21" spans="1:14" x14ac:dyDescent="0.25">
      <c r="A21" t="s">
        <v>46</v>
      </c>
      <c r="B21" s="4" t="s">
        <v>47</v>
      </c>
      <c r="C21" s="4" t="s">
        <v>48</v>
      </c>
      <c r="D21">
        <v>1</v>
      </c>
      <c r="E21">
        <v>0</v>
      </c>
      <c r="F21">
        <v>4</v>
      </c>
      <c r="G21" s="6">
        <f t="shared" si="11"/>
        <v>1</v>
      </c>
      <c r="H21" s="6">
        <f t="shared" si="12"/>
        <v>0.2</v>
      </c>
      <c r="I21" s="6">
        <f t="shared" si="13"/>
        <v>0.33333333333333337</v>
      </c>
      <c r="J21" s="8">
        <f>5*60+21</f>
        <v>321</v>
      </c>
      <c r="K21">
        <v>163.19999999999999</v>
      </c>
      <c r="L21" s="6">
        <f t="shared" si="14"/>
        <v>0.50841121495327102</v>
      </c>
    </row>
    <row r="22" spans="1:14" x14ac:dyDescent="0.25">
      <c r="A22" t="s">
        <v>49</v>
      </c>
      <c r="B22" s="4" t="s">
        <v>94</v>
      </c>
      <c r="C22" s="4" t="s">
        <v>87</v>
      </c>
      <c r="D22">
        <v>10</v>
      </c>
      <c r="E22">
        <v>0</v>
      </c>
      <c r="F22">
        <v>1</v>
      </c>
      <c r="G22" s="6">
        <f t="shared" si="11"/>
        <v>1</v>
      </c>
      <c r="H22" s="6">
        <f t="shared" si="12"/>
        <v>0.90909090909090906</v>
      </c>
      <c r="I22" s="6">
        <f t="shared" si="13"/>
        <v>0.95238095238095233</v>
      </c>
      <c r="J22" s="8">
        <f>12*60+17</f>
        <v>737</v>
      </c>
      <c r="K22">
        <v>548.70000000000005</v>
      </c>
      <c r="L22" s="6">
        <f t="shared" si="14"/>
        <v>0.74450474898236096</v>
      </c>
    </row>
    <row r="23" spans="1:14" x14ac:dyDescent="0.25">
      <c r="L23" s="6"/>
    </row>
    <row r="24" spans="1:14" x14ac:dyDescent="0.25">
      <c r="A24" t="s">
        <v>50</v>
      </c>
      <c r="D24" s="9">
        <f>AVERAGE(D4:D22)</f>
        <v>5.4210526315789478</v>
      </c>
      <c r="E24" s="9">
        <f>AVERAGE(E4:E22)</f>
        <v>0.52631578947368418</v>
      </c>
      <c r="F24" s="9">
        <f>AVERAGE(F4:F22)</f>
        <v>2.1052631578947367</v>
      </c>
      <c r="G24" s="10">
        <f t="shared" ref="G24:L24" si="15">AVERAGE(G4:G22)</f>
        <v>0.87662907268170431</v>
      </c>
      <c r="H24" s="10">
        <f t="shared" si="15"/>
        <v>0.75260879471405773</v>
      </c>
      <c r="I24" s="16">
        <f t="shared" si="15"/>
        <v>0.79410988907892932</v>
      </c>
      <c r="J24" s="9">
        <f t="shared" si="15"/>
        <v>323.15789473684208</v>
      </c>
      <c r="K24" s="9">
        <f t="shared" si="15"/>
        <v>302.08947368421053</v>
      </c>
      <c r="L24" s="10">
        <f t="shared" si="15"/>
        <v>0.9790388810741727</v>
      </c>
    </row>
    <row r="27" spans="1:14" ht="15.75" x14ac:dyDescent="0.25">
      <c r="A27" s="18" t="s">
        <v>51</v>
      </c>
      <c r="B27" s="18"/>
      <c r="C27" s="18"/>
    </row>
    <row r="28" spans="1:14" ht="18.75" customHeight="1" x14ac:dyDescent="0.25">
      <c r="A28" t="s">
        <v>14</v>
      </c>
      <c r="B28" s="4" t="s">
        <v>76</v>
      </c>
      <c r="C28" s="14" t="s">
        <v>78</v>
      </c>
      <c r="D28">
        <v>8</v>
      </c>
      <c r="E28">
        <v>0</v>
      </c>
      <c r="F28">
        <v>6</v>
      </c>
      <c r="G28" s="6">
        <f t="shared" ref="G28:G29" si="16">D28/(D28+E28)</f>
        <v>1</v>
      </c>
      <c r="H28" s="6">
        <f t="shared" ref="H28:H29" si="17">D28/(D28+F28)</f>
        <v>0.5714285714285714</v>
      </c>
      <c r="I28" s="6">
        <f t="shared" ref="I28:I29" si="18">2*(G28*H28)/(G28+H28)</f>
        <v>0.72727272727272729</v>
      </c>
      <c r="J28">
        <v>600</v>
      </c>
      <c r="K28">
        <v>242.7</v>
      </c>
      <c r="L28" s="6">
        <f t="shared" ref="L28:L29" si="19">K28/J28</f>
        <v>0.40449999999999997</v>
      </c>
      <c r="N28" t="s">
        <v>77</v>
      </c>
    </row>
    <row r="29" spans="1:14" x14ac:dyDescent="0.25">
      <c r="A29" t="s">
        <v>26</v>
      </c>
      <c r="B29" s="4" t="s">
        <v>79</v>
      </c>
      <c r="C29" t="s">
        <v>80</v>
      </c>
      <c r="D29">
        <v>5</v>
      </c>
      <c r="E29">
        <v>1</v>
      </c>
      <c r="F29">
        <v>2</v>
      </c>
      <c r="G29" s="6">
        <f t="shared" si="16"/>
        <v>0.83333333333333337</v>
      </c>
      <c r="H29" s="6">
        <f t="shared" si="17"/>
        <v>0.7142857142857143</v>
      </c>
      <c r="I29" s="6">
        <f t="shared" si="18"/>
        <v>0.76923076923076916</v>
      </c>
      <c r="J29">
        <v>301</v>
      </c>
      <c r="K29">
        <v>138.80000000000001</v>
      </c>
      <c r="L29" s="6">
        <f t="shared" si="19"/>
        <v>0.46112956810631234</v>
      </c>
      <c r="N29" t="s">
        <v>77</v>
      </c>
    </row>
    <row r="30" spans="1:14" x14ac:dyDescent="0.25">
      <c r="A30" t="s">
        <v>29</v>
      </c>
      <c r="B30" s="4" t="s">
        <v>85</v>
      </c>
      <c r="C30" s="4" t="s">
        <v>84</v>
      </c>
      <c r="D30">
        <v>8</v>
      </c>
      <c r="E30">
        <v>0</v>
      </c>
      <c r="F30">
        <v>1</v>
      </c>
      <c r="G30" s="6">
        <f t="shared" ref="G30:G31" si="20">D30/(D30+E30)</f>
        <v>1</v>
      </c>
      <c r="H30" s="6">
        <f t="shared" ref="H30:H31" si="21">D30/(D30+F30)</f>
        <v>0.88888888888888884</v>
      </c>
      <c r="I30" s="6">
        <f t="shared" ref="I30:I31" si="22">2*(G30*H30)/(G30+H30)</f>
        <v>0.94117647058823528</v>
      </c>
      <c r="J30" s="8">
        <f>5*60+1</f>
        <v>301</v>
      </c>
      <c r="K30">
        <v>180.6</v>
      </c>
      <c r="L30" s="6">
        <f t="shared" ref="L30:L31" si="23">K30/J30</f>
        <v>0.6</v>
      </c>
      <c r="N30" t="s">
        <v>83</v>
      </c>
    </row>
    <row r="31" spans="1:14" x14ac:dyDescent="0.25">
      <c r="A31" t="s">
        <v>32</v>
      </c>
      <c r="B31" s="4" t="s">
        <v>81</v>
      </c>
      <c r="C31" t="s">
        <v>82</v>
      </c>
      <c r="D31">
        <v>6</v>
      </c>
      <c r="E31">
        <v>0</v>
      </c>
      <c r="F31">
        <v>1</v>
      </c>
      <c r="G31" s="6">
        <f t="shared" si="20"/>
        <v>1</v>
      </c>
      <c r="H31" s="6">
        <f t="shared" si="21"/>
        <v>0.8571428571428571</v>
      </c>
      <c r="I31" s="6">
        <f t="shared" si="22"/>
        <v>0.92307692307692302</v>
      </c>
      <c r="J31" s="8">
        <f>5*60+8</f>
        <v>308</v>
      </c>
      <c r="K31">
        <v>235.9</v>
      </c>
      <c r="L31" s="6">
        <f t="shared" si="23"/>
        <v>0.76590909090909087</v>
      </c>
      <c r="N31" t="s">
        <v>83</v>
      </c>
    </row>
    <row r="32" spans="1:14" x14ac:dyDescent="0.25">
      <c r="A32" t="s">
        <v>46</v>
      </c>
      <c r="B32" s="4" t="s">
        <v>52</v>
      </c>
      <c r="C32" s="4" t="s">
        <v>53</v>
      </c>
      <c r="D32">
        <v>3</v>
      </c>
      <c r="E32">
        <v>0</v>
      </c>
      <c r="F32">
        <v>2</v>
      </c>
      <c r="G32" s="6">
        <f t="shared" ref="G32" si="24">D32/(D32+E32)</f>
        <v>1</v>
      </c>
      <c r="H32" s="6">
        <f t="shared" ref="H32" si="25">D32/(D32+F32)</f>
        <v>0.6</v>
      </c>
      <c r="I32" s="6">
        <f t="shared" ref="I32" si="26">2*(G32*H32)/(G32+H32)</f>
        <v>0.74999999999999989</v>
      </c>
      <c r="J32" s="8">
        <f>5*60+21</f>
        <v>321</v>
      </c>
      <c r="K32">
        <v>548.70000000000005</v>
      </c>
      <c r="L32" s="6">
        <f>K32/J32</f>
        <v>1.7093457943925234</v>
      </c>
      <c r="N32" t="s">
        <v>91</v>
      </c>
    </row>
    <row r="33" spans="1:14" x14ac:dyDescent="0.25">
      <c r="A33" t="s">
        <v>49</v>
      </c>
      <c r="B33" s="4" t="s">
        <v>86</v>
      </c>
      <c r="C33" s="4" t="s">
        <v>88</v>
      </c>
      <c r="D33">
        <v>11</v>
      </c>
      <c r="E33">
        <v>0</v>
      </c>
      <c r="F33">
        <v>0</v>
      </c>
      <c r="G33" s="6">
        <f t="shared" ref="G33" si="27">D33/(D33+E33)</f>
        <v>1</v>
      </c>
      <c r="H33" s="6">
        <f t="shared" ref="H33" si="28">D33/(D33+F33)</f>
        <v>1</v>
      </c>
      <c r="I33" s="6">
        <f t="shared" ref="I33" si="29">2*(G33*H33)/(G33+H33)</f>
        <v>1</v>
      </c>
      <c r="J33" s="8">
        <f>12*60+17</f>
        <v>737</v>
      </c>
      <c r="K33">
        <v>565.70000000000005</v>
      </c>
      <c r="L33" s="6">
        <f>K33/J33</f>
        <v>0.76757123473541389</v>
      </c>
      <c r="N33" t="s">
        <v>83</v>
      </c>
    </row>
    <row r="35" spans="1:14" x14ac:dyDescent="0.25">
      <c r="A35" t="s">
        <v>95</v>
      </c>
      <c r="D35" s="9">
        <f>AVERAGE(D15:D33)</f>
        <v>5.8280701754385964</v>
      </c>
      <c r="E35" s="9">
        <f>AVERAGE(E15:E33)</f>
        <v>0.16842105263157894</v>
      </c>
      <c r="F35" s="9">
        <f>AVERAGE(F15:F33)</f>
        <v>1.7403508771929823</v>
      </c>
      <c r="G35" s="10">
        <f>AVERAGE(G5:G11,G13,G14,G17,G18,G19,G20,G28:G33)</f>
        <v>0.9520676691729324</v>
      </c>
      <c r="H35" s="10">
        <f>AVERAGE(H5:H11,H13,H14,H17,H18,H19,H20,H28:H33)</f>
        <v>0.84444444444444444</v>
      </c>
      <c r="I35" s="10">
        <f>AVERAGE(I5:I11,I13,I14,I17,I18,I19,I20,I28:I33)</f>
        <v>0.8879717805414401</v>
      </c>
      <c r="J35" s="9">
        <f t="shared" ref="J35:L35" si="30">AVERAGE(J15:J33)</f>
        <v>361.87719298245611</v>
      </c>
      <c r="K35" s="9">
        <f t="shared" si="30"/>
        <v>300.79929824561407</v>
      </c>
      <c r="L35" s="10">
        <f>AVERAGE(L5:L11,L13,L14,L17,L18,L19,L20,L28:L33)</f>
        <v>1.0155239445815412</v>
      </c>
    </row>
  </sheetData>
  <mergeCells count="2">
    <mergeCell ref="A1:E1"/>
    <mergeCell ref="A27:C27"/>
  </mergeCells>
  <pageMargins left="0.7" right="0.7" top="0.75" bottom="0.75" header="0.3" footer="0.3"/>
  <pageSetup paperSize="9" orientation="portrait" horizontalDpi="300" verticalDpi="300" r:id="rId1"/>
  <ignoredErrors>
    <ignoredError sqref="B20:B2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Maxime Carella</cp:lastModifiedBy>
  <dcterms:created xsi:type="dcterms:W3CDTF">2020-05-17T12:52:43Z</dcterms:created>
  <dcterms:modified xsi:type="dcterms:W3CDTF">2020-05-19T09:54:03Z</dcterms:modified>
</cp:coreProperties>
</file>