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Lauren Drew\Desktop\"/>
    </mc:Choice>
  </mc:AlternateContent>
  <xr:revisionPtr revIDLastSave="0" documentId="13_ncr:1_{53BFDCDD-77F8-437E-8EF9-C5D359360F9D}" xr6:coauthVersionLast="40" xr6:coauthVersionMax="40" xr10:uidLastSave="{00000000-0000-0000-0000-000000000000}"/>
  <bookViews>
    <workbookView xWindow="-108" yWindow="-108" windowWidth="23256" windowHeight="12576" firstSheet="3" activeTab="4" xr2:uid="{00000000-000D-0000-FFFF-FFFF00000000}"/>
  </bookViews>
  <sheets>
    <sheet name="KickStarter Data" sheetId="1" r:id="rId1"/>
    <sheet name="Count of State by Category" sheetId="2" r:id="rId2"/>
    <sheet name="Count of State by Sub-Category" sheetId="3" r:id="rId3"/>
    <sheet name="Count of State by Year Created" sheetId="4" r:id="rId4"/>
    <sheet name="BONUS State by Goal Amount" sheetId="5" r:id="rId5"/>
  </sheets>
  <calcPr calcId="181029"/>
  <pivotCaches>
    <pivotCache cacheId="0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4" i="5" l="1"/>
  <c r="H2" i="5"/>
  <c r="H3" i="5"/>
  <c r="H5" i="5"/>
  <c r="H6" i="5"/>
  <c r="H7" i="5"/>
  <c r="H8" i="5"/>
  <c r="H9" i="5"/>
  <c r="H10" i="5"/>
  <c r="H11" i="5"/>
  <c r="H12" i="5"/>
  <c r="H13" i="5"/>
  <c r="G3" i="5"/>
  <c r="G5" i="5"/>
  <c r="G6" i="5"/>
  <c r="G7" i="5"/>
  <c r="G8" i="5"/>
  <c r="G9" i="5"/>
  <c r="G10" i="5"/>
  <c r="G11" i="5"/>
  <c r="G12" i="5"/>
  <c r="G13" i="5"/>
  <c r="G2" i="5"/>
  <c r="F3" i="5"/>
  <c r="F5" i="5"/>
  <c r="F6" i="5"/>
  <c r="F7" i="5"/>
  <c r="F8" i="5"/>
  <c r="F9" i="5"/>
  <c r="F10" i="5"/>
  <c r="F11" i="5"/>
  <c r="F12" i="5"/>
  <c r="F13" i="5"/>
  <c r="F2" i="5"/>
  <c r="E5" i="5"/>
  <c r="E13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E10" i="5" s="1"/>
  <c r="B9" i="5"/>
  <c r="E9" i="5" s="1"/>
  <c r="B8" i="5"/>
  <c r="E8" i="5" s="1"/>
  <c r="B7" i="5"/>
  <c r="E7" i="5" s="1"/>
  <c r="B6" i="5"/>
  <c r="B5" i="5"/>
  <c r="B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2" i="5" l="1"/>
  <c r="E6" i="5"/>
  <c r="E12" i="5"/>
  <c r="E4" i="5"/>
  <c r="F4" i="5" s="1"/>
  <c r="E11" i="5"/>
  <c r="E3" i="5"/>
  <c r="H4" i="5" l="1"/>
  <c r="G4" i="5"/>
</calcChain>
</file>

<file path=xl/sharedStrings.xml><?xml version="1.0" encoding="utf-8"?>
<sst xmlns="http://schemas.openxmlformats.org/spreadsheetml/2006/main" count="24820" uniqueCount="8400">
  <si>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</si>
  <si>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</si>
  <si>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</si>
  <si>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</si>
  <si>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</si>
  <si>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</si>
  <si>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</si>
  <si>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</si>
  <si>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</si>
  <si>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</si>
  <si>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</si>
  <si>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</si>
  <si>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</si>
  <si>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</si>
  <si>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</si>
  <si>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</si>
  <si>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</si>
  <si>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</si>
  <si>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</si>
  <si>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</si>
  <si>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</si>
  <si>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</si>
  <si>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</si>
  <si>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</si>
  <si>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</si>
  <si>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</si>
  <si>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</si>
  <si>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</si>
  <si>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</si>
  <si>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</si>
  <si>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</si>
  <si>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</si>
  <si>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</si>
  <si>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</si>
  <si>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</si>
  <si>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</si>
  <si>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</si>
  <si>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</si>
  <si>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</si>
  <si>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</si>
  <si>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</si>
  <si>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</si>
  <si>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</si>
  <si>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</si>
  <si>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</si>
  <si>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</si>
  <si>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</si>
  <si>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</si>
  <si>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</si>
  <si>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</si>
  <si>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</si>
  <si>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</si>
  <si>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</si>
  <si>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</si>
  <si>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</si>
  <si>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</si>
  <si>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</si>
  <si>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</si>
  <si>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</si>
  <si>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</si>
  <si>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</si>
  <si>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</si>
  <si>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</si>
  <si>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</si>
  <si>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</si>
  <si>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</si>
  <si>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</si>
  <si>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</si>
  <si>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</si>
  <si>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</si>
  <si>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</si>
  <si>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</si>
  <si>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</si>
  <si>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</si>
  <si>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</si>
  <si>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</si>
  <si>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</si>
  <si>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</si>
  <si>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</si>
  <si>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</si>
  <si>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</si>
  <si>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</si>
  <si>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</si>
  <si>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</si>
  <si>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</si>
  <si>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</si>
  <si>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</si>
  <si>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</si>
  <si>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</si>
  <si>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</si>
  <si>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</si>
  <si>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</si>
  <si>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</si>
  <si>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</si>
  <si>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</si>
  <si>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</si>
  <si>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</si>
  <si>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</si>
  <si>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</si>
  <si>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</si>
  <si>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</si>
  <si>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</si>
  <si>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</si>
  <si>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</si>
  <si>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</si>
  <si>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</si>
  <si>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</si>
  <si>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</si>
  <si>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</si>
  <si>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</si>
  <si>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</si>
  <si>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</si>
  <si>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</si>
  <si>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</si>
  <si>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</si>
  <si>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</si>
  <si>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</si>
  <si>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</si>
  <si>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</si>
  <si>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</si>
  <si>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</si>
  <si>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</si>
  <si>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</si>
  <si>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</si>
  <si>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</si>
  <si>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</si>
  <si>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</si>
  <si>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</si>
  <si>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</si>
  <si>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</si>
  <si>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</si>
  <si>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</si>
  <si>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</si>
  <si>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</si>
  <si>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</si>
  <si>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</si>
  <si>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</si>
  <si>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</si>
  <si>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</si>
  <si>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</si>
  <si>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</si>
  <si>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</si>
  <si>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</si>
  <si>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</si>
  <si>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</si>
  <si>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</si>
  <si>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</si>
  <si>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</si>
  <si>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</si>
  <si>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</si>
  <si>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</si>
  <si>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</si>
  <si>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</si>
  <si>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</si>
  <si>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</si>
  <si>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</si>
  <si>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</si>
  <si>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</si>
  <si>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</si>
  <si>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</si>
  <si>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</si>
  <si>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</si>
  <si>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</si>
  <si>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</si>
  <si>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</si>
  <si>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</si>
  <si>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</si>
  <si>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</si>
  <si>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</si>
  <si>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</si>
  <si>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</si>
  <si>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</si>
  <si>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</si>
  <si>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</si>
  <si>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</si>
  <si>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</si>
  <si>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</si>
  <si>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</si>
  <si>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</si>
  <si>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</si>
  <si>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</si>
  <si>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</si>
  <si>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</si>
  <si>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</si>
  <si>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</si>
  <si>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</si>
  <si>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</si>
  <si>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</si>
  <si>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</si>
  <si>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</si>
  <si>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</si>
  <si>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</si>
  <si>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</si>
  <si>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</si>
  <si>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</si>
  <si>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</si>
  <si>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</si>
  <si>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</si>
  <si>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</si>
  <si>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</si>
  <si>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</si>
  <si>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</si>
  <si>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</si>
  <si>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</si>
  <si>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</si>
  <si>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</si>
  <si>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</si>
  <si>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</si>
  <si>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</si>
  <si>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</si>
  <si>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</si>
  <si>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</si>
  <si>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</si>
  <si>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</si>
  <si>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</si>
  <si>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</si>
  <si>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</si>
  <si>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</si>
  <si>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</si>
  <si>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</si>
  <si>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</si>
  <si>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</si>
  <si>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</si>
  <si>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</si>
  <si>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</si>
  <si>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</si>
  <si>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</si>
  <si>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</si>
  <si>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</si>
  <si>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</si>
  <si>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</si>
  <si>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</si>
  <si>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</si>
  <si>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</si>
  <si>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</si>
  <si>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</si>
  <si>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</si>
  <si>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</si>
  <si>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</si>
  <si>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</si>
  <si>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</si>
  <si>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</si>
  <si>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</si>
  <si>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</si>
  <si>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</si>
  <si>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</si>
  <si>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</si>
  <si>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</si>
  <si>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</si>
  <si>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</si>
  <si>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</si>
  <si>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</si>
  <si>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</si>
  <si>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</si>
  <si>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</si>
  <si>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</si>
  <si>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</si>
  <si>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</si>
  <si>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</si>
  <si>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</si>
  <si>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</si>
  <si>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</si>
  <si>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</si>
  <si>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</si>
  <si>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</si>
  <si>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</si>
  <si>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</si>
  <si>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</si>
  <si>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</si>
  <si>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</si>
  <si>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</si>
  <si>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</si>
  <si>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</si>
  <si>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</si>
  <si>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</si>
  <si>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</si>
  <si>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</si>
  <si>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</si>
  <si>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</si>
  <si>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</si>
  <si>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</si>
  <si>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</si>
  <si>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</si>
  <si>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</si>
  <si>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</si>
  <si>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</si>
  <si>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</si>
  <si>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</si>
  <si>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</si>
  <si>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</si>
  <si>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</si>
  <si>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</si>
  <si>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</si>
  <si>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</si>
  <si>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</si>
  <si>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</si>
  <si>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</si>
  <si>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</si>
  <si>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</si>
  <si>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</si>
  <si>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</si>
  <si>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</si>
  <si>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</si>
  <si>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</si>
  <si>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</si>
  <si>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</si>
  <si>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</si>
  <si>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</si>
  <si>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</si>
  <si>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</si>
  <si>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</si>
  <si>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</si>
  <si>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</si>
  <si>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</si>
  <si>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</si>
  <si>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</si>
  <si>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</si>
  <si>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</si>
  <si>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</si>
  <si>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</si>
  <si>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</si>
  <si>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</si>
  <si>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</si>
  <si>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</si>
  <si>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</si>
  <si>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</si>
  <si>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</si>
  <si>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</si>
  <si>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</si>
  <si>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</si>
  <si>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</si>
  <si>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</si>
  <si>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</si>
  <si>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</si>
  <si>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</si>
  <si>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</si>
  <si>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</si>
  <si>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</si>
  <si>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</si>
  <si>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</si>
  <si>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</si>
  <si>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</si>
  <si>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</si>
  <si>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</si>
  <si>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</si>
  <si>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</si>
  <si>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</si>
  <si>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</si>
  <si>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</si>
  <si>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</si>
  <si>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</si>
  <si>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</si>
  <si>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</si>
  <si>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</si>
  <si>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</si>
  <si>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</si>
  <si>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</si>
  <si>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</si>
  <si>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</si>
  <si>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</si>
  <si>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</si>
  <si>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</si>
  <si>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</si>
  <si>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</si>
  <si>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</si>
  <si>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</si>
  <si>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</si>
  <si>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</si>
  <si>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</si>
  <si>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</si>
  <si>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</si>
  <si>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</si>
  <si>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</si>
  <si>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</si>
  <si>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</si>
  <si>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</si>
  <si>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</si>
  <si>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</si>
  <si>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</si>
  <si>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</si>
  <si>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</si>
  <si>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</si>
  <si>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</si>
  <si>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</si>
  <si>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</si>
  <si>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</si>
  <si>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</si>
  <si>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</si>
  <si>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</si>
  <si>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</si>
  <si>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</si>
  <si>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</si>
  <si>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</si>
  <si>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</si>
  <si>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</si>
  <si>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</si>
  <si>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</si>
  <si>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</si>
  <si>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</si>
  <si>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</si>
  <si>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</si>
  <si>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</si>
  <si>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</si>
  <si>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</si>
  <si>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</si>
  <si>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</si>
  <si>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</si>
  <si>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</si>
  <si>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</si>
  <si>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</si>
  <si>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</si>
  <si>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</si>
  <si>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</si>
  <si>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</si>
  <si>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</si>
  <si>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</si>
  <si>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</si>
  <si>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</si>
  <si>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</si>
  <si>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</si>
  <si>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</si>
  <si>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</si>
  <si>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</si>
  <si>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</si>
  <si>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</si>
  <si>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</si>
  <si>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</si>
  <si>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</si>
  <si>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</si>
  <si>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</si>
  <si>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</si>
  <si>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</si>
  <si>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</si>
  <si>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</si>
  <si>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</si>
  <si>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</si>
  <si>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</si>
  <si>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</si>
  <si>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</si>
  <si>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</si>
  <si>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</si>
  <si>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</si>
  <si>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</si>
  <si>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</si>
  <si>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</si>
  <si>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</si>
  <si>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</si>
  <si>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</si>
  <si>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</si>
  <si>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</si>
  <si>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</si>
  <si>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</si>
  <si>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</si>
  <si>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</si>
  <si>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</si>
  <si>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</si>
  <si>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</si>
  <si>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</si>
  <si>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</si>
  <si>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</si>
  <si>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</si>
  <si>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</si>
  <si>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</si>
  <si>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</si>
  <si>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</si>
  <si>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</si>
  <si>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</si>
  <si>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</si>
  <si>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</si>
  <si>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</si>
  <si>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</si>
  <si>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</si>
  <si>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</si>
  <si>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</si>
  <si>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</si>
  <si>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</si>
  <si>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</si>
  <si>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</si>
  <si>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</si>
  <si>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</si>
  <si>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</si>
  <si>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</si>
  <si>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</si>
  <si>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</si>
  <si>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</si>
  <si>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</si>
  <si>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</si>
  <si>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</si>
  <si>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</si>
  <si>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</si>
  <si>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</si>
  <si>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</si>
  <si>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</si>
  <si>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</si>
  <si>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</si>
  <si>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</si>
  <si>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</si>
  <si>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</si>
  <si>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</si>
  <si>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</si>
  <si>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</si>
  <si>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</si>
  <si>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</si>
  <si>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</si>
  <si>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</si>
  <si>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</si>
  <si>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</si>
  <si>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</si>
  <si>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</si>
  <si>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</si>
  <si>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</si>
  <si>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</si>
  <si>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</si>
  <si>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</si>
  <si>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</si>
  <si>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</si>
  <si>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</si>
  <si>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</si>
  <si>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</si>
  <si>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</si>
  <si>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</si>
  <si>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</si>
  <si>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</si>
  <si>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</si>
  <si>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</si>
  <si>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</si>
  <si>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</si>
  <si>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</si>
  <si>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</si>
  <si>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</si>
  <si>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</si>
  <si>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</si>
  <si>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</si>
  <si>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</si>
  <si>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</si>
  <si>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</si>
  <si>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</si>
  <si>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</si>
  <si>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</si>
  <si>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</si>
  <si>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</si>
  <si>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</si>
  <si>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</si>
  <si>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</si>
  <si>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</si>
  <si>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</si>
  <si>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</si>
  <si>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</si>
  <si>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</si>
  <si>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</si>
  <si>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</si>
  <si>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</si>
  <si>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</si>
  <si>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</si>
  <si>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</si>
  <si>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</si>
  <si>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</si>
  <si>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</si>
  <si>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</si>
  <si>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</si>
  <si>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</si>
  <si>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</si>
  <si>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</si>
  <si>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</si>
  <si>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</si>
  <si>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</si>
  <si>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</si>
  <si>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</si>
  <si>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</si>
  <si>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</si>
  <si>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</si>
  <si>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</si>
  <si>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</si>
  <si>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</si>
  <si>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</si>
  <si>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</si>
  <si>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</si>
  <si>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</si>
  <si>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</si>
  <si>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</si>
  <si>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</si>
  <si>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</si>
  <si>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</si>
  <si>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</si>
  <si>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</si>
  <si>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</si>
  <si>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</si>
  <si>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</si>
  <si>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</si>
  <si>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</si>
  <si>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</si>
  <si>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</si>
  <si>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</si>
  <si>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</si>
  <si>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</si>
  <si>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</si>
  <si>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</si>
  <si>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</si>
  <si>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</si>
  <si>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</si>
  <si>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</si>
  <si>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</si>
  <si>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</si>
  <si>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</si>
  <si>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</si>
  <si>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</si>
  <si>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</si>
  <si>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</si>
  <si>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</si>
  <si>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</si>
  <si>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</si>
  <si>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</si>
  <si>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</si>
  <si>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</si>
  <si>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</si>
  <si>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</si>
  <si>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</si>
  <si>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</si>
  <si>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</si>
  <si>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</si>
  <si>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</si>
  <si>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</si>
  <si>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</si>
  <si>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</si>
  <si>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</si>
  <si>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</si>
  <si>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</si>
  <si>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</si>
  <si>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</si>
  <si>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</si>
  <si>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</si>
  <si>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</si>
  <si>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</si>
  <si>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</si>
  <si>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</si>
  <si>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</si>
  <si>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</si>
  <si>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</si>
  <si>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</si>
  <si>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</si>
  <si>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</si>
  <si>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</si>
  <si>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</si>
  <si>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</si>
  <si>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</si>
  <si>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</si>
  <si>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</si>
  <si>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</si>
  <si>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</si>
  <si>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</si>
  <si>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</si>
  <si>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</si>
  <si>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</si>
  <si>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</si>
  <si>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</si>
  <si>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</si>
  <si>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</si>
  <si>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</si>
  <si>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</si>
  <si>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</si>
  <si>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</si>
  <si>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</si>
  <si>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</si>
  <si>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</si>
  <si>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</si>
  <si>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</si>
  <si>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</si>
  <si>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</si>
  <si>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</si>
  <si>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</si>
  <si>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</si>
  <si>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</si>
  <si>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</si>
  <si>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</si>
  <si>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</si>
  <si>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</si>
  <si>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</si>
  <si>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</si>
  <si>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</si>
  <si>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</si>
  <si>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</si>
  <si>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</si>
  <si>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</si>
  <si>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</si>
  <si>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</si>
  <si>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</si>
  <si>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</si>
  <si>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</si>
  <si>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</si>
  <si>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</si>
  <si>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</si>
  <si>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</si>
  <si>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</si>
  <si>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</si>
  <si>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</si>
  <si>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</si>
  <si>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</si>
  <si>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</si>
  <si>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</si>
  <si>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</si>
  <si>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</si>
  <si>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</si>
  <si>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</si>
  <si>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</si>
  <si>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</si>
  <si>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</si>
  <si>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</si>
  <si>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</si>
  <si>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</si>
  <si>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</si>
  <si>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</si>
  <si>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</si>
  <si>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</si>
  <si>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</si>
  <si>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</si>
  <si>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</si>
  <si>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</si>
  <si>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</si>
  <si>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</si>
  <si>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</si>
  <si>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</si>
  <si>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</si>
  <si>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</si>
  <si>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</si>
  <si>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</si>
  <si>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</si>
  <si>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</si>
  <si>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</si>
  <si>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</si>
  <si>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</si>
  <si>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</si>
  <si>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</si>
  <si>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</si>
  <si>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</si>
  <si>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</si>
  <si>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</si>
  <si>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</si>
  <si>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</si>
  <si>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</si>
  <si>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</si>
  <si>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</si>
  <si>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</si>
  <si>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</si>
  <si>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</si>
  <si>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</si>
  <si>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</si>
  <si>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</si>
  <si>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</si>
  <si>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</si>
  <si>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</si>
  <si>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</si>
  <si>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</si>
  <si>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</si>
  <si>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</si>
  <si>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</si>
  <si>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</si>
  <si>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</si>
  <si>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</si>
  <si>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</si>
  <si>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</si>
  <si>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</si>
  <si>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</si>
  <si>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</si>
  <si>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</si>
  <si>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</si>
  <si>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</si>
  <si>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</si>
  <si>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</si>
  <si>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</si>
  <si>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</si>
  <si>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</si>
  <si>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</si>
  <si>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</si>
  <si>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</si>
  <si>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</si>
  <si>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</si>
  <si>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</si>
  <si>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</si>
  <si>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</si>
  <si>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</si>
  <si>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</si>
  <si>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</si>
  <si>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</si>
  <si>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</si>
  <si>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</si>
  <si>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</si>
  <si>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</si>
  <si>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</si>
  <si>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</si>
  <si>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</si>
  <si>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</si>
  <si>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</si>
  <si>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</si>
  <si>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</si>
  <si>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</si>
  <si>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</si>
  <si>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</si>
  <si>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</si>
  <si>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</si>
  <si>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</si>
  <si>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</si>
  <si>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</si>
  <si>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</si>
  <si>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</si>
  <si>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</si>
  <si>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</si>
  <si>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</si>
  <si>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</si>
  <si>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</si>
  <si>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</si>
  <si>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</si>
  <si>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</si>
  <si>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</si>
  <si>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</si>
  <si>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</si>
  <si>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</si>
  <si>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</si>
  <si>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</si>
  <si>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</si>
  <si>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</si>
  <si>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</si>
  <si>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</si>
  <si>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</si>
  <si>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</si>
  <si>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</si>
  <si>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</si>
  <si>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</si>
  <si>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</si>
  <si>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</si>
  <si>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</si>
  <si>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</si>
  <si>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</si>
  <si>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</si>
  <si>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</si>
  <si>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</si>
  <si>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</si>
  <si>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</si>
  <si>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</si>
  <si>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</si>
  <si>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</si>
  <si>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</si>
  <si>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</si>
  <si>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</si>
  <si>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</si>
  <si>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</si>
  <si>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</si>
  <si>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</si>
  <si>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</si>
  <si>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</si>
  <si>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</si>
  <si>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</si>
  <si>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</si>
  <si>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</si>
  <si>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</si>
  <si>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</si>
  <si>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</si>
  <si>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</si>
  <si>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</si>
  <si>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</si>
  <si>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</si>
  <si>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</si>
  <si>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</si>
  <si>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</si>
  <si>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</si>
  <si>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</si>
  <si>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</si>
  <si>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</si>
  <si>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</si>
  <si>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</si>
  <si>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</si>
  <si>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</si>
  <si>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</si>
  <si>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</si>
  <si>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</si>
  <si>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</si>
  <si>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</si>
  <si>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</si>
  <si>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</si>
  <si>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</si>
  <si>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</si>
  <si>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</si>
  <si>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</si>
  <si>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</si>
  <si>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</si>
  <si>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</si>
  <si>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</si>
  <si>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</si>
  <si>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</si>
  <si>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</si>
  <si>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</si>
  <si>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</si>
  <si>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</si>
  <si>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</si>
  <si>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</si>
  <si>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</si>
  <si>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</si>
  <si>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</si>
  <si>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</si>
  <si>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</si>
  <si>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</si>
  <si>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</si>
  <si>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</si>
  <si>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</si>
  <si>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</si>
  <si>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</si>
  <si>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</si>
  <si>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</si>
  <si>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</si>
  <si>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</si>
  <si>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</si>
  <si>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</si>
  <si>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</si>
  <si>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</si>
  <si>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</si>
  <si>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</si>
  <si>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</si>
  <si>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</si>
  <si>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</si>
  <si>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</si>
  <si>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</si>
  <si>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</si>
  <si>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</si>
  <si>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</si>
  <si>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</si>
  <si>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</si>
  <si>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</si>
  <si>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</si>
  <si>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</si>
  <si>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</si>
  <si>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</si>
  <si>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</si>
  <si>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</si>
  <si>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</si>
  <si>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</si>
  <si>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</si>
  <si>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</si>
  <si>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</si>
  <si>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</si>
  <si>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</si>
  <si>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</si>
  <si>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</si>
  <si>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</si>
  <si>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</si>
  <si>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</si>
  <si>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</si>
  <si>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</si>
  <si>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</si>
  <si>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</si>
  <si>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</si>
  <si>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</si>
  <si>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</si>
  <si>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</si>
  <si>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</si>
  <si>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</si>
  <si>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</si>
  <si>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</si>
  <si>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</si>
  <si>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</si>
  <si>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</si>
  <si>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</si>
  <si>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</si>
  <si>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</si>
  <si>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</si>
  <si>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</si>
  <si>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</si>
  <si>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</si>
  <si>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</si>
  <si>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</si>
  <si>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</si>
  <si>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</si>
  <si>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</si>
  <si>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</si>
  <si>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</si>
  <si>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</si>
  <si>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</si>
  <si>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</si>
  <si>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</si>
  <si>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</si>
  <si>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</si>
  <si>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</si>
  <si>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</si>
  <si>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</si>
  <si>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</si>
  <si>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</si>
  <si>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</si>
  <si>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</si>
  <si>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</si>
  <si>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</si>
  <si>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</si>
  <si>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</si>
  <si>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</si>
  <si>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</si>
  <si>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</si>
  <si>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</si>
  <si>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</si>
  <si>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</si>
  <si>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</si>
  <si>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</si>
  <si>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</si>
  <si>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</si>
  <si>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</si>
  <si>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</si>
  <si>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</si>
  <si>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</si>
  <si>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</si>
  <si>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</si>
  <si>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</si>
  <si>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</si>
  <si>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</si>
  <si>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</si>
  <si>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</si>
  <si>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</si>
  <si>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</si>
  <si>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</si>
  <si>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</si>
  <si>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</si>
  <si>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</si>
  <si>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</si>
  <si>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</si>
  <si>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</si>
  <si>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</si>
  <si>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</si>
  <si>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</si>
  <si>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</si>
  <si>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</si>
  <si>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</si>
  <si>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</si>
  <si>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</si>
  <si>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</si>
  <si>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</si>
  <si>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</si>
  <si>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</si>
  <si>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</si>
  <si>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</si>
  <si>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</si>
  <si>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</si>
  <si>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</si>
  <si>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</si>
  <si>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</si>
  <si>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</si>
  <si>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</si>
  <si>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</si>
  <si>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</si>
  <si>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</si>
  <si>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</si>
  <si>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</si>
  <si>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</si>
  <si>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</si>
  <si>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</si>
  <si>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</si>
  <si>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</si>
  <si>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</si>
  <si>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</si>
  <si>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</si>
  <si>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</si>
  <si>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</si>
  <si>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</si>
  <si>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</si>
  <si>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</si>
  <si>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</si>
  <si>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</si>
  <si>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</si>
  <si>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</si>
  <si>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</si>
  <si>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</si>
  <si>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</si>
  <si>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</si>
  <si>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</si>
  <si>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</si>
  <si>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</si>
  <si>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</si>
  <si>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</si>
  <si>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</si>
  <si>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</si>
  <si>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</si>
  <si>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</si>
  <si>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</si>
  <si>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</si>
  <si>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</si>
  <si>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</si>
  <si>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</si>
  <si>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</si>
  <si>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</si>
  <si>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</si>
  <si>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</si>
  <si>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</si>
  <si>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</si>
  <si>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</si>
  <si>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</si>
  <si>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</si>
  <si>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</si>
  <si>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</si>
  <si>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</si>
  <si>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</si>
  <si>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</si>
  <si>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</si>
  <si>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</si>
  <si>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</si>
  <si>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</si>
  <si>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</si>
  <si>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</si>
  <si>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</si>
  <si>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</si>
  <si>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</si>
  <si>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</si>
  <si>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</si>
  <si>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</si>
  <si>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</si>
  <si>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</si>
  <si>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</si>
  <si>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</si>
  <si>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</si>
  <si>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</si>
  <si>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</si>
  <si>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</si>
  <si>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</si>
  <si>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</si>
  <si>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</si>
  <si>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</si>
  <si>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</si>
  <si>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</si>
  <si>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</si>
  <si>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</si>
  <si>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</si>
  <si>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</si>
  <si>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</si>
  <si>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</si>
  <si>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</si>
  <si>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</si>
  <si>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</si>
  <si>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</si>
  <si>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</si>
  <si>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</si>
  <si>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</si>
  <si>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</si>
  <si>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</si>
  <si>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</si>
  <si>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</si>
  <si>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</si>
  <si>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</si>
  <si>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</si>
  <si>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</si>
  <si>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</si>
  <si>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</si>
  <si>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</si>
  <si>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</si>
  <si>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</si>
  <si>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</si>
  <si>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</si>
  <si>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</si>
  <si>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</si>
  <si>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</si>
  <si>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</si>
  <si>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</si>
  <si>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</si>
  <si>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</si>
  <si>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</si>
  <si>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</si>
  <si>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</si>
  <si>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</si>
  <si>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</si>
  <si>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</si>
  <si>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</si>
  <si>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</si>
  <si>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</si>
  <si>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</si>
  <si>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</si>
  <si>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</si>
  <si>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</si>
  <si>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</si>
  <si>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</si>
  <si>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</si>
  <si>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</si>
  <si>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</si>
  <si>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</si>
  <si>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</si>
  <si>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</si>
  <si>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</si>
  <si>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</si>
  <si>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</si>
  <si>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</si>
  <si>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</si>
  <si>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</si>
  <si>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</si>
  <si>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</si>
  <si>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</si>
  <si>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</si>
  <si>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</si>
  <si>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</si>
  <si>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</si>
  <si>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</si>
  <si>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</si>
  <si>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</si>
  <si>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</si>
  <si>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</si>
  <si>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</si>
  <si>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</si>
  <si>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</si>
  <si>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</si>
  <si>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</si>
  <si>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</si>
  <si>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</si>
  <si>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</si>
  <si>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</si>
  <si>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</si>
  <si>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</si>
  <si>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</si>
  <si>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</si>
  <si>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</si>
  <si>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</si>
  <si>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</si>
  <si>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</si>
  <si>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</si>
  <si>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</si>
  <si>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</si>
  <si>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</si>
  <si>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</si>
  <si>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</si>
  <si>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</si>
  <si>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</si>
  <si>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</si>
  <si>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</si>
  <si>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</si>
  <si>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</si>
  <si>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</si>
  <si>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</si>
  <si>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</si>
  <si>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</si>
  <si>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</si>
  <si>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</si>
  <si>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</si>
  <si>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</si>
  <si>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</si>
  <si>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</si>
  <si>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</si>
  <si>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</si>
  <si>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</si>
  <si>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</si>
  <si>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</si>
  <si>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</si>
  <si>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</si>
  <si>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</si>
  <si>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</si>
  <si>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</si>
  <si>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</si>
  <si>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</si>
  <si>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</si>
  <si>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</si>
  <si>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</si>
  <si>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</si>
  <si>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</si>
  <si>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</si>
  <si>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</si>
  <si>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</si>
  <si>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</si>
  <si>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</si>
  <si>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</si>
  <si>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</si>
  <si>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</si>
  <si>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</si>
  <si>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</si>
  <si>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</si>
  <si>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</si>
  <si>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</si>
  <si>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</si>
  <si>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</si>
  <si>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</si>
  <si>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</si>
  <si>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</si>
  <si>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</si>
  <si>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</si>
  <si>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</si>
  <si>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</si>
  <si>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</si>
  <si>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</si>
  <si>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</si>
  <si>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</si>
  <si>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</si>
  <si>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</si>
  <si>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</si>
  <si>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</si>
  <si>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</si>
  <si>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</si>
  <si>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</si>
  <si>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</si>
  <si>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</si>
  <si>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</si>
  <si>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</si>
  <si>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</si>
  <si>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</si>
  <si>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</si>
  <si>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</si>
  <si>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</si>
  <si>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</si>
  <si>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</si>
  <si>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</si>
  <si>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</si>
  <si>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</si>
  <si>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</si>
  <si>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</si>
  <si>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</si>
  <si>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</si>
  <si>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</si>
  <si>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</si>
  <si>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</si>
  <si>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</si>
  <si>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</si>
  <si>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</si>
  <si>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</si>
  <si>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</si>
  <si>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</si>
  <si>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</si>
  <si>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</si>
  <si>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</si>
  <si>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</si>
  <si>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</si>
  <si>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</si>
  <si>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</si>
  <si>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</si>
  <si>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</si>
  <si>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</si>
  <si>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</si>
  <si>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</si>
  <si>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</si>
  <si>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</si>
  <si>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</si>
  <si>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</si>
  <si>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</si>
  <si>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</si>
  <si>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</si>
  <si>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</si>
  <si>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</si>
  <si>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</si>
  <si>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</si>
  <si>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</si>
  <si>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</si>
  <si>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</si>
  <si>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</si>
  <si>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</si>
  <si>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</si>
  <si>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</si>
  <si>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</si>
  <si>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</si>
  <si>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</si>
  <si>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</si>
  <si>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</si>
  <si>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</si>
  <si>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</si>
  <si>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</si>
  <si>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</si>
  <si>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</si>
  <si>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</si>
  <si>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</si>
  <si>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</si>
  <si>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</si>
  <si>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</si>
  <si>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</si>
  <si>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</si>
  <si>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</si>
  <si>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</si>
  <si>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</si>
  <si>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</si>
  <si>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</si>
  <si>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</si>
  <si>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</si>
  <si>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</si>
  <si>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</si>
  <si>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</si>
  <si>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</si>
  <si>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</si>
  <si>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</si>
  <si>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</si>
  <si>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</si>
  <si>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</si>
  <si>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</si>
  <si>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</si>
  <si>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</si>
  <si>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</si>
  <si>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</si>
  <si>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</si>
  <si>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</si>
  <si>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</si>
  <si>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</si>
  <si>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</si>
  <si>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</si>
  <si>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</si>
  <si>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</si>
  <si>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</si>
  <si>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</si>
  <si>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</si>
  <si>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</si>
  <si>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</si>
  <si>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</si>
  <si>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</si>
  <si>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</si>
  <si>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</si>
  <si>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</si>
  <si>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</si>
  <si>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</si>
  <si>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</si>
  <si>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</si>
  <si>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</si>
  <si>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</si>
  <si>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</si>
  <si>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</si>
  <si>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</si>
  <si>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</si>
  <si>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</si>
  <si>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</si>
  <si>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</si>
  <si>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</si>
  <si>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</si>
  <si>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</si>
  <si>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</si>
  <si>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</si>
  <si>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</si>
  <si>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</si>
  <si>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</si>
  <si>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</si>
  <si>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</si>
  <si>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</si>
  <si>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</si>
  <si>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</si>
  <si>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</si>
  <si>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</si>
  <si>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</si>
  <si>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</si>
  <si>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</si>
  <si>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</si>
  <si>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</si>
  <si>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</si>
  <si>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</si>
  <si>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</si>
  <si>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</si>
  <si>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</si>
  <si>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</si>
  <si>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</si>
  <si>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</si>
  <si>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</si>
  <si>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</si>
  <si>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</si>
  <si>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</si>
  <si>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</si>
  <si>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</si>
  <si>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</si>
  <si>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</si>
  <si>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</si>
  <si>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</si>
  <si>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</si>
  <si>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</si>
  <si>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</si>
  <si>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</si>
  <si>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</si>
  <si>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</si>
  <si>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</si>
  <si>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</si>
  <si>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</si>
  <si>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</si>
  <si>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</si>
  <si>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</si>
  <si>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</si>
  <si>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</si>
  <si>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</si>
  <si>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</si>
  <si>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</si>
  <si>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</si>
  <si>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</si>
  <si>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</si>
  <si>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</si>
  <si>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</si>
  <si>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</si>
  <si>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</si>
  <si>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</si>
  <si>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</si>
  <si>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</si>
  <si>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</si>
  <si>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</si>
  <si>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</si>
  <si>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</si>
  <si>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</si>
  <si>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</si>
  <si>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</si>
  <si>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</si>
  <si>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</si>
  <si>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</si>
  <si>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</si>
  <si>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</si>
  <si>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</si>
  <si>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</si>
  <si>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</si>
  <si>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</si>
  <si>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</si>
  <si>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</si>
  <si>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</si>
  <si>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</si>
  <si>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</si>
  <si>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</si>
  <si>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</si>
  <si>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</si>
  <si>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</si>
  <si>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</si>
  <si>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</si>
  <si>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</si>
  <si>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</si>
  <si>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</si>
  <si>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</si>
  <si>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</si>
  <si>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</si>
  <si>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</si>
  <si>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</si>
  <si>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</si>
  <si>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</si>
  <si>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</si>
  <si>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</si>
  <si>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</si>
  <si>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</si>
  <si>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</si>
  <si>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</si>
  <si>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</si>
  <si>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</si>
  <si>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</si>
  <si>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</si>
  <si>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</si>
  <si>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</si>
  <si>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</si>
  <si>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</si>
  <si>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</si>
  <si>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</si>
  <si>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</si>
  <si>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</si>
  <si>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</si>
  <si>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</si>
  <si>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</si>
  <si>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</si>
  <si>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</si>
  <si>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</si>
  <si>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</si>
  <si>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</si>
  <si>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</si>
  <si>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</si>
  <si>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</si>
  <si>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</si>
  <si>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</si>
  <si>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</si>
  <si>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</si>
  <si>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</si>
  <si>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</si>
  <si>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</si>
  <si>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</si>
  <si>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</si>
  <si>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</si>
  <si>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</si>
  <si>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</si>
  <si>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</si>
  <si>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</si>
  <si>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</si>
  <si>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</si>
  <si>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</si>
  <si>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</si>
  <si>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</si>
  <si>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</si>
  <si>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</si>
  <si>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</si>
  <si>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</si>
  <si>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</si>
  <si>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</si>
  <si>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</si>
  <si>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</si>
  <si>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</si>
  <si>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</si>
  <si>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</si>
  <si>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</si>
  <si>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</si>
  <si>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</si>
  <si>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</si>
  <si>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</si>
  <si>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</si>
  <si>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</si>
  <si>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</si>
  <si>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</si>
  <si>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</si>
  <si>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</si>
  <si>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</si>
  <si>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</si>
  <si>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</si>
  <si>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</si>
  <si>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</si>
  <si>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</si>
  <si>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</si>
  <si>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</si>
  <si>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</si>
  <si>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</si>
  <si>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</si>
  <si>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</si>
  <si>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</si>
  <si>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</si>
  <si>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</si>
  <si>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</si>
  <si>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</si>
  <si>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</si>
  <si>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</si>
  <si>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</si>
  <si>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</si>
  <si>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</si>
  <si>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</si>
  <si>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</si>
  <si>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</si>
  <si>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</si>
  <si>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</si>
  <si>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</si>
  <si>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</si>
  <si>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</si>
  <si>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</si>
  <si>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</si>
  <si>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</si>
  <si>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</si>
  <si>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</si>
  <si>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</si>
  <si>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</si>
  <si>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</si>
  <si>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</si>
  <si>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</si>
  <si>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</si>
  <si>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</si>
  <si>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</si>
  <si>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</si>
  <si>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</si>
  <si>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</si>
  <si>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</si>
  <si>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</si>
  <si>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</si>
  <si>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</si>
  <si>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</si>
  <si>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</si>
  <si>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</si>
  <si>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</si>
  <si>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</si>
  <si>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</si>
  <si>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</si>
  <si>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</si>
  <si>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</si>
  <si>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</si>
  <si>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</si>
  <si>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</si>
  <si>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</si>
  <si>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</si>
  <si>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</si>
  <si>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</si>
  <si>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</si>
  <si>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</si>
  <si>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</si>
  <si>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</si>
  <si>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</si>
  <si>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</si>
  <si>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</si>
  <si>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</si>
  <si>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</si>
  <si>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</si>
  <si>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</si>
  <si>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</si>
  <si>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</si>
  <si>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</si>
  <si>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</si>
  <si>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</si>
  <si>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</si>
  <si>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</si>
  <si>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</si>
  <si>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</si>
  <si>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</si>
  <si>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</si>
  <si>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</si>
  <si>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</si>
  <si>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</si>
  <si>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</si>
  <si>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</si>
  <si>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</si>
  <si>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</si>
  <si>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</si>
  <si>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</si>
  <si>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</si>
  <si>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</si>
  <si>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</si>
  <si>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</si>
  <si>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</si>
  <si>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</si>
  <si>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</si>
  <si>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</si>
  <si>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</si>
  <si>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</si>
  <si>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</si>
  <si>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</si>
  <si>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</si>
  <si>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</si>
  <si>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</si>
  <si>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</si>
  <si>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</si>
  <si>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</si>
  <si>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</si>
  <si>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</si>
  <si>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</si>
  <si>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</si>
  <si>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</si>
  <si>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</si>
  <si>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</si>
  <si>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</si>
  <si>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</si>
  <si>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</si>
  <si>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</si>
  <si>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</si>
  <si>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</si>
  <si>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</si>
  <si>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</si>
  <si>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</si>
  <si>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</si>
  <si>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</si>
  <si>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</si>
  <si>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</si>
  <si>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</si>
  <si>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</si>
  <si>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</si>
  <si>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</si>
  <si>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</si>
  <si>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</si>
  <si>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</si>
  <si>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</si>
  <si>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</si>
  <si>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</si>
  <si>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</si>
  <si>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</si>
  <si>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</si>
  <si>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</si>
  <si>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</si>
  <si>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</si>
  <si>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</si>
  <si>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</si>
  <si>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</si>
  <si>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</si>
  <si>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</si>
  <si>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</si>
  <si>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</si>
  <si>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</si>
  <si>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</si>
  <si>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</si>
  <si>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</si>
  <si>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</si>
  <si>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</si>
  <si>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</si>
  <si>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</si>
  <si>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</si>
  <si>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</si>
  <si>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</si>
  <si>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</si>
  <si>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</si>
  <si>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</si>
  <si>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</si>
  <si>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</si>
  <si>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</si>
  <si>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</si>
  <si>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</si>
  <si>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</si>
  <si>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</si>
  <si>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</si>
  <si>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</si>
  <si>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</si>
  <si>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</si>
  <si>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</si>
  <si>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</si>
  <si>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</si>
  <si>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</si>
  <si>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</si>
  <si>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</si>
  <si>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</si>
  <si>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</si>
  <si>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</si>
  <si>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</si>
  <si>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</si>
  <si>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</si>
  <si>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</si>
  <si>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</si>
  <si>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</si>
  <si>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</si>
  <si>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</si>
  <si>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</si>
  <si>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</si>
  <si>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</si>
  <si>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</si>
  <si>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</si>
  <si>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</si>
  <si>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</si>
  <si>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</si>
  <si>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</si>
  <si>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</si>
  <si>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</si>
  <si>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</si>
  <si>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</si>
  <si>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</si>
  <si>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</si>
  <si>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</si>
  <si>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</si>
  <si>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</si>
  <si>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</si>
  <si>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</si>
  <si>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</si>
  <si>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</si>
  <si>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</si>
  <si>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</si>
  <si>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</si>
  <si>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</si>
  <si>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</si>
  <si>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</si>
  <si>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</si>
  <si>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</si>
  <si>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</si>
  <si>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</si>
  <si>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</si>
  <si>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</si>
  <si>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</si>
  <si>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</si>
  <si>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</si>
  <si>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</si>
  <si>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</si>
  <si>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</si>
  <si>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</si>
  <si>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</si>
  <si>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</si>
  <si>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</si>
  <si>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</si>
  <si>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</si>
  <si>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</si>
  <si>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</si>
  <si>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</si>
  <si>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</si>
  <si>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</si>
  <si>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</si>
  <si>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</si>
  <si>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</si>
  <si>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</si>
  <si>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</si>
  <si>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</si>
  <si>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</si>
  <si>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</si>
  <si>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</si>
  <si>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</si>
  <si>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</si>
  <si>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</si>
  <si>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</si>
  <si>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</si>
  <si>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</si>
  <si>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</si>
  <si>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</si>
  <si>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</si>
  <si>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</si>
  <si>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</si>
  <si>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</si>
  <si>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</si>
  <si>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</si>
  <si>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</si>
  <si>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</si>
  <si>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</si>
  <si>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</si>
  <si>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</si>
  <si>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</si>
  <si>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</si>
  <si>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</si>
  <si>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</si>
  <si>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</si>
  <si>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</si>
  <si>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</si>
  <si>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</si>
  <si>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</si>
  <si>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</si>
  <si>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</si>
  <si>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</si>
  <si>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</si>
  <si>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</si>
  <si>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</si>
  <si>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</si>
  <si>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</si>
  <si>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</si>
  <si>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</si>
  <si>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</si>
  <si>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</si>
  <si>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</si>
  <si>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</si>
  <si>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</si>
  <si>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</si>
  <si>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</si>
  <si>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</si>
  <si>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</si>
  <si>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</si>
  <si>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</si>
  <si>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</si>
  <si>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</si>
  <si>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</si>
  <si>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</si>
  <si>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</si>
  <si>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</si>
  <si>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</si>
  <si>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</si>
  <si>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</si>
  <si>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</si>
  <si>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</si>
  <si>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</si>
  <si>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</si>
  <si>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</si>
  <si>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</si>
  <si>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</si>
  <si>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</si>
  <si>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</si>
  <si>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</si>
  <si>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</si>
  <si>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</si>
  <si>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</si>
  <si>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</si>
  <si>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</si>
  <si>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</si>
  <si>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</si>
  <si>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</si>
  <si>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</si>
  <si>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</si>
  <si>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</si>
  <si>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</si>
  <si>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</si>
  <si>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</si>
  <si>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</si>
  <si>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</si>
  <si>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</si>
  <si>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</si>
  <si>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</si>
  <si>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</si>
  <si>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</si>
  <si>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</si>
  <si>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</si>
  <si>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</si>
  <si>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</si>
  <si>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</si>
  <si>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</si>
  <si>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</si>
  <si>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</si>
  <si>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</si>
  <si>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</si>
  <si>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</si>
  <si>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</si>
  <si>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</si>
  <si>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</si>
  <si>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</si>
  <si>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</si>
  <si>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</si>
  <si>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</si>
  <si>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</si>
  <si>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</si>
  <si>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</si>
  <si>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</si>
  <si>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</si>
  <si>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</si>
  <si>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</si>
  <si>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</si>
  <si>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</si>
  <si>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</si>
  <si>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</si>
  <si>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</si>
  <si>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</si>
  <si>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</si>
  <si>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</si>
  <si>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</si>
  <si>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</si>
  <si>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</si>
  <si>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</si>
  <si>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</si>
  <si>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</si>
  <si>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</si>
  <si>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</si>
  <si>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</si>
  <si>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</si>
  <si>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</si>
  <si>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</si>
  <si>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</si>
  <si>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</si>
  <si>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</si>
  <si>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</si>
  <si>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</si>
  <si>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</si>
  <si>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</si>
  <si>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</si>
  <si>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</si>
  <si>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</si>
  <si>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</si>
  <si>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</si>
  <si>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</si>
  <si>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</si>
  <si>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</si>
  <si>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</si>
  <si>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</si>
  <si>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</si>
  <si>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</si>
  <si>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</si>
  <si>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</si>
  <si>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</si>
  <si>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</si>
  <si>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</si>
  <si>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</si>
  <si>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</si>
  <si>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</si>
  <si>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</si>
  <si>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</si>
  <si>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</si>
  <si>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</si>
  <si>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</si>
  <si>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</si>
  <si>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</si>
  <si>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</si>
  <si>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</si>
  <si>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</si>
  <si>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</si>
  <si>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</si>
  <si>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</si>
  <si>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</si>
  <si>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</si>
  <si>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</si>
  <si>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</si>
  <si>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</si>
  <si>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</si>
  <si>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</si>
  <si>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</si>
  <si>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</si>
  <si>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</si>
  <si>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</si>
  <si>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</si>
  <si>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</si>
  <si>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</si>
  <si>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</si>
  <si>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</si>
  <si>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</si>
  <si>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</si>
  <si>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</si>
  <si>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</si>
  <si>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</si>
  <si>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</si>
  <si>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</si>
  <si>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</si>
  <si>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</si>
  <si>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</si>
  <si>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</si>
  <si>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</si>
  <si>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</si>
  <si>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</si>
  <si>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</si>
  <si>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</si>
  <si>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</si>
  <si>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</si>
  <si>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</si>
  <si>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</si>
  <si>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</si>
  <si>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</si>
  <si>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</si>
  <si>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</si>
  <si>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</si>
  <si>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</si>
  <si>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</si>
  <si>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</si>
  <si>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</si>
  <si>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</si>
  <si>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</si>
  <si>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</si>
  <si>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</si>
  <si>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</si>
  <si>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</si>
  <si>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</si>
  <si>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</si>
  <si>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</si>
  <si>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</si>
  <si>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</si>
  <si>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</si>
  <si>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</si>
  <si>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</si>
  <si>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</si>
  <si>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</si>
  <si>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</si>
  <si>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</si>
  <si>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</si>
  <si>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</si>
  <si>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</si>
  <si>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</si>
  <si>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</si>
  <si>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</si>
  <si>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</si>
  <si>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</si>
  <si>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</si>
  <si>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</si>
  <si>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</si>
  <si>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</si>
  <si>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</si>
  <si>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</si>
  <si>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</si>
  <si>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</si>
  <si>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</si>
  <si>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</si>
  <si>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</si>
  <si>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</si>
  <si>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</si>
  <si>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</si>
  <si>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</si>
  <si>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</si>
  <si>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</si>
  <si>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</si>
  <si>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</si>
  <si>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</si>
  <si>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</si>
  <si>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</si>
  <si>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</si>
  <si>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</si>
  <si>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</si>
  <si>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</si>
  <si>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</si>
  <si>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</si>
  <si>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</si>
  <si>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</si>
  <si>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</si>
  <si>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</si>
  <si>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</si>
  <si>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</si>
  <si>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</si>
  <si>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</si>
  <si>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</si>
  <si>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</si>
  <si>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</si>
  <si>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</si>
  <si>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</si>
  <si>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</si>
  <si>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</si>
  <si>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</si>
  <si>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</si>
  <si>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</si>
  <si>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</si>
  <si>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</si>
  <si>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</si>
  <si>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</si>
  <si>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</si>
  <si>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</si>
  <si>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</si>
  <si>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</si>
  <si>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</si>
  <si>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</si>
  <si>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</si>
  <si>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</si>
  <si>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</si>
  <si>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</si>
  <si>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</si>
  <si>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</si>
  <si>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</si>
  <si>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</si>
  <si>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</si>
  <si>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</si>
  <si>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</si>
  <si>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</si>
  <si>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</si>
  <si>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</si>
  <si>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</si>
  <si>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</si>
  <si>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</si>
  <si>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</si>
  <si>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</si>
  <si>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</si>
  <si>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</si>
  <si>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</si>
  <si>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</si>
  <si>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</si>
  <si>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</si>
  <si>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</si>
  <si>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</si>
  <si>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</si>
  <si>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</si>
  <si>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</si>
  <si>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</si>
  <si>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</si>
  <si>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</si>
  <si>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</si>
  <si>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</si>
  <si>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</si>
  <si>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</si>
  <si>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</si>
  <si>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</si>
  <si>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</si>
  <si>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</si>
  <si>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</si>
  <si>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</si>
  <si>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</si>
  <si>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</si>
  <si>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</si>
  <si>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</si>
  <si>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</si>
  <si>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</si>
  <si>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</si>
  <si>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</si>
  <si>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</si>
  <si>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</si>
  <si>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</si>
  <si>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</si>
  <si>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</si>
  <si>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</si>
  <si>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</si>
  <si>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</si>
  <si>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</si>
  <si>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</si>
  <si>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</si>
  <si>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</si>
  <si>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</si>
  <si>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</si>
  <si>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</si>
  <si>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</si>
  <si>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</si>
  <si>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</si>
  <si>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</si>
  <si>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</si>
  <si>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</si>
  <si>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</si>
  <si>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</si>
  <si>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</si>
  <si>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</si>
  <si>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</si>
  <si>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</si>
  <si>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</si>
  <si>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</si>
  <si>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</si>
  <si>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</si>
  <si>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</si>
  <si>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</si>
  <si>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</si>
  <si>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</si>
  <si>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</si>
  <si>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</si>
  <si>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</si>
  <si>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</si>
  <si>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</si>
  <si>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</si>
  <si>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</si>
  <si>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</si>
  <si>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</si>
  <si>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</si>
  <si>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</si>
  <si>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</si>
  <si>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</si>
  <si>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</si>
  <si>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</si>
  <si>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</si>
  <si>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</si>
  <si>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</si>
  <si>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</si>
  <si>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</si>
  <si>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</si>
  <si>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</si>
  <si>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</si>
  <si>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</si>
  <si>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</si>
  <si>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</si>
  <si>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</si>
  <si>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</si>
  <si>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</si>
  <si>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</si>
  <si>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</si>
  <si>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</si>
  <si>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</si>
  <si>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</si>
  <si>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</si>
  <si>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</si>
  <si>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</si>
  <si>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</si>
  <si>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</si>
  <si>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</si>
  <si>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</si>
  <si>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</si>
  <si>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</si>
  <si>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</si>
  <si>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</si>
  <si>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</si>
  <si>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</si>
  <si>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</si>
  <si>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</si>
  <si>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</si>
  <si>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</si>
  <si>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</si>
  <si>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</si>
  <si>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</si>
  <si>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</si>
  <si>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</si>
  <si>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</si>
  <si>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</si>
  <si>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</si>
  <si>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</si>
  <si>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</si>
  <si>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</si>
  <si>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</si>
  <si>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</si>
  <si>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</si>
  <si>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</si>
  <si>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</si>
  <si>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</si>
  <si>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</si>
  <si>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</si>
  <si>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</si>
  <si>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</si>
  <si>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</si>
  <si>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</si>
  <si>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</si>
  <si>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</si>
  <si>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</si>
  <si>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</si>
  <si>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</si>
  <si>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</si>
  <si>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</si>
  <si>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</si>
  <si>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</si>
  <si>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</si>
  <si>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</si>
  <si>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</si>
  <si>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</si>
  <si>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</si>
  <si>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</si>
  <si>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</si>
  <si>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</si>
  <si>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</si>
  <si>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</si>
  <si>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</si>
  <si>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</si>
  <si>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</si>
  <si>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</si>
  <si>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</si>
  <si>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</si>
  <si>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</si>
  <si>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</si>
  <si>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</si>
  <si>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</si>
  <si>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</si>
  <si>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</si>
  <si>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</si>
  <si>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</si>
  <si>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</si>
  <si>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</si>
  <si>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</si>
  <si>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</si>
  <si>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</si>
  <si>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</si>
  <si>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</si>
  <si>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</si>
  <si>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</si>
  <si>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</si>
  <si>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</si>
  <si>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</si>
  <si>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</si>
  <si>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</si>
  <si>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</si>
  <si>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</si>
  <si>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</si>
  <si>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</si>
  <si>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</si>
  <si>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</si>
  <si>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</si>
  <si>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</si>
  <si>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</si>
  <si>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</si>
  <si>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</si>
  <si>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</si>
  <si>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</si>
  <si>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</si>
  <si>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</si>
  <si>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</si>
  <si>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</si>
  <si>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</si>
  <si>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</si>
  <si>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</si>
  <si>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</si>
  <si>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</si>
  <si>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</si>
  <si>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</si>
  <si>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</si>
  <si>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</si>
  <si>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</si>
  <si>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</si>
  <si>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</si>
  <si>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</si>
  <si>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</si>
  <si>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</si>
  <si>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</si>
  <si>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</si>
  <si>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</si>
  <si>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</si>
  <si>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</si>
  <si>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</si>
  <si>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</si>
  <si>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</si>
  <si>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</si>
  <si>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</si>
  <si>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</si>
  <si>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</si>
  <si>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</si>
  <si>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</si>
  <si>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</si>
  <si>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</si>
  <si>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</si>
  <si>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</si>
  <si>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</si>
  <si>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</si>
  <si>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</si>
  <si>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</si>
  <si>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</si>
  <si>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</si>
  <si>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</si>
  <si>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</si>
  <si>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</si>
  <si>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</si>
  <si>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</si>
  <si>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</si>
  <si>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</si>
  <si>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</si>
  <si>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</si>
  <si>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</si>
  <si>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</si>
  <si>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</si>
  <si>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</si>
  <si>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</si>
  <si>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</si>
  <si>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</si>
  <si>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</si>
  <si>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</si>
  <si>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</si>
  <si>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</si>
  <si>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</si>
  <si>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</si>
  <si>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</si>
  <si>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</si>
  <si>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</si>
  <si>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</si>
  <si>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</si>
  <si>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</si>
  <si>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</si>
  <si>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</si>
  <si>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</si>
  <si>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</si>
  <si>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</si>
  <si>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</si>
  <si>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</si>
  <si>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</si>
  <si>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</si>
  <si>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</si>
  <si>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</si>
  <si>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</si>
  <si>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</si>
  <si>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</si>
  <si>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</si>
  <si>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</si>
  <si>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</si>
  <si>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</si>
  <si>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</si>
  <si>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</si>
  <si>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</si>
  <si>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</si>
  <si>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</si>
  <si>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</si>
  <si>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</si>
  <si>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</si>
  <si>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</si>
  <si>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</si>
  <si>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</si>
  <si>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</si>
  <si>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</si>
  <si>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</si>
  <si>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</si>
  <si>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</si>
  <si>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</si>
  <si>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</si>
  <si>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</si>
  <si>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</si>
  <si>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</si>
  <si>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</si>
  <si>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</si>
  <si>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</si>
  <si>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</si>
  <si>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</si>
  <si>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</si>
  <si>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</si>
  <si>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</si>
  <si>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</si>
  <si>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</si>
  <si>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</si>
  <si>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</si>
  <si>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</si>
  <si>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</si>
  <si>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</si>
  <si>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</si>
  <si>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</si>
  <si>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</si>
  <si>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</si>
  <si>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</si>
  <si>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</si>
  <si>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</si>
  <si>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</si>
  <si>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</si>
  <si>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</si>
  <si>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</si>
  <si>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</si>
  <si>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</si>
  <si>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</si>
  <si>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</si>
  <si>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</si>
  <si>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</si>
  <si>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</si>
  <si>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</si>
  <si>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</si>
  <si>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</si>
  <si>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</si>
  <si>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</si>
  <si>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</si>
  <si>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</si>
  <si>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</si>
  <si>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</si>
  <si>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</si>
  <si>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</si>
  <si>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</si>
  <si>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</si>
  <si>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</si>
  <si>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</si>
  <si>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</si>
  <si>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</si>
  <si>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</si>
  <si>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</si>
  <si>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</si>
  <si>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</si>
  <si>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</si>
  <si>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</si>
  <si>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</si>
  <si>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</si>
  <si>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</si>
  <si>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</si>
  <si>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</si>
  <si>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</si>
  <si>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</si>
  <si>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</si>
  <si>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</si>
  <si>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</si>
  <si>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</si>
  <si>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</si>
  <si>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</si>
  <si>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</si>
  <si>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</si>
  <si>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</si>
  <si>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</si>
  <si>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</si>
  <si>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</si>
  <si>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</si>
  <si>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</si>
  <si>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</si>
  <si>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</si>
  <si>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</si>
  <si>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</si>
  <si>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</si>
  <si>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</si>
  <si>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</si>
  <si>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</si>
  <si>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</si>
  <si>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</si>
  <si>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</si>
  <si>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</si>
  <si>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</si>
  <si>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</si>
  <si>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</si>
  <si>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</si>
  <si>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</si>
  <si>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</si>
  <si>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</si>
  <si>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</si>
  <si>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</si>
  <si>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</si>
  <si>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</si>
  <si>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</si>
  <si>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</si>
  <si>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</si>
  <si>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</si>
  <si>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</si>
  <si>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</si>
  <si>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</si>
  <si>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</si>
  <si>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</si>
  <si>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</si>
  <si>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</si>
  <si>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</si>
  <si>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</si>
  <si>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</si>
  <si>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</si>
  <si>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</si>
  <si>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</si>
  <si>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</si>
  <si>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</si>
  <si>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</si>
  <si>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</si>
  <si>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</si>
  <si>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</si>
  <si>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</si>
  <si>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</si>
  <si>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</si>
  <si>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</si>
  <si>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</si>
  <si>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</si>
  <si>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</si>
  <si>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</si>
  <si>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</si>
  <si>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</si>
  <si>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</si>
  <si>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</si>
  <si>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</si>
  <si>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</si>
  <si>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</si>
  <si>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</si>
  <si>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</si>
  <si>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</si>
  <si>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</si>
  <si>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</si>
  <si>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</si>
  <si>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</si>
  <si>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</si>
  <si>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</si>
  <si>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</si>
  <si>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</si>
  <si>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</si>
  <si>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</si>
  <si>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</si>
  <si>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</si>
  <si>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</si>
  <si>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</si>
  <si>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</si>
  <si>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</si>
  <si>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</si>
  <si>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</si>
  <si>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</si>
  <si>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</si>
  <si>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</si>
  <si>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</si>
  <si>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</si>
  <si>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</si>
  <si>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</si>
  <si>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</si>
  <si>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</si>
  <si>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</si>
  <si>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</si>
  <si>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</si>
  <si>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</si>
  <si>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</si>
  <si>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</si>
  <si>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</si>
  <si>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</si>
  <si>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</si>
  <si>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</si>
  <si>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</si>
  <si>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</si>
  <si>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</si>
  <si>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</si>
  <si>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</si>
  <si>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</si>
  <si>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</si>
  <si>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</si>
  <si>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</si>
  <si>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</si>
  <si>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</si>
  <si>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</si>
  <si>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</si>
  <si>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</si>
  <si>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</si>
  <si>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</si>
  <si>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</si>
  <si>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</si>
  <si>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</si>
  <si>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</si>
  <si>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</si>
  <si>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</si>
  <si>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</si>
  <si>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</si>
  <si>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</si>
  <si>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</si>
  <si>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</si>
  <si>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</si>
  <si>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</si>
  <si>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</si>
  <si>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</si>
  <si>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</si>
  <si>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</si>
  <si>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</si>
  <si>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</si>
  <si>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</si>
  <si>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</si>
  <si>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</si>
  <si>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</si>
  <si>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</si>
  <si>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</si>
  <si>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</si>
  <si>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</si>
  <si>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</si>
  <si>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</si>
  <si>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</si>
  <si>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</si>
  <si>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</si>
  <si>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</si>
  <si>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</si>
  <si>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</si>
  <si>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</si>
  <si>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</si>
  <si>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</si>
  <si>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</si>
  <si>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</si>
  <si>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</si>
  <si>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</si>
  <si>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</si>
  <si>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</si>
  <si>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</si>
  <si>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</si>
  <si>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</si>
  <si>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</si>
  <si>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</si>
  <si>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</si>
  <si>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</si>
  <si>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</si>
  <si>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</si>
  <si>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</si>
  <si>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</si>
  <si>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</si>
  <si>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</si>
  <si>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</si>
  <si>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</si>
  <si>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</si>
  <si>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</si>
  <si>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</si>
  <si>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</si>
  <si>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</si>
  <si>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</si>
  <si>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</si>
  <si>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</si>
  <si>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</si>
  <si>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</si>
  <si>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</si>
  <si>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</si>
  <si>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</si>
  <si>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</si>
  <si>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</si>
  <si>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</si>
  <si>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</si>
  <si>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</si>
  <si>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</si>
  <si>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</si>
  <si>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</si>
  <si>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</si>
  <si>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</si>
  <si>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</si>
  <si>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</si>
  <si>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</si>
  <si>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</si>
  <si>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</si>
  <si>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</si>
  <si>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</si>
  <si>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</si>
  <si>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</si>
  <si>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</si>
  <si>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</si>
  <si>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</si>
  <si>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</si>
  <si>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</si>
  <si>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</si>
  <si>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</si>
  <si>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</si>
  <si>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</si>
  <si>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</si>
  <si>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</si>
  <si>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</si>
  <si>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</si>
  <si>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</si>
  <si>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</si>
  <si>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</si>
  <si>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</si>
  <si>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</si>
  <si>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</si>
  <si>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</si>
  <si>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</si>
  <si>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</si>
  <si>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</si>
  <si>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</si>
  <si>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</si>
  <si>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</si>
  <si>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</si>
  <si>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</si>
  <si>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</si>
  <si>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</si>
  <si>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</si>
  <si>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</si>
  <si>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</si>
  <si>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</si>
  <si>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</si>
  <si>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</si>
  <si>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</si>
  <si>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</si>
  <si>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</si>
  <si>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</si>
  <si>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</si>
  <si>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</si>
  <si>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</si>
  <si>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</si>
  <si>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</si>
  <si>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</si>
  <si>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</si>
  <si>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</si>
  <si>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</si>
  <si>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</si>
  <si>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</si>
  <si>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</si>
  <si>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</si>
  <si>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</si>
  <si>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</si>
  <si>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</si>
  <si>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</si>
  <si>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</si>
  <si>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</si>
  <si>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</si>
  <si>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</si>
  <si>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</si>
  <si>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</si>
  <si>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</si>
  <si>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</si>
  <si>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</si>
  <si>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</si>
  <si>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</si>
  <si>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</si>
  <si>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</si>
  <si>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</si>
  <si>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</si>
  <si>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</si>
  <si>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</si>
  <si>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</si>
  <si>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</si>
  <si>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</si>
  <si>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</si>
  <si>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</si>
  <si>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</si>
  <si>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</si>
  <si>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</si>
  <si>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</si>
  <si>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</si>
  <si>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</si>
  <si>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</si>
  <si>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</si>
  <si>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</si>
  <si>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</si>
  <si>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</si>
  <si>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</si>
  <si>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</si>
  <si>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</si>
  <si>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</si>
  <si>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</si>
  <si>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</si>
  <si>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</si>
  <si>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</si>
  <si>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</si>
  <si>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</si>
  <si>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</si>
  <si>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</si>
  <si>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</si>
  <si>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</si>
  <si>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</si>
  <si>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</si>
  <si>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</si>
  <si>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</si>
  <si>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</si>
  <si>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</si>
  <si>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</si>
  <si>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</si>
  <si>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</si>
  <si>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</si>
  <si>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</si>
  <si>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</si>
  <si>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</si>
  <si>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</si>
  <si>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</si>
  <si>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</si>
  <si>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</si>
  <si>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</si>
  <si>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</si>
  <si>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</si>
  <si>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</si>
  <si>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</si>
  <si>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</si>
  <si>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</si>
  <si>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</si>
  <si>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</si>
  <si>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</si>
  <si>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</si>
  <si>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</si>
  <si>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</si>
  <si>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</si>
  <si>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</si>
  <si>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</si>
  <si>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</si>
  <si>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</si>
  <si>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</si>
  <si>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</si>
  <si>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</si>
  <si>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</si>
  <si>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</si>
  <si>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</si>
  <si>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</si>
  <si>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</si>
  <si>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</si>
  <si>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</si>
  <si>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</si>
  <si>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</si>
  <si>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</si>
  <si>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</si>
  <si>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</si>
  <si>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</si>
  <si>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</si>
  <si>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</si>
  <si>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</si>
  <si>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</si>
  <si>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</si>
  <si>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</si>
  <si>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</si>
  <si>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</si>
  <si>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</si>
  <si>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</si>
  <si>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</si>
  <si>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</si>
  <si>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</si>
  <si>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</si>
  <si>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</si>
  <si>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</si>
  <si>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</si>
  <si>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</si>
  <si>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</si>
  <si>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</si>
  <si>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</si>
  <si>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</si>
  <si>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</si>
  <si>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</si>
  <si>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</si>
  <si>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</si>
  <si>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</si>
  <si>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</si>
  <si>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</si>
  <si>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</si>
  <si>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</si>
  <si>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</si>
  <si>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</si>
  <si>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</si>
  <si>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</si>
  <si>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</si>
  <si>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</si>
  <si>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</si>
  <si>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</si>
  <si>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</si>
  <si>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</si>
  <si>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</si>
  <si>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</si>
  <si>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</si>
  <si>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</si>
  <si>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</si>
  <si>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</si>
  <si>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</si>
  <si>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</si>
  <si>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</si>
  <si>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</si>
  <si>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</si>
  <si>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</si>
  <si>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</si>
  <si>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</si>
  <si>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</si>
  <si>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</si>
  <si>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</si>
  <si>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</si>
  <si>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</si>
  <si>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</si>
  <si>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</si>
  <si>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</si>
  <si>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</si>
  <si>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</si>
  <si>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</si>
  <si>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</si>
  <si>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</si>
  <si>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</si>
  <si>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</si>
  <si>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</si>
  <si>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</si>
  <si>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</si>
  <si>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</si>
  <si>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</si>
  <si>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</si>
  <si>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</si>
  <si>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</si>
  <si>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</si>
  <si>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</si>
  <si>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</si>
  <si>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</si>
  <si>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</si>
  <si>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</si>
  <si>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</si>
  <si>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</si>
  <si>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</si>
  <si>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</si>
  <si>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</si>
  <si>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</si>
  <si>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</si>
  <si>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</si>
  <si>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</si>
  <si>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</si>
  <si>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</si>
  <si>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</si>
  <si>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</si>
  <si>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</si>
  <si>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</si>
  <si>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</si>
  <si>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</si>
  <si>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</si>
  <si>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</si>
  <si>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</si>
  <si>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</si>
  <si>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</si>
  <si>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</si>
  <si>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</si>
  <si>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</si>
  <si>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</si>
  <si>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</si>
  <si>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</si>
  <si>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</si>
  <si>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</si>
  <si>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</si>
  <si>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</si>
  <si>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</si>
  <si>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</si>
  <si>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</si>
  <si>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</si>
  <si>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</si>
  <si>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</si>
  <si>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</si>
  <si>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</si>
  <si>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</si>
  <si>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</si>
  <si>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</si>
  <si>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</si>
  <si>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</si>
  <si>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</si>
  <si>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</si>
  <si>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</si>
  <si>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</si>
  <si>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</si>
  <si>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</si>
  <si>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</si>
  <si>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</si>
  <si>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</si>
  <si>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</si>
  <si>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</si>
  <si>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</si>
  <si>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</si>
  <si>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</si>
  <si>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</si>
  <si>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</si>
  <si>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</si>
  <si>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</si>
  <si>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</si>
  <si>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</si>
  <si>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</si>
  <si>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</si>
  <si>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</si>
  <si>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</si>
  <si>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</si>
  <si>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</si>
  <si>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</si>
  <si>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</si>
  <si>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</si>
  <si>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</si>
  <si>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</si>
  <si>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</si>
  <si>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</si>
  <si>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</si>
  <si>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</si>
  <si>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</si>
  <si>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</si>
  <si>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</si>
  <si>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</si>
  <si>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</si>
  <si>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</si>
  <si>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</si>
  <si>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</si>
  <si>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</si>
  <si>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</si>
  <si>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</si>
  <si>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</si>
  <si>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</si>
  <si>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</si>
  <si>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</si>
  <si>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</si>
  <si>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</si>
  <si>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</si>
  <si>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</si>
  <si>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</si>
  <si>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</si>
  <si>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</si>
  <si>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</si>
  <si>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</si>
  <si>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</si>
  <si>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</si>
  <si>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</si>
  <si>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</si>
  <si>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</si>
  <si>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</si>
  <si>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</si>
  <si>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</si>
  <si>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</si>
  <si>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</si>
  <si>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</si>
  <si>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</si>
  <si>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</si>
  <si>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</si>
  <si>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</si>
  <si>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</si>
  <si>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</si>
  <si>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</si>
  <si>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</si>
  <si>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</si>
  <si>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</si>
  <si>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</si>
  <si>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</si>
  <si>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</si>
  <si>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</si>
  <si>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</si>
  <si>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</si>
  <si>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</si>
  <si>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</si>
  <si>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</si>
  <si>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</si>
  <si>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</si>
  <si>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</si>
  <si>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</si>
  <si>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</si>
  <si>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</si>
  <si>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</si>
  <si>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</si>
  <si>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</si>
  <si>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</si>
  <si>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</si>
  <si>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</si>
  <si>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</si>
  <si>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</si>
  <si>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</si>
  <si>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</si>
  <si>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</si>
  <si>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</si>
  <si>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</si>
  <si>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</si>
  <si>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</si>
  <si>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</si>
  <si>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</si>
  <si>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</si>
  <si>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</si>
  <si>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</si>
  <si>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</si>
  <si>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</si>
  <si>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</si>
  <si>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</si>
  <si>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</si>
  <si>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</si>
  <si>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</si>
  <si>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</si>
  <si>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</si>
  <si>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</si>
  <si>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</si>
  <si>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</si>
  <si>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</si>
  <si>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</si>
  <si>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</si>
  <si>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</si>
  <si>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</si>
  <si>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</si>
  <si>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</si>
  <si>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</si>
  <si>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</si>
  <si>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</si>
  <si>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</si>
  <si>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</si>
  <si>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</si>
  <si>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</si>
  <si>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</si>
  <si>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</si>
  <si>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</si>
  <si>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</si>
  <si>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</si>
  <si>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</si>
  <si>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</si>
  <si>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</si>
  <si>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</si>
  <si>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</si>
  <si>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</si>
  <si>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</si>
  <si>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</si>
  <si>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</si>
  <si>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</si>
  <si>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</si>
  <si>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</si>
  <si>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</si>
  <si>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</si>
  <si>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</si>
  <si>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</si>
  <si>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</si>
  <si>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</si>
  <si>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</si>
  <si>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</si>
  <si>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</si>
  <si>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</si>
  <si>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</si>
  <si>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</si>
  <si>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</si>
  <si>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</si>
  <si>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</si>
  <si>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</si>
  <si>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</si>
  <si>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</si>
  <si>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</si>
  <si>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</si>
  <si>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</si>
  <si>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</si>
  <si>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</si>
  <si>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</si>
  <si>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</si>
  <si>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</si>
  <si>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</si>
  <si>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</si>
  <si>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</si>
  <si>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</si>
  <si>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</si>
  <si>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</si>
  <si>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</si>
  <si>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</si>
  <si>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</si>
  <si>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</si>
  <si>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</si>
  <si>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</si>
  <si>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</si>
  <si>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</si>
  <si>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</si>
  <si>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</si>
  <si>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</si>
  <si>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</si>
  <si>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</si>
  <si>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</si>
  <si>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</si>
  <si>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</si>
  <si>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</si>
  <si>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</si>
  <si>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</si>
  <si>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</si>
  <si>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</si>
  <si>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</si>
  <si>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</si>
  <si>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</si>
  <si>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</si>
  <si>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</si>
  <si>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</si>
  <si>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</si>
  <si>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</si>
  <si>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</si>
  <si>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</si>
  <si>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</si>
  <si>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</si>
  <si>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</si>
  <si>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</si>
  <si>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</si>
  <si>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</si>
  <si>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</si>
  <si>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</si>
  <si>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</si>
  <si>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</si>
  <si>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</si>
  <si>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</si>
  <si>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</si>
  <si>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</si>
  <si>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</si>
  <si>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</si>
  <si>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</si>
  <si>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</si>
  <si>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</si>
  <si>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</si>
  <si>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</si>
  <si>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</si>
  <si>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</si>
  <si>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</si>
  <si>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</si>
  <si>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</si>
  <si>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</si>
  <si>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</si>
  <si>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</si>
  <si>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</si>
  <si>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</si>
  <si>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</si>
  <si>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</si>
  <si>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</si>
  <si>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</si>
  <si>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</si>
  <si>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</si>
  <si>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</si>
  <si>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</si>
  <si>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</si>
  <si>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</si>
  <si>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</si>
  <si>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</si>
  <si>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</si>
  <si>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</si>
  <si>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</si>
  <si>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</si>
  <si>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</si>
  <si>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</si>
  <si>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</si>
  <si>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</si>
  <si>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</si>
  <si>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</si>
  <si>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</si>
  <si>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</si>
  <si>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</si>
  <si>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</si>
  <si>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</si>
  <si>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</si>
  <si>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</si>
  <si>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</si>
  <si>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</si>
  <si>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</si>
  <si>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</si>
  <si>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</si>
  <si>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</si>
  <si>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</si>
  <si>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</si>
  <si>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</si>
  <si>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</si>
  <si>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</si>
  <si>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</si>
  <si>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</si>
  <si>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</si>
  <si>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</si>
  <si>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</si>
  <si>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</si>
  <si>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</si>
  <si>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</si>
  <si>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</si>
  <si>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</si>
  <si>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</si>
  <si>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</si>
  <si>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</si>
  <si>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</si>
  <si>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</si>
  <si>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</si>
  <si>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</si>
  <si>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</si>
  <si>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</si>
  <si>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</si>
  <si>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</si>
  <si>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</si>
  <si>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</si>
  <si>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</si>
  <si>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</si>
  <si>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</si>
  <si>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</si>
  <si>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</si>
  <si>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</si>
  <si>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</si>
  <si>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</si>
  <si>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</si>
  <si>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</si>
  <si>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</si>
  <si>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</si>
  <si>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</si>
  <si>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</si>
  <si>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</si>
  <si>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</si>
  <si>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</si>
  <si>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</si>
  <si>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</si>
  <si>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</si>
  <si>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</si>
  <si>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</si>
  <si>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</si>
  <si>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</si>
  <si>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</si>
  <si>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</si>
  <si>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</si>
  <si>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</si>
  <si>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</si>
  <si>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</si>
  <si>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</si>
  <si>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</si>
  <si>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</si>
  <si>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</si>
  <si>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</si>
  <si>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</si>
  <si>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</si>
  <si>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</si>
  <si>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</si>
  <si>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</si>
  <si>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</si>
  <si>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</si>
  <si>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</si>
  <si>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</si>
  <si>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</si>
  <si>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</si>
  <si>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</si>
  <si>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</si>
  <si>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</si>
  <si>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</si>
  <si>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</si>
  <si>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</si>
  <si>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</si>
  <si>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</si>
  <si>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</si>
  <si>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</si>
  <si>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</si>
  <si>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</si>
  <si>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</si>
  <si>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</si>
  <si>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</si>
  <si>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</si>
  <si>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</si>
  <si>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</si>
  <si>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</si>
  <si>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</si>
  <si>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</si>
  <si>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</si>
  <si>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</si>
  <si>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</si>
  <si>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</si>
  <si>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</si>
  <si>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</si>
  <si>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</si>
  <si>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</si>
  <si>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</si>
  <si>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</si>
  <si>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</si>
  <si>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</si>
  <si>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</si>
  <si>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</si>
  <si>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</si>
  <si>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</si>
  <si>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</si>
  <si>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</si>
  <si>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</si>
  <si>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</si>
  <si>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</si>
  <si>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</si>
  <si>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</si>
  <si>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</si>
  <si>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</si>
  <si>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</si>
  <si>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</si>
  <si>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</si>
  <si>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</si>
  <si>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</si>
  <si>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</si>
  <si>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</si>
  <si>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</si>
  <si>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</si>
  <si>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</si>
  <si>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</si>
  <si>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</si>
  <si>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</si>
  <si>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</si>
  <si>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</si>
  <si>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</si>
  <si>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</si>
  <si>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</si>
  <si>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</si>
  <si>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</si>
  <si>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</si>
  <si>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</si>
  <si>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</si>
  <si>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</si>
  <si>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</si>
  <si>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</si>
  <si>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</si>
  <si>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</si>
  <si>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</si>
  <si>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</si>
  <si>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</si>
  <si>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</si>
  <si>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</si>
  <si>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</si>
  <si>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</si>
  <si>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</si>
  <si>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</si>
  <si>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</si>
  <si>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</si>
  <si>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</si>
  <si>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</si>
  <si>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</si>
  <si>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</si>
  <si>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</si>
  <si>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</si>
  <si>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</si>
  <si>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</si>
  <si>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</si>
  <si>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</si>
  <si>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</si>
  <si>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</si>
  <si>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</si>
  <si>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</si>
  <si>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</si>
  <si>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</si>
  <si>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</si>
  <si>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</si>
  <si>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</si>
  <si>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</si>
  <si>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</si>
  <si>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</si>
  <si>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</si>
  <si>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</si>
  <si>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</si>
  <si>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</si>
  <si>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</si>
  <si>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</si>
  <si>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</si>
  <si>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</si>
  <si>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</si>
  <si>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</si>
  <si>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</si>
  <si>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</si>
  <si>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</si>
  <si>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</si>
  <si>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</si>
  <si>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</si>
  <si>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</si>
  <si>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</si>
  <si>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</si>
  <si>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</si>
  <si>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</si>
  <si>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</si>
  <si>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</si>
  <si>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</si>
  <si>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</si>
  <si>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</si>
  <si>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</si>
  <si>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</si>
  <si>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</si>
  <si>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</si>
  <si>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</si>
  <si>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</si>
  <si>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</si>
  <si>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</si>
  <si>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</si>
  <si>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</si>
  <si>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</si>
  <si>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</si>
  <si>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</si>
  <si>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</si>
  <si>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</si>
  <si>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</si>
  <si>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</si>
  <si>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</si>
  <si>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</si>
  <si>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</si>
  <si>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</si>
  <si>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</si>
  <si>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</si>
  <si>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</si>
  <si>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</si>
  <si>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</si>
  <si>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</si>
  <si>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</si>
  <si>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</si>
  <si>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</si>
  <si>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</si>
  <si>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</si>
  <si>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</si>
  <si>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</si>
  <si>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</si>
  <si>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</si>
  <si>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</si>
  <si>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</si>
  <si>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</si>
  <si>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</si>
  <si>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</si>
  <si>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</si>
  <si>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</si>
  <si>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</si>
  <si>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</si>
  <si>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</si>
  <si>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</si>
  <si>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</si>
  <si>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</si>
  <si>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</si>
  <si>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</si>
  <si>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</si>
  <si>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</si>
  <si>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</si>
  <si>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</si>
  <si>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</si>
  <si>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</si>
  <si>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</si>
  <si>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</si>
  <si>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</si>
  <si>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</si>
  <si>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</si>
  <si>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</si>
  <si>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</si>
  <si>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</si>
  <si>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</si>
  <si>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</si>
  <si>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</si>
  <si>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</si>
  <si>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</si>
  <si>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</si>
  <si>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</si>
  <si>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</si>
  <si>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</si>
  <si>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</si>
  <si>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</si>
  <si>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</si>
  <si>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</si>
  <si>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</si>
  <si>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</si>
  <si>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</si>
  <si>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</si>
  <si>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</si>
  <si>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</si>
  <si>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</si>
  <si>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</si>
  <si>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</si>
  <si>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</si>
  <si>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</si>
  <si>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</si>
  <si>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</si>
  <si>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</si>
  <si>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</si>
  <si>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</si>
  <si>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</si>
  <si>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</si>
  <si>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</si>
  <si>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</si>
  <si>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</si>
  <si>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</si>
  <si>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</si>
  <si>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</si>
  <si>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</si>
  <si>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</si>
  <si>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</si>
  <si>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</si>
  <si>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</si>
  <si>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</si>
  <si>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</si>
  <si>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</si>
  <si>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</si>
  <si>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</si>
  <si>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</si>
  <si>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</si>
  <si>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</si>
  <si>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</si>
  <si>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</si>
  <si>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</si>
  <si>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</si>
  <si>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</si>
  <si>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</si>
  <si>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</si>
  <si>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</si>
  <si>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</si>
  <si>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</si>
  <si>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</si>
  <si>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</si>
  <si>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</si>
  <si>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</si>
  <si>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</si>
  <si>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</si>
  <si>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</si>
  <si>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</si>
  <si>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</si>
  <si>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</si>
  <si>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</si>
  <si>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</si>
  <si>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</si>
  <si>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</si>
  <si>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</si>
  <si>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</si>
  <si>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</si>
  <si>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</si>
  <si>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</si>
  <si>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</si>
  <si>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</si>
  <si>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</si>
  <si>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</si>
  <si>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</si>
  <si>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</si>
  <si>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</si>
  <si>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</si>
  <si>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</si>
  <si>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</si>
  <si>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</si>
  <si>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</si>
  <si>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</si>
  <si>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</si>
  <si>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</si>
  <si>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</si>
  <si>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</si>
  <si>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</si>
  <si>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</si>
  <si>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</si>
  <si>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</si>
  <si>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</si>
  <si>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</si>
  <si>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</si>
  <si>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</si>
  <si>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</si>
  <si>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</si>
  <si>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</si>
  <si>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</si>
  <si>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</si>
  <si>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</si>
  <si>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</si>
  <si>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</si>
  <si>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</si>
  <si>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</si>
  <si>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</si>
  <si>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</si>
  <si>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</si>
  <si>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</si>
  <si>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</si>
  <si>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</si>
  <si>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</si>
  <si>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</si>
  <si>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</si>
  <si>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</si>
  <si>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</si>
  <si>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</si>
  <si>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</si>
  <si>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</si>
  <si>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</si>
  <si>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</si>
  <si>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</si>
  <si>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</si>
  <si>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</si>
  <si>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</si>
  <si>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</si>
  <si>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</si>
  <si>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</si>
  <si>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</si>
  <si>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</si>
  <si>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</si>
  <si>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</si>
  <si>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</si>
  <si>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</si>
  <si>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</si>
  <si>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</si>
  <si>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</si>
  <si>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</si>
  <si>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</si>
  <si>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</si>
  <si>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</si>
  <si>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</si>
  <si>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</si>
  <si>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</si>
  <si>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</si>
  <si>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</si>
  <si>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</si>
  <si>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</si>
  <si>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</si>
  <si>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</si>
  <si>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</si>
  <si>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</si>
  <si>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</si>
  <si>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</si>
  <si>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</si>
  <si>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</si>
  <si>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</si>
  <si>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</si>
  <si>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</si>
  <si>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</si>
  <si>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</si>
  <si>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</si>
  <si>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</si>
  <si>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</si>
  <si>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</si>
  <si>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</si>
  <si>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</si>
  <si>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</si>
  <si>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</si>
  <si>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</si>
  <si>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</si>
  <si>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</si>
  <si>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</si>
  <si>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</si>
  <si>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</si>
  <si>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</si>
  <si>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</si>
  <si>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</si>
  <si>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</si>
  <si>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</si>
  <si>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</si>
  <si>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</si>
  <si>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</si>
  <si>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</si>
  <si>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</si>
  <si>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</si>
  <si>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</si>
  <si>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</si>
  <si>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</si>
  <si>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</si>
  <si>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</si>
  <si>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</si>
  <si>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</si>
  <si>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</si>
  <si>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</si>
  <si>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</si>
  <si>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</si>
  <si>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</si>
  <si>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</si>
  <si>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</si>
  <si>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</si>
  <si>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</si>
  <si>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</si>
  <si>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</si>
  <si>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</si>
  <si>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</si>
  <si>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</si>
  <si>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</si>
  <si>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</si>
  <si>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</si>
  <si>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</si>
  <si>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</si>
  <si>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</si>
  <si>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</si>
  <si>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</si>
  <si>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</si>
  <si>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</si>
  <si>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</si>
  <si>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</si>
  <si>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</si>
  <si>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</si>
  <si>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</si>
  <si>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</si>
  <si>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</si>
  <si>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</si>
  <si>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</si>
  <si>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</si>
  <si>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</si>
  <si>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</si>
  <si>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</si>
  <si>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</si>
  <si>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</si>
  <si>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</si>
  <si>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</si>
  <si>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</si>
  <si>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</si>
  <si>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</si>
  <si>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</si>
  <si>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</si>
  <si>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</si>
  <si>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</si>
  <si>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</si>
  <si>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</si>
  <si>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</si>
  <si>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</si>
  <si>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</si>
  <si>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</si>
  <si>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</si>
  <si>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</si>
  <si>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</si>
  <si>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</si>
  <si>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</si>
  <si>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</si>
  <si>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</si>
  <si>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</si>
  <si>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</si>
  <si>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</si>
  <si>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</si>
  <si>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</si>
  <si>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</si>
  <si>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</si>
  <si>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</si>
  <si>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</si>
  <si>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</si>
  <si>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</si>
  <si>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</si>
  <si>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</si>
  <si>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</si>
  <si>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</si>
  <si>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</si>
  <si>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</si>
  <si>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</si>
  <si>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</si>
  <si>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</si>
  <si>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</si>
  <si>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</si>
  <si>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</si>
  <si>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</si>
  <si>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</si>
  <si>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</si>
  <si>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</si>
  <si>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</si>
  <si>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</si>
  <si>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</si>
  <si>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</si>
  <si>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</si>
  <si>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</si>
  <si>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</si>
  <si>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</si>
  <si>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</si>
  <si>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</si>
  <si>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</si>
  <si>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</si>
  <si>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</si>
  <si>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</si>
  <si>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</si>
  <si>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</si>
  <si>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</si>
  <si>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</si>
  <si>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</si>
  <si>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</si>
  <si>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</si>
  <si>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</si>
  <si>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</si>
  <si>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</si>
  <si>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</si>
  <si>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</si>
  <si>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</si>
  <si>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</si>
  <si>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</si>
  <si>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</si>
  <si>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</si>
  <si>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</si>
  <si>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</si>
  <si>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</si>
  <si>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</si>
  <si>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</si>
  <si>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</si>
  <si>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</si>
  <si>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</si>
  <si>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</si>
  <si>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</si>
  <si>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</si>
  <si>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</si>
  <si>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</si>
  <si>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</si>
  <si>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</si>
  <si>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</si>
  <si>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</si>
  <si>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</si>
  <si>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</si>
  <si>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</si>
  <si>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</si>
  <si>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</si>
  <si>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</si>
  <si>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</si>
  <si>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</si>
  <si>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</si>
  <si>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</si>
  <si>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</si>
  <si>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</si>
  <si>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</si>
  <si>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</si>
  <si>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</si>
  <si>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</si>
  <si>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</si>
  <si>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</si>
  <si>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</si>
  <si>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</si>
  <si>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</si>
  <si>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</si>
  <si>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</si>
  <si>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</si>
  <si>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</si>
  <si>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</si>
  <si>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</si>
  <si>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</si>
  <si>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</si>
  <si>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</si>
  <si>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</si>
  <si>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</si>
  <si>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</si>
  <si>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</si>
  <si>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</si>
  <si>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</si>
  <si>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</si>
  <si>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</si>
  <si>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</si>
  <si>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</si>
  <si>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</si>
  <si>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</si>
  <si>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</si>
  <si>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</si>
  <si>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</si>
  <si>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</si>
  <si>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</si>
  <si>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</si>
  <si>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</si>
  <si>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</si>
  <si>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</si>
  <si>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</si>
  <si>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</si>
  <si>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</si>
  <si>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</si>
  <si>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</si>
  <si>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</si>
  <si>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</si>
  <si>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</si>
  <si>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</si>
  <si>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</si>
  <si>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</si>
  <si>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</si>
  <si>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</si>
  <si>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</si>
  <si>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</si>
  <si>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</si>
  <si>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</si>
  <si>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</si>
  <si>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</si>
  <si>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</si>
  <si>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</si>
  <si>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</si>
  <si>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</si>
  <si>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</si>
  <si>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</si>
  <si>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</si>
  <si>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</si>
  <si>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</si>
  <si>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</si>
  <si>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</si>
  <si>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</si>
  <si>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</si>
  <si>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</si>
  <si>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</si>
  <si>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</si>
  <si>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</si>
  <si>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</si>
  <si>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</si>
  <si>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</si>
  <si>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</si>
  <si>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</si>
  <si>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</si>
  <si>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</si>
  <si>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</si>
  <si>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</si>
  <si>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</si>
  <si>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</si>
  <si>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</si>
  <si>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</si>
  <si>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</si>
  <si>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</si>
  <si>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</si>
  <si>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</si>
  <si>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</si>
  <si>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</si>
  <si>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</si>
  <si>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</si>
  <si>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</si>
  <si>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</si>
  <si>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</si>
  <si>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</si>
  <si>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</si>
  <si>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</si>
  <si>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</si>
  <si>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</si>
  <si>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</si>
  <si>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</si>
  <si>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</si>
  <si>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</si>
  <si>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</si>
  <si>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</si>
  <si>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</si>
  <si>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</si>
  <si>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</si>
  <si>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</si>
  <si>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</si>
  <si>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</si>
  <si>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</si>
  <si>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</si>
  <si>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</si>
  <si>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</si>
  <si>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</si>
  <si>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</si>
  <si>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</si>
  <si>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</si>
  <si>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</si>
  <si>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</si>
  <si>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</si>
  <si>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</si>
  <si>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</si>
  <si>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</si>
  <si>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</si>
  <si>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</si>
  <si>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</si>
  <si>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</si>
  <si>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</si>
  <si>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</si>
  <si>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</si>
  <si>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</si>
  <si>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</si>
  <si>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</si>
  <si>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</si>
  <si>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</si>
  <si>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</si>
  <si>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</si>
  <si>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</si>
  <si>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</si>
  <si>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</si>
  <si>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</si>
  <si>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</si>
  <si>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</si>
  <si>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</si>
  <si>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</si>
  <si>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</si>
  <si>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</si>
  <si>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</si>
  <si>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</si>
  <si>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</si>
  <si>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</si>
  <si>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</si>
  <si>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</si>
  <si>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</si>
  <si>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</si>
  <si>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</si>
  <si>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</si>
  <si>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</si>
  <si>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</si>
  <si>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</si>
  <si>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</si>
  <si>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</si>
  <si>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</si>
  <si>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</si>
  <si>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</si>
  <si>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</si>
  <si>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</si>
  <si>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</si>
  <si>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</si>
  <si>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</si>
  <si>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</si>
  <si>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</si>
  <si>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</si>
  <si>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</si>
  <si>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</si>
  <si>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</si>
  <si>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</si>
  <si>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</si>
  <si>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</si>
  <si>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</si>
  <si>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</si>
  <si>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</si>
  <si>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</si>
  <si>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</si>
  <si>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</si>
  <si>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</si>
  <si>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</si>
  <si>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</si>
  <si>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</si>
  <si>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</si>
  <si>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</si>
  <si>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</si>
  <si>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</si>
  <si>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</si>
  <si>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</si>
  <si>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</si>
  <si>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</si>
  <si>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</si>
  <si>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</si>
  <si>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</si>
  <si>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</si>
  <si>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</si>
  <si>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</si>
  <si>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</si>
  <si>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</si>
  <si>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</si>
  <si>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</si>
  <si>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</si>
  <si>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</si>
  <si>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</si>
  <si>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</si>
  <si>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</si>
  <si>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</si>
  <si>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</si>
  <si>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</si>
  <si>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</si>
  <si>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</si>
  <si>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</si>
  <si>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</si>
  <si>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</si>
  <si>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</si>
  <si>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</si>
  <si>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</si>
  <si>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</si>
  <si>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</si>
  <si>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</si>
  <si>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</si>
  <si>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</si>
  <si>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</si>
  <si>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</si>
  <si>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</si>
  <si>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</si>
  <si>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</si>
  <si>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</si>
  <si>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</si>
  <si>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</si>
  <si>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</si>
  <si>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</si>
  <si>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</si>
  <si>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</si>
  <si>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</si>
  <si>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</si>
  <si>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</si>
  <si>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</si>
  <si>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</si>
  <si>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</si>
  <si>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</si>
  <si>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</si>
  <si>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</si>
  <si>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</si>
  <si>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</si>
  <si>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</si>
  <si>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</si>
  <si>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</si>
  <si>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</si>
  <si>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</si>
  <si>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</si>
  <si>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</si>
  <si>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</si>
  <si>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</si>
  <si>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</si>
  <si>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</si>
  <si>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</si>
  <si>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</si>
  <si>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</si>
  <si>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</si>
  <si>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</si>
  <si>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</si>
  <si>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</si>
  <si>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</si>
  <si>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</si>
  <si>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</si>
  <si>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</si>
  <si>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</si>
  <si>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</si>
  <si>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</si>
  <si>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</si>
  <si>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</si>
  <si>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</si>
  <si>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</si>
  <si>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</si>
  <si>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</si>
  <si>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</si>
  <si>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</si>
  <si>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</si>
  <si>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</si>
  <si>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</si>
  <si>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</si>
  <si>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</si>
  <si>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</si>
  <si>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</si>
  <si>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</si>
  <si>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</si>
  <si>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</si>
  <si>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</si>
  <si>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</si>
  <si>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</si>
  <si>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</si>
  <si>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</si>
  <si>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</si>
  <si>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</si>
  <si>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</si>
  <si>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</si>
  <si>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</si>
  <si>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</si>
  <si>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</si>
  <si>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</si>
  <si>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</si>
  <si>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</si>
  <si>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</si>
  <si>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</si>
  <si>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</si>
  <si>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</si>
  <si>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</si>
  <si>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</si>
  <si>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</si>
  <si>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</si>
  <si>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</si>
  <si>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</si>
  <si>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</si>
  <si>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</si>
  <si>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</si>
  <si>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</si>
  <si>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</si>
  <si>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</si>
  <si>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</si>
  <si>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</si>
  <si>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</si>
  <si>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</si>
  <si>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</si>
  <si>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</si>
  <si>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</si>
  <si>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</si>
  <si>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</si>
  <si>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</si>
  <si>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</si>
  <si>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</si>
  <si>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</si>
  <si>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</si>
  <si>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</si>
  <si>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</si>
  <si>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</si>
  <si>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</si>
  <si>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</si>
  <si>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</si>
  <si>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</si>
  <si>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</si>
  <si>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</si>
  <si>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</si>
  <si>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</si>
  <si>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</si>
  <si>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</si>
  <si>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</si>
  <si>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</si>
  <si>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</si>
  <si>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</si>
  <si>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</si>
  <si>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</si>
  <si>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</si>
  <si>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</si>
  <si>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</si>
  <si>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</si>
  <si>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</si>
  <si>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</si>
  <si>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</si>
  <si>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</si>
  <si>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</si>
  <si>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</si>
  <si>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</si>
  <si>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</si>
  <si>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</si>
  <si>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</si>
  <si>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</si>
  <si>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</si>
  <si>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</si>
  <si>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</si>
  <si>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</si>
  <si>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</si>
  <si>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</si>
  <si>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</si>
  <si>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</si>
  <si>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</si>
  <si>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</si>
  <si>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</si>
  <si>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</si>
  <si>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</si>
  <si>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</si>
  <si>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</si>
  <si>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</si>
  <si>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</si>
  <si>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</si>
  <si>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</si>
  <si>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</si>
  <si>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</si>
  <si>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</si>
  <si>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</si>
  <si>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</si>
  <si>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</si>
  <si>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</si>
  <si>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</si>
  <si>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</si>
  <si>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</si>
  <si>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</si>
  <si>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</si>
  <si>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</si>
  <si>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</si>
  <si>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</si>
  <si>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</si>
  <si>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</si>
  <si>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</si>
  <si>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</si>
  <si>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</si>
  <si>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</si>
  <si>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</si>
  <si>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</si>
  <si>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</si>
  <si>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</si>
  <si>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</si>
  <si>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</si>
  <si>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</si>
  <si>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</si>
  <si>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</si>
  <si>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</si>
  <si>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</si>
  <si>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</si>
  <si>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</si>
  <si>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</si>
  <si>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</si>
  <si>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</si>
  <si>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</si>
  <si>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</si>
  <si>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</si>
  <si>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</si>
  <si>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</si>
  <si>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</si>
  <si>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</si>
  <si>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</si>
  <si>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</si>
  <si>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</si>
  <si>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</si>
  <si>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</si>
  <si>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</si>
  <si>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</si>
  <si>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</si>
  <si>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</si>
  <si>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</si>
  <si>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</si>
  <si>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</si>
  <si>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</si>
  <si>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</si>
  <si>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</si>
  <si>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</si>
  <si>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</si>
  <si>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</si>
  <si>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</si>
  <si>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</si>
  <si>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</si>
  <si>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</si>
  <si>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</si>
  <si>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</si>
  <si>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</si>
  <si>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</si>
  <si>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</si>
  <si>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</si>
  <si>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</si>
  <si>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</si>
  <si>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</si>
  <si>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</si>
  <si>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</si>
  <si>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</si>
  <si>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</si>
  <si>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</si>
  <si>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</si>
  <si>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</si>
  <si>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</si>
  <si>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</si>
  <si>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</si>
  <si>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</si>
  <si>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</si>
  <si>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</si>
  <si>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</si>
  <si>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</si>
  <si>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</si>
  <si>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</si>
  <si>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</si>
  <si>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</si>
  <si>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</si>
  <si>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</si>
  <si>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</si>
  <si>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</si>
  <si>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</si>
  <si>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</si>
  <si>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</si>
  <si>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</si>
  <si>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</si>
  <si>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</si>
  <si>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</si>
  <si>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</si>
  <si>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</si>
  <si>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</si>
  <si>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</si>
  <si>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</si>
  <si>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</si>
  <si>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</si>
  <si>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</si>
  <si>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</si>
  <si>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</si>
  <si>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</si>
  <si>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</si>
  <si>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</si>
  <si>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</si>
  <si>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</si>
  <si>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</si>
  <si>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</si>
  <si>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</si>
  <si>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</si>
  <si>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</si>
  <si>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</si>
  <si>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</si>
  <si>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</si>
  <si>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</si>
  <si>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</si>
  <si>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</si>
  <si>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</si>
  <si>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</si>
  <si>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</si>
  <si>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</si>
  <si>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</si>
  <si>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</si>
  <si>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</si>
  <si>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</si>
  <si>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</si>
  <si>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</si>
  <si>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</si>
  <si>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</si>
  <si>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</si>
  <si>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</si>
  <si>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</si>
  <si>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</si>
  <si>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</si>
  <si>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</si>
  <si>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</si>
  <si>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</si>
  <si>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</si>
  <si>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</si>
  <si>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</si>
  <si>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</si>
  <si>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</si>
  <si>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</si>
  <si>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</si>
  <si>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</si>
  <si>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</si>
  <si>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</si>
  <si>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</si>
  <si>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</si>
  <si>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</si>
  <si>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</si>
  <si>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</si>
  <si>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</si>
  <si>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</si>
  <si>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</si>
  <si>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</si>
  <si>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</si>
  <si>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</si>
  <si>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</si>
  <si>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</si>
  <si>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</si>
  <si>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</si>
  <si>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</si>
  <si>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</si>
  <si>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</si>
  <si>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</si>
  <si>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</si>
  <si>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</si>
  <si>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</si>
  <si>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</si>
  <si>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</si>
  <si>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</si>
  <si>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</si>
  <si>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</si>
  <si>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</si>
  <si>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</si>
  <si>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</si>
  <si>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</si>
  <si>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</si>
  <si>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</si>
  <si>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</si>
  <si>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</si>
  <si>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</si>
  <si>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</si>
  <si>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</si>
  <si>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</si>
  <si>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</si>
  <si>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</si>
  <si>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</si>
  <si>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</si>
  <si>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</si>
  <si>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</si>
  <si>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</si>
  <si>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</si>
  <si>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</si>
  <si>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</si>
  <si>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</si>
  <si>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</si>
  <si>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</si>
  <si>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</si>
  <si>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</si>
  <si>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</si>
  <si>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</si>
  <si>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</si>
  <si>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</si>
  <si>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</si>
  <si>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</si>
  <si>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</si>
  <si>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</si>
  <si>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</si>
  <si>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</si>
  <si>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</si>
  <si>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</si>
  <si>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</si>
  <si>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</si>
  <si>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</si>
  <si>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</si>
  <si>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</si>
  <si>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</si>
  <si>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</si>
  <si>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</si>
  <si>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</si>
  <si>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</si>
  <si>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</si>
  <si>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</si>
  <si>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</si>
  <si>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</si>
  <si>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</si>
  <si>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</si>
  <si>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</si>
  <si>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</si>
  <si>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</si>
  <si>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</si>
  <si>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</si>
  <si>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</si>
  <si>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</si>
  <si>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</si>
  <si>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</si>
  <si>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</si>
  <si>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</si>
  <si>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</si>
  <si>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</si>
  <si>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</si>
  <si>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</si>
  <si>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</si>
  <si>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</si>
  <si>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</si>
  <si>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</si>
  <si>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</si>
  <si>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</si>
  <si>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</si>
  <si>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</si>
  <si>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</si>
  <si>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</si>
  <si>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</si>
  <si>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</si>
  <si>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</si>
  <si>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</si>
  <si>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</si>
  <si>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</si>
  <si>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</si>
  <si>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</si>
  <si>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</si>
  <si>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</si>
  <si>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</si>
  <si>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</si>
  <si>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</si>
  <si>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</si>
  <si>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</si>
  <si>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</si>
  <si>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</si>
  <si>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</si>
  <si>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</si>
  <si>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</si>
  <si>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</si>
  <si>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</si>
  <si>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</si>
  <si>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</si>
  <si>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</si>
  <si>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</si>
  <si>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</si>
  <si>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</si>
  <si>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</si>
  <si>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</si>
  <si>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</si>
  <si>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</si>
  <si>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</si>
  <si>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</si>
  <si>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</si>
  <si>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</si>
  <si>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</si>
  <si>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</si>
  <si>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</si>
  <si>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</si>
  <si>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</si>
  <si>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</si>
  <si>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</si>
  <si>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</si>
  <si>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</si>
  <si>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</si>
  <si>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</si>
  <si>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</si>
  <si>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</si>
  <si>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</si>
  <si>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</si>
  <si>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</si>
  <si>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</si>
  <si>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</si>
  <si>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</si>
  <si>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</si>
  <si>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</si>
  <si>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</si>
  <si>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</si>
  <si>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</si>
  <si>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</si>
  <si>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</si>
  <si>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</si>
  <si>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</si>
  <si>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</si>
  <si>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</si>
  <si>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</si>
  <si>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</si>
  <si>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</si>
  <si>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</si>
  <si>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</si>
  <si>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</si>
  <si>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</si>
  <si>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</si>
  <si>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</si>
  <si>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</si>
  <si>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</si>
  <si>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</si>
  <si>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</si>
  <si>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</si>
  <si>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</si>
  <si>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</si>
  <si>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</si>
  <si>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</si>
  <si>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</si>
  <si>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</si>
  <si>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</si>
  <si>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</si>
  <si>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</si>
  <si>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</si>
  <si>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</si>
  <si>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</si>
  <si>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</si>
  <si>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</si>
  <si>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</si>
  <si>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</si>
  <si>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</si>
  <si>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</si>
  <si>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</si>
  <si>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</si>
  <si>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</si>
  <si>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</si>
  <si>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</si>
  <si>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</si>
  <si>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</si>
  <si>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</si>
  <si>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</si>
  <si>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</si>
  <si>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</si>
  <si>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</si>
  <si>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</si>
  <si>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</si>
  <si>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</si>
  <si>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</si>
  <si>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</si>
  <si>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</si>
  <si>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</si>
  <si>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</si>
  <si>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</si>
  <si>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</si>
  <si>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</si>
  <si>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</si>
  <si>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</si>
  <si>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</si>
  <si>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</si>
  <si>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</si>
  <si>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</si>
  <si>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</si>
  <si>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</si>
  <si>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</si>
  <si>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</si>
  <si>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</si>
  <si>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</si>
  <si>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</si>
  <si>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</si>
  <si>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</si>
  <si>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</si>
  <si>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</si>
  <si>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</si>
  <si>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</si>
  <si>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</si>
  <si>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</si>
  <si>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</si>
  <si>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</si>
  <si>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</si>
  <si>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</si>
  <si>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</si>
  <si>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</si>
  <si>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</si>
  <si>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</si>
  <si>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</si>
  <si>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</si>
  <si>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</si>
  <si>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</si>
  <si>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</si>
  <si>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</si>
  <si>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</si>
  <si>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</si>
  <si>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</si>
  <si>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</si>
  <si>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</si>
  <si>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</si>
  <si>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</si>
  <si>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</si>
  <si>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</si>
  <si>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</si>
  <si>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</si>
  <si>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</si>
  <si>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</si>
  <si>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</si>
  <si>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</si>
  <si>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</si>
  <si>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</si>
  <si>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</si>
  <si>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</si>
  <si>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</si>
  <si>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</si>
  <si>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</si>
  <si>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</si>
  <si>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</si>
  <si>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</si>
  <si>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</si>
  <si>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</si>
  <si>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</si>
  <si>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</si>
  <si>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</si>
  <si>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</si>
  <si>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</si>
  <si>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</si>
  <si>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</si>
  <si>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</si>
  <si>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</si>
  <si>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</si>
  <si>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</si>
  <si>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</si>
  <si>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</si>
  <si>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</si>
  <si>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</si>
  <si>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</si>
  <si>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</si>
  <si>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</si>
  <si>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</si>
  <si>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</si>
  <si>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</si>
  <si>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</si>
  <si>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</si>
  <si>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</si>
  <si>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</si>
  <si>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</si>
  <si>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</si>
  <si>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</si>
  <si>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</si>
  <si>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</si>
  <si>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</si>
  <si>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</si>
  <si>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</si>
  <si>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</si>
  <si>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</si>
  <si>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</si>
  <si>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</si>
  <si>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</si>
  <si>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</si>
  <si>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</si>
  <si>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</si>
  <si>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</si>
  <si>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</si>
  <si>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</si>
  <si>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</si>
  <si>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</si>
  <si>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</si>
  <si>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</si>
  <si>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</si>
  <si>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</si>
  <si>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</si>
  <si>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</si>
  <si>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</si>
  <si>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</si>
  <si>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</si>
  <si>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</si>
  <si>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</si>
  <si>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</si>
  <si>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</si>
  <si>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</si>
  <si>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</si>
  <si>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</si>
  <si>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</si>
  <si>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</si>
  <si>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</si>
  <si>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</si>
  <si>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</si>
  <si>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</si>
  <si>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</si>
  <si>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</si>
  <si>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</si>
  <si>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</si>
  <si>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</si>
  <si>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</si>
  <si>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</si>
  <si>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</si>
  <si>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</si>
  <si>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</si>
  <si>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</si>
  <si>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</si>
  <si>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</si>
  <si>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</si>
  <si>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</si>
  <si>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</si>
  <si>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</si>
  <si>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</si>
  <si>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</si>
  <si>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</si>
  <si>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</si>
  <si>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</si>
  <si>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</si>
  <si>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</si>
  <si>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</si>
  <si>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</si>
  <si>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</si>
  <si>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</si>
  <si>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</si>
  <si>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</si>
  <si>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</si>
  <si>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</si>
  <si>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</si>
  <si>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</si>
  <si>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</si>
  <si>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</si>
  <si>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</si>
  <si>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</si>
  <si>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</si>
  <si>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</si>
  <si>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</si>
  <si>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</si>
  <si>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</si>
  <si>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</si>
  <si>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</si>
  <si>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</si>
  <si>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</si>
  <si>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</si>
  <si>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</si>
  <si>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</si>
  <si>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</si>
  <si>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</si>
  <si>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</si>
  <si>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</si>
  <si>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</si>
  <si>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</si>
  <si>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</si>
  <si>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</si>
  <si>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</si>
  <si>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</si>
  <si>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</si>
  <si>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</si>
  <si>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</si>
  <si>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</si>
  <si>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</si>
  <si>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</si>
  <si>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</si>
  <si>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</si>
  <si>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</si>
  <si>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</si>
  <si>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</si>
  <si>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</si>
  <si>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</si>
  <si>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</si>
  <si>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</si>
  <si>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</si>
  <si>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</si>
  <si>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</si>
  <si>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</si>
  <si>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</si>
  <si>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</si>
  <si>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</si>
  <si>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</si>
  <si>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</si>
  <si>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</si>
  <si>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</si>
  <si>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</si>
  <si>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</si>
  <si>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</si>
  <si>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</si>
  <si>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</si>
  <si>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</si>
  <si>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</si>
  <si>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</si>
  <si>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</si>
  <si>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</si>
  <si>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</si>
  <si>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</si>
  <si>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</si>
  <si>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</si>
  <si>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</si>
  <si>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</si>
  <si>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</si>
  <si>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</si>
  <si>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</si>
  <si>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</si>
  <si>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</si>
  <si>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</si>
  <si>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</si>
  <si>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</si>
  <si>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</si>
  <si>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</si>
  <si>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</si>
  <si>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</si>
  <si>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</si>
  <si>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</si>
  <si>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</si>
  <si>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</si>
  <si>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</si>
  <si>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</si>
  <si>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</si>
  <si>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</si>
  <si>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</si>
  <si>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</si>
  <si>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</si>
  <si>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</si>
  <si>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</si>
  <si>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</si>
  <si>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</si>
  <si>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</si>
  <si>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</si>
  <si>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</si>
  <si>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</si>
  <si>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</si>
  <si>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</si>
  <si>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</si>
  <si>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</si>
  <si>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</si>
  <si>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</si>
  <si>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</si>
  <si>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</si>
  <si>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</si>
  <si>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</si>
  <si>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</si>
  <si>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</si>
  <si>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</si>
  <si>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</si>
  <si>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</si>
  <si>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</si>
  <si>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</si>
  <si>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</si>
  <si>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</si>
  <si>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</si>
  <si>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</si>
  <si>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</si>
  <si>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</si>
  <si>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</si>
  <si>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</si>
  <si>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</si>
  <si>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</si>
  <si>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</si>
  <si>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</si>
  <si>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</si>
  <si>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</si>
  <si>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</si>
  <si>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</si>
  <si>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</si>
  <si>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</si>
  <si>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</si>
  <si>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</si>
  <si>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</si>
  <si>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</si>
  <si>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</si>
  <si>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</si>
  <si>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</si>
  <si>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</si>
  <si>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</si>
  <si>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</si>
  <si>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</si>
  <si>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</si>
  <si>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</si>
  <si>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</si>
  <si>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</si>
  <si>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</si>
  <si>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</si>
  <si>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</si>
  <si>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</si>
  <si>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</si>
  <si>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</si>
  <si>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</si>
  <si>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</si>
  <si>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</si>
  <si>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</si>
  <si>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</si>
  <si>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</si>
  <si>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</si>
  <si>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</si>
  <si>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</si>
  <si>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</si>
  <si>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</si>
  <si>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</si>
  <si>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</si>
  <si>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</si>
  <si>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</si>
  <si>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</si>
  <si>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</si>
  <si>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</si>
  <si>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</si>
  <si>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</si>
  <si>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</si>
  <si>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</si>
  <si>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</si>
  <si>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</si>
  <si>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</si>
  <si>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</si>
  <si>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</si>
  <si>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</si>
  <si>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</si>
  <si>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</si>
  <si>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</si>
  <si>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</si>
  <si>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</si>
  <si>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</si>
  <si>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</si>
  <si>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</si>
  <si>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</si>
  <si>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</si>
  <si>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</si>
  <si>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</si>
  <si>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</si>
  <si>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</si>
  <si>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</si>
  <si>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</si>
  <si>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</si>
  <si>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</si>
  <si>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</si>
  <si>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</si>
  <si>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</si>
  <si>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</si>
  <si>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</si>
  <si>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</si>
  <si>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</si>
  <si>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</si>
  <si>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</si>
  <si>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</si>
  <si>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</si>
  <si>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</si>
  <si>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</si>
  <si>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</si>
  <si>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</si>
  <si>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</si>
  <si>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</si>
  <si>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</si>
  <si>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</si>
  <si>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</si>
  <si>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</si>
  <si>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</si>
  <si>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</si>
  <si>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</si>
  <si>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</si>
  <si>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</si>
  <si>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</si>
  <si>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</si>
  <si>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</si>
  <si>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</si>
  <si>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</si>
  <si>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</si>
  <si>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</si>
  <si>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</si>
  <si>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</si>
  <si>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</si>
  <si>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</si>
  <si>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</si>
  <si>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</si>
  <si>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</si>
  <si>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</si>
  <si>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</si>
  <si>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</si>
  <si>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</si>
  <si>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</si>
  <si>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</si>
  <si>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</si>
  <si>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</si>
  <si>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</si>
  <si>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</si>
  <si>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</si>
  <si>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</si>
  <si>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</si>
  <si>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</si>
  <si>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</si>
  <si>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</si>
  <si>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</si>
  <si>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</si>
  <si>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</si>
  <si>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</si>
  <si>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</si>
  <si>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</si>
  <si>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</si>
  <si>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</si>
  <si>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</si>
  <si>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</si>
  <si>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</si>
  <si>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</si>
  <si>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</si>
  <si>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</si>
  <si>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</si>
  <si>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</si>
  <si>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</si>
  <si>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</si>
  <si>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</si>
  <si>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</si>
  <si>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</si>
  <si>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</si>
  <si>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</si>
  <si>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</si>
  <si>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</si>
  <si>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</si>
  <si>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</si>
  <si>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</si>
  <si>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</si>
  <si>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</si>
  <si>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</si>
  <si>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</si>
  <si>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</si>
  <si>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</si>
  <si>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</si>
  <si>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</si>
  <si>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</si>
  <si>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</si>
  <si>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</si>
  <si>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</si>
  <si>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</si>
  <si>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</si>
  <si>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</si>
  <si>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</si>
  <si>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</si>
  <si>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</si>
  <si>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</si>
  <si>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</si>
  <si>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</si>
  <si>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</si>
  <si>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</si>
  <si>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</si>
  <si>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</si>
  <si>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</si>
  <si>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</si>
  <si>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</si>
  <si>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</si>
  <si>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</si>
  <si>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</si>
  <si>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</si>
  <si>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</si>
  <si>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</si>
  <si>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</si>
  <si>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</si>
  <si>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</si>
  <si>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</si>
  <si>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</si>
  <si>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</si>
  <si>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</si>
  <si>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</si>
  <si>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</si>
  <si>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</si>
  <si>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</si>
  <si>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</si>
  <si>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</si>
  <si>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</si>
  <si>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</si>
  <si>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</si>
  <si>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</si>
  <si>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</si>
  <si>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</si>
  <si>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</si>
  <si>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</si>
  <si>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</si>
  <si>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</si>
  <si>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</si>
  <si>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</si>
  <si>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</si>
  <si>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</si>
  <si>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</si>
  <si>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</si>
  <si>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</si>
  <si>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</si>
  <si>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</si>
  <si>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</si>
  <si>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</si>
  <si>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</si>
  <si>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</si>
  <si>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</si>
  <si>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</si>
  <si>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</si>
  <si>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</si>
  <si>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</si>
  <si>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</si>
  <si>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</si>
  <si>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</si>
  <si>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</si>
  <si>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</si>
  <si>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</si>
  <si>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</si>
  <si>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</si>
  <si>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</si>
  <si>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</si>
  <si>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</si>
  <si>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</si>
  <si>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</si>
  <si>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</si>
  <si>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</si>
  <si>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</si>
  <si>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</si>
  <si>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</si>
  <si>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</si>
  <si>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</si>
  <si>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</si>
  <si>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</si>
  <si>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</si>
  <si>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</si>
  <si>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</si>
  <si>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</si>
  <si>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</si>
  <si>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</si>
  <si>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</si>
  <si>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</si>
  <si>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</si>
  <si>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</si>
  <si>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</si>
  <si>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</si>
  <si>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</si>
  <si>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</si>
  <si>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</si>
  <si>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</si>
  <si>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</si>
  <si>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</si>
  <si>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</si>
  <si>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</si>
  <si>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</si>
  <si>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</si>
  <si>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</si>
  <si>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</si>
  <si>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</si>
  <si>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</si>
  <si>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</si>
  <si>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</si>
  <si>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</si>
  <si>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</si>
  <si>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</si>
  <si>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</si>
  <si>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</si>
  <si>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</si>
  <si>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</si>
  <si>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</si>
  <si>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</si>
  <si>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</si>
  <si>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</si>
  <si>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</si>
  <si>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</si>
  <si>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</si>
  <si>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</si>
  <si>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</si>
  <si>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</si>
  <si>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</si>
  <si>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</si>
  <si>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</si>
  <si>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</si>
  <si>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</si>
  <si>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</si>
  <si>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</si>
  <si>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</si>
  <si>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</si>
  <si>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</si>
  <si>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</si>
  <si>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</si>
  <si>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</si>
  <si>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</si>
  <si>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</si>
  <si>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</si>
  <si>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</si>
  <si>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</si>
  <si>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</si>
  <si>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</si>
  <si>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</si>
  <si>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</si>
  <si>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</si>
  <si>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</si>
  <si>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</si>
  <si>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</si>
  <si>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</si>
  <si>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</si>
  <si>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</si>
  <si>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</si>
  <si>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</si>
  <si>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</si>
  <si>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</si>
  <si>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</si>
  <si>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</si>
  <si>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</si>
  <si>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</si>
  <si>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</si>
  <si>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</si>
  <si>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</si>
  <si>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</si>
  <si>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</si>
  <si>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</si>
  <si>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</si>
  <si>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</si>
  <si>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</si>
  <si>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</si>
  <si>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</si>
  <si>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</si>
  <si>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</si>
  <si>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</si>
  <si>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</si>
  <si>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</si>
  <si>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</si>
  <si>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</si>
  <si>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</si>
  <si>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</si>
  <si>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</si>
  <si>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</si>
  <si>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</si>
  <si>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</si>
  <si>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</si>
  <si>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</si>
  <si>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</si>
  <si>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</si>
  <si>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</si>
  <si>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</si>
  <si>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</si>
  <si>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</si>
  <si>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</si>
  <si>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</si>
  <si>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</si>
  <si>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</si>
  <si>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</si>
  <si>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</si>
  <si>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</si>
  <si>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</si>
  <si>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</si>
  <si>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</si>
  <si>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</si>
  <si>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</si>
  <si>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</si>
  <si>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</si>
  <si>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</si>
  <si>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</si>
  <si>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</si>
  <si>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</si>
  <si>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</si>
  <si>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</si>
  <si>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</si>
  <si>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</si>
  <si>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</si>
  <si>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</si>
  <si>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</si>
  <si>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</si>
  <si>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</si>
  <si>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</si>
  <si>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</si>
  <si>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</si>
  <si>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</si>
  <si>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</si>
  <si>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</si>
  <si>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</si>
  <si>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</si>
  <si>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</si>
  <si>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</si>
  <si>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</si>
  <si>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</si>
  <si>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</si>
  <si>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</si>
  <si>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</si>
  <si>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</si>
  <si>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</si>
  <si>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</si>
  <si>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</si>
  <si>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</si>
  <si>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</si>
  <si>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</si>
  <si>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</si>
  <si>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</si>
  <si>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</si>
  <si>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</si>
  <si>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</si>
  <si>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</si>
  <si>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</si>
  <si>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</si>
  <si>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</si>
  <si>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</si>
  <si>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</si>
  <si>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</si>
  <si>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</si>
  <si>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</si>
  <si>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</si>
  <si>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</si>
  <si>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</si>
  <si>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</si>
  <si>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</si>
  <si>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</si>
  <si>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</si>
  <si>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</si>
  <si>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</si>
  <si>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</si>
  <si>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</si>
  <si>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</si>
  <si>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</si>
  <si>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</si>
  <si>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</si>
  <si>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</si>
  <si>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</si>
  <si>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</si>
  <si>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</si>
  <si>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</si>
  <si>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</si>
  <si>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</si>
  <si>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</si>
  <si>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</si>
  <si>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</si>
  <si>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</si>
  <si>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</si>
  <si>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</si>
  <si>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</si>
  <si>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</si>
  <si>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</si>
  <si>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</si>
  <si>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</si>
  <si>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</si>
  <si>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</si>
  <si>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</si>
  <si>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</si>
  <si>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</si>
  <si>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</si>
  <si>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</si>
  <si>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</si>
  <si>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</si>
  <si>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</si>
  <si>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</si>
  <si>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</si>
  <si>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</si>
  <si>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</si>
  <si>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</si>
  <si>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</si>
  <si>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</si>
  <si>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</si>
  <si>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</si>
  <si>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</si>
  <si>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</si>
  <si>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</si>
  <si>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</si>
  <si>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</si>
  <si>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</si>
  <si>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</si>
  <si>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</si>
  <si>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</si>
  <si>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</si>
  <si>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</si>
  <si>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</si>
  <si>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</si>
  <si>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</si>
  <si>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</si>
  <si>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</si>
  <si>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</si>
  <si>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</si>
  <si>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</si>
  <si>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</si>
  <si>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</si>
  <si>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</si>
  <si>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</si>
  <si>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</si>
  <si>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</si>
  <si>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</si>
  <si>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</si>
  <si>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</si>
  <si>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</si>
  <si>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</si>
  <si>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</si>
  <si>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</si>
  <si>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</si>
  <si>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</si>
  <si>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</si>
  <si>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</si>
  <si>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</si>
  <si>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</si>
  <si>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</si>
  <si>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</si>
  <si>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</si>
  <si>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</si>
  <si>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</si>
  <si>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</si>
  <si>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</si>
  <si>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</si>
  <si>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</si>
  <si>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</si>
  <si>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</si>
  <si>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</si>
  <si>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</si>
  <si>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</si>
  <si>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</si>
  <si>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</si>
  <si>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</si>
  <si>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</si>
  <si>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</si>
  <si>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</si>
  <si>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</si>
  <si>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</si>
  <si>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</si>
  <si>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</si>
  <si>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</si>
  <si>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</si>
  <si>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</si>
  <si>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</si>
  <si>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</si>
  <si>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</si>
  <si>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</si>
  <si>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</si>
  <si>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</si>
  <si>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</si>
  <si>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</si>
  <si>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</si>
  <si>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</si>
  <si>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</si>
  <si>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</si>
  <si>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</si>
  <si>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</si>
  <si>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</si>
  <si>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</si>
  <si>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</si>
  <si>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</si>
  <si>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</si>
  <si>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</si>
  <si>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</si>
  <si>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</si>
  <si>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</si>
  <si>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</si>
  <si>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</si>
  <si>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</si>
  <si>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</si>
  <si>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</si>
  <si>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</si>
  <si>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</si>
  <si>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</si>
  <si>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</si>
  <si>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</si>
  <si>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</si>
  <si>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</si>
  <si>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</si>
  <si>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</si>
  <si>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</si>
  <si>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</si>
  <si>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</si>
  <si>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</si>
  <si>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</si>
  <si>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</si>
  <si>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</si>
  <si>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</si>
  <si>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</si>
  <si>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</si>
  <si>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</si>
  <si>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</si>
  <si>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</si>
  <si>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</si>
  <si>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</si>
  <si>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</si>
  <si>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</si>
  <si>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</si>
  <si>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</si>
  <si>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</si>
  <si>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</si>
  <si>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</si>
  <si>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</si>
  <si>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</si>
  <si>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</si>
  <si>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</si>
  <si>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</si>
  <si>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</si>
  <si>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</si>
  <si>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</si>
  <si>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</si>
  <si>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</si>
  <si>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</si>
  <si>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</si>
  <si>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</si>
  <si>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</si>
  <si>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</si>
  <si>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</si>
  <si>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</si>
  <si>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</si>
  <si>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</si>
  <si>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</si>
  <si>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</si>
  <si>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</si>
  <si>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</si>
  <si>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</si>
  <si>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</si>
  <si>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</si>
  <si>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</si>
  <si>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</si>
  <si>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</si>
  <si>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</si>
  <si>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</si>
  <si>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</si>
  <si>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</si>
  <si>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</si>
  <si>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</si>
  <si>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</si>
  <si>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</si>
  <si>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</si>
  <si>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</si>
  <si>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</si>
  <si>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</si>
  <si>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</si>
  <si>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</si>
  <si>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</si>
  <si>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</si>
  <si>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</si>
  <si>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</si>
  <si>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</si>
  <si>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</si>
  <si>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</si>
  <si>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</si>
  <si>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</si>
  <si>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</si>
  <si>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</si>
  <si>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</si>
  <si>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</si>
  <si>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</si>
  <si>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</si>
  <si>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</si>
  <si>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</si>
  <si>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</si>
  <si>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</si>
  <si>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</si>
  <si>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</si>
  <si>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</si>
  <si>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</si>
  <si>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</si>
  <si>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</si>
  <si>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</si>
  <si>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</si>
  <si>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</si>
  <si>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</si>
  <si>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</si>
  <si>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</si>
  <si>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</si>
  <si>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</si>
  <si>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</si>
  <si>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</si>
  <si>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</si>
  <si>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</si>
  <si>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</si>
  <si>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</si>
  <si>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</si>
  <si>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</si>
  <si>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</si>
  <si>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</si>
  <si>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</si>
  <si>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</si>
  <si>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</si>
  <si>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</si>
  <si>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</si>
  <si>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</si>
  <si>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</si>
  <si>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</si>
  <si>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</si>
  <si>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</si>
  <si>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</si>
  <si>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</si>
  <si>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</si>
  <si>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</si>
  <si>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</si>
  <si>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</si>
  <si>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</si>
  <si>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</si>
  <si>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</si>
  <si>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</si>
  <si>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</si>
  <si>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</si>
  <si>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</si>
  <si>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</si>
  <si>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</si>
  <si>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</si>
  <si>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</si>
  <si>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</si>
  <si>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</si>
  <si>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</si>
  <si>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</si>
  <si>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</si>
  <si>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</si>
  <si>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</si>
  <si>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</si>
  <si>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</si>
  <si>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</si>
  <si>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</si>
  <si>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</si>
  <si>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</si>
  <si>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</si>
  <si>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</si>
  <si>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</si>
  <si>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</si>
  <si>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</si>
  <si>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</si>
  <si>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</si>
  <si>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</si>
  <si>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</si>
  <si>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</si>
  <si>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</si>
  <si>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</si>
  <si>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</si>
  <si>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</si>
  <si>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</si>
  <si>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</si>
  <si>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</si>
  <si>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</si>
  <si>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</si>
  <si>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</si>
  <si>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</si>
  <si>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</si>
  <si>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</si>
  <si>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</si>
  <si>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</si>
  <si>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</si>
  <si>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</si>
  <si>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</si>
  <si>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</si>
  <si>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</si>
  <si>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</si>
  <si>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</si>
  <si>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</si>
  <si>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</si>
  <si>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</si>
  <si>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</si>
  <si>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</si>
  <si>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</si>
  <si>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</si>
  <si>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</si>
  <si>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</si>
  <si>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</si>
  <si>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</si>
  <si>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</si>
  <si>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</si>
  <si>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</si>
  <si>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</si>
  <si>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</si>
  <si>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</si>
  <si>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</si>
  <si>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</si>
  <si>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</si>
  <si>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</si>
  <si>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</si>
  <si>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</si>
  <si>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</si>
  <si>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</si>
  <si>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</si>
  <si>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</si>
  <si>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</si>
  <si>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</si>
  <si>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</si>
  <si>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</si>
  <si>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</si>
  <si>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</si>
  <si>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</si>
  <si>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</si>
  <si>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</si>
  <si>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</si>
  <si>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</si>
  <si>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</si>
  <si>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</si>
  <si>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</si>
  <si>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</si>
  <si>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</si>
  <si>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</si>
  <si>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</si>
  <si>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</si>
  <si>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</si>
  <si>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</si>
  <si>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</si>
  <si>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</si>
  <si>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</si>
  <si>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</si>
  <si>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</si>
  <si>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</si>
  <si>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</si>
  <si>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</si>
  <si>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</si>
  <si>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</si>
  <si>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</si>
  <si>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</si>
  <si>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</si>
  <si>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</si>
  <si>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</si>
  <si>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</si>
  <si>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</si>
  <si>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</si>
  <si>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</si>
  <si>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</si>
  <si>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</si>
  <si>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</si>
  <si>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</si>
  <si>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</si>
  <si>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</si>
  <si>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</si>
  <si>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</si>
  <si>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</si>
  <si>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</si>
  <si>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</si>
  <si>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</si>
  <si>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</si>
  <si>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</si>
  <si>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</si>
  <si>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</si>
  <si>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</si>
  <si>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</si>
  <si>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</si>
  <si>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</si>
  <si>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</si>
  <si>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</si>
  <si>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</si>
  <si>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</si>
  <si>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</si>
  <si>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</si>
  <si>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</si>
  <si>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</si>
  <si>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</si>
  <si>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</si>
  <si>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</si>
  <si>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</si>
  <si>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</si>
  <si>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</si>
  <si>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</si>
  <si>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</si>
  <si>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</si>
  <si>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</si>
  <si>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</si>
  <si>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</si>
  <si>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</si>
  <si>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</si>
  <si>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</si>
  <si>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</si>
  <si>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</si>
  <si>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</si>
  <si>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</si>
  <si>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</si>
  <si>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</si>
  <si>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</si>
  <si>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</si>
  <si>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</si>
  <si>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</si>
  <si>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</si>
  <si>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</si>
  <si>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</si>
  <si>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</si>
  <si>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</si>
  <si>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</si>
  <si>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</si>
  <si>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</si>
  <si>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</si>
  <si>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</si>
  <si>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</si>
  <si>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</si>
  <si>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</si>
  <si>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</si>
  <si>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</si>
  <si>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</si>
  <si>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</si>
  <si>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</si>
  <si>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</si>
  <si>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</si>
  <si>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</si>
  <si>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</si>
  <si>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</si>
  <si>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</si>
  <si>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</si>
  <si>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</si>
  <si>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</si>
  <si>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</si>
  <si>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</si>
  <si>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</si>
  <si>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</si>
  <si>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</si>
  <si>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</si>
  <si>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</si>
  <si>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</si>
  <si>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</si>
  <si>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</si>
  <si>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</si>
  <si>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</si>
  <si>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</si>
  <si>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</si>
  <si>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</si>
  <si>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</si>
  <si>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</si>
  <si>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</si>
  <si>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</si>
  <si>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</si>
  <si>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</si>
  <si>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</si>
  <si>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</si>
  <si>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</si>
  <si>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</si>
  <si>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</si>
  <si>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</si>
  <si>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</si>
  <si>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</si>
  <si>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</si>
  <si>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</si>
  <si>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</si>
  <si>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</si>
  <si>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</si>
  <si>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</si>
  <si>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</si>
  <si>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</si>
  <si>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</si>
  <si>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</si>
  <si>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</si>
  <si>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</si>
  <si>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</si>
  <si>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</si>
  <si>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</si>
  <si>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</si>
  <si>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</si>
  <si>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</si>
  <si>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</si>
  <si>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</si>
  <si>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</si>
  <si>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</si>
  <si>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</si>
  <si>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</si>
  <si>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</si>
  <si>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</si>
  <si>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</si>
  <si>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</si>
  <si>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</si>
  <si>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</si>
  <si>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</si>
  <si>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</si>
  <si>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</si>
  <si>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</si>
  <si>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</si>
  <si>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</si>
  <si>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</si>
  <si>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</si>
  <si>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</si>
  <si>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</si>
  <si>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</si>
  <si>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</si>
  <si>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</si>
  <si>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</si>
  <si>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</si>
  <si>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</si>
  <si>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</si>
  <si>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</si>
  <si>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</si>
  <si>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</si>
  <si>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</si>
  <si>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</si>
  <si>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</si>
  <si>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</si>
  <si>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</si>
  <si>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</si>
  <si>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</si>
  <si>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</si>
  <si>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</si>
  <si>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</si>
  <si>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</si>
  <si>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</si>
  <si>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</si>
  <si>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</si>
  <si>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</si>
  <si>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</si>
  <si>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</si>
  <si>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</si>
  <si>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</si>
  <si>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</si>
  <si>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</si>
  <si>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</si>
  <si>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</si>
  <si>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</si>
  <si>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</si>
  <si>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</si>
  <si>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</si>
  <si>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</si>
  <si>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</si>
  <si>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</si>
  <si>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</si>
  <si>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</si>
  <si>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</si>
  <si>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</si>
  <si>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</si>
  <si>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</si>
  <si>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</si>
  <si>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</si>
  <si>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</si>
  <si>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</si>
  <si>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</si>
  <si>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</si>
  <si>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</si>
  <si>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</si>
  <si>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</si>
  <si>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</si>
  <si>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</si>
  <si>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</si>
  <si>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</si>
  <si>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</si>
  <si>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</si>
  <si>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</si>
  <si>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</si>
  <si>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</si>
  <si>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</si>
  <si>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</si>
  <si>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</si>
  <si>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</si>
  <si>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</si>
  <si>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</si>
  <si>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</si>
  <si>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</si>
  <si>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</si>
  <si>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</si>
  <si>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</si>
  <si>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</si>
  <si>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</si>
  <si>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</si>
  <si>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</si>
  <si>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</si>
  <si>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</si>
  <si>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</si>
  <si>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</si>
  <si>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</si>
  <si>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</si>
  <si>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</si>
  <si>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</si>
  <si>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</si>
  <si>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</si>
  <si>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</si>
  <si>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</si>
  <si>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</si>
  <si>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</si>
  <si>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</si>
  <si>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</si>
  <si>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</si>
  <si>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</si>
  <si>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</si>
  <si>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</si>
  <si>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</si>
  <si>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</si>
  <si>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</si>
  <si>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</si>
  <si>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</si>
  <si>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</si>
  <si>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</si>
  <si>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</si>
  <si>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</si>
  <si>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</si>
  <si>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</si>
  <si>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</si>
  <si>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</si>
  <si>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</si>
  <si>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</si>
  <si>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</si>
  <si>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</si>
  <si>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</si>
  <si>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</si>
  <si>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</si>
  <si>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</si>
  <si>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</si>
  <si>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</si>
  <si>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</si>
  <si>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</si>
  <si>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</si>
  <si>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</si>
  <si>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</si>
  <si>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</si>
  <si>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</si>
  <si>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</si>
  <si>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</si>
  <si>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</si>
  <si>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</si>
  <si>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</si>
  <si>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</si>
  <si>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</si>
  <si>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</si>
  <si>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</si>
  <si>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</si>
  <si>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</si>
  <si>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</si>
  <si>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</si>
  <si>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</si>
  <si>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</si>
  <si>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</si>
  <si>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</si>
  <si>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</si>
  <si>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</si>
  <si>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</si>
  <si>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</si>
  <si>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</si>
  <si>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</si>
  <si>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</si>
  <si>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</si>
  <si>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</si>
  <si>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</si>
  <si>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</si>
  <si>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</si>
  <si>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</si>
  <si>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</si>
  <si>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</si>
  <si>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</si>
  <si>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</si>
  <si>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</si>
  <si>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</si>
  <si>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</si>
  <si>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</si>
  <si>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</si>
  <si>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</si>
  <si>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</si>
  <si>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</si>
  <si>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</si>
  <si>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</si>
  <si>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</si>
  <si>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</si>
  <si>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</si>
  <si>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</si>
  <si>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</si>
  <si>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</si>
  <si>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</si>
  <si>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</si>
  <si>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</si>
  <si>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</si>
  <si>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</si>
  <si>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</si>
  <si>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</si>
  <si>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</si>
  <si>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</si>
  <si>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</si>
  <si>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</si>
  <si>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</si>
  <si>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</si>
  <si>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</si>
  <si>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</si>
  <si>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</si>
  <si>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</si>
  <si>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</si>
  <si>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</si>
  <si>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</si>
  <si>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</si>
  <si>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</si>
  <si>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</si>
  <si>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</si>
  <si>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</si>
  <si>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</si>
  <si>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</si>
  <si>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</si>
  <si>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</si>
  <si>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</si>
  <si>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</si>
  <si>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</si>
  <si>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</si>
  <si>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</si>
  <si>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</si>
  <si>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</si>
  <si>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</si>
  <si>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</si>
  <si>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</si>
  <si>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</si>
  <si>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</si>
  <si>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</si>
  <si>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</si>
  <si>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</si>
  <si>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</si>
  <si>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</si>
  <si>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</si>
  <si>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</si>
  <si>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</si>
  <si>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</si>
  <si>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</si>
  <si>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</si>
  <si>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</si>
  <si>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</si>
  <si>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</si>
  <si>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</si>
  <si>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</si>
  <si>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</si>
  <si>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</si>
  <si>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</si>
  <si>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</si>
  <si>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</si>
  <si>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</si>
  <si>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</si>
  <si>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</si>
  <si>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</si>
  <si>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</si>
  <si>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</si>
  <si>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</si>
  <si>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</si>
  <si>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</si>
  <si>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</si>
  <si>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</si>
  <si>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</si>
  <si>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</si>
  <si>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</si>
  <si>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</si>
  <si>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</si>
  <si>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</si>
  <si>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</si>
  <si>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</si>
  <si>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</si>
  <si>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</si>
  <si>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</si>
  <si>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</si>
  <si>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</si>
  <si>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</si>
  <si>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</si>
  <si>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</si>
  <si>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</si>
  <si>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</si>
  <si>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</si>
  <si>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</si>
  <si>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</si>
  <si>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</si>
  <si>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</si>
  <si>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</si>
  <si>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</si>
  <si>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</si>
  <si>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</si>
  <si>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</si>
  <si>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</si>
  <si>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</si>
  <si>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</si>
  <si>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</si>
  <si>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</si>
  <si>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</si>
  <si>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</si>
  <si>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</si>
  <si>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</si>
  <si>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</si>
  <si>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</si>
  <si>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</si>
  <si>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</si>
  <si>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</si>
  <si>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</si>
  <si>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</si>
  <si>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</si>
  <si>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</si>
  <si>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</si>
  <si>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</si>
  <si>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</si>
  <si>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</si>
  <si>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</si>
  <si>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</si>
  <si>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</si>
  <si>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</si>
  <si>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</si>
  <si>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</si>
  <si>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</si>
  <si>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</si>
  <si>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</si>
  <si>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</si>
  <si>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</si>
  <si>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</si>
  <si>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</si>
  <si>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</si>
  <si>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</si>
  <si>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</si>
  <si>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</si>
  <si>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</si>
  <si>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</si>
  <si>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</si>
  <si>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</si>
  <si>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</si>
  <si>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</si>
  <si>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</si>
  <si>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</si>
  <si>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</si>
  <si>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</si>
  <si>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</si>
  <si>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</si>
  <si>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</si>
  <si>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</si>
  <si>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</si>
  <si>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</si>
  <si>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</si>
  <si>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</si>
  <si>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</si>
  <si>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</si>
  <si>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</si>
  <si>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</si>
  <si>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</si>
  <si>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</si>
  <si>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</si>
  <si>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</si>
  <si>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</si>
  <si>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</si>
  <si>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</si>
  <si>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</si>
  <si>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</si>
  <si>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</si>
  <si>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</si>
  <si>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</si>
  <si>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</si>
  <si>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</si>
  <si>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</si>
  <si>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</si>
  <si>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</si>
  <si>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</si>
  <si>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</si>
  <si>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</si>
  <si>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</si>
  <si>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</si>
  <si>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</si>
  <si>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</si>
  <si>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</si>
  <si>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</si>
  <si>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</si>
  <si>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</si>
  <si>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</si>
  <si>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</si>
  <si>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</si>
  <si>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</si>
  <si>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</si>
  <si>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</si>
  <si>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</si>
  <si>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</si>
  <si>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</si>
  <si>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</si>
  <si>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</si>
  <si>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</si>
  <si>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</si>
  <si>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</si>
  <si>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</si>
  <si>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</si>
  <si>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</si>
  <si>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</si>
  <si>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</si>
  <si>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</si>
  <si>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</si>
  <si>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</si>
  <si>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</si>
  <si>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</si>
  <si>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</si>
  <si>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</si>
  <si>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</si>
  <si>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</si>
  <si>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</si>
  <si>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</si>
  <si>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</si>
  <si>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</si>
  <si>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</si>
  <si>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</si>
  <si>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</si>
  <si>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</si>
  <si>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</si>
  <si>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</si>
  <si>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</si>
  <si>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</si>
  <si>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</si>
  <si>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</si>
  <si>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</si>
  <si>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</si>
  <si>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</si>
  <si>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</si>
  <si>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</si>
  <si>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</si>
  <si>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</si>
  <si>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</si>
  <si>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</si>
  <si>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</si>
  <si>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</si>
  <si>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</si>
  <si>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</si>
  <si>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</si>
  <si>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</si>
  <si>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</si>
  <si>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</si>
  <si>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</si>
  <si>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</si>
  <si>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</si>
  <si>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</si>
  <si>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</si>
  <si>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</si>
  <si>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</si>
  <si>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</si>
  <si>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</si>
  <si>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</si>
  <si>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</si>
  <si>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</si>
  <si>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</si>
  <si>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</si>
  <si>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</si>
  <si>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</si>
  <si>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</si>
  <si>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</si>
  <si>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</si>
  <si>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</si>
  <si>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</si>
  <si>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</si>
  <si>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</si>
  <si>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</si>
  <si>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</si>
  <si>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</si>
  <si>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</si>
  <si>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</si>
  <si>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</si>
  <si>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</si>
  <si>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</si>
  <si>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</si>
  <si>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</si>
  <si>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</si>
  <si>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</si>
  <si>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</si>
  <si>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</si>
  <si>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</si>
  <si>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</si>
  <si>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</si>
  <si>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</si>
  <si>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</si>
  <si>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</si>
  <si>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</si>
  <si>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</si>
  <si>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</si>
  <si>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</si>
  <si>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</si>
  <si>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</si>
  <si>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</si>
  <si>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</si>
  <si>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</si>
  <si>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</si>
  <si>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</si>
  <si>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</si>
  <si>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</si>
  <si>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</si>
  <si>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</si>
  <si>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</si>
  <si>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</si>
  <si>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</si>
  <si>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</si>
  <si>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</si>
  <si>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</si>
  <si>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</si>
  <si>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</si>
  <si>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</si>
  <si>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</si>
  <si>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</si>
  <si>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</si>
  <si>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</si>
  <si>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</si>
  <si>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</si>
  <si>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</si>
  <si>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</si>
  <si>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</si>
  <si>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</si>
  <si>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</si>
  <si>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</si>
  <si>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</si>
  <si>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</si>
  <si>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</si>
  <si>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</si>
  <si>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</si>
  <si>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</si>
  <si>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</si>
  <si>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</si>
  <si>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</si>
  <si>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</si>
  <si>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</si>
  <si>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</si>
  <si>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</si>
  <si>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</si>
  <si>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</si>
  <si>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</si>
  <si>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</si>
  <si>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</si>
  <si>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</si>
  <si>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</si>
  <si>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</si>
  <si>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</si>
  <si>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</si>
  <si>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</si>
  <si>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</si>
  <si>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</si>
  <si>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</si>
  <si>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</si>
  <si>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</si>
  <si>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</si>
  <si>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</si>
  <si>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</si>
  <si>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</si>
  <si>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</si>
  <si>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</si>
  <si>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</si>
  <si>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</si>
  <si>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</si>
  <si>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</si>
  <si>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</si>
  <si>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</si>
  <si>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</si>
  <si>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</si>
  <si>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</si>
  <si>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</si>
  <si>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</si>
  <si>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</si>
  <si>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</si>
  <si>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</si>
  <si>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</si>
  <si>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</si>
  <si>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</si>
  <si>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</si>
  <si>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</si>
  <si>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</si>
  <si>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</si>
  <si>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</si>
  <si>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</si>
  <si>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</si>
  <si>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</si>
  <si>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</si>
  <si>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</si>
  <si>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</si>
  <si>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</si>
  <si>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</si>
  <si>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</si>
  <si>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</si>
  <si>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</si>
  <si>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</si>
  <si>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</si>
  <si>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</si>
  <si>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</si>
  <si>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</si>
  <si>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</si>
  <si>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</si>
  <si>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</si>
  <si>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</si>
  <si>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</si>
  <si>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</si>
  <si>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</si>
  <si>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</si>
  <si>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</si>
  <si>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</si>
  <si>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</si>
  <si>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</si>
  <si>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</si>
  <si>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</si>
  <si>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</si>
  <si>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</si>
  <si>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</si>
  <si>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</si>
  <si>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</si>
  <si>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</si>
  <si>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</si>
  <si>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</si>
  <si>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</si>
  <si>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</si>
  <si>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</si>
  <si>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</si>
  <si>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</si>
  <si>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</si>
  <si>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</si>
  <si>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</si>
  <si>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</si>
  <si>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</si>
  <si>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</si>
  <si>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</si>
  <si>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</si>
  <si>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</si>
  <si>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</si>
  <si>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</si>
  <si>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</si>
  <si>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</si>
  <si>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</si>
  <si>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</si>
  <si>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</si>
  <si>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</si>
  <si>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</si>
  <si>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</si>
  <si>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</si>
  <si>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</si>
  <si>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</si>
  <si>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</si>
  <si>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</si>
  <si>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</si>
  <si>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</si>
  <si>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</si>
  <si>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</si>
  <si>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</si>
  <si>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</si>
  <si>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</si>
  <si>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</si>
  <si>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</si>
  <si>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</si>
  <si>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</si>
  <si>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</si>
  <si>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</si>
  <si>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</si>
  <si>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</si>
  <si>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</si>
  <si>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</si>
  <si>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</si>
  <si>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</si>
  <si>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</si>
  <si>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</si>
  <si>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</si>
  <si>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</si>
  <si>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</si>
  <si>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</si>
  <si>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</si>
  <si>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</si>
  <si>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</si>
  <si>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</si>
  <si>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</si>
  <si>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</si>
  <si>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</si>
  <si>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</si>
  <si>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</si>
  <si>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</si>
  <si>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</si>
  <si>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</si>
  <si>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</si>
  <si>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</si>
  <si>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</si>
  <si>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</si>
  <si>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</si>
  <si>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</si>
  <si>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</si>
  <si>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</si>
  <si>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</si>
  <si>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</si>
  <si>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</si>
  <si>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</si>
  <si>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</si>
  <si>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</si>
  <si>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</si>
  <si>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</si>
  <si>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</si>
  <si>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</si>
  <si>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</si>
  <si>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</si>
  <si>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</si>
  <si>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</si>
  <si>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</si>
  <si>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</si>
  <si>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</si>
  <si>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</si>
  <si>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</si>
  <si>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</si>
  <si>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</si>
  <si>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</si>
  <si>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</si>
  <si>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</si>
  <si>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</si>
  <si>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</si>
  <si>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</si>
  <si>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</si>
  <si>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</si>
  <si>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</si>
  <si>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</si>
  <si>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</si>
  <si>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</si>
  <si>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</si>
  <si>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</si>
  <si>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</si>
  <si>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</si>
  <si>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</si>
  <si>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</si>
  <si>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</si>
  <si>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</si>
  <si>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</si>
  <si>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</si>
  <si>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</si>
  <si>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</si>
  <si>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</si>
  <si>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</si>
  <si>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</si>
  <si>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</si>
  <si>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</si>
  <si>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</si>
  <si>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</si>
  <si>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</si>
  <si>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</si>
  <si>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</si>
  <si>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</si>
  <si>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</si>
  <si>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</si>
  <si>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</si>
  <si>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</si>
  <si>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</si>
  <si>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</si>
  <si>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</si>
  <si>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</si>
  <si>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</si>
  <si>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</si>
  <si>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</si>
  <si>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</si>
  <si>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</si>
  <si>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</si>
  <si>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</si>
  <si>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</si>
  <si>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</si>
  <si>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</si>
  <si>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</si>
  <si>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</si>
  <si>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</si>
  <si>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</si>
  <si>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</si>
  <si>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</si>
  <si>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</si>
  <si>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</si>
  <si>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</si>
  <si>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</si>
  <si>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</si>
  <si>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</si>
  <si>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</si>
  <si>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</si>
  <si>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</si>
  <si>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</si>
  <si>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</si>
  <si>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</si>
  <si>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</si>
  <si>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</si>
  <si>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</si>
  <si>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</si>
  <si>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</si>
  <si>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</si>
  <si>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</si>
  <si>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</si>
  <si>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</si>
  <si>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</si>
  <si>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</si>
  <si>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</si>
  <si>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</si>
  <si>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</si>
  <si>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</si>
  <si>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</si>
  <si>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</si>
  <si>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</si>
  <si>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</si>
  <si>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</si>
  <si>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</si>
  <si>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</si>
  <si>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</si>
  <si>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</si>
  <si>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</si>
  <si>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</si>
  <si>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</si>
  <si>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</si>
  <si>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</si>
  <si>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</si>
  <si>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</si>
  <si>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</si>
  <si>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</si>
  <si>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</si>
  <si>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</si>
  <si>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</si>
  <si>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</si>
  <si>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</si>
  <si>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</si>
  <si>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</si>
  <si>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</si>
  <si>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</si>
  <si>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</si>
  <si>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</si>
  <si>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</si>
  <si>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</si>
  <si>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</si>
  <si>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</si>
  <si>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</si>
  <si>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</si>
  <si>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</si>
  <si>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</si>
  <si>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</si>
  <si>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</si>
  <si>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</si>
  <si>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</si>
  <si>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</si>
  <si>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</si>
  <si>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</si>
  <si>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</si>
  <si>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</si>
  <si>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</si>
  <si>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</si>
  <si>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</si>
  <si>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</si>
  <si>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</si>
  <si>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</si>
  <si>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</si>
  <si>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</si>
  <si>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</si>
  <si>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</si>
  <si>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</si>
  <si>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</si>
  <si>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</si>
  <si>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</si>
  <si>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</si>
  <si>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</si>
  <si>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</si>
  <si>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</si>
  <si>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</si>
  <si>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</si>
  <si>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</si>
  <si>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</si>
  <si>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</si>
  <si>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</si>
  <si>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</si>
  <si>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</si>
  <si>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</si>
  <si>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</si>
  <si>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</si>
  <si>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</si>
  <si>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</si>
  <si>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</si>
  <si>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</si>
  <si>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</si>
  <si>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</si>
  <si>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</si>
  <si>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</si>
  <si>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</si>
  <si>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</si>
  <si>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</si>
  <si>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</si>
  <si>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</si>
  <si>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</si>
  <si>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</si>
  <si>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</si>
  <si>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</si>
  <si>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</si>
  <si>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</si>
  <si>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</si>
  <si>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</si>
  <si>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</si>
  <si>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</si>
  <si>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</si>
  <si>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</si>
  <si>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</si>
  <si>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</si>
  <si>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</si>
  <si>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</si>
  <si>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</si>
  <si>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</si>
  <si>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</si>
  <si>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</si>
  <si>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</si>
  <si>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</si>
  <si>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</si>
  <si>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</si>
  <si>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</si>
  <si>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</si>
  <si>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</si>
  <si>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</si>
  <si>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</si>
  <si>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</si>
  <si>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</si>
  <si>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</si>
  <si>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</si>
  <si>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</si>
  <si>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</si>
  <si>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</si>
  <si>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</si>
  <si>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</si>
  <si>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</si>
  <si>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</si>
  <si>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</si>
  <si>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</si>
  <si>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</si>
  <si>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</si>
  <si>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</si>
  <si>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</si>
  <si>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</si>
  <si>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</si>
  <si>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</si>
  <si>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</si>
  <si>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</si>
  <si>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</si>
  <si>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</si>
  <si>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</si>
  <si>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</si>
  <si>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</si>
  <si>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</si>
  <si>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</si>
  <si>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</si>
  <si>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</si>
  <si>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</si>
  <si>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</si>
  <si>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</si>
  <si>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</si>
  <si>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</si>
  <si>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</si>
  <si>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</si>
  <si>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</si>
  <si>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</si>
  <si>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</si>
  <si>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</si>
  <si>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</si>
  <si>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</si>
  <si>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</si>
  <si>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</si>
  <si>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</si>
  <si>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</si>
  <si>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</si>
  <si>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</si>
  <si>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</si>
  <si>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</si>
  <si>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</si>
  <si>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</si>
  <si>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</si>
  <si>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</si>
  <si>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</si>
  <si>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</si>
  <si>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</si>
  <si>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</si>
  <si>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</si>
  <si>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</si>
  <si>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</si>
  <si>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</si>
  <si>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</si>
  <si>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</si>
  <si>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</si>
  <si>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</si>
  <si>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</si>
  <si>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</si>
  <si>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</si>
  <si>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</si>
  <si>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</si>
  <si>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</si>
  <si>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</si>
  <si>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</si>
  <si>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</si>
  <si>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</si>
  <si>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</si>
  <si>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</si>
  <si>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</si>
  <si>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</si>
  <si>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</si>
  <si>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</si>
  <si>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</si>
  <si>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</si>
  <si>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</si>
  <si>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</si>
  <si>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</si>
  <si>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</si>
  <si>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</si>
  <si>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</si>
  <si>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</si>
  <si>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</si>
  <si>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</si>
  <si>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</si>
  <si>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</si>
  <si>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</si>
  <si>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</si>
  <si>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</si>
  <si>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</si>
  <si>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</si>
  <si>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</si>
  <si>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</si>
  <si>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</si>
  <si>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</si>
  <si>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</si>
  <si>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</si>
  <si>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</si>
  <si>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</si>
  <si>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</si>
  <si>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</si>
  <si>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</si>
  <si>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</si>
  <si>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</si>
  <si>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</si>
  <si>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</si>
  <si>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</si>
  <si>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</si>
  <si>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</si>
  <si>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</si>
  <si>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</si>
  <si>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</si>
  <si>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</si>
  <si>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</si>
  <si>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</si>
  <si>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</si>
  <si>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</si>
  <si>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</si>
  <si>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</si>
  <si>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</si>
  <si>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</si>
  <si>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</si>
  <si>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</si>
  <si>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</si>
  <si>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</si>
  <si>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</si>
  <si>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</si>
  <si>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</si>
  <si>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</si>
  <si>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</si>
  <si>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</si>
  <si>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</si>
  <si>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</si>
  <si>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</si>
  <si>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</si>
  <si>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</si>
  <si>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</si>
  <si>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</si>
  <si>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</si>
  <si>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</si>
  <si>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</si>
  <si>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</si>
  <si>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</si>
  <si>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</si>
  <si>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</si>
  <si>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</si>
  <si>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</si>
  <si>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</si>
  <si>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</si>
  <si>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</si>
  <si>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</si>
  <si>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</si>
  <si>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</si>
  <si>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</si>
  <si>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</si>
  <si>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</si>
  <si>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</si>
  <si>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</si>
  <si>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</si>
  <si>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</si>
  <si>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</si>
  <si>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</si>
  <si>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</si>
  <si>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</si>
  <si>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</si>
  <si>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</si>
  <si>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</si>
  <si>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</si>
  <si>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</si>
  <si>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</si>
  <si>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</si>
  <si>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</si>
  <si>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</si>
  <si>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</si>
  <si>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</si>
  <si>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</si>
  <si>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</si>
  <si>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</si>
  <si>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</si>
  <si>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</si>
  <si>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</si>
  <si>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</si>
  <si>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</si>
  <si>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</si>
  <si>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</si>
  <si>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</si>
  <si>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</si>
  <si>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</si>
  <si>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</si>
  <si>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</si>
  <si>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</si>
  <si>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</si>
  <si>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</si>
  <si>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</si>
  <si>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</si>
  <si>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</si>
  <si>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</si>
  <si>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</si>
  <si>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</si>
  <si>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</si>
  <si>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</si>
  <si>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</si>
  <si>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</si>
  <si>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</si>
  <si>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</si>
  <si>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</si>
  <si>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</si>
  <si>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</si>
  <si>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</si>
  <si>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</si>
  <si>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</si>
  <si>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</si>
  <si>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</si>
  <si>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</si>
  <si>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</si>
  <si>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</si>
  <si>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</si>
  <si>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</si>
  <si>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</si>
  <si>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</si>
  <si>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</si>
  <si>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</si>
  <si>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</si>
  <si>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</si>
  <si>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</si>
  <si>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</si>
  <si>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</si>
  <si>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</si>
  <si>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</si>
  <si>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</si>
  <si>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</si>
  <si>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</si>
  <si>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</si>
  <si>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</si>
  <si>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</si>
  <si>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</si>
  <si>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</si>
  <si>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</si>
  <si>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</si>
  <si>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</si>
  <si>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</si>
  <si>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</si>
  <si>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</si>
  <si>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</si>
  <si>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</si>
  <si>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</si>
  <si>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</si>
  <si>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</si>
  <si>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</si>
  <si>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</si>
  <si>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</si>
  <si>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</si>
  <si>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</si>
  <si>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</si>
  <si>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</si>
  <si>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</si>
  <si>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</si>
  <si>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</si>
  <si>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</si>
  <si>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</si>
  <si>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</si>
  <si>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</si>
  <si>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</si>
  <si>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</si>
  <si>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</si>
  <si>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</si>
  <si>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</si>
  <si>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</si>
  <si>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</si>
  <si>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</si>
  <si>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</si>
  <si>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</si>
  <si>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</si>
  <si>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</si>
  <si>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</si>
  <si>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</si>
  <si>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</si>
  <si>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</si>
  <si>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</si>
  <si>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</si>
  <si>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</si>
  <si>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</si>
  <si>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</si>
  <si>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</si>
  <si>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</si>
  <si>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</si>
  <si>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</si>
  <si>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</si>
  <si>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</si>
  <si>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</si>
  <si>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</si>
  <si>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</si>
  <si>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</si>
  <si>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</si>
  <si>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</si>
  <si>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</si>
  <si>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</si>
  <si>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</si>
  <si>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</si>
  <si>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</si>
  <si>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</si>
  <si>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</si>
  <si>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</si>
  <si>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</si>
  <si>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</si>
  <si>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</si>
  <si>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</si>
  <si>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</si>
  <si>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</si>
  <si>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</si>
  <si>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</si>
  <si>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</si>
  <si>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</si>
  <si>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</si>
  <si>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</si>
  <si>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</si>
  <si>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</si>
  <si>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</si>
  <si>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</si>
  <si>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</si>
  <si>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</si>
  <si>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</si>
  <si>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</si>
  <si>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</si>
  <si>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</si>
  <si>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</si>
  <si>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</si>
  <si>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</si>
  <si>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</si>
  <si>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</si>
  <si>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</si>
  <si>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</si>
  <si>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</si>
  <si>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</si>
  <si>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</si>
  <si>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</si>
  <si>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</si>
  <si>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</si>
  <si>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</si>
  <si>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</si>
  <si>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</si>
  <si>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</si>
  <si>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</si>
  <si>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</si>
  <si>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</si>
  <si>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</si>
  <si>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</si>
  <si>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</si>
  <si>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</si>
  <si>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</si>
  <si>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</si>
  <si>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</si>
  <si>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</si>
  <si>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</si>
  <si>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</si>
  <si>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</si>
  <si>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</si>
  <si>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</si>
  <si>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</si>
  <si>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</si>
  <si>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</si>
  <si>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</si>
  <si>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</si>
  <si>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</si>
  <si>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</si>
  <si>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</si>
  <si>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</si>
  <si>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</si>
  <si>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</si>
  <si>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</si>
  <si>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</si>
  <si>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</si>
  <si>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</si>
  <si>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</si>
  <si>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</si>
  <si>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</si>
  <si>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</si>
  <si>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</si>
  <si>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</si>
  <si>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</si>
  <si>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</si>
  <si>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</si>
  <si>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</si>
  <si>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</si>
  <si>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</si>
  <si>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</si>
  <si>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</si>
  <si>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</si>
  <si>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</si>
  <si>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</si>
  <si>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</si>
  <si>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</si>
  <si>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</si>
  <si>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</si>
  <si>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</si>
  <si>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</si>
  <si>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</si>
  <si>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</si>
  <si>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</si>
  <si>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</si>
  <si>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</si>
  <si>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</si>
  <si>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</si>
  <si>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</si>
  <si>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</si>
  <si>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</si>
  <si>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</si>
  <si>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</si>
  <si>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</si>
  <si>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</si>
  <si>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</si>
  <si>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</si>
  <si>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</si>
  <si>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</si>
  <si>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</si>
  <si>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</si>
  <si>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</si>
  <si>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</si>
  <si>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</si>
  <si>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</si>
  <si>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</si>
  <si>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</si>
  <si>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</si>
  <si>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</si>
  <si>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</si>
  <si>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</si>
  <si>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</si>
  <si>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</si>
  <si>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</si>
  <si>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</si>
  <si>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</si>
  <si>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</si>
  <si>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</si>
  <si>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</si>
  <si>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</si>
  <si>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</si>
  <si>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</si>
  <si>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</si>
  <si>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</si>
  <si>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</si>
  <si>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</si>
  <si>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</si>
  <si>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</si>
  <si>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</si>
  <si>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</si>
  <si>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</si>
  <si>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</si>
  <si>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</si>
  <si>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</si>
  <si>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</si>
  <si>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</si>
  <si>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</si>
  <si>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</si>
  <si>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</si>
  <si>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</si>
  <si>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</si>
  <si>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</si>
  <si>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</si>
  <si>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</si>
  <si>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</si>
  <si>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</si>
  <si>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</si>
  <si>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</si>
  <si>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</si>
  <si>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</si>
  <si>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</si>
  <si>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</si>
  <si>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</si>
  <si>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</si>
  <si>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</si>
  <si>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</si>
  <si>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</si>
  <si>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</si>
  <si>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</si>
  <si>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</si>
  <si>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</si>
  <si>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</si>
  <si>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</si>
  <si>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</si>
  <si>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</si>
  <si>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</si>
  <si>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</si>
  <si>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</si>
  <si>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</si>
  <si>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</si>
  <si>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</si>
  <si>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</si>
  <si>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</si>
  <si>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</si>
  <si>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</si>
  <si>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</si>
  <si>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</si>
  <si>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</si>
  <si>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</si>
  <si>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</si>
  <si>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</si>
  <si>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</si>
  <si>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</si>
  <si>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</si>
  <si>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</si>
  <si>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</si>
  <si>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</si>
  <si>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</si>
  <si>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</si>
  <si>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</si>
  <si>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</si>
  <si>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</si>
  <si>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</si>
  <si>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</si>
  <si>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</si>
  <si>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</si>
  <si>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</si>
  <si>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</si>
  <si>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</si>
  <si>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</si>
  <si>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</si>
  <si>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</si>
  <si>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</si>
  <si>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</si>
  <si>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</si>
  <si>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</si>
  <si>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</si>
  <si>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</si>
  <si>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</si>
  <si>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</si>
  <si>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</si>
  <si>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</si>
  <si>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</si>
  <si>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</si>
  <si>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</si>
  <si>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</si>
  <si>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</si>
  <si>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</si>
  <si>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</si>
  <si>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</si>
  <si>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</si>
  <si>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</si>
  <si>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</si>
  <si>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</si>
  <si>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</si>
  <si>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</si>
  <si>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</si>
  <si>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</si>
  <si>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</si>
  <si>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</si>
  <si>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</si>
  <si>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</si>
  <si>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</si>
  <si>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</si>
  <si>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</si>
  <si>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</si>
  <si>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</si>
  <si>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</si>
  <si>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</si>
  <si>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</si>
  <si>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</si>
  <si>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</si>
  <si>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</si>
  <si>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</si>
  <si>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</si>
  <si>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</si>
  <si>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</si>
  <si>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</si>
  <si>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</si>
  <si>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</si>
  <si>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</si>
  <si>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</si>
  <si>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</si>
  <si>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</si>
  <si>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</si>
  <si>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</si>
  <si>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</si>
  <si>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</si>
  <si>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</si>
  <si>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</si>
  <si>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</si>
  <si>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</si>
  <si>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</si>
  <si>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</si>
  <si>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</si>
  <si>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</si>
  <si>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</si>
  <si>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</si>
  <si>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</si>
  <si>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</si>
  <si>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</si>
  <si>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</si>
  <si>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</si>
  <si>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</si>
  <si>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</si>
  <si>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</si>
  <si>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</si>
  <si>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</si>
  <si>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</si>
  <si>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</si>
  <si>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</si>
  <si>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</si>
  <si>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</si>
  <si>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</si>
  <si>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</si>
  <si>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</si>
  <si>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</si>
  <si>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</si>
  <si>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</si>
  <si>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</si>
  <si>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</si>
  <si>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</si>
  <si>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</si>
  <si>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</si>
  <si>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</si>
  <si>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</si>
  <si>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</si>
  <si>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</si>
  <si>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</si>
  <si>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</si>
  <si>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</si>
  <si>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</si>
  <si>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</si>
  <si>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</si>
  <si>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</si>
  <si>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</si>
  <si>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</si>
  <si>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</si>
  <si>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</si>
  <si>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</si>
  <si>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</si>
  <si>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</si>
  <si>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</si>
  <si>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</si>
  <si>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</si>
  <si>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</si>
  <si>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</si>
  <si>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</si>
  <si>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</si>
  <si>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</si>
  <si>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</si>
  <si>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</si>
  <si>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</si>
  <si>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</si>
  <si>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</si>
  <si>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</si>
  <si>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</si>
  <si>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</si>
  <si>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</si>
  <si>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</si>
  <si>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</si>
  <si>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</si>
  <si>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</si>
  <si>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</si>
  <si>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</si>
  <si>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</si>
  <si>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</si>
  <si>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</si>
  <si>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</si>
  <si>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</si>
  <si>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</si>
  <si>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</si>
  <si>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</si>
  <si>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</si>
  <si>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</si>
  <si>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</si>
  <si>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</si>
  <si>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</si>
  <si>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</si>
  <si>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</si>
  <si>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</si>
  <si>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</si>
  <si>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</si>
  <si>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</si>
  <si>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</si>
  <si>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</si>
  <si>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</si>
  <si>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</si>
  <si>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</si>
  <si>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</si>
  <si>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</si>
  <si>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</si>
  <si>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</si>
  <si>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</si>
  <si>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</si>
  <si>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</si>
  <si>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</si>
  <si>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</si>
  <si>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</si>
  <si>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</si>
  <si>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</si>
  <si>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</si>
  <si>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</si>
  <si>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</si>
  <si>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</si>
  <si>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</si>
  <si>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</si>
  <si>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</si>
  <si>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</si>
  <si>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</si>
  <si>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</si>
  <si>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</si>
  <si>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</si>
  <si>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</si>
  <si>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</si>
  <si>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</si>
  <si>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</si>
  <si>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</si>
  <si>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</si>
  <si>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</si>
  <si>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</si>
  <si>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</si>
  <si>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</si>
  <si>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</si>
  <si>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</si>
  <si>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</si>
  <si>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</si>
  <si>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</si>
  <si>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</si>
  <si>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</si>
  <si>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</si>
  <si>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</si>
  <si>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</si>
  <si>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</si>
  <si>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</si>
  <si>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</si>
  <si>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</si>
  <si>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</si>
  <si>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</si>
  <si>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</si>
  <si>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</si>
  <si>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</si>
  <si>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</si>
  <si>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</si>
  <si>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</si>
  <si>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</si>
  <si>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</si>
  <si>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</si>
  <si>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</si>
  <si>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</si>
  <si>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</si>
  <si>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</si>
  <si>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</si>
  <si>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</si>
  <si>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</si>
  <si>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</si>
  <si>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</si>
  <si>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</si>
  <si>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</si>
  <si>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</si>
  <si>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</si>
  <si>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</si>
  <si>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</si>
  <si>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</si>
  <si>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</si>
  <si>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</si>
  <si>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</si>
  <si>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</si>
  <si>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</si>
  <si>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</si>
  <si>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</si>
  <si>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</si>
  <si>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</si>
  <si>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</si>
  <si>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</si>
  <si>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</si>
  <si>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</si>
  <si>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</si>
  <si>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</si>
  <si>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</si>
  <si>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</si>
  <si>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</si>
  <si>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</si>
  <si>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</si>
  <si>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</si>
  <si>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</si>
  <si>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</si>
  <si>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</si>
  <si>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</si>
  <si>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</si>
  <si>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</si>
  <si>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</si>
  <si>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</si>
  <si>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</si>
  <si>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</si>
  <si>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</si>
  <si>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</si>
  <si>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</si>
  <si>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</si>
  <si>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</si>
  <si>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</si>
  <si>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</si>
  <si>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</si>
  <si>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</si>
  <si>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</si>
  <si>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</si>
  <si>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</si>
  <si>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</si>
  <si>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</si>
  <si>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</si>
  <si>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</si>
  <si>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</si>
  <si>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</si>
  <si>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</si>
  <si>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</si>
  <si>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</si>
  <si>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</si>
  <si>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</si>
  <si>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</si>
  <si>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</si>
  <si>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</si>
  <si>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</si>
  <si>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</si>
  <si>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</si>
  <si>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</si>
  <si>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</si>
  <si>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</si>
  <si>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</si>
  <si>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</si>
  <si>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</si>
  <si>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</si>
  <si>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</si>
  <si>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</si>
  <si>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</si>
  <si>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</si>
  <si>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</si>
  <si>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</si>
  <si>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</si>
  <si>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</si>
  <si>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</si>
  <si>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</si>
  <si>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</si>
  <si>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</si>
  <si>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</si>
  <si>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</si>
  <si>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</si>
  <si>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</si>
  <si>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</si>
  <si>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</si>
  <si>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</si>
  <si>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</si>
  <si>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</si>
  <si>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</si>
  <si>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</si>
  <si>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</si>
  <si>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</si>
  <si>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</si>
  <si>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</si>
  <si>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</si>
  <si>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</si>
  <si>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</si>
  <si>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</si>
  <si>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</si>
  <si>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</si>
  <si>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</si>
  <si>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</si>
  <si>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</si>
  <si>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</si>
  <si>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</si>
  <si>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</si>
  <si>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</si>
  <si>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</si>
  <si>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</si>
  <si>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</si>
  <si>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</si>
  <si>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</si>
  <si>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</si>
  <si>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</si>
  <si>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</si>
  <si>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</si>
  <si>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</si>
  <si>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</si>
  <si>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</si>
  <si>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</si>
  <si>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</si>
  <si>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</si>
  <si>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</si>
  <si>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</si>
  <si>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</si>
  <si>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</si>
  <si>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</si>
  <si>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</si>
  <si>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</si>
  <si>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</si>
  <si>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</si>
  <si>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</si>
  <si>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</si>
  <si>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</si>
  <si>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</si>
  <si>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</si>
  <si>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</si>
  <si>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</si>
  <si>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</si>
  <si>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</si>
  <si>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</si>
  <si>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</si>
  <si>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</si>
  <si>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</si>
  <si>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</si>
  <si>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</si>
  <si>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</si>
  <si>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</si>
  <si>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</si>
  <si>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</si>
  <si>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</si>
  <si>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</si>
  <si>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</si>
  <si>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</si>
  <si>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</si>
  <si>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</si>
  <si>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</si>
  <si>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</si>
  <si>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</si>
  <si>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</si>
  <si>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</si>
  <si>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</si>
  <si>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</si>
  <si>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</si>
  <si>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</si>
  <si>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</si>
  <si>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</si>
  <si>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</si>
  <si>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</si>
  <si>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</si>
  <si>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</si>
  <si>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</si>
  <si>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</si>
  <si>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</si>
  <si>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</si>
  <si>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</si>
  <si>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</si>
  <si>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</si>
  <si>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</si>
  <si>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</si>
  <si>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</si>
  <si>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</si>
  <si>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</si>
  <si>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</si>
  <si>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</si>
  <si>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</si>
  <si>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</si>
  <si>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</si>
  <si>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</si>
  <si>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</si>
  <si>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</si>
  <si>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</si>
  <si>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</si>
  <si>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</si>
  <si>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</si>
  <si>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</si>
  <si>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</si>
  <si>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</si>
  <si>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</si>
  <si>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</si>
  <si>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</si>
  <si>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</si>
  <si>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</si>
  <si>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</si>
  <si>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</si>
  <si>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</si>
  <si>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</si>
  <si>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</si>
  <si>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</si>
  <si>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</si>
  <si>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</si>
  <si>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</si>
  <si>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</si>
  <si>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</si>
  <si>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</si>
  <si>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</si>
  <si>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</si>
  <si>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</si>
  <si>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</si>
  <si>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</si>
  <si>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</si>
  <si>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</si>
  <si>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</si>
  <si>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</si>
  <si>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</si>
  <si>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</si>
  <si>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</si>
  <si>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</si>
  <si>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</si>
  <si>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</si>
  <si>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</si>
  <si>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</si>
  <si>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</si>
  <si>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</si>
  <si>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</si>
  <si>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</si>
  <si>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</si>
  <si>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</si>
  <si>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</si>
  <si>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</si>
  <si>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</si>
  <si>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</si>
  <si>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</si>
  <si>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</si>
  <si>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</si>
  <si>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</si>
  <si>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</si>
  <si>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</si>
  <si>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</si>
  <si>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</si>
  <si>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</si>
  <si>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</si>
  <si>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</si>
  <si>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</si>
  <si>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</si>
  <si>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</si>
  <si>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</si>
  <si>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</si>
  <si>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</si>
  <si>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</si>
  <si>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</si>
  <si>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</si>
  <si>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</si>
  <si>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</si>
  <si>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</si>
  <si>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</si>
  <si>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</si>
  <si>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</si>
  <si>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</si>
  <si>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</si>
  <si>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</si>
  <si>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</si>
  <si>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</si>
  <si>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</si>
  <si>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</si>
  <si>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</si>
  <si>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</si>
  <si>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</si>
  <si>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</si>
  <si>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</si>
  <si>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</si>
  <si>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</si>
  <si>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</si>
  <si>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</si>
  <si>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</si>
  <si>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</si>
  <si>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</si>
  <si>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</si>
  <si>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</si>
  <si>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</si>
  <si>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</si>
  <si>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</si>
  <si>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</si>
  <si>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</si>
  <si>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</si>
  <si>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</si>
  <si>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</si>
  <si>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</si>
  <si>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</si>
  <si>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</si>
  <si>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</si>
  <si>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</si>
  <si>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</si>
  <si>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</si>
  <si>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</si>
  <si>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</si>
  <si>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</si>
  <si>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</si>
  <si>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</si>
  <si>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</si>
  <si>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</si>
  <si>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</si>
  <si>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</si>
  <si>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</si>
  <si>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</si>
  <si>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</si>
  <si>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</si>
  <si>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</si>
  <si>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</si>
  <si>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</si>
  <si>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</si>
  <si>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</si>
  <si>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</si>
  <si>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</si>
  <si>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</si>
  <si>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</si>
  <si>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</si>
  <si>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</si>
  <si>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</si>
  <si>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</si>
  <si>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</si>
  <si>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</si>
  <si>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</si>
  <si>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</si>
  <si>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</si>
  <si>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</si>
  <si>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</si>
  <si>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</si>
  <si>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</si>
  <si>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</si>
  <si>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</si>
  <si>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</si>
  <si>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</si>
  <si>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</si>
  <si>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</si>
  <si>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</si>
  <si>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</si>
  <si>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</si>
  <si>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</si>
  <si>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</si>
  <si>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</si>
  <si>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</si>
  <si>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</si>
  <si>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</si>
  <si>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</si>
  <si>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</si>
  <si>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</si>
  <si>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</si>
  <si>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</si>
  <si>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</si>
  <si>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</si>
  <si>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</si>
  <si>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</si>
  <si>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</si>
  <si>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</si>
  <si>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</si>
  <si>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</si>
  <si>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</si>
  <si>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</si>
  <si>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</si>
  <si>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</si>
  <si>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</si>
  <si>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</si>
  <si>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</si>
  <si>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</si>
  <si>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</si>
  <si>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</si>
  <si>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</si>
  <si>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</si>
  <si>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</si>
  <si>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</si>
  <si>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</si>
  <si>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</si>
  <si>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</si>
  <si>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</si>
  <si>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</si>
  <si>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</si>
  <si>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</si>
  <si>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</si>
  <si>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</si>
  <si>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</si>
  <si>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</si>
  <si>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</si>
  <si>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</si>
  <si>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</si>
  <si>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</si>
  <si>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</si>
  <si>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</si>
  <si>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</si>
  <si>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</si>
  <si>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</si>
  <si>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</si>
  <si>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</si>
  <si>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</si>
  <si>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</si>
  <si>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</si>
  <si>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</si>
  <si>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</si>
  <si>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</si>
  <si>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</si>
  <si>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</si>
  <si>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</si>
  <si>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</si>
  <si>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</si>
  <si>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</si>
  <si>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</si>
  <si>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</si>
  <si>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</si>
  <si>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</si>
  <si>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</si>
  <si>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</si>
  <si>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</si>
  <si>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</si>
  <si>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</si>
  <si>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</si>
  <si>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</si>
  <si>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</si>
  <si>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</si>
  <si>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</si>
  <si>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</si>
  <si>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</si>
  <si>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</si>
  <si>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</si>
  <si>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</si>
  <si>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</si>
  <si>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</si>
  <si>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</si>
  <si>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</si>
  <si>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</si>
  <si>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</si>
  <si>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</si>
  <si>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</si>
  <si>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</si>
  <si>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</si>
  <si>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</si>
  <si>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</si>
  <si>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</si>
  <si>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</si>
  <si>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</si>
  <si>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</si>
  <si>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</si>
  <si>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</si>
  <si>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</si>
  <si>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</si>
  <si>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</si>
  <si>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</si>
  <si>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</si>
  <si>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</si>
  <si>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</si>
  <si>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</si>
  <si>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</si>
  <si>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</si>
  <si>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</si>
  <si>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</si>
  <si>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</si>
  <si>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</si>
  <si>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</si>
  <si>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</si>
  <si>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</si>
  <si>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</si>
  <si>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</si>
  <si>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</si>
  <si>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</si>
  <si>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</si>
  <si>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</si>
  <si>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</si>
  <si>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</si>
  <si>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</si>
  <si>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</si>
  <si>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</si>
  <si>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</si>
  <si>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</si>
  <si>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</si>
  <si>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</si>
  <si>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</si>
  <si>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</si>
  <si>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</si>
  <si>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</si>
  <si>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</si>
  <si>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</si>
  <si>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</si>
  <si>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</si>
  <si>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</si>
  <si>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</si>
  <si>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</si>
  <si>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</si>
  <si>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</si>
  <si>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</si>
  <si>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</si>
  <si>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</si>
  <si>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</si>
  <si>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</si>
  <si>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</si>
  <si>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</si>
  <si>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</si>
  <si>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</si>
  <si>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</si>
  <si>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</si>
  <si>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</si>
  <si>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</si>
  <si>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</si>
  <si>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</si>
  <si>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</si>
  <si>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</si>
  <si>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</si>
  <si>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</si>
  <si>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</si>
  <si>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</si>
  <si>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</si>
  <si>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</si>
  <si>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</si>
  <si>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</si>
  <si>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</si>
  <si>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</si>
  <si>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</si>
  <si>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</si>
  <si>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</si>
  <si>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</si>
  <si>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</si>
  <si>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</si>
  <si>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</si>
  <si>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</si>
  <si>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</si>
  <si>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</si>
  <si>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</si>
  <si>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</si>
  <si>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</si>
  <si>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</si>
  <si>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</si>
  <si>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</si>
  <si>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</si>
  <si>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</si>
  <si>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</si>
  <si>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</si>
  <si>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</si>
  <si>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</si>
  <si>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</si>
  <si>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</si>
  <si>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</si>
  <si>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</si>
  <si>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</si>
  <si>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</si>
  <si>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</si>
  <si>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</si>
  <si>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</si>
  <si>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</si>
  <si>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</si>
  <si>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</si>
  <si>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</si>
  <si>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</si>
  <si>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</si>
  <si>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</si>
  <si>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</si>
  <si>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</si>
  <si>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</si>
  <si>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</si>
  <si>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</si>
  <si>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</si>
  <si>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</si>
  <si>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</si>
  <si>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</si>
  <si>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</si>
  <si>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</si>
  <si>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</si>
  <si>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</si>
  <si>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</si>
  <si>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</si>
  <si>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</si>
  <si>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</si>
  <si>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</si>
  <si>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</si>
  <si>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</si>
  <si>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</si>
  <si>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</si>
  <si>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</si>
  <si>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</si>
  <si>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</si>
  <si>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</si>
  <si>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</si>
  <si>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</si>
  <si>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</si>
  <si>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</si>
  <si>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</si>
  <si>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</si>
  <si>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</si>
  <si>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</si>
  <si>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</si>
  <si>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</si>
  <si>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</si>
  <si>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</si>
  <si>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</si>
  <si>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</si>
  <si>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</si>
  <si>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</si>
  <si>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</si>
  <si>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</si>
  <si>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</si>
  <si>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</si>
  <si>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</si>
  <si>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</si>
  <si>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</si>
  <si>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</si>
  <si>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</si>
  <si>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</si>
  <si>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</si>
  <si>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</si>
  <si>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</si>
  <si>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</si>
  <si>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</si>
  <si>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</si>
  <si>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</si>
  <si>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</si>
  <si>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</si>
  <si>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</si>
  <si>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</si>
  <si>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</si>
  <si>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</si>
  <si>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</si>
  <si>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</si>
  <si>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</si>
  <si>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</si>
  <si>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</si>
  <si>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</si>
  <si>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</si>
  <si>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</si>
  <si>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</si>
  <si>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</si>
  <si>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</si>
  <si>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</si>
  <si>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</si>
  <si>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</si>
  <si>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</si>
  <si>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</si>
  <si>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</si>
  <si>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</si>
  <si>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</si>
  <si>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</si>
  <si>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</si>
  <si>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</si>
  <si>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</si>
  <si>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</si>
  <si>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</si>
  <si>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</si>
  <si>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</si>
  <si>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</si>
  <si>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</si>
  <si>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</si>
  <si>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</si>
  <si>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</si>
  <si>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</si>
  <si>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</si>
  <si>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</si>
  <si>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</si>
  <si>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</si>
  <si>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</si>
  <si>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</si>
  <si>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</si>
  <si>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</si>
  <si>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</si>
  <si>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</si>
  <si>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</si>
  <si>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</si>
  <si>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</si>
  <si>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</si>
  <si>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</si>
  <si>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</si>
  <si>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</si>
  <si>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</si>
  <si>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</si>
  <si>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</si>
  <si>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</si>
  <si>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</si>
  <si>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</si>
  <si>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</si>
  <si>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</si>
  <si>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</si>
  <si>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</si>
  <si>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</si>
  <si>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</si>
  <si>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</si>
  <si>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</si>
  <si>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</si>
  <si>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</si>
  <si>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</si>
  <si>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</si>
  <si>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</si>
  <si>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</si>
  <si>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</si>
  <si>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</si>
  <si>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</si>
  <si>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</si>
  <si>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</si>
  <si>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</si>
  <si>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</si>
  <si>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</si>
  <si>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</si>
  <si>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</si>
  <si>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</si>
  <si>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</si>
  <si>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</si>
  <si>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</si>
  <si>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</si>
  <si>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</si>
  <si>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</si>
  <si>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</si>
  <si>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</si>
  <si>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</si>
  <si>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</si>
  <si>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</si>
  <si>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</si>
  <si>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</si>
  <si>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</si>
  <si>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</si>
  <si>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</si>
  <si>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</si>
  <si>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</si>
  <si>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</si>
  <si>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Percentage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</si>
</sst>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m/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C00000"/>
        </patternFill>
      </fill>
    </dxf>
    <dxf>
      <font>
        <color theme="4" tint="-0.24994659260841701"/>
      </font>
      <fill>
        <patternFill>
          <bgColor theme="4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[StarterBook.xlsx]Count of State by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5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tx1">
              <a:lumMod val="85000"/>
              <a:lumOff val="1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'Count of State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'Count of 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of State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6E-46AE-8563-3DA1902CC8A6}"/>
            </c:ext>
          </c:extLst>
        </c:ser>
        <c:ser>
          <c:idx val="1"/>
          <c:order val="1"/>
          <c:tx>
            <c:strRef>
              <c:f>'Count of State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'Count of 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of State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6E-46AE-8563-3DA1902CC8A6}"/>
            </c:ext>
          </c:extLst>
        </c:ser>
        <c:ser>
          <c:idx val="2"/>
          <c:order val="2"/>
          <c:tx>
            <c:strRef>
              <c:f>'Count of State 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'Count of 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of State by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F6E-46AE-8563-3DA1902CC8A6}"/>
            </c:ext>
          </c:extLst>
        </c:ser>
        <c:ser>
          <c:idx val="3"/>
          <c:order val="3"/>
          <c:tx>
            <c:strRef>
              <c:f>'Count of State 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>
              <a:noFill/>
            </a:ln>
            <a:effectLst/>
          </c:spPr>
          <c:invertIfNegative val="0"/>
          <c:cat>
            <c:strRef>
              <c:f>'Count of 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of State by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F6E-46AE-8563-3DA1902CC8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8253056"/>
        <c:axId val="568251088"/>
      </c:barChart>
      <c:catAx>
        <c:axId val="568253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251088"/>
        <c:crosses val="autoZero"/>
        <c:auto val="1"/>
        <c:lblAlgn val="ctr"/>
        <c:lblOffset val="100"/>
        <c:noMultiLvlLbl val="0"/>
      </c:catAx>
      <c:valAx>
        <c:axId val="56825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253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[StarterBook.xlsx]Count of State by Sub-Category!PivotTable2</c:name>
    <c:fmtId val="0"/>
  </c:pivotSource>
  <c:chart>
    <c:autoTitleDeleted val="0"/>
    <c:pivotFmts>
      <c:pivotFmt>
        <c:idx val="0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5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'Count of State by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'Count of State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of State by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46-4DC9-9A2D-ECDDBB4AC807}"/>
            </c:ext>
          </c:extLst>
        </c:ser>
        <c:ser>
          <c:idx val="1"/>
          <c:order val="1"/>
          <c:tx>
            <c:strRef>
              <c:f>'Count of State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'Count of State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of State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E46-4DC9-9A2D-ECDDBB4AC807}"/>
            </c:ext>
          </c:extLst>
        </c:ser>
        <c:ser>
          <c:idx val="2"/>
          <c:order val="2"/>
          <c:tx>
            <c:strRef>
              <c:f>'Count of State by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'Count of State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of State by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E46-4DC9-9A2D-ECDDBB4AC807}"/>
            </c:ext>
          </c:extLst>
        </c:ser>
        <c:ser>
          <c:idx val="3"/>
          <c:order val="3"/>
          <c:tx>
            <c:strRef>
              <c:f>'Count of State by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'Count of State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of State by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E46-4DC9-9A2D-ECDDBB4AC8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8263224"/>
        <c:axId val="568263880"/>
      </c:barChart>
      <c:catAx>
        <c:axId val="568263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263880"/>
        <c:crosses val="autoZero"/>
        <c:auto val="1"/>
        <c:lblAlgn val="ctr"/>
        <c:lblOffset val="100"/>
        <c:noMultiLvlLbl val="0"/>
      </c:catAx>
      <c:valAx>
        <c:axId val="568263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263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[StarterBook.xlsx]Count of State by Year Created!PivotTable3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4">
                <a:lumMod val="60000"/>
                <a:lumOff val="40000"/>
                <a:alpha val="96000"/>
              </a:schemeClr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5">
                <a:lumMod val="75000"/>
              </a:schemeClr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'Count of State by Year 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  <a:alpha val="9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'Count of State by Year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of State by Year Created'!$B$6:$B$18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1F-41D2-ADF6-2D21300F94B6}"/>
            </c:ext>
          </c:extLst>
        </c:ser>
        <c:ser>
          <c:idx val="1"/>
          <c:order val="1"/>
          <c:tx>
            <c:strRef>
              <c:f>'Count of State by Year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'Count of State by Year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of State by Year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91F-41D2-ADF6-2D21300F94B6}"/>
            </c:ext>
          </c:extLst>
        </c:ser>
        <c:ser>
          <c:idx val="2"/>
          <c:order val="2"/>
          <c:tx>
            <c:strRef>
              <c:f>'Count of State by Year Created'!$D$4:$D$5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'Count of State by Year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of State by Year Created'!$D$6:$D$18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91F-41D2-ADF6-2D21300F94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7032544"/>
        <c:axId val="607029920"/>
      </c:lineChart>
      <c:catAx>
        <c:axId val="607032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7029920"/>
        <c:crosses val="autoZero"/>
        <c:auto val="1"/>
        <c:lblAlgn val="ctr"/>
        <c:lblOffset val="100"/>
        <c:noMultiLvlLbl val="0"/>
      </c:catAx>
      <c:valAx>
        <c:axId val="60702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7032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Percentages</a:t>
            </a:r>
            <a:r>
              <a:rPr lang="en-US" baseline="0"/>
              <a:t> of Success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'BONUS State by Goal Amount'!$F$1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'BONUS State by Goal Amount'!$A$2:$A$13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State by Goal Amount'!$F$2:$F$13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969-4F9A-B273-519DCA55651A}"/>
            </c:ext>
          </c:extLst>
        </c:ser>
        <c:ser>
          <c:idx val="5"/>
          <c:order val="5"/>
          <c:tx>
            <c:strRef>
              <c:f>'BONUS State by Goal Amount'!$G$1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'BONUS State by Goal Amount'!$A$2:$A$13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State by Goal Amount'!$G$2:$G$13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969-4F9A-B273-519DCA55651A}"/>
            </c:ext>
          </c:extLst>
        </c:ser>
        <c:ser>
          <c:idx val="6"/>
          <c:order val="6"/>
          <c:tx>
            <c:strRef>
              <c:f>'BONUS State by Goal Amount'!$H$1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'BONUS State by Goal Amount'!$A$2:$A$13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State by Goal Amount'!$H$2:$H$13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969-4F9A-B273-519DCA5565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8260272"/>
        <c:axId val="56825141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'BONUS State by Goal Amount'!$B$1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noFill/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'BONUS State by Goal Amount'!$A$2:$A$13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'BONUS State by Goal Amount'!$B$2:$B$13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969-4F9A-B273-519DCA55651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State by Goal Amount'!$C$1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noFill/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State by Goal Amount'!$A$2:$A$13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'BONUS State by Goal Amount'!$C$2:$C$13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969-4F9A-B273-519DCA55651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State by Goal Amount'!$D$1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noFill/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State by Goal Amount'!$A$2:$A$13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'BONUS State by Goal Amount'!$D$2:$D$13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C969-4F9A-B273-519DCA55651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State by Goal Amount'!$E$1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noFill/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State by Goal Amount'!$A$2:$A$13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'BONUS State by Goal Amount'!$E$2:$E$13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969-4F9A-B273-519DCA55651A}"/>
                  </c:ext>
                </c:extLst>
              </c15:ser>
            </c15:filteredLineSeries>
          </c:ext>
        </c:extLst>
      </c:lineChart>
      <c:catAx>
        <c:axId val="568260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251416"/>
        <c:crosses val="autoZero"/>
        <c:auto val="1"/>
        <c:lblAlgn val="ctr"/>
        <c:lblOffset val="100"/>
        <c:noMultiLvlLbl val="0"/>
      </c:catAx>
      <c:valAx>
        <c:axId val="568251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solidFill>
              <a:srgbClr val="00B050">
                <a:alpha val="90000"/>
              </a:srgb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260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80010</xdr:colOff>
      <xdr:row>0</xdr:row>
      <xdr:rowOff>49530</xdr:rowOff>
    </xdr:from>
    <xdr:to>
      <xdr:col>14</xdr:col>
      <xdr:colOff>434340</xdr:colOff>
      <xdr:row>19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A18270-2553-4FF7-A5AE-5AE4E7A0AC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384810</xdr:colOff>
      <xdr:row>3</xdr:row>
      <xdr:rowOff>102870</xdr:rowOff>
    </xdr:from>
    <xdr:to>
      <xdr:col>20</xdr:col>
      <xdr:colOff>175260</xdr:colOff>
      <xdr:row>34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EC51D8-14BE-4839-96C5-39766BA6D2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186690</xdr:colOff>
      <xdr:row>3</xdr:row>
      <xdr:rowOff>110490</xdr:rowOff>
    </xdr:from>
    <xdr:to>
      <xdr:col>12</xdr:col>
      <xdr:colOff>361950</xdr:colOff>
      <xdr:row>18</xdr:row>
      <xdr:rowOff>110490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8B5BE1-1780-4D8A-8B82-0FD6DD32FA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110490</xdr:colOff>
      <xdr:row>13</xdr:row>
      <xdr:rowOff>95250</xdr:rowOff>
    </xdr:from>
    <xdr:to>
      <xdr:col>8</xdr:col>
      <xdr:colOff>7620</xdr:colOff>
      <xdr:row>31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C01186-0525-4C61-9AA3-A2C8CC9312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uren Drew" refreshedDate="43522.857704050926" createdVersion="6" refreshedVersion="6" minRefreshableVersion="3" recordCount="4115" xr:uid="{E6FCE2A6-292E-420A-97C7-F20464521C8F}">
  <cacheSource type="worksheet">
    <worksheetSource ref="A1:R1048576" sheet="KickStarter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uren Drew" refreshedDate="43522.870056828702" createdVersion="6" refreshedVersion="6" minRefreshableVersion="3" recordCount="4114" xr:uid="{BF3FCDAF-54FD-4186-9AF6-CAB4AC63613D}">
  <cacheSource type="worksheet">
    <worksheetSource ref="A1:R4115" sheet="Kick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uren Drew" refreshedDate="43522.885628819444" createdVersion="6" refreshedVersion="6" minRefreshableVersion="3" recordCount="4114" xr:uid="{868E5124-EBE5-4647-B62A-FA1704116B54}">
  <cacheSource type="worksheet">
    <worksheetSource ref="A1:T4115" sheet="Kick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</r>
  <r>
    <m/>
    <m/>
    <m/>
    <m/>
    <m/>
    <x v="4"/>
    <x v="21"/>
    <m/>
    <m/>
    <m/>
    <m/>
    <m/>
    <m/>
    <m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CD0E89-8686-4752-8EF4-2DF3558DE21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h="1" x="4"/>
        <item x="0"/>
        <item x="2"/>
        <item x="1"/>
        <item x="3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4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21C72D-58D5-40DE-ABD3-C08FADEAB571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43F7D1-2453-40B7-B01F-86DF2258E3A8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2F5C24-4A57-428D-BA0E-DCC488BD7823}" name="Table1" displayName="Table1" ref="A1:H13" totalsRowShown="0" dataDxfId="3" dataCellStyle="Percent">
  <autoFilter ref="A1:H13" xr:uid="{26DADD8F-E67B-4303-8726-7161D56EC448}"/>
  <tableColumns count="8">
    <tableColumn id="1" xr3:uid="{4C2B7767-0567-43EF-AA50-688939085733}" name="Goal"/>
    <tableColumn id="2" xr3:uid="{9BCB14F4-E1CF-44D2-93A3-D7C3D2B42983}" name="Number Successful"/>
    <tableColumn id="3" xr3:uid="{73CEC25F-597E-44EF-9B65-AB02F6FB3904}" name="Number Failed"/>
    <tableColumn id="4" xr3:uid="{1327778C-DD87-498D-A22D-FBEB863E7C6B}" name="Number Canceled"/>
    <tableColumn id="5" xr3:uid="{0CB2A059-EDE7-4AF8-BC6F-24731C9AC256}" name="Total Projects">
      <calculatedColumnFormula>SUM(B2:D2)</calculatedColumnFormula>
    </tableColumn>
    <tableColumn id="6" xr3:uid="{AA2A9561-64AC-4852-9DDF-7571513E8319}" name="Percentage Successful" dataDxfId="2" dataCellStyle="Percent">
      <calculatedColumnFormula>B2/E2</calculatedColumnFormula>
    </tableColumn>
    <tableColumn id="7" xr3:uid="{3526CB42-BBD5-4BC5-9F2A-C2574D86A8AB}" name="Percentage Failed" dataDxfId="1" dataCellStyle="Percent">
      <calculatedColumnFormula>C2/E2</calculatedColumnFormula>
    </tableColumn>
    <tableColumn id="8" xr3:uid="{2EDCBF24-9889-448E-9272-0F4A25DBF6A7}" name="Percentage Canceled" dataDxfId="0" dataCellStyle="Percent">
      <calculatedColumnFormula>D2/E2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4006" zoomScale="55" zoomScaleNormal="55" workbookViewId="0">
      <selection activeCell="F2" sqref="F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88671875" bestFit="1" customWidth="1"/>
    <col min="16" max="16" width="22.109375" bestFit="1" customWidth="1"/>
    <col min="17" max="17" width="11.77734375" bestFit="1" customWidth="1"/>
    <col min="18" max="18" width="17.6640625" bestFit="1" customWidth="1"/>
    <col min="19" max="19" width="30.21875" bestFit="1" customWidth="1"/>
    <col min="20" max="20" width="28.441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conditionalFormatting sqref="F1:F1048576">
    <cfRule type="cellIs" dxfId="7" priority="3" operator="equal">
      <formula>"live"</formula>
    </cfRule>
    <cfRule type="cellIs" dxfId="6" priority="4" operator="equal">
      <formula>"failed"</formula>
    </cfRule>
    <cfRule type="cellIs" dxfId="5" priority="5" operator="equal">
      <formula>"canceled"</formula>
    </cfRule>
    <cfRule type="cellIs" dxfId="4" priority="6" operator="equal">
      <formula>"successful"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C00000"/>
        <color rgb="FF00B050"/>
        <color theme="8" tint="-0.499984740745262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0A216-E439-4FDF-B879-D597880A0228}">
  <dimension ref="A1:F14"/>
  <sheetViews>
    <sheetView workbookViewId="0">
      <selection activeCell="L22" sqref="L22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7" width="10.77734375" bestFit="1" customWidth="1"/>
  </cols>
  <sheetData>
    <row r="1" spans="1:6" x14ac:dyDescent="0.3">
      <c r="A1" s="7" t="s">
        <v>8223</v>
      </c>
      <c r="B1" t="s">
        <v>8323</v>
      </c>
    </row>
    <row r="3" spans="1:6" x14ac:dyDescent="0.3">
      <c r="A3" s="7" t="s">
        <v>8321</v>
      </c>
      <c r="B3" s="7" t="s">
        <v>8322</v>
      </c>
    </row>
    <row r="4" spans="1:6" x14ac:dyDescent="0.3">
      <c r="A4" s="7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3">
      <c r="A5" s="8" t="s">
        <v>8311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3">
      <c r="A6" s="8" t="s">
        <v>8312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3">
      <c r="A7" s="8" t="s">
        <v>8313</v>
      </c>
      <c r="B7" s="9">
        <v>80</v>
      </c>
      <c r="C7" s="9">
        <v>140</v>
      </c>
      <c r="D7" s="9"/>
      <c r="E7" s="9"/>
      <c r="F7" s="9">
        <v>220</v>
      </c>
    </row>
    <row r="8" spans="1:6" x14ac:dyDescent="0.3">
      <c r="A8" s="8" t="s">
        <v>8314</v>
      </c>
      <c r="B8" s="9"/>
      <c r="C8" s="9"/>
      <c r="D8" s="9">
        <v>24</v>
      </c>
      <c r="E8" s="9"/>
      <c r="F8" s="9">
        <v>24</v>
      </c>
    </row>
    <row r="9" spans="1:6" x14ac:dyDescent="0.3">
      <c r="A9" s="8" t="s">
        <v>8315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3">
      <c r="A10" s="8" t="s">
        <v>8316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3">
      <c r="A11" s="8" t="s">
        <v>8317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3">
      <c r="A12" s="8" t="s">
        <v>8318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3">
      <c r="A13" s="8" t="s">
        <v>8319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3">
      <c r="A14" s="8" t="s">
        <v>8320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97BF9-4062-4289-8468-B87BBF8ECC66}">
  <dimension ref="A1:F47"/>
  <sheetViews>
    <sheetView workbookViewId="0">
      <selection activeCell="K28" sqref="K28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7" t="s">
        <v>8223</v>
      </c>
      <c r="B1" t="s">
        <v>8323</v>
      </c>
    </row>
    <row r="2" spans="1:6" x14ac:dyDescent="0.3">
      <c r="A2" s="7" t="s">
        <v>8308</v>
      </c>
      <c r="B2" t="s">
        <v>8323</v>
      </c>
    </row>
    <row r="4" spans="1:6" x14ac:dyDescent="0.3">
      <c r="A4" s="7" t="s">
        <v>8321</v>
      </c>
      <c r="B4" s="7" t="s">
        <v>8322</v>
      </c>
    </row>
    <row r="5" spans="1:6" x14ac:dyDescent="0.3">
      <c r="A5" s="7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3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3">
      <c r="A7" s="8" t="s">
        <v>8325</v>
      </c>
      <c r="B7" s="9"/>
      <c r="C7" s="9"/>
      <c r="D7" s="9">
        <v>20</v>
      </c>
      <c r="E7" s="9"/>
      <c r="F7" s="9">
        <v>20</v>
      </c>
    </row>
    <row r="8" spans="1:6" x14ac:dyDescent="0.3">
      <c r="A8" s="8" t="s">
        <v>8326</v>
      </c>
      <c r="B8" s="9"/>
      <c r="C8" s="9"/>
      <c r="D8" s="9">
        <v>24</v>
      </c>
      <c r="E8" s="9"/>
      <c r="F8" s="9">
        <v>24</v>
      </c>
    </row>
    <row r="9" spans="1:6" x14ac:dyDescent="0.3">
      <c r="A9" s="8" t="s">
        <v>8327</v>
      </c>
      <c r="B9" s="9"/>
      <c r="C9" s="9">
        <v>40</v>
      </c>
      <c r="D9" s="9"/>
      <c r="E9" s="9"/>
      <c r="F9" s="9">
        <v>40</v>
      </c>
    </row>
    <row r="10" spans="1:6" x14ac:dyDescent="0.3">
      <c r="A10" s="8" t="s">
        <v>8328</v>
      </c>
      <c r="B10" s="9">
        <v>40</v>
      </c>
      <c r="C10" s="9"/>
      <c r="D10" s="9"/>
      <c r="E10" s="9"/>
      <c r="F10" s="9">
        <v>40</v>
      </c>
    </row>
    <row r="11" spans="1:6" x14ac:dyDescent="0.3">
      <c r="A11" s="8" t="s">
        <v>8329</v>
      </c>
      <c r="B11" s="9">
        <v>180</v>
      </c>
      <c r="C11" s="9"/>
      <c r="D11" s="9"/>
      <c r="E11" s="9"/>
      <c r="F11" s="9">
        <v>180</v>
      </c>
    </row>
    <row r="12" spans="1:6" x14ac:dyDescent="0.3">
      <c r="A12" s="8" t="s">
        <v>8330</v>
      </c>
      <c r="B12" s="9"/>
      <c r="C12" s="9">
        <v>80</v>
      </c>
      <c r="D12" s="9"/>
      <c r="E12" s="9"/>
      <c r="F12" s="9">
        <v>80</v>
      </c>
    </row>
    <row r="13" spans="1:6" x14ac:dyDescent="0.3">
      <c r="A13" s="8" t="s">
        <v>8331</v>
      </c>
      <c r="B13" s="9">
        <v>40</v>
      </c>
      <c r="C13" s="9"/>
      <c r="D13" s="9"/>
      <c r="E13" s="9"/>
      <c r="F13" s="9">
        <v>40</v>
      </c>
    </row>
    <row r="14" spans="1:6" x14ac:dyDescent="0.3">
      <c r="A14" s="8" t="s">
        <v>8332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3">
      <c r="A15" s="8" t="s">
        <v>8333</v>
      </c>
      <c r="B15" s="9"/>
      <c r="C15" s="9">
        <v>40</v>
      </c>
      <c r="D15" s="9"/>
      <c r="E15" s="9"/>
      <c r="F15" s="9">
        <v>40</v>
      </c>
    </row>
    <row r="16" spans="1:6" x14ac:dyDescent="0.3">
      <c r="A16" s="8" t="s">
        <v>8334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3">
      <c r="A17" s="8" t="s">
        <v>8335</v>
      </c>
      <c r="B17" s="9"/>
      <c r="C17" s="9">
        <v>20</v>
      </c>
      <c r="D17" s="9"/>
      <c r="E17" s="9"/>
      <c r="F17" s="9">
        <v>20</v>
      </c>
    </row>
    <row r="18" spans="1:6" x14ac:dyDescent="0.3">
      <c r="A18" s="8" t="s">
        <v>8336</v>
      </c>
      <c r="B18" s="9">
        <v>140</v>
      </c>
      <c r="C18" s="9"/>
      <c r="D18" s="9"/>
      <c r="E18" s="9"/>
      <c r="F18" s="9">
        <v>140</v>
      </c>
    </row>
    <row r="19" spans="1:6" x14ac:dyDescent="0.3">
      <c r="A19" s="8" t="s">
        <v>8337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3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6" x14ac:dyDescent="0.3">
      <c r="A21" s="8" t="s">
        <v>8339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3">
      <c r="A22" s="8" t="s">
        <v>8340</v>
      </c>
      <c r="B22" s="9">
        <v>20</v>
      </c>
      <c r="C22" s="9"/>
      <c r="D22" s="9"/>
      <c r="E22" s="9"/>
      <c r="F22" s="9">
        <v>20</v>
      </c>
    </row>
    <row r="23" spans="1:6" x14ac:dyDescent="0.3">
      <c r="A23" s="8" t="s">
        <v>8341</v>
      </c>
      <c r="B23" s="9"/>
      <c r="C23" s="9">
        <v>40</v>
      </c>
      <c r="D23" s="9"/>
      <c r="E23" s="9"/>
      <c r="F23" s="9">
        <v>40</v>
      </c>
    </row>
    <row r="24" spans="1:6" x14ac:dyDescent="0.3">
      <c r="A24" s="8" t="s">
        <v>8342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3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3">
      <c r="A26" s="8" t="s">
        <v>8344</v>
      </c>
      <c r="B26" s="9">
        <v>60</v>
      </c>
      <c r="C26" s="9"/>
      <c r="D26" s="9"/>
      <c r="E26" s="9"/>
      <c r="F26" s="9">
        <v>60</v>
      </c>
    </row>
    <row r="27" spans="1:6" x14ac:dyDescent="0.3">
      <c r="A27" s="8" t="s">
        <v>8345</v>
      </c>
      <c r="B27" s="9"/>
      <c r="C27" s="9">
        <v>20</v>
      </c>
      <c r="D27" s="9"/>
      <c r="E27" s="9"/>
      <c r="F27" s="9">
        <v>20</v>
      </c>
    </row>
    <row r="28" spans="1:6" x14ac:dyDescent="0.3">
      <c r="A28" s="8" t="s">
        <v>8346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3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6" x14ac:dyDescent="0.3">
      <c r="A30" s="8" t="s">
        <v>8348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3">
      <c r="A31" s="8" t="s">
        <v>8349</v>
      </c>
      <c r="B31" s="9">
        <v>40</v>
      </c>
      <c r="C31" s="9"/>
      <c r="D31" s="9"/>
      <c r="E31" s="9"/>
      <c r="F31" s="9">
        <v>40</v>
      </c>
    </row>
    <row r="32" spans="1:6" x14ac:dyDescent="0.3">
      <c r="A32" s="8" t="s">
        <v>8350</v>
      </c>
      <c r="B32" s="9">
        <v>20</v>
      </c>
      <c r="C32" s="9"/>
      <c r="D32" s="9"/>
      <c r="E32" s="9"/>
      <c r="F32" s="9">
        <v>20</v>
      </c>
    </row>
    <row r="33" spans="1:6" x14ac:dyDescent="0.3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3">
      <c r="A34" s="8" t="s">
        <v>8352</v>
      </c>
      <c r="B34" s="9">
        <v>260</v>
      </c>
      <c r="C34" s="9"/>
      <c r="D34" s="9"/>
      <c r="E34" s="9"/>
      <c r="F34" s="9">
        <v>260</v>
      </c>
    </row>
    <row r="35" spans="1:6" x14ac:dyDescent="0.3">
      <c r="A35" s="8" t="s">
        <v>8353</v>
      </c>
      <c r="B35" s="9"/>
      <c r="C35" s="9"/>
      <c r="D35" s="9">
        <v>40</v>
      </c>
      <c r="E35" s="9"/>
      <c r="F35" s="9">
        <v>40</v>
      </c>
    </row>
    <row r="36" spans="1:6" x14ac:dyDescent="0.3">
      <c r="A36" s="8" t="s">
        <v>8354</v>
      </c>
      <c r="B36" s="9">
        <v>60</v>
      </c>
      <c r="C36" s="9"/>
      <c r="D36" s="9"/>
      <c r="E36" s="9"/>
      <c r="F36" s="9">
        <v>60</v>
      </c>
    </row>
    <row r="37" spans="1:6" x14ac:dyDescent="0.3">
      <c r="A37" s="8" t="s">
        <v>8355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3">
      <c r="A38" s="8" t="s">
        <v>8356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3">
      <c r="A39" s="8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3">
      <c r="A40" s="8" t="s">
        <v>8358</v>
      </c>
      <c r="B40" s="9">
        <v>80</v>
      </c>
      <c r="C40" s="9"/>
      <c r="D40" s="9"/>
      <c r="E40" s="9"/>
      <c r="F40" s="9">
        <v>80</v>
      </c>
    </row>
    <row r="41" spans="1:6" x14ac:dyDescent="0.3">
      <c r="A41" s="8" t="s">
        <v>8359</v>
      </c>
      <c r="B41" s="9">
        <v>60</v>
      </c>
      <c r="C41" s="9"/>
      <c r="D41" s="9"/>
      <c r="E41" s="9"/>
      <c r="F41" s="9">
        <v>60</v>
      </c>
    </row>
    <row r="42" spans="1:6" x14ac:dyDescent="0.3">
      <c r="A42" s="8" t="s">
        <v>8360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3">
      <c r="A43" s="8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3">
      <c r="A44" s="8" t="s">
        <v>8362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3">
      <c r="A45" s="8" t="s">
        <v>8363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3">
      <c r="A46" s="8" t="s">
        <v>8364</v>
      </c>
      <c r="B46" s="9"/>
      <c r="C46" s="9"/>
      <c r="D46" s="9">
        <v>20</v>
      </c>
      <c r="E46" s="9"/>
      <c r="F46" s="9">
        <v>20</v>
      </c>
    </row>
    <row r="47" spans="1:6" x14ac:dyDescent="0.3">
      <c r="A47" s="8" t="s">
        <v>8320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C09E0-5004-4267-BCDB-9F572ABD3A92}">
  <dimension ref="A1:E18"/>
  <sheetViews>
    <sheetView workbookViewId="0">
      <selection activeCell="H22" sqref="H22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1" spans="1:5" x14ac:dyDescent="0.3">
      <c r="A1" s="7" t="s">
        <v>8308</v>
      </c>
      <c r="B1" t="s">
        <v>8323</v>
      </c>
    </row>
    <row r="2" spans="1:5" x14ac:dyDescent="0.3">
      <c r="A2" s="7" t="s">
        <v>8379</v>
      </c>
      <c r="B2" t="s">
        <v>8323</v>
      </c>
    </row>
    <row r="4" spans="1:5" x14ac:dyDescent="0.3">
      <c r="A4" s="7" t="s">
        <v>8321</v>
      </c>
      <c r="B4" s="7" t="s">
        <v>8322</v>
      </c>
    </row>
    <row r="5" spans="1:5" x14ac:dyDescent="0.3">
      <c r="A5" s="7" t="s">
        <v>8310</v>
      </c>
      <c r="B5" t="s">
        <v>8220</v>
      </c>
      <c r="C5" t="s">
        <v>8221</v>
      </c>
      <c r="D5" t="s">
        <v>8219</v>
      </c>
      <c r="E5" t="s">
        <v>8320</v>
      </c>
    </row>
    <row r="6" spans="1:5" x14ac:dyDescent="0.3">
      <c r="A6" s="11" t="s">
        <v>8373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3">
      <c r="A7" s="11" t="s">
        <v>8374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3">
      <c r="A8" s="11" t="s">
        <v>8375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3">
      <c r="A9" s="11" t="s">
        <v>8376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3">
      <c r="A10" s="11" t="s">
        <v>8367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3">
      <c r="A11" s="11" t="s">
        <v>8377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3">
      <c r="A12" s="11" t="s">
        <v>8368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3">
      <c r="A13" s="11" t="s">
        <v>8369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3">
      <c r="A14" s="11" t="s">
        <v>8370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3">
      <c r="A15" s="11" t="s">
        <v>8371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3">
      <c r="A16" s="11" t="s">
        <v>8372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3">
      <c r="A17" s="11" t="s">
        <v>8378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3">
      <c r="A18" s="11" t="s">
        <v>8320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EFCBAF-485C-4769-83A6-0822E715A8EB}">
  <dimension ref="A1:H13"/>
  <sheetViews>
    <sheetView tabSelected="1" topLeftCell="A4" workbookViewId="0">
      <selection activeCell="I17" sqref="I17"/>
    </sheetView>
  </sheetViews>
  <sheetFormatPr defaultRowHeight="14.4" x14ac:dyDescent="0.3"/>
  <cols>
    <col min="1" max="1" width="26.5546875" bestFit="1" customWidth="1"/>
    <col min="2" max="2" width="18.88671875" customWidth="1"/>
    <col min="3" max="3" width="15.109375" customWidth="1"/>
    <col min="4" max="4" width="17.88671875" customWidth="1"/>
    <col min="5" max="5" width="14.33203125" customWidth="1"/>
    <col min="6" max="6" width="21.44140625" customWidth="1"/>
    <col min="7" max="7" width="17.6640625" customWidth="1"/>
    <col min="8" max="8" width="20.44140625" customWidth="1"/>
  </cols>
  <sheetData>
    <row r="1" spans="1:8" x14ac:dyDescent="0.3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8399</v>
      </c>
      <c r="G1" t="s">
        <v>8385</v>
      </c>
      <c r="H1" t="s">
        <v>8386</v>
      </c>
    </row>
    <row r="2" spans="1:8" x14ac:dyDescent="0.3">
      <c r="A2" t="s">
        <v>8387</v>
      </c>
      <c r="B2">
        <f>SUM(COUNTIFS('KickStarter Data'!$F$2:$F$4115,"successful",'KickStarter Data'!$D$2:$D$4115, "&lt;1000"))</f>
        <v>322</v>
      </c>
      <c r="C2">
        <f>SUM(COUNTIFS('KickStarter Data'!$F$2:$F$4115,"failed",'KickStarter Data'!$D$2:$D$4115, "&lt;1000"))</f>
        <v>113</v>
      </c>
      <c r="D2">
        <f>SUM(COUNTIFS('KickStarter Data'!$F$2:$F$4115,"canceled",'KickStarter Data'!$D$2:$D$4115, "&lt;1000"))</f>
        <v>18</v>
      </c>
      <c r="E2">
        <f>SUM(B2:D2)</f>
        <v>453</v>
      </c>
      <c r="F2" s="5">
        <f t="shared" ref="F2:F13" si="0">B2/E2</f>
        <v>0.71081677704194257</v>
      </c>
      <c r="G2" s="5">
        <f t="shared" ref="G2:G13" si="1">C2/E2</f>
        <v>0.24944812362030905</v>
      </c>
      <c r="H2" s="5">
        <f t="shared" ref="H2:H13" si="2">D2/E2</f>
        <v>3.9735099337748346E-2</v>
      </c>
    </row>
    <row r="3" spans="1:8" x14ac:dyDescent="0.3">
      <c r="A3" t="s">
        <v>8388</v>
      </c>
      <c r="B3">
        <f>SUM(COUNTIFS('KickStarter Data'!$F$2:$F$4115,"successful",'KickStarter Data'!$D$2:$D$4115, "&gt;=1000", 'KickStarter Data'!$D$2:$D$4115, "&lt;=4999"))</f>
        <v>932</v>
      </c>
      <c r="C3">
        <f>SUM(COUNTIFS('KickStarter Data'!$F$2:$F$4115,"failed",'KickStarter Data'!$D$2:$D$4115, "&gt;=1000", 'KickStarter Data'!$D$2:$D$4115, "&lt;=4999"))</f>
        <v>420</v>
      </c>
      <c r="D3">
        <f>SUM(COUNTIFS('KickStarter Data'!$F$2:$F$4115,"canceled",'KickStarter Data'!$D$2:$D$4115, "&gt;=1000", 'KickStarter Data'!$D$2:$D$4115, "&lt;=4999"))</f>
        <v>60</v>
      </c>
      <c r="E3">
        <f t="shared" ref="E3:E13" si="3">SUM(B3:D3)</f>
        <v>1412</v>
      </c>
      <c r="F3" s="5">
        <f t="shared" si="0"/>
        <v>0.66005665722379603</v>
      </c>
      <c r="G3" s="5">
        <f t="shared" si="1"/>
        <v>0.29745042492917845</v>
      </c>
      <c r="H3" s="5">
        <f t="shared" si="2"/>
        <v>4.2492917847025496E-2</v>
      </c>
    </row>
    <row r="4" spans="1:8" x14ac:dyDescent="0.3">
      <c r="A4" t="s">
        <v>8389</v>
      </c>
      <c r="B4">
        <f>SUM(COUNTIFS('KickStarter Data'!$F$2:$F$4115,"successful",'KickStarter Data'!$D$2:$D$4115, "&gt;=5000", 'KickStarter Data'!$D$2:$D$4115, "&lt;=9999"))</f>
        <v>381</v>
      </c>
      <c r="C4">
        <f>SUM(COUNTIFS('KickStarter Data'!$F$2:$F$4115,"failed",'KickStarter Data'!$D$2:$D$4115, "&gt;=5000", 'KickStarter Data'!$D$2:$D$4115, "&lt;=9999"))</f>
        <v>283</v>
      </c>
      <c r="D4">
        <f>SUM(COUNTIFS('KickStarter Data'!$F$2:$F$4115,"canceled",'KickStarter Data'!$D$2:$D$4115, "&gt;=5000", 'KickStarter Data'!$D$2:$D$4115, "&lt;=9999"))</f>
        <v>52</v>
      </c>
      <c r="E4">
        <f t="shared" si="3"/>
        <v>716</v>
      </c>
      <c r="F4" s="5">
        <f t="shared" si="0"/>
        <v>0.53212290502793291</v>
      </c>
      <c r="G4" s="5">
        <f t="shared" si="1"/>
        <v>0.39525139664804471</v>
      </c>
      <c r="H4" s="5">
        <f t="shared" si="2"/>
        <v>7.2625698324022353E-2</v>
      </c>
    </row>
    <row r="5" spans="1:8" x14ac:dyDescent="0.3">
      <c r="A5" t="s">
        <v>8390</v>
      </c>
      <c r="B5">
        <f>SUM(COUNTIFS('KickStarter Data'!$F$2:$F$4115,"successful",'KickStarter Data'!$D$2:$D$4115, "&gt;=10000", 'KickStarter Data'!$D$2:$D$4115, "&lt;=14999"))</f>
        <v>168</v>
      </c>
      <c r="C5">
        <f>SUM(COUNTIFS('KickStarter Data'!$F$2:$F$4115,"failed",'KickStarter Data'!$D$2:$D$4115, "&gt;=10000", 'KickStarter Data'!$D$2:$D$4115, "&lt;=14999"))</f>
        <v>144</v>
      </c>
      <c r="D5">
        <f>SUM(COUNTIFS('KickStarter Data'!$F$2:$F$4115,"canceled",'KickStarter Data'!$D$2:$D$4115, "&gt;=10000", 'KickStarter Data'!$D$2:$D$4115, "&lt;=14999"))</f>
        <v>40</v>
      </c>
      <c r="E5">
        <f t="shared" si="3"/>
        <v>352</v>
      </c>
      <c r="F5" s="5">
        <f t="shared" si="0"/>
        <v>0.47727272727272729</v>
      </c>
      <c r="G5" s="5">
        <f t="shared" si="1"/>
        <v>0.40909090909090912</v>
      </c>
      <c r="H5" s="5">
        <f t="shared" si="2"/>
        <v>0.11363636363636363</v>
      </c>
    </row>
    <row r="6" spans="1:8" x14ac:dyDescent="0.3">
      <c r="A6" t="s">
        <v>8391</v>
      </c>
      <c r="B6">
        <f>SUM(COUNTIFS('KickStarter Data'!$F$2:$F$4115,"successful",'KickStarter Data'!$D$2:$D$4115, "&gt;=15000", 'KickStarter Data'!$D$2:$D$4115, "&lt;=19999"))</f>
        <v>94</v>
      </c>
      <c r="C6">
        <f>SUM(COUNTIFS('KickStarter Data'!$F$2:$F$4115,"failed",'KickStarter Data'!$D$2:$D$4115, "&gt;=15000", 'KickStarter Data'!$D$2:$D$4115, "&lt;=19999"))</f>
        <v>90</v>
      </c>
      <c r="D6">
        <f>SUM(COUNTIFS('KickStarter Data'!$F$2:$F$4115,"canceled",'KickStarter Data'!$D$2:$D$4115, "&gt;=15000", 'KickStarter Data'!$D$2:$D$4115, "&lt;=19999"))</f>
        <v>17</v>
      </c>
      <c r="E6">
        <f t="shared" si="3"/>
        <v>201</v>
      </c>
      <c r="F6" s="5">
        <f t="shared" si="0"/>
        <v>0.46766169154228854</v>
      </c>
      <c r="G6" s="5">
        <f t="shared" si="1"/>
        <v>0.44776119402985076</v>
      </c>
      <c r="H6" s="5">
        <f t="shared" si="2"/>
        <v>8.45771144278607E-2</v>
      </c>
    </row>
    <row r="7" spans="1:8" x14ac:dyDescent="0.3">
      <c r="A7" t="s">
        <v>8392</v>
      </c>
      <c r="B7">
        <f>SUM(COUNTIFS('KickStarter Data'!$F$2:$F$4115,"successful",'KickStarter Data'!$D$2:$D$4115, "&gt;=20000", 'KickStarter Data'!$D$2:$D$4115, "&lt;=24999"))</f>
        <v>62</v>
      </c>
      <c r="C7">
        <f>SUM(COUNTIFS('KickStarter Data'!$F$2:$F$4115,"failed",'KickStarter Data'!$D$2:$D$4115, "&gt;=20000", 'KickStarter Data'!$D$2:$D$4115, "&lt;=24999"))</f>
        <v>72</v>
      </c>
      <c r="D7">
        <f>SUM(COUNTIFS('KickStarter Data'!$F$2:$F$4115,"canceled",'KickStarter Data'!$D$2:$D$4115, "&gt;=20000", 'KickStarter Data'!$D$2:$D$4115, "&lt;=24999"))</f>
        <v>14</v>
      </c>
      <c r="E7">
        <f t="shared" si="3"/>
        <v>148</v>
      </c>
      <c r="F7" s="5">
        <f t="shared" si="0"/>
        <v>0.41891891891891891</v>
      </c>
      <c r="G7" s="5">
        <f t="shared" si="1"/>
        <v>0.48648648648648651</v>
      </c>
      <c r="H7" s="5">
        <f t="shared" si="2"/>
        <v>9.45945945945946E-2</v>
      </c>
    </row>
    <row r="8" spans="1:8" x14ac:dyDescent="0.3">
      <c r="A8" t="s">
        <v>8393</v>
      </c>
      <c r="B8">
        <f>SUM(COUNTIFS('KickStarter Data'!$F$2:$F$4115,"successful",'KickStarter Data'!$D$2:$D$4115, "&gt;=25000", 'KickStarter Data'!$D$2:$D$4115, "&lt;=29999"))</f>
        <v>55</v>
      </c>
      <c r="C8">
        <f>SUM(COUNTIFS('KickStarter Data'!$F$2:$F$4115,"failed",'KickStarter Data'!$D$2:$D$4115, "&gt;=25000", 'KickStarter Data'!$D$2:$D$4115, "&lt;=29999"))</f>
        <v>64</v>
      </c>
      <c r="D8">
        <f>SUM(COUNTIFS('KickStarter Data'!$F$2:$F$4115,"canceled",'KickStarter Data'!$D$2:$D$4115, "&gt;=25000", 'KickStarter Data'!$D$2:$D$4115, "&lt;=29999"))</f>
        <v>18</v>
      </c>
      <c r="E8">
        <f t="shared" si="3"/>
        <v>137</v>
      </c>
      <c r="F8" s="5">
        <f t="shared" si="0"/>
        <v>0.40145985401459855</v>
      </c>
      <c r="G8" s="5">
        <f t="shared" si="1"/>
        <v>0.46715328467153283</v>
      </c>
      <c r="H8" s="5">
        <f t="shared" si="2"/>
        <v>0.13138686131386862</v>
      </c>
    </row>
    <row r="9" spans="1:8" x14ac:dyDescent="0.3">
      <c r="A9" t="s">
        <v>8394</v>
      </c>
      <c r="B9">
        <f>SUM(COUNTIFS('KickStarter Data'!$F$2:$F$4115,"successful",'KickStarter Data'!$D$2:$D$4115, "&gt;=30000", 'KickStarter Data'!$D$2:$D$4115, "&lt;=34999"))</f>
        <v>32</v>
      </c>
      <c r="C9">
        <f>SUM(COUNTIFS('KickStarter Data'!$F$2:$F$4115,"failed",'KickStarter Data'!$D$2:$D$4115, "&gt;=30000", 'KickStarter Data'!$D$2:$D$4115, "&lt;=34999"))</f>
        <v>37</v>
      </c>
      <c r="D9">
        <f>SUM(COUNTIFS('KickStarter Data'!$F$2:$F$4115,"canceled",'KickStarter Data'!$D$2:$D$4115, "&gt;=30000", 'KickStarter Data'!$D$2:$D$4115, "&lt;=34999"))</f>
        <v>13</v>
      </c>
      <c r="E9">
        <f t="shared" si="3"/>
        <v>82</v>
      </c>
      <c r="F9" s="5">
        <f t="shared" si="0"/>
        <v>0.3902439024390244</v>
      </c>
      <c r="G9" s="5">
        <f t="shared" si="1"/>
        <v>0.45121951219512196</v>
      </c>
      <c r="H9" s="5">
        <f t="shared" si="2"/>
        <v>0.15853658536585366</v>
      </c>
    </row>
    <row r="10" spans="1:8" x14ac:dyDescent="0.3">
      <c r="A10" t="s">
        <v>8395</v>
      </c>
      <c r="B10">
        <f>SUM(COUNTIFS('KickStarter Data'!$F$2:$F$4115,"successful",'KickStarter Data'!$D$2:$D$4115, "&gt;=35000", 'KickStarter Data'!$D$2:$D$4115, "&lt;=39999"))</f>
        <v>26</v>
      </c>
      <c r="C10">
        <f>SUM(COUNTIFS('KickStarter Data'!$F$2:$F$4115,"failed",'KickStarter Data'!$D$2:$D$4115, "&gt;=35000", 'KickStarter Data'!$D$2:$D$4115, "&lt;=39999"))</f>
        <v>22</v>
      </c>
      <c r="D10">
        <f>SUM(COUNTIFS('KickStarter Data'!$F$2:$F$4115,"canceled",'KickStarter Data'!$D$2:$D$4115, "&gt;=35000", 'KickStarter Data'!$D$2:$D$4115, "&lt;=39999"))</f>
        <v>7</v>
      </c>
      <c r="E10">
        <f t="shared" si="3"/>
        <v>55</v>
      </c>
      <c r="F10" s="5">
        <f t="shared" si="0"/>
        <v>0.47272727272727272</v>
      </c>
      <c r="G10" s="5">
        <f t="shared" si="1"/>
        <v>0.4</v>
      </c>
      <c r="H10" s="5">
        <f t="shared" si="2"/>
        <v>0.12727272727272726</v>
      </c>
    </row>
    <row r="11" spans="1:8" x14ac:dyDescent="0.3">
      <c r="A11" t="s">
        <v>8396</v>
      </c>
      <c r="B11">
        <f>SUM(COUNTIFS('KickStarter Data'!$F$2:$F$4115,"successful",'KickStarter Data'!$D$2:$D$4115, "&gt;=40000", 'KickStarter Data'!$D$2:$D$4115, "&lt;=44999"))</f>
        <v>21</v>
      </c>
      <c r="C11">
        <f>SUM(COUNTIFS('KickStarter Data'!$F$2:$F$4115,"failed",'KickStarter Data'!$D$2:$D$4115, "&gt;=40000", 'KickStarter Data'!$D$2:$D$4115, "&lt;=44999"))</f>
        <v>16</v>
      </c>
      <c r="D11">
        <f>SUM(COUNTIFS('KickStarter Data'!$F$2:$F$4115,"canceled",'KickStarter Data'!$D$2:$D$4115, "&gt;=40000", 'KickStarter Data'!$D$2:$D$4115, "&lt;=44999"))</f>
        <v>6</v>
      </c>
      <c r="E11">
        <f t="shared" si="3"/>
        <v>43</v>
      </c>
      <c r="F11" s="5">
        <f t="shared" si="0"/>
        <v>0.48837209302325579</v>
      </c>
      <c r="G11" s="5">
        <f t="shared" si="1"/>
        <v>0.37209302325581395</v>
      </c>
      <c r="H11" s="5">
        <f t="shared" si="2"/>
        <v>0.13953488372093023</v>
      </c>
    </row>
    <row r="12" spans="1:8" x14ac:dyDescent="0.3">
      <c r="A12" t="s">
        <v>8397</v>
      </c>
      <c r="B12">
        <f>SUM(COUNTIFS('KickStarter Data'!$F$2:$F$4115,"successful",'KickStarter Data'!$D$2:$D$4115, "&gt;=45000", 'KickStarter Data'!$D$2:$D$4115, "&lt;=49999"))</f>
        <v>6</v>
      </c>
      <c r="C12">
        <f>SUM(COUNTIFS('KickStarter Data'!$F$2:$F$4115,"failed",'KickStarter Data'!$D$2:$D$4115, "&gt;=45000", 'KickStarter Data'!$D$2:$D$4115, "&lt;=49999"))</f>
        <v>11</v>
      </c>
      <c r="D12">
        <f>SUM(COUNTIFS('KickStarter Data'!$F$2:$F$4115,"canceled",'KickStarter Data'!$D$2:$D$4115, "&gt;=45000", 'KickStarter Data'!$D$2:$D$4115, "&lt;=49999"))</f>
        <v>4</v>
      </c>
      <c r="E12">
        <f t="shared" si="3"/>
        <v>21</v>
      </c>
      <c r="F12" s="5">
        <f t="shared" si="0"/>
        <v>0.2857142857142857</v>
      </c>
      <c r="G12" s="5">
        <f t="shared" si="1"/>
        <v>0.52380952380952384</v>
      </c>
      <c r="H12" s="5">
        <f t="shared" si="2"/>
        <v>0.19047619047619047</v>
      </c>
    </row>
    <row r="13" spans="1:8" x14ac:dyDescent="0.3">
      <c r="A13" t="s">
        <v>8398</v>
      </c>
      <c r="B13">
        <f>SUM(COUNTIFS('KickStarter Data'!$F$2:$F$4115,"successful",'KickStarter Data'!$D$2:$D$4115, "&gt;=50000"))</f>
        <v>86</v>
      </c>
      <c r="C13">
        <f>SUM(COUNTIFS('KickStarter Data'!$F$2:$F$4115,"failed",'KickStarter Data'!$D$2:$D$4115, "&gt;=50000"))</f>
        <v>258</v>
      </c>
      <c r="D13">
        <f>SUM(COUNTIFS('KickStarter Data'!$F$2:$F$4115,"canceled",'KickStarter Data'!$D$2:$D$4115, "&gt;=50000"))</f>
        <v>100</v>
      </c>
      <c r="E13">
        <f t="shared" si="3"/>
        <v>444</v>
      </c>
      <c r="F13" s="5">
        <f t="shared" si="0"/>
        <v>0.19369369369369369</v>
      </c>
      <c r="G13" s="5">
        <f t="shared" si="1"/>
        <v>0.58108108108108103</v>
      </c>
      <c r="H13" s="5">
        <f t="shared" si="2"/>
        <v>0.22522522522522523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 Data</vt:lpstr>
      <vt:lpstr>Count of State by Category</vt:lpstr>
      <vt:lpstr>Count of State by Sub-Category</vt:lpstr>
      <vt:lpstr>Count of State by Year Created</vt:lpstr>
      <vt:lpstr>BONUS State by Goal Amount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Lauren Drew</cp:lastModifiedBy>
  <dcterms:created xsi:type="dcterms:W3CDTF">2017-04-20T15:17:24Z</dcterms:created>
  <dcterms:modified xsi:type="dcterms:W3CDTF">2019-02-27T06:44:01Z</dcterms:modified>
</cp:coreProperties>
</file>