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0" yWindow="0" windowWidth="27700" windowHeight="17540" tabRatio="500" activeTab="1"/>
  </bookViews>
  <sheets>
    <sheet name="ex1" sheetId="1" r:id="rId1"/>
    <sheet name="ex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C2" i="2"/>
  <c r="B2" i="2"/>
  <c r="D2" i="2"/>
  <c r="N2" i="2"/>
  <c r="C3" i="2"/>
  <c r="B3" i="2"/>
  <c r="D3" i="2"/>
  <c r="M3" i="2"/>
  <c r="C4" i="2"/>
  <c r="B4" i="2"/>
  <c r="D4" i="2"/>
  <c r="M4" i="2"/>
  <c r="C5" i="2"/>
  <c r="B5" i="2"/>
  <c r="D5" i="2"/>
  <c r="M5" i="2"/>
  <c r="C6" i="2"/>
  <c r="B6" i="2"/>
  <c r="D6" i="2"/>
  <c r="M6" i="2"/>
  <c r="C7" i="2"/>
  <c r="B7" i="2"/>
  <c r="D7" i="2"/>
  <c r="M7" i="2"/>
  <c r="C8" i="2"/>
  <c r="B8" i="2"/>
  <c r="D8" i="2"/>
  <c r="M8" i="2"/>
  <c r="C9" i="2"/>
  <c r="B9" i="2"/>
  <c r="D9" i="2"/>
  <c r="M9" i="2"/>
  <c r="C10" i="2"/>
  <c r="B10" i="2"/>
  <c r="D10" i="2"/>
  <c r="M10" i="2"/>
  <c r="C11" i="2"/>
  <c r="B11" i="2"/>
  <c r="D11" i="2"/>
  <c r="M11" i="2"/>
  <c r="C12" i="2"/>
  <c r="B12" i="2"/>
  <c r="D12" i="2"/>
  <c r="M12" i="2"/>
  <c r="C13" i="2"/>
  <c r="B13" i="2"/>
  <c r="D13" i="2"/>
  <c r="M13" i="2"/>
  <c r="C14" i="2"/>
  <c r="B14" i="2"/>
  <c r="D14" i="2"/>
  <c r="M14" i="2"/>
  <c r="C15" i="2"/>
  <c r="B15" i="2"/>
  <c r="D15" i="2"/>
  <c r="M15" i="2"/>
  <c r="C16" i="2"/>
  <c r="B16" i="2"/>
  <c r="D16" i="2"/>
  <c r="M16" i="2"/>
  <c r="C17" i="2"/>
  <c r="B17" i="2"/>
  <c r="D17" i="2"/>
  <c r="M17" i="2"/>
  <c r="C18" i="2"/>
  <c r="B18" i="2"/>
  <c r="D18" i="2"/>
  <c r="M18" i="2"/>
  <c r="C19" i="2"/>
  <c r="B19" i="2"/>
  <c r="D19" i="2"/>
  <c r="M19" i="2"/>
  <c r="M2" i="2"/>
  <c r="F2" i="2"/>
  <c r="G2" i="2"/>
  <c r="L2" i="2"/>
  <c r="F3" i="2"/>
  <c r="G3" i="2"/>
  <c r="L3" i="2"/>
  <c r="F4" i="2"/>
  <c r="G4" i="2"/>
  <c r="L4" i="2"/>
  <c r="F5" i="2"/>
  <c r="G5" i="2"/>
  <c r="L5" i="2"/>
  <c r="F6" i="2"/>
  <c r="G6" i="2"/>
  <c r="L6" i="2"/>
  <c r="F7" i="2"/>
  <c r="G7" i="2"/>
  <c r="L7" i="2"/>
  <c r="F8" i="2"/>
  <c r="G8" i="2"/>
  <c r="L8" i="2"/>
  <c r="F9" i="2"/>
  <c r="G9" i="2"/>
  <c r="L9" i="2"/>
  <c r="F10" i="2"/>
  <c r="G10" i="2"/>
  <c r="L10" i="2"/>
  <c r="F11" i="2"/>
  <c r="G11" i="2"/>
  <c r="L11" i="2"/>
  <c r="F12" i="2"/>
  <c r="G12" i="2"/>
  <c r="L12" i="2"/>
  <c r="F13" i="2"/>
  <c r="G13" i="2"/>
  <c r="L13" i="2"/>
  <c r="F14" i="2"/>
  <c r="G14" i="2"/>
  <c r="L14" i="2"/>
  <c r="F15" i="2"/>
  <c r="G15" i="2"/>
  <c r="L15" i="2"/>
  <c r="F16" i="2"/>
  <c r="G16" i="2"/>
  <c r="L16" i="2"/>
  <c r="F17" i="2"/>
  <c r="G17" i="2"/>
  <c r="L17" i="2"/>
  <c r="F18" i="2"/>
  <c r="G18" i="2"/>
  <c r="L18" i="2"/>
  <c r="F19" i="2"/>
  <c r="G19" i="2"/>
  <c r="L19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J10" i="2"/>
  <c r="J3" i="2"/>
  <c r="J4" i="2"/>
  <c r="J5" i="2"/>
  <c r="J6" i="2"/>
  <c r="J7" i="2"/>
  <c r="J8" i="2"/>
  <c r="J9" i="2"/>
  <c r="J11" i="2"/>
  <c r="J12" i="2"/>
  <c r="J13" i="2"/>
  <c r="J14" i="2"/>
  <c r="J15" i="2"/>
  <c r="J16" i="2"/>
  <c r="J17" i="2"/>
  <c r="J18" i="2"/>
  <c r="J19" i="2"/>
  <c r="J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" i="2"/>
  <c r="I1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  <c r="F16" i="1"/>
  <c r="G16" i="1"/>
  <c r="E16" i="1"/>
  <c r="F2" i="1"/>
  <c r="F3" i="1"/>
  <c r="F4" i="1"/>
  <c r="F5" i="1"/>
  <c r="F6" i="1"/>
  <c r="F7" i="1"/>
  <c r="F8" i="1"/>
  <c r="F9" i="1"/>
  <c r="F10" i="1"/>
  <c r="F11" i="1"/>
  <c r="F13" i="1"/>
  <c r="F14" i="1"/>
  <c r="F15" i="1"/>
  <c r="G2" i="1"/>
  <c r="G3" i="1"/>
  <c r="G4" i="1"/>
  <c r="G5" i="1"/>
  <c r="G6" i="1"/>
  <c r="G7" i="1"/>
  <c r="G8" i="1"/>
  <c r="G9" i="1"/>
  <c r="G10" i="1"/>
  <c r="G11" i="1"/>
  <c r="G13" i="1"/>
  <c r="G14" i="1"/>
  <c r="G15" i="1"/>
  <c r="E2" i="1"/>
  <c r="E3" i="1"/>
  <c r="E4" i="1"/>
  <c r="E5" i="1"/>
  <c r="E6" i="1"/>
  <c r="E7" i="1"/>
  <c r="E8" i="1"/>
  <c r="E9" i="1"/>
  <c r="E10" i="1"/>
  <c r="E11" i="1"/>
  <c r="E13" i="1"/>
  <c r="E14" i="1"/>
  <c r="E15" i="1"/>
  <c r="F14" i="1" a="1"/>
  <c r="G14" i="1" a="1"/>
  <c r="E14" i="1" a="1"/>
  <c r="F12" i="1"/>
  <c r="G12" i="1"/>
  <c r="E12" i="1"/>
  <c r="C12" i="1"/>
  <c r="D12" i="1"/>
  <c r="B12" i="1"/>
</calcChain>
</file>

<file path=xl/sharedStrings.xml><?xml version="1.0" encoding="utf-8"?>
<sst xmlns="http://schemas.openxmlformats.org/spreadsheetml/2006/main" count="44" uniqueCount="28">
  <si>
    <t xml:space="preserve">Lap </t>
  </si>
  <si>
    <t xml:space="preserve">Han </t>
  </si>
  <si>
    <t xml:space="preserve">Luke </t>
  </si>
  <si>
    <t xml:space="preserve">Nien </t>
  </si>
  <si>
    <t>Han-Luke</t>
  </si>
  <si>
    <t>Luke-Nien</t>
  </si>
  <si>
    <t>x_d</t>
  </si>
  <si>
    <t>sigma_d</t>
  </si>
  <si>
    <t>t_obs</t>
  </si>
  <si>
    <t>Sum</t>
  </si>
  <si>
    <t>Han-Nien</t>
  </si>
  <si>
    <t>Accept?</t>
  </si>
  <si>
    <t>VC</t>
  </si>
  <si>
    <t>JC</t>
  </si>
  <si>
    <t>Pictures returned</t>
  </si>
  <si>
    <t>True Positive</t>
  </si>
  <si>
    <t>False Negative</t>
  </si>
  <si>
    <t>False Positive</t>
  </si>
  <si>
    <t>True Negative</t>
  </si>
  <si>
    <t>Overall Precision</t>
  </si>
  <si>
    <t>Recall</t>
  </si>
  <si>
    <t>F1</t>
  </si>
  <si>
    <t>Breakpoint</t>
  </si>
  <si>
    <t>F1 is max</t>
  </si>
  <si>
    <t>Colonne1</t>
  </si>
  <si>
    <t>Colonne2</t>
  </si>
  <si>
    <t>Colonne3</t>
  </si>
  <si>
    <t>Colonne4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</si>
</sst>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</borders>
  <cellStyleXfs count="16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1" xfId="1"/>
    <xf numFmtId="0" fontId="0" fillId="0" borderId="2" xfId="0" applyFont="1" applyBorder="1"/>
    <xf numFmtId="0" fontId="0" fillId="0" borderId="3" xfId="0" applyFont="1" applyBorder="1"/>
    <xf numFmtId="164" fontId="0" fillId="0" borderId="0" xfId="0" applyNumberFormat="1"/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Total" xfId="1" builtinId="25"/>
  </cellStyles>
  <dxfs count="1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hair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16" totalsRowShown="0" headerRowDxfId="10">
  <autoFilter ref="A1:G16"/>
  <tableColumns count="7">
    <tableColumn id="1" name="Lap "/>
    <tableColumn id="2" name="Han "/>
    <tableColumn id="3" name="Luke "/>
    <tableColumn id="4" name="Nien "/>
    <tableColumn id="11" name="Han-Luke">
      <calculatedColumnFormula>Table1[[#This Row],[Han ]]-Table1[[#This Row],[Luke ]]</calculatedColumnFormula>
    </tableColumn>
    <tableColumn id="12" name="Han-Nien">
      <calculatedColumnFormula>Table1[[#This Row],[Luke ]]-Table1[[#This Row],[Nien ]]</calculatedColumnFormula>
    </tableColumn>
    <tableColumn id="13" name="Luke-Nien">
      <calculatedColumnFormula>Table1[[#This Row],[Luke ]]-Table1[[#This Row],[Nien 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9" totalsRowShown="0">
  <autoFilter ref="A1:N19"/>
  <tableColumns count="14">
    <tableColumn id="1" name="Pictures returned" dataDxfId="9"/>
    <tableColumn id="2" name="True Positive">
      <calculatedColumnFormula>COUNTIF($A$2:A2, "VC")</calculatedColumnFormula>
    </tableColumn>
    <tableColumn id="3" name="False Positive">
      <calculatedColumnFormula>COUNTIF($A$2:A2, "JC")</calculatedColumnFormula>
    </tableColumn>
    <tableColumn id="4" name="False Negative">
      <calculatedColumnFormula>10-Table2[[#This Row],[True Positive]]</calculatedColumnFormula>
    </tableColumn>
    <tableColumn id="5" name="True Negative">
      <calculatedColumnFormula>44-Table2[[#This Row],[False Positive]]</calculatedColumnFormula>
    </tableColumn>
    <tableColumn id="6" name="Overall Precision" dataDxfId="8">
      <calculatedColumnFormula>Table2[[#This Row],[True Positive]]/(Table2[[#This Row],[True Positive]]+Table2[[#This Row],[False Positive]])</calculatedColumnFormula>
    </tableColumn>
    <tableColumn id="7" name="Recall" dataDxfId="7">
      <calculatedColumnFormula>Table2[[#This Row],[True Positive]]/(Table2[[#This Row],[True Positive]]+Table2[[#This Row],[False Negative]])</calculatedColumnFormula>
    </tableColumn>
    <tableColumn id="8" name="F1" dataDxfId="6">
      <calculatedColumnFormula>(2*Table2[[#This Row],[Overall Precision]]*Table2[[#This Row],[Recall]])/(Table2[[#This Row],[Overall Precision]]+Table2[[#This Row],[Recall]])</calculatedColumnFormula>
    </tableColumn>
    <tableColumn id="10" name="Breakpoint" dataDxfId="5">
      <calculatedColumnFormula>IF(Table2[[#This Row],[Overall Precision]]=Table2[[#This Row],[Recall]],"Breakpoint here"," ")</calculatedColumnFormula>
    </tableColumn>
    <tableColumn id="11" name="F1 is max" dataDxfId="4">
      <calculatedColumnFormula>IF(Table2[[#This Row],[F1]]=MAX($H$2:$H$19),"MAX HERE", " ")</calculatedColumnFormula>
    </tableColumn>
    <tableColumn id="12" name="Colonne1" dataDxfId="3">
      <calculatedColumnFormula>SUM(Table2[[#This Row],[Overall Precision]]+Table2[[#This Row],[Recall]])</calculatedColumnFormula>
    </tableColumn>
    <tableColumn id="13" name="Colonne2" dataDxfId="2">
      <calculatedColumnFormula>Table2[[#This Row],[Overall Precision]]^2 + Table2[[#This Row],[Recall]]^2</calculatedColumnFormula>
    </tableColumn>
    <tableColumn id="14" name="Colonne3" dataDxfId="1">
      <calculatedColumnFormula>Table2[[#This Row],[False Positive]]+Table2[[#This Row],[False Negative]]</calculatedColumnFormula>
    </tableColumn>
    <tableColumn id="15" name="Colonne4" dataDxfId="0">
      <calculatedColumnFormula>Table2[[#This Row],[False Positive]]^2 +Table2[[#This Row],[False Negative]]^2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G16"/>
    </sheetView>
  </sheetViews>
  <sheetFormatPr baseColWidth="10" defaultRowHeight="15" x14ac:dyDescent="0"/>
  <cols>
    <col min="5" max="5" width="11.33203125" customWidth="1"/>
    <col min="6" max="6" width="13" customWidth="1"/>
    <col min="7" max="7" width="11.83203125" customWidth="1"/>
    <col min="8" max="8" width="13.5" customWidth="1"/>
    <col min="9" max="9" width="11.1640625" customWidth="1"/>
    <col min="10" max="10" width="12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/>
      <c r="I1" s="1"/>
      <c r="J1" s="1"/>
    </row>
    <row r="2" spans="1:10">
      <c r="A2">
        <v>1</v>
      </c>
      <c r="B2">
        <v>92.703999999999994</v>
      </c>
      <c r="C2">
        <v>93.44</v>
      </c>
      <c r="D2">
        <v>93.866</v>
      </c>
      <c r="E2">
        <f>Table1[[#This Row],[Han ]]-Table1[[#This Row],[Luke ]]</f>
        <v>-0.73600000000000421</v>
      </c>
      <c r="F2">
        <f>Table1[[#This Row],[Han ]]-Table1[[#This Row],[Nien ]]</f>
        <v>-1.1620000000000061</v>
      </c>
      <c r="G2">
        <f>Table1[[#This Row],[Luke ]]-Table1[[#This Row],[Nien ]]</f>
        <v>-0.42600000000000193</v>
      </c>
    </row>
    <row r="3" spans="1:10">
      <c r="A3">
        <v>2</v>
      </c>
      <c r="B3">
        <v>92.8</v>
      </c>
      <c r="C3">
        <v>93.266000000000005</v>
      </c>
      <c r="D3">
        <v>92.7</v>
      </c>
      <c r="E3">
        <f>Table1[[#This Row],[Han ]]-Table1[[#This Row],[Luke ]]</f>
        <v>-0.46600000000000819</v>
      </c>
      <c r="F3">
        <f>Table1[[#This Row],[Han ]]-Table1[[#This Row],[Nien ]]</f>
        <v>9.9999999999994316E-2</v>
      </c>
      <c r="G3">
        <f>Table1[[#This Row],[Luke ]]-Table1[[#This Row],[Nien ]]</f>
        <v>0.5660000000000025</v>
      </c>
    </row>
    <row r="4" spans="1:10">
      <c r="A4">
        <v>3</v>
      </c>
      <c r="B4">
        <v>92.757000000000005</v>
      </c>
      <c r="C4">
        <v>93.230999999999995</v>
      </c>
      <c r="D4">
        <v>92.986999999999995</v>
      </c>
      <c r="E4">
        <f>Table1[[#This Row],[Han ]]-Table1[[#This Row],[Luke ]]</f>
        <v>-0.47399999999998954</v>
      </c>
      <c r="F4">
        <f>Table1[[#This Row],[Han ]]-Table1[[#This Row],[Nien ]]</f>
        <v>-0.22999999999998977</v>
      </c>
      <c r="G4">
        <f>Table1[[#This Row],[Luke ]]-Table1[[#This Row],[Nien ]]</f>
        <v>0.24399999999999977</v>
      </c>
    </row>
    <row r="5" spans="1:10">
      <c r="A5">
        <v>4</v>
      </c>
      <c r="B5">
        <v>93.863</v>
      </c>
      <c r="C5">
        <v>93.334999999999994</v>
      </c>
      <c r="D5">
        <v>93.152000000000001</v>
      </c>
      <c r="E5">
        <f>Table1[[#This Row],[Han ]]-Table1[[#This Row],[Luke ]]</f>
        <v>0.5280000000000058</v>
      </c>
      <c r="F5">
        <f>Table1[[#This Row],[Han ]]-Table1[[#This Row],[Nien ]]</f>
        <v>0.71099999999999852</v>
      </c>
      <c r="G5">
        <f>Table1[[#This Row],[Luke ]]-Table1[[#This Row],[Nien ]]</f>
        <v>0.18299999999999272</v>
      </c>
    </row>
    <row r="6" spans="1:10">
      <c r="A6">
        <v>5</v>
      </c>
      <c r="B6">
        <v>93.001000000000005</v>
      </c>
      <c r="C6">
        <v>93.448999999999998</v>
      </c>
      <c r="D6">
        <v>93.307000000000002</v>
      </c>
      <c r="E6">
        <f>Table1[[#This Row],[Han ]]-Table1[[#This Row],[Luke ]]</f>
        <v>-0.44799999999999329</v>
      </c>
      <c r="F6">
        <f>Table1[[#This Row],[Han ]]-Table1[[#This Row],[Nien ]]</f>
        <v>-0.30599999999999739</v>
      </c>
      <c r="G6">
        <f>Table1[[#This Row],[Luke ]]-Table1[[#This Row],[Nien ]]</f>
        <v>0.14199999999999591</v>
      </c>
    </row>
    <row r="7" spans="1:10">
      <c r="A7">
        <v>6</v>
      </c>
      <c r="B7">
        <v>93.025999999999996</v>
      </c>
      <c r="C7">
        <v>93.468000000000004</v>
      </c>
      <c r="D7">
        <v>94.236999999999995</v>
      </c>
      <c r="E7">
        <f>Table1[[#This Row],[Han ]]-Table1[[#This Row],[Luke ]]</f>
        <v>-0.44200000000000728</v>
      </c>
      <c r="F7">
        <f>Table1[[#This Row],[Han ]]-Table1[[#This Row],[Nien ]]</f>
        <v>-1.2109999999999985</v>
      </c>
      <c r="G7">
        <f>Table1[[#This Row],[Luke ]]-Table1[[#This Row],[Nien ]]</f>
        <v>-0.76899999999999125</v>
      </c>
    </row>
    <row r="8" spans="1:10">
      <c r="A8">
        <v>7</v>
      </c>
      <c r="B8">
        <v>93.052000000000007</v>
      </c>
      <c r="C8">
        <v>93.424999999999997</v>
      </c>
      <c r="D8">
        <v>93.771000000000001</v>
      </c>
      <c r="E8">
        <f>Table1[[#This Row],[Han ]]-Table1[[#This Row],[Luke ]]</f>
        <v>-0.37299999999999045</v>
      </c>
      <c r="F8">
        <f>Table1[[#This Row],[Han ]]-Table1[[#This Row],[Nien ]]</f>
        <v>-0.71899999999999409</v>
      </c>
      <c r="G8">
        <f>Table1[[#This Row],[Luke ]]-Table1[[#This Row],[Nien ]]</f>
        <v>-0.34600000000000364</v>
      </c>
    </row>
    <row r="9" spans="1:10">
      <c r="A9">
        <v>8</v>
      </c>
      <c r="B9">
        <v>93.185000000000002</v>
      </c>
      <c r="C9">
        <v>93.367000000000004</v>
      </c>
      <c r="D9">
        <v>93.441000000000003</v>
      </c>
      <c r="E9">
        <f>Table1[[#This Row],[Han ]]-Table1[[#This Row],[Luke ]]</f>
        <v>-0.18200000000000216</v>
      </c>
      <c r="F9">
        <f>Table1[[#This Row],[Han ]]-Table1[[#This Row],[Nien ]]</f>
        <v>-0.25600000000000023</v>
      </c>
      <c r="G9">
        <f>Table1[[#This Row],[Luke ]]-Table1[[#This Row],[Nien ]]</f>
        <v>-7.3999999999998067E-2</v>
      </c>
    </row>
    <row r="10" spans="1:10">
      <c r="A10">
        <v>9</v>
      </c>
      <c r="B10">
        <v>93.308999999999997</v>
      </c>
      <c r="C10">
        <v>93.474999999999994</v>
      </c>
      <c r="D10">
        <v>93.125</v>
      </c>
      <c r="E10">
        <f>Table1[[#This Row],[Han ]]-Table1[[#This Row],[Luke ]]</f>
        <v>-0.16599999999999682</v>
      </c>
      <c r="F10">
        <f>Table1[[#This Row],[Han ]]-Table1[[#This Row],[Nien ]]</f>
        <v>0.1839999999999975</v>
      </c>
      <c r="G10">
        <f>Table1[[#This Row],[Luke ]]-Table1[[#This Row],[Nien ]]</f>
        <v>0.34999999999999432</v>
      </c>
    </row>
    <row r="11" spans="1:10">
      <c r="A11">
        <v>10</v>
      </c>
      <c r="B11">
        <v>93.856999999999999</v>
      </c>
      <c r="C11">
        <v>93.9</v>
      </c>
      <c r="D11">
        <v>94.697999999999993</v>
      </c>
      <c r="E11">
        <f>Table1[[#This Row],[Han ]]-Table1[[#This Row],[Luke ]]</f>
        <v>-4.3000000000006366E-2</v>
      </c>
      <c r="F11">
        <f>Table1[[#This Row],[Han ]]-Table1[[#This Row],[Nien ]]</f>
        <v>-0.84099999999999397</v>
      </c>
      <c r="G11">
        <f>Table1[[#This Row],[Luke ]]-Table1[[#This Row],[Nien ]]</f>
        <v>-0.79799999999998761</v>
      </c>
    </row>
    <row r="12" spans="1:10" ht="16" thickBot="1">
      <c r="A12" s="2" t="s">
        <v>9</v>
      </c>
      <c r="B12" s="2">
        <f>SUM(B2:B11)</f>
        <v>931.55399999999986</v>
      </c>
      <c r="C12" s="2">
        <f t="shared" ref="C12:D12" si="0">SUM(C2:C11)</f>
        <v>934.35599999999988</v>
      </c>
      <c r="D12" s="2">
        <f t="shared" si="0"/>
        <v>935.28399999999999</v>
      </c>
      <c r="E12" s="2">
        <f>SUM(E2:E11)</f>
        <v>-2.8019999999999925</v>
      </c>
      <c r="F12" s="2">
        <f t="shared" ref="F12:G12" si="1">SUM(F2:F11)</f>
        <v>-3.7299999999999898</v>
      </c>
      <c r="G12" s="2">
        <f t="shared" si="1"/>
        <v>-0.92799999999999727</v>
      </c>
    </row>
    <row r="13" spans="1:10" ht="17" thickTop="1" thickBot="1">
      <c r="A13" s="2" t="s">
        <v>6</v>
      </c>
      <c r="E13" s="2">
        <f>AVERAGE(E2:E11)</f>
        <v>-0.28019999999999923</v>
      </c>
      <c r="F13" s="2">
        <f t="shared" ref="F13:G13" si="2">AVERAGE(F2:F11)</f>
        <v>-0.372999999999999</v>
      </c>
      <c r="G13" s="2">
        <f t="shared" si="2"/>
        <v>-9.279999999999973E-2</v>
      </c>
    </row>
    <row r="14" spans="1:10" ht="17" thickTop="1" thickBot="1">
      <c r="A14" s="2" t="s">
        <v>7</v>
      </c>
      <c r="E14" s="2">
        <f t="array" ref="E14">SQRT( ( SUM( (E2:E11)^2 ) - ( SUM(E2:E11)^2 / 10 ) ) / 9 )</f>
        <v>0.34559411003211526</v>
      </c>
      <c r="F14" s="2">
        <f t="array" ref="F14">SQRT( ( SUM( (F2:F11)^2 ) - ( SUM(F2:F11)^2 / 10 ) ) / 9 )</f>
        <v>0.61564473882625137</v>
      </c>
      <c r="G14" s="2">
        <f t="array" ref="G14">SQRT( ( SUM( (G2:G11)^2 ) - ( SUM(G2:G11)^2 / 10 ) ) / 9 )</f>
        <v>0.47196511170494676</v>
      </c>
    </row>
    <row r="15" spans="1:10" ht="17" thickTop="1" thickBot="1">
      <c r="A15" s="2" t="s">
        <v>8</v>
      </c>
      <c r="E15" s="2">
        <f xml:space="preserve"> E13 / (E14/SQRT(10))</f>
        <v>-2.5639042294350358</v>
      </c>
      <c r="F15" s="2">
        <f t="shared" ref="F15:G15" si="3" xml:space="preserve"> F13 / (F14/SQRT(10))</f>
        <v>-1.9159256838475021</v>
      </c>
      <c r="G15" s="2">
        <f t="shared" si="3"/>
        <v>-0.62178190630133601</v>
      </c>
    </row>
    <row r="16" spans="1:10" ht="17" thickTop="1" thickBot="1">
      <c r="A16" s="2" t="s">
        <v>11</v>
      </c>
      <c r="E16" s="2" t="str">
        <f>IF(E15&lt;-2.262, "REJECT", "ACCEPT")</f>
        <v>REJECT</v>
      </c>
      <c r="F16" s="2" t="str">
        <f t="shared" ref="F16:G16" si="4">IF(F15&lt;-2.262, "REJECT", "ACCEPT")</f>
        <v>ACCEPT</v>
      </c>
      <c r="G16" s="2" t="str">
        <f t="shared" si="4"/>
        <v>ACCEPT</v>
      </c>
    </row>
    <row r="17" ht="16" thickTop="1"/>
  </sheetData>
  <pageMargins left="0.75" right="0.75" top="1" bottom="1" header="0.5" footer="0.5"/>
  <pageSetup paperSize="9" orientation="portrait" horizontalDpi="4294967292" verticalDpi="4294967292"/>
  <ignoredErrors>
    <ignoredError sqref="E12:G16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25" zoomScaleNormal="125" zoomScalePageLayoutView="125" workbookViewId="0">
      <selection activeCell="N2" sqref="N2:N19"/>
    </sheetView>
  </sheetViews>
  <sheetFormatPr baseColWidth="10" defaultRowHeight="15" x14ac:dyDescent="0"/>
  <cols>
    <col min="1" max="1" width="18" customWidth="1"/>
    <col min="2" max="2" width="14.33203125" customWidth="1"/>
    <col min="3" max="3" width="15.5" customWidth="1"/>
    <col min="4" max="4" width="14.6640625" customWidth="1"/>
    <col min="5" max="5" width="12.6640625" customWidth="1"/>
    <col min="6" max="6" width="17.33203125" customWidth="1"/>
    <col min="7" max="7" width="6" customWidth="1"/>
    <col min="8" max="8" width="6.1640625" customWidth="1"/>
  </cols>
  <sheetData>
    <row r="1" spans="1:14">
      <c r="A1" s="3" t="s">
        <v>14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s="4" t="s">
        <v>12</v>
      </c>
      <c r="B2">
        <f>COUNTIF($A$2:A2, "VC")</f>
        <v>1</v>
      </c>
      <c r="C2">
        <f>COUNTIF($A$2:A2, "JC")</f>
        <v>0</v>
      </c>
      <c r="D2">
        <f>10-Table2[[#This Row],[True Positive]]</f>
        <v>9</v>
      </c>
      <c r="E2">
        <f>44-Table2[[#This Row],[False Positive]]</f>
        <v>44</v>
      </c>
      <c r="F2" s="5">
        <f>Table2[[#This Row],[True Positive]]/(Table2[[#This Row],[True Positive]]+Table2[[#This Row],[False Positive]])</f>
        <v>1</v>
      </c>
      <c r="G2" s="5">
        <f>Table2[[#This Row],[True Positive]]/(Table2[[#This Row],[True Positive]]+Table2[[#This Row],[False Negative]])</f>
        <v>0.1</v>
      </c>
      <c r="H2" s="5">
        <f>(2*Table2[[#This Row],[Overall Precision]]*Table2[[#This Row],[Recall]])/(Table2[[#This Row],[Overall Precision]]+Table2[[#This Row],[Recall]])</f>
        <v>0.18181818181818182</v>
      </c>
      <c r="I2" s="5" t="str">
        <f>IF(Table2[[#This Row],[Overall Precision]]=Table2[[#This Row],[Recall]],"Breakpoint here"," ")</f>
        <v xml:space="preserve"> </v>
      </c>
      <c r="J2" s="5" t="str">
        <f>IF(Table2[[#This Row],[F1]]=MAX($H$2:$H$19),"MAX HERE", " ")</f>
        <v xml:space="preserve"> </v>
      </c>
      <c r="K2" s="5">
        <f>SUM(Table2[[#This Row],[Overall Precision]]+Table2[[#This Row],[Recall]])</f>
        <v>1.1000000000000001</v>
      </c>
      <c r="L2" s="5">
        <f>Table2[[#This Row],[Overall Precision]]^2 + Table2[[#This Row],[Recall]]^2</f>
        <v>1.01</v>
      </c>
      <c r="M2" s="5">
        <f>Table2[[#This Row],[False Positive]]+Table2[[#This Row],[False Negative]]</f>
        <v>9</v>
      </c>
      <c r="N2" s="5">
        <f>Table2[[#This Row],[False Positive]]^2 +Table2[[#This Row],[False Negative]]^2</f>
        <v>81</v>
      </c>
    </row>
    <row r="3" spans="1:14">
      <c r="A3" s="4" t="s">
        <v>12</v>
      </c>
      <c r="B3">
        <f>COUNTIF($A$2:A3, "VC")</f>
        <v>2</v>
      </c>
      <c r="C3">
        <f>COUNTIF($A$2:A3, "JC")</f>
        <v>0</v>
      </c>
      <c r="D3">
        <f>10-Table2[[#This Row],[True Positive]]</f>
        <v>8</v>
      </c>
      <c r="E3">
        <f>44-Table2[[#This Row],[False Positive]]</f>
        <v>44</v>
      </c>
      <c r="F3" s="5">
        <f>Table2[[#This Row],[True Positive]]/(Table2[[#This Row],[True Positive]]+Table2[[#This Row],[False Positive]])</f>
        <v>1</v>
      </c>
      <c r="G3" s="5">
        <f>Table2[[#This Row],[True Positive]]/(Table2[[#This Row],[True Positive]]+Table2[[#This Row],[False Negative]])</f>
        <v>0.2</v>
      </c>
      <c r="H3" s="5">
        <f>(2*Table2[[#This Row],[Overall Precision]]*Table2[[#This Row],[Recall]])/(Table2[[#This Row],[Overall Precision]]+Table2[[#This Row],[Recall]])</f>
        <v>0.33333333333333337</v>
      </c>
      <c r="I3" s="5" t="str">
        <f>IF(Table2[[#This Row],[Overall Precision]]=Table2[[#This Row],[Recall]],"Breakpoint here"," ")</f>
        <v xml:space="preserve"> </v>
      </c>
      <c r="J3" s="5" t="str">
        <f>IF(Table2[[#This Row],[F1]]=MAX($H$2:$H$19),"MAX HERE", " ")</f>
        <v xml:space="preserve"> </v>
      </c>
      <c r="K3" s="5">
        <f>SUM(Table2[[#This Row],[Overall Precision]]+Table2[[#This Row],[Recall]])</f>
        <v>1.2</v>
      </c>
      <c r="L3" s="5">
        <f>Table2[[#This Row],[Overall Precision]]^2 + Table2[[#This Row],[Recall]]^2</f>
        <v>1.04</v>
      </c>
      <c r="M3" s="5">
        <f>Table2[[#This Row],[False Positive]]+Table2[[#This Row],[False Negative]]</f>
        <v>8</v>
      </c>
      <c r="N3" s="5">
        <f>Table2[[#This Row],[False Positive]]^2 +Table2[[#This Row],[False Negative]]^2</f>
        <v>64</v>
      </c>
    </row>
    <row r="4" spans="1:14">
      <c r="A4" s="4" t="s">
        <v>13</v>
      </c>
      <c r="B4">
        <f>COUNTIF($A$2:A4, "VC")</f>
        <v>2</v>
      </c>
      <c r="C4">
        <f>COUNTIF($A$2:A4, "JC")</f>
        <v>1</v>
      </c>
      <c r="D4">
        <f>10-Table2[[#This Row],[True Positive]]</f>
        <v>8</v>
      </c>
      <c r="E4">
        <f>44-Table2[[#This Row],[False Positive]]</f>
        <v>43</v>
      </c>
      <c r="F4" s="5">
        <f>Table2[[#This Row],[True Positive]]/(Table2[[#This Row],[True Positive]]+Table2[[#This Row],[False Positive]])</f>
        <v>0.66666666666666663</v>
      </c>
      <c r="G4" s="5">
        <f>Table2[[#This Row],[True Positive]]/(Table2[[#This Row],[True Positive]]+Table2[[#This Row],[False Negative]])</f>
        <v>0.2</v>
      </c>
      <c r="H4" s="5">
        <f>(2*Table2[[#This Row],[Overall Precision]]*Table2[[#This Row],[Recall]])/(Table2[[#This Row],[Overall Precision]]+Table2[[#This Row],[Recall]])</f>
        <v>0.30769230769230765</v>
      </c>
      <c r="I4" s="5" t="str">
        <f>IF(Table2[[#This Row],[Overall Precision]]=Table2[[#This Row],[Recall]],"Breakpoint here"," ")</f>
        <v xml:space="preserve"> </v>
      </c>
      <c r="J4" s="5" t="str">
        <f>IF(Table2[[#This Row],[F1]]=MAX($H$2:$H$19),"MAX HERE", " ")</f>
        <v xml:space="preserve"> </v>
      </c>
      <c r="K4" s="5">
        <f>SUM(Table2[[#This Row],[Overall Precision]]+Table2[[#This Row],[Recall]])</f>
        <v>0.8666666666666667</v>
      </c>
      <c r="L4" s="5">
        <f>Table2[[#This Row],[Overall Precision]]^2 + Table2[[#This Row],[Recall]]^2</f>
        <v>0.48444444444444446</v>
      </c>
      <c r="M4" s="5">
        <f>Table2[[#This Row],[False Positive]]+Table2[[#This Row],[False Negative]]</f>
        <v>9</v>
      </c>
      <c r="N4" s="5">
        <f>Table2[[#This Row],[False Positive]]^2 +Table2[[#This Row],[False Negative]]^2</f>
        <v>65</v>
      </c>
    </row>
    <row r="5" spans="1:14">
      <c r="A5" s="4" t="s">
        <v>12</v>
      </c>
      <c r="B5">
        <f>COUNTIF($A$2:A5, "VC")</f>
        <v>3</v>
      </c>
      <c r="C5">
        <f>COUNTIF($A$2:A5, "JC")</f>
        <v>1</v>
      </c>
      <c r="D5">
        <f>10-Table2[[#This Row],[True Positive]]</f>
        <v>7</v>
      </c>
      <c r="E5">
        <f>44-Table2[[#This Row],[False Positive]]</f>
        <v>43</v>
      </c>
      <c r="F5" s="5">
        <f>Table2[[#This Row],[True Positive]]/(Table2[[#This Row],[True Positive]]+Table2[[#This Row],[False Positive]])</f>
        <v>0.75</v>
      </c>
      <c r="G5" s="5">
        <f>Table2[[#This Row],[True Positive]]/(Table2[[#This Row],[True Positive]]+Table2[[#This Row],[False Negative]])</f>
        <v>0.3</v>
      </c>
      <c r="H5" s="5">
        <f>(2*Table2[[#This Row],[Overall Precision]]*Table2[[#This Row],[Recall]])/(Table2[[#This Row],[Overall Precision]]+Table2[[#This Row],[Recall]])</f>
        <v>0.42857142857142849</v>
      </c>
      <c r="I5" s="5" t="str">
        <f>IF(Table2[[#This Row],[Overall Precision]]=Table2[[#This Row],[Recall]],"Breakpoint here"," ")</f>
        <v xml:space="preserve"> </v>
      </c>
      <c r="J5" s="5" t="str">
        <f>IF(Table2[[#This Row],[F1]]=MAX($H$2:$H$19),"MAX HERE", " ")</f>
        <v xml:space="preserve"> </v>
      </c>
      <c r="K5" s="5">
        <f>SUM(Table2[[#This Row],[Overall Precision]]+Table2[[#This Row],[Recall]])</f>
        <v>1.05</v>
      </c>
      <c r="L5" s="5">
        <f>Table2[[#This Row],[Overall Precision]]^2 + Table2[[#This Row],[Recall]]^2</f>
        <v>0.65249999999999997</v>
      </c>
      <c r="M5" s="5">
        <f>Table2[[#This Row],[False Positive]]+Table2[[#This Row],[False Negative]]</f>
        <v>8</v>
      </c>
      <c r="N5" s="5">
        <f>Table2[[#This Row],[False Positive]]^2 +Table2[[#This Row],[False Negative]]^2</f>
        <v>50</v>
      </c>
    </row>
    <row r="6" spans="1:14">
      <c r="A6" s="4" t="s">
        <v>13</v>
      </c>
      <c r="B6">
        <f>COUNTIF($A$2:A6, "VC")</f>
        <v>3</v>
      </c>
      <c r="C6">
        <f>COUNTIF($A$2:A6, "JC")</f>
        <v>2</v>
      </c>
      <c r="D6">
        <f>10-Table2[[#This Row],[True Positive]]</f>
        <v>7</v>
      </c>
      <c r="E6">
        <f>44-Table2[[#This Row],[False Positive]]</f>
        <v>42</v>
      </c>
      <c r="F6" s="5">
        <f>Table2[[#This Row],[True Positive]]/(Table2[[#This Row],[True Positive]]+Table2[[#This Row],[False Positive]])</f>
        <v>0.6</v>
      </c>
      <c r="G6" s="5">
        <f>Table2[[#This Row],[True Positive]]/(Table2[[#This Row],[True Positive]]+Table2[[#This Row],[False Negative]])</f>
        <v>0.3</v>
      </c>
      <c r="H6" s="5">
        <f>(2*Table2[[#This Row],[Overall Precision]]*Table2[[#This Row],[Recall]])/(Table2[[#This Row],[Overall Precision]]+Table2[[#This Row],[Recall]])</f>
        <v>0.4</v>
      </c>
      <c r="I6" s="5" t="str">
        <f>IF(Table2[[#This Row],[Overall Precision]]=Table2[[#This Row],[Recall]],"Breakpoint here"," ")</f>
        <v xml:space="preserve"> </v>
      </c>
      <c r="J6" s="5" t="str">
        <f>IF(Table2[[#This Row],[F1]]=MAX($H$2:$H$19),"MAX HERE", " ")</f>
        <v xml:space="preserve"> </v>
      </c>
      <c r="K6" s="5">
        <f>SUM(Table2[[#This Row],[Overall Precision]]+Table2[[#This Row],[Recall]])</f>
        <v>0.89999999999999991</v>
      </c>
      <c r="L6" s="5">
        <f>Table2[[#This Row],[Overall Precision]]^2 + Table2[[#This Row],[Recall]]^2</f>
        <v>0.44999999999999996</v>
      </c>
      <c r="M6" s="5">
        <f>Table2[[#This Row],[False Positive]]+Table2[[#This Row],[False Negative]]</f>
        <v>9</v>
      </c>
      <c r="N6" s="5">
        <f>Table2[[#This Row],[False Positive]]^2 +Table2[[#This Row],[False Negative]]^2</f>
        <v>53</v>
      </c>
    </row>
    <row r="7" spans="1:14">
      <c r="A7" s="4" t="s">
        <v>12</v>
      </c>
      <c r="B7">
        <f>COUNTIF($A$2:A7, "VC")</f>
        <v>4</v>
      </c>
      <c r="C7">
        <f>COUNTIF($A$2:A7, "JC")</f>
        <v>2</v>
      </c>
      <c r="D7">
        <f>10-Table2[[#This Row],[True Positive]]</f>
        <v>6</v>
      </c>
      <c r="E7">
        <f>44-Table2[[#This Row],[False Positive]]</f>
        <v>42</v>
      </c>
      <c r="F7" s="5">
        <f>Table2[[#This Row],[True Positive]]/(Table2[[#This Row],[True Positive]]+Table2[[#This Row],[False Positive]])</f>
        <v>0.66666666666666663</v>
      </c>
      <c r="G7" s="5">
        <f>Table2[[#This Row],[True Positive]]/(Table2[[#This Row],[True Positive]]+Table2[[#This Row],[False Negative]])</f>
        <v>0.4</v>
      </c>
      <c r="H7" s="5">
        <f>(2*Table2[[#This Row],[Overall Precision]]*Table2[[#This Row],[Recall]])/(Table2[[#This Row],[Overall Precision]]+Table2[[#This Row],[Recall]])</f>
        <v>0.5</v>
      </c>
      <c r="I7" s="5" t="str">
        <f>IF(Table2[[#This Row],[Overall Precision]]=Table2[[#This Row],[Recall]],"Breakpoint here"," ")</f>
        <v xml:space="preserve"> </v>
      </c>
      <c r="J7" s="5" t="str">
        <f>IF(Table2[[#This Row],[F1]]=MAX($H$2:$H$19),"MAX HERE", " ")</f>
        <v xml:space="preserve"> </v>
      </c>
      <c r="K7" s="5">
        <f>SUM(Table2[[#This Row],[Overall Precision]]+Table2[[#This Row],[Recall]])</f>
        <v>1.0666666666666667</v>
      </c>
      <c r="L7" s="5">
        <f>Table2[[#This Row],[Overall Precision]]^2 + Table2[[#This Row],[Recall]]^2</f>
        <v>0.60444444444444445</v>
      </c>
      <c r="M7" s="5">
        <f>Table2[[#This Row],[False Positive]]+Table2[[#This Row],[False Negative]]</f>
        <v>8</v>
      </c>
      <c r="N7" s="5">
        <f>Table2[[#This Row],[False Positive]]^2 +Table2[[#This Row],[False Negative]]^2</f>
        <v>40</v>
      </c>
    </row>
    <row r="8" spans="1:14">
      <c r="A8" s="4" t="s">
        <v>12</v>
      </c>
      <c r="B8">
        <f>COUNTIF($A$2:A8, "VC")</f>
        <v>5</v>
      </c>
      <c r="C8">
        <f>COUNTIF($A$2:A8, "JC")</f>
        <v>2</v>
      </c>
      <c r="D8">
        <f>10-Table2[[#This Row],[True Positive]]</f>
        <v>5</v>
      </c>
      <c r="E8">
        <f>44-Table2[[#This Row],[False Positive]]</f>
        <v>42</v>
      </c>
      <c r="F8" s="5">
        <f>Table2[[#This Row],[True Positive]]/(Table2[[#This Row],[True Positive]]+Table2[[#This Row],[False Positive]])</f>
        <v>0.7142857142857143</v>
      </c>
      <c r="G8" s="5">
        <f>Table2[[#This Row],[True Positive]]/(Table2[[#This Row],[True Positive]]+Table2[[#This Row],[False Negative]])</f>
        <v>0.5</v>
      </c>
      <c r="H8" s="5">
        <f>(2*Table2[[#This Row],[Overall Precision]]*Table2[[#This Row],[Recall]])/(Table2[[#This Row],[Overall Precision]]+Table2[[#This Row],[Recall]])</f>
        <v>0.58823529411764697</v>
      </c>
      <c r="I8" s="5" t="str">
        <f>IF(Table2[[#This Row],[Overall Precision]]=Table2[[#This Row],[Recall]],"Breakpoint here"," ")</f>
        <v xml:space="preserve"> </v>
      </c>
      <c r="J8" s="5" t="str">
        <f>IF(Table2[[#This Row],[F1]]=MAX($H$2:$H$19),"MAX HERE", " ")</f>
        <v xml:space="preserve"> </v>
      </c>
      <c r="K8" s="5">
        <f>SUM(Table2[[#This Row],[Overall Precision]]+Table2[[#This Row],[Recall]])</f>
        <v>1.2142857142857144</v>
      </c>
      <c r="L8" s="5">
        <f>Table2[[#This Row],[Overall Precision]]^2 + Table2[[#This Row],[Recall]]^2</f>
        <v>0.76020408163265307</v>
      </c>
      <c r="M8" s="5">
        <f>Table2[[#This Row],[False Positive]]+Table2[[#This Row],[False Negative]]</f>
        <v>7</v>
      </c>
      <c r="N8" s="5">
        <f>Table2[[#This Row],[False Positive]]^2 +Table2[[#This Row],[False Negative]]^2</f>
        <v>29</v>
      </c>
    </row>
    <row r="9" spans="1:14">
      <c r="A9" s="4" t="s">
        <v>12</v>
      </c>
      <c r="B9">
        <f>COUNTIF($A$2:A9, "VC")</f>
        <v>6</v>
      </c>
      <c r="C9">
        <f>COUNTIF($A$2:A9, "JC")</f>
        <v>2</v>
      </c>
      <c r="D9">
        <f>10-Table2[[#This Row],[True Positive]]</f>
        <v>4</v>
      </c>
      <c r="E9">
        <f>44-Table2[[#This Row],[False Positive]]</f>
        <v>42</v>
      </c>
      <c r="F9" s="5">
        <f>Table2[[#This Row],[True Positive]]/(Table2[[#This Row],[True Positive]]+Table2[[#This Row],[False Positive]])</f>
        <v>0.75</v>
      </c>
      <c r="G9" s="5">
        <f>Table2[[#This Row],[True Positive]]/(Table2[[#This Row],[True Positive]]+Table2[[#This Row],[False Negative]])</f>
        <v>0.6</v>
      </c>
      <c r="H9" s="5">
        <f>(2*Table2[[#This Row],[Overall Precision]]*Table2[[#This Row],[Recall]])/(Table2[[#This Row],[Overall Precision]]+Table2[[#This Row],[Recall]])</f>
        <v>0.66666666666666652</v>
      </c>
      <c r="I9" s="5" t="str">
        <f>IF(Table2[[#This Row],[Overall Precision]]=Table2[[#This Row],[Recall]],"Breakpoint here"," ")</f>
        <v xml:space="preserve"> </v>
      </c>
      <c r="J9" s="5" t="str">
        <f>IF(Table2[[#This Row],[F1]]=MAX($H$2:$H$19),"MAX HERE", " ")</f>
        <v xml:space="preserve"> </v>
      </c>
      <c r="K9" s="5">
        <f>SUM(Table2[[#This Row],[Overall Precision]]+Table2[[#This Row],[Recall]])</f>
        <v>1.35</v>
      </c>
      <c r="L9" s="5">
        <f>Table2[[#This Row],[Overall Precision]]^2 + Table2[[#This Row],[Recall]]^2</f>
        <v>0.92249999999999999</v>
      </c>
      <c r="M9" s="5">
        <f>Table2[[#This Row],[False Positive]]+Table2[[#This Row],[False Negative]]</f>
        <v>6</v>
      </c>
      <c r="N9" s="5">
        <f>Table2[[#This Row],[False Positive]]^2 +Table2[[#This Row],[False Negative]]^2</f>
        <v>20</v>
      </c>
    </row>
    <row r="10" spans="1:14">
      <c r="A10" s="4" t="s">
        <v>12</v>
      </c>
      <c r="B10">
        <f>COUNTIF($A$2:A10, "VC")</f>
        <v>7</v>
      </c>
      <c r="C10">
        <f>COUNTIF($A$2:A10, "JC")</f>
        <v>2</v>
      </c>
      <c r="D10">
        <f>10-Table2[[#This Row],[True Positive]]</f>
        <v>3</v>
      </c>
      <c r="E10">
        <f>44-Table2[[#This Row],[False Positive]]</f>
        <v>42</v>
      </c>
      <c r="F10" s="5">
        <f>Table2[[#This Row],[True Positive]]/(Table2[[#This Row],[True Positive]]+Table2[[#This Row],[False Positive]])</f>
        <v>0.77777777777777779</v>
      </c>
      <c r="G10" s="5">
        <f>Table2[[#This Row],[True Positive]]/(Table2[[#This Row],[True Positive]]+Table2[[#This Row],[False Negative]])</f>
        <v>0.7</v>
      </c>
      <c r="H10" s="5">
        <f>(2*Table2[[#This Row],[Overall Precision]]*Table2[[#This Row],[Recall]])/(Table2[[#This Row],[Overall Precision]]+Table2[[#This Row],[Recall]])</f>
        <v>0.73684210526315774</v>
      </c>
      <c r="I10" s="5" t="str">
        <f>IF(Table2[[#This Row],[Overall Precision]]=Table2[[#This Row],[Recall]],"Breakpoint here"," ")</f>
        <v xml:space="preserve"> </v>
      </c>
      <c r="J10" s="5" t="str">
        <f>IF(Table2[[#This Row],[F1]]=MAX($H$2:$H$19),"Max here", " ")</f>
        <v>Max here</v>
      </c>
      <c r="K10" s="5">
        <f>SUM(Table2[[#This Row],[Overall Precision]]+Table2[[#This Row],[Recall]])</f>
        <v>1.4777777777777779</v>
      </c>
      <c r="L10" s="5">
        <f>Table2[[#This Row],[Overall Precision]]^2 + Table2[[#This Row],[Recall]]^2</f>
        <v>1.0949382716049383</v>
      </c>
      <c r="M10" s="5">
        <f>Table2[[#This Row],[False Positive]]+Table2[[#This Row],[False Negative]]</f>
        <v>5</v>
      </c>
      <c r="N10" s="5">
        <f>Table2[[#This Row],[False Positive]]^2 +Table2[[#This Row],[False Negative]]^2</f>
        <v>13</v>
      </c>
    </row>
    <row r="11" spans="1:14">
      <c r="A11" s="4" t="s">
        <v>13</v>
      </c>
      <c r="B11">
        <f>COUNTIF($A$2:A11, "VC")</f>
        <v>7</v>
      </c>
      <c r="C11">
        <f>COUNTIF($A$2:A11, "JC")</f>
        <v>3</v>
      </c>
      <c r="D11">
        <f>10-Table2[[#This Row],[True Positive]]</f>
        <v>3</v>
      </c>
      <c r="E11">
        <f>44-Table2[[#This Row],[False Positive]]</f>
        <v>41</v>
      </c>
      <c r="F11" s="5">
        <f>Table2[[#This Row],[True Positive]]/(Table2[[#This Row],[True Positive]]+Table2[[#This Row],[False Positive]])</f>
        <v>0.7</v>
      </c>
      <c r="G11" s="5">
        <f>Table2[[#This Row],[True Positive]]/(Table2[[#This Row],[True Positive]]+Table2[[#This Row],[False Negative]])</f>
        <v>0.7</v>
      </c>
      <c r="H11" s="5">
        <f>(2*Table2[[#This Row],[Overall Precision]]*Table2[[#This Row],[Recall]])/(Table2[[#This Row],[Overall Precision]]+Table2[[#This Row],[Recall]])</f>
        <v>0.7</v>
      </c>
      <c r="I11" s="5" t="str">
        <f>IF(Table2[[#This Row],[Overall Precision]]=Table2[[#This Row],[Recall]],"Breakpoint here"," ")</f>
        <v>Breakpoint here</v>
      </c>
      <c r="J11" s="5" t="str">
        <f>IF(Table2[[#This Row],[F1]]=MAX($H$2:$H$19),"MAX HERE", " ")</f>
        <v xml:space="preserve"> </v>
      </c>
      <c r="K11" s="5">
        <f>SUM(Table2[[#This Row],[Overall Precision]]+Table2[[#This Row],[Recall]])</f>
        <v>1.4</v>
      </c>
      <c r="L11" s="5">
        <f>Table2[[#This Row],[Overall Precision]]^2 + Table2[[#This Row],[Recall]]^2</f>
        <v>0.97999999999999987</v>
      </c>
      <c r="M11" s="5">
        <f>Table2[[#This Row],[False Positive]]+Table2[[#This Row],[False Negative]]</f>
        <v>6</v>
      </c>
      <c r="N11" s="5">
        <f>Table2[[#This Row],[False Positive]]^2 +Table2[[#This Row],[False Negative]]^2</f>
        <v>18</v>
      </c>
    </row>
    <row r="12" spans="1:14">
      <c r="A12" s="4" t="s">
        <v>13</v>
      </c>
      <c r="B12">
        <f>COUNTIF($A$2:A12, "VC")</f>
        <v>7</v>
      </c>
      <c r="C12">
        <f>COUNTIF($A$2:A12, "JC")</f>
        <v>4</v>
      </c>
      <c r="D12">
        <f>10-Table2[[#This Row],[True Positive]]</f>
        <v>3</v>
      </c>
      <c r="E12">
        <f>44-Table2[[#This Row],[False Positive]]</f>
        <v>40</v>
      </c>
      <c r="F12" s="5">
        <f>Table2[[#This Row],[True Positive]]/(Table2[[#This Row],[True Positive]]+Table2[[#This Row],[False Positive]])</f>
        <v>0.63636363636363635</v>
      </c>
      <c r="G12" s="5">
        <f>Table2[[#This Row],[True Positive]]/(Table2[[#This Row],[True Positive]]+Table2[[#This Row],[False Negative]])</f>
        <v>0.7</v>
      </c>
      <c r="H12" s="5">
        <f>(2*Table2[[#This Row],[Overall Precision]]*Table2[[#This Row],[Recall]])/(Table2[[#This Row],[Overall Precision]]+Table2[[#This Row],[Recall]])</f>
        <v>0.66666666666666663</v>
      </c>
      <c r="I12" s="5" t="str">
        <f>IF(Table2[[#This Row],[Overall Precision]]=Table2[[#This Row],[Recall]],"Breakpoint here"," ")</f>
        <v xml:space="preserve"> </v>
      </c>
      <c r="J12" s="5" t="str">
        <f>IF(Table2[[#This Row],[F1]]=MAX($H$2:$H$19),"MAX HERE", " ")</f>
        <v xml:space="preserve"> </v>
      </c>
      <c r="K12" s="5">
        <f>SUM(Table2[[#This Row],[Overall Precision]]+Table2[[#This Row],[Recall]])</f>
        <v>1.3363636363636364</v>
      </c>
      <c r="L12" s="5">
        <f>Table2[[#This Row],[Overall Precision]]^2 + Table2[[#This Row],[Recall]]^2</f>
        <v>0.89495867768595039</v>
      </c>
      <c r="M12" s="5">
        <f>Table2[[#This Row],[False Positive]]+Table2[[#This Row],[False Negative]]</f>
        <v>7</v>
      </c>
      <c r="N12" s="5">
        <f>Table2[[#This Row],[False Positive]]^2 +Table2[[#This Row],[False Negative]]^2</f>
        <v>25</v>
      </c>
    </row>
    <row r="13" spans="1:14">
      <c r="A13" s="4" t="s">
        <v>13</v>
      </c>
      <c r="B13">
        <f>COUNTIF($A$2:A13, "VC")</f>
        <v>7</v>
      </c>
      <c r="C13">
        <f>COUNTIF($A$2:A13, "JC")</f>
        <v>5</v>
      </c>
      <c r="D13">
        <f>10-Table2[[#This Row],[True Positive]]</f>
        <v>3</v>
      </c>
      <c r="E13">
        <f>44-Table2[[#This Row],[False Positive]]</f>
        <v>39</v>
      </c>
      <c r="F13" s="5">
        <f>Table2[[#This Row],[True Positive]]/(Table2[[#This Row],[True Positive]]+Table2[[#This Row],[False Positive]])</f>
        <v>0.58333333333333337</v>
      </c>
      <c r="G13" s="5">
        <f>Table2[[#This Row],[True Positive]]/(Table2[[#This Row],[True Positive]]+Table2[[#This Row],[False Negative]])</f>
        <v>0.7</v>
      </c>
      <c r="H13" s="5">
        <f>(2*Table2[[#This Row],[Overall Precision]]*Table2[[#This Row],[Recall]])/(Table2[[#This Row],[Overall Precision]]+Table2[[#This Row],[Recall]])</f>
        <v>0.63636363636363646</v>
      </c>
      <c r="I13" s="5" t="str">
        <f>IF(Table2[[#This Row],[Overall Precision]]=Table2[[#This Row],[Recall]],"Breakpoint here"," ")</f>
        <v xml:space="preserve"> </v>
      </c>
      <c r="J13" s="5" t="str">
        <f>IF(Table2[[#This Row],[F1]]=MAX($H$2:$H$19),"MAX HERE", " ")</f>
        <v xml:space="preserve"> </v>
      </c>
      <c r="K13" s="5">
        <f>SUM(Table2[[#This Row],[Overall Precision]]+Table2[[#This Row],[Recall]])</f>
        <v>1.2833333333333332</v>
      </c>
      <c r="L13" s="5">
        <f>Table2[[#This Row],[Overall Precision]]^2 + Table2[[#This Row],[Recall]]^2</f>
        <v>0.83027777777777778</v>
      </c>
      <c r="M13" s="5">
        <f>Table2[[#This Row],[False Positive]]+Table2[[#This Row],[False Negative]]</f>
        <v>8</v>
      </c>
      <c r="N13" s="5">
        <f>Table2[[#This Row],[False Positive]]^2 +Table2[[#This Row],[False Negative]]^2</f>
        <v>34</v>
      </c>
    </row>
    <row r="14" spans="1:14">
      <c r="A14" s="4" t="s">
        <v>13</v>
      </c>
      <c r="B14">
        <f>COUNTIF($A$2:A14, "VC")</f>
        <v>7</v>
      </c>
      <c r="C14">
        <f>COUNTIF($A$2:A14, "JC")</f>
        <v>6</v>
      </c>
      <c r="D14">
        <f>10-Table2[[#This Row],[True Positive]]</f>
        <v>3</v>
      </c>
      <c r="E14">
        <f>44-Table2[[#This Row],[False Positive]]</f>
        <v>38</v>
      </c>
      <c r="F14" s="5">
        <f>Table2[[#This Row],[True Positive]]/(Table2[[#This Row],[True Positive]]+Table2[[#This Row],[False Positive]])</f>
        <v>0.53846153846153844</v>
      </c>
      <c r="G14" s="5">
        <f>Table2[[#This Row],[True Positive]]/(Table2[[#This Row],[True Positive]]+Table2[[#This Row],[False Negative]])</f>
        <v>0.7</v>
      </c>
      <c r="H14" s="5">
        <f>(2*Table2[[#This Row],[Overall Precision]]*Table2[[#This Row],[Recall]])/(Table2[[#This Row],[Overall Precision]]+Table2[[#This Row],[Recall]])</f>
        <v>0.60869565217391297</v>
      </c>
      <c r="I14" s="5" t="str">
        <f>IF(Table2[[#This Row],[Overall Precision]]=Table2[[#This Row],[Recall]],"Breakpoint here"," ")</f>
        <v xml:space="preserve"> </v>
      </c>
      <c r="J14" s="5" t="str">
        <f>IF(Table2[[#This Row],[F1]]=MAX($H$2:$H$19),"MAX HERE", " ")</f>
        <v xml:space="preserve"> </v>
      </c>
      <c r="K14" s="5">
        <f>SUM(Table2[[#This Row],[Overall Precision]]+Table2[[#This Row],[Recall]])</f>
        <v>1.2384615384615385</v>
      </c>
      <c r="L14" s="5">
        <f>Table2[[#This Row],[Overall Precision]]^2 + Table2[[#This Row],[Recall]]^2</f>
        <v>0.77994082840236678</v>
      </c>
      <c r="M14" s="5">
        <f>Table2[[#This Row],[False Positive]]+Table2[[#This Row],[False Negative]]</f>
        <v>9</v>
      </c>
      <c r="N14" s="5">
        <f>Table2[[#This Row],[False Positive]]^2 +Table2[[#This Row],[False Negative]]^2</f>
        <v>45</v>
      </c>
    </row>
    <row r="15" spans="1:14">
      <c r="A15" s="4" t="s">
        <v>13</v>
      </c>
      <c r="B15">
        <f>COUNTIF($A$2:A15, "VC")</f>
        <v>7</v>
      </c>
      <c r="C15">
        <f>COUNTIF($A$2:A15, "JC")</f>
        <v>7</v>
      </c>
      <c r="D15">
        <f>10-Table2[[#This Row],[True Positive]]</f>
        <v>3</v>
      </c>
      <c r="E15">
        <f>44-Table2[[#This Row],[False Positive]]</f>
        <v>37</v>
      </c>
      <c r="F15" s="5">
        <f>Table2[[#This Row],[True Positive]]/(Table2[[#This Row],[True Positive]]+Table2[[#This Row],[False Positive]])</f>
        <v>0.5</v>
      </c>
      <c r="G15" s="5">
        <f>Table2[[#This Row],[True Positive]]/(Table2[[#This Row],[True Positive]]+Table2[[#This Row],[False Negative]])</f>
        <v>0.7</v>
      </c>
      <c r="H15" s="5">
        <f>(2*Table2[[#This Row],[Overall Precision]]*Table2[[#This Row],[Recall]])/(Table2[[#This Row],[Overall Precision]]+Table2[[#This Row],[Recall]])</f>
        <v>0.58333333333333337</v>
      </c>
      <c r="I15" s="5" t="str">
        <f>IF(Table2[[#This Row],[Overall Precision]]=Table2[[#This Row],[Recall]],"Breakpoint here"," ")</f>
        <v xml:space="preserve"> </v>
      </c>
      <c r="J15" s="5" t="str">
        <f>IF(Table2[[#This Row],[F1]]=MAX($H$2:$H$19),"MAX HERE", " ")</f>
        <v xml:space="preserve"> </v>
      </c>
      <c r="K15" s="5">
        <f>SUM(Table2[[#This Row],[Overall Precision]]+Table2[[#This Row],[Recall]])</f>
        <v>1.2</v>
      </c>
      <c r="L15" s="5">
        <f>Table2[[#This Row],[Overall Precision]]^2 + Table2[[#This Row],[Recall]]^2</f>
        <v>0.74</v>
      </c>
      <c r="M15" s="5">
        <f>Table2[[#This Row],[False Positive]]+Table2[[#This Row],[False Negative]]</f>
        <v>10</v>
      </c>
      <c r="N15" s="5">
        <f>Table2[[#This Row],[False Positive]]^2 +Table2[[#This Row],[False Negative]]^2</f>
        <v>58</v>
      </c>
    </row>
    <row r="16" spans="1:14">
      <c r="A16" s="4" t="s">
        <v>13</v>
      </c>
      <c r="B16">
        <f>COUNTIF($A$2:A16, "VC")</f>
        <v>7</v>
      </c>
      <c r="C16">
        <f>COUNTIF($A$2:A16, "JC")</f>
        <v>8</v>
      </c>
      <c r="D16">
        <f>10-Table2[[#This Row],[True Positive]]</f>
        <v>3</v>
      </c>
      <c r="E16">
        <f>44-Table2[[#This Row],[False Positive]]</f>
        <v>36</v>
      </c>
      <c r="F16" s="5">
        <f>Table2[[#This Row],[True Positive]]/(Table2[[#This Row],[True Positive]]+Table2[[#This Row],[False Positive]])</f>
        <v>0.46666666666666667</v>
      </c>
      <c r="G16" s="5">
        <f>Table2[[#This Row],[True Positive]]/(Table2[[#This Row],[True Positive]]+Table2[[#This Row],[False Negative]])</f>
        <v>0.7</v>
      </c>
      <c r="H16" s="5">
        <f>(2*Table2[[#This Row],[Overall Precision]]*Table2[[#This Row],[Recall]])/(Table2[[#This Row],[Overall Precision]]+Table2[[#This Row],[Recall]])</f>
        <v>0.56000000000000005</v>
      </c>
      <c r="I16" s="5" t="str">
        <f>IF(Table2[[#This Row],[Overall Precision]]=Table2[[#This Row],[Recall]],"Breakpoint here"," ")</f>
        <v xml:space="preserve"> </v>
      </c>
      <c r="J16" s="5" t="str">
        <f>IF(Table2[[#This Row],[F1]]=MAX($H$2:$H$19),"MAX HERE", " ")</f>
        <v xml:space="preserve"> </v>
      </c>
      <c r="K16" s="5">
        <f>SUM(Table2[[#This Row],[Overall Precision]]+Table2[[#This Row],[Recall]])</f>
        <v>1.1666666666666665</v>
      </c>
      <c r="L16" s="5">
        <f>Table2[[#This Row],[Overall Precision]]^2 + Table2[[#This Row],[Recall]]^2</f>
        <v>0.70777777777777773</v>
      </c>
      <c r="M16" s="5">
        <f>Table2[[#This Row],[False Positive]]+Table2[[#This Row],[False Negative]]</f>
        <v>11</v>
      </c>
      <c r="N16" s="5">
        <f>Table2[[#This Row],[False Positive]]^2 +Table2[[#This Row],[False Negative]]^2</f>
        <v>73</v>
      </c>
    </row>
    <row r="17" spans="1:14">
      <c r="A17" s="4" t="s">
        <v>13</v>
      </c>
      <c r="B17">
        <f>COUNTIF($A$2:A17, "VC")</f>
        <v>7</v>
      </c>
      <c r="C17">
        <f>COUNTIF($A$2:A17, "JC")</f>
        <v>9</v>
      </c>
      <c r="D17">
        <f>10-Table2[[#This Row],[True Positive]]</f>
        <v>3</v>
      </c>
      <c r="E17">
        <f>44-Table2[[#This Row],[False Positive]]</f>
        <v>35</v>
      </c>
      <c r="F17" s="5">
        <f>Table2[[#This Row],[True Positive]]/(Table2[[#This Row],[True Positive]]+Table2[[#This Row],[False Positive]])</f>
        <v>0.4375</v>
      </c>
      <c r="G17" s="5">
        <f>Table2[[#This Row],[True Positive]]/(Table2[[#This Row],[True Positive]]+Table2[[#This Row],[False Negative]])</f>
        <v>0.7</v>
      </c>
      <c r="H17" s="5">
        <f>(2*Table2[[#This Row],[Overall Precision]]*Table2[[#This Row],[Recall]])/(Table2[[#This Row],[Overall Precision]]+Table2[[#This Row],[Recall]])</f>
        <v>0.53846153846153844</v>
      </c>
      <c r="I17" s="5" t="str">
        <f>IF(Table2[[#This Row],[Overall Precision]]=Table2[[#This Row],[Recall]],"Breakpoint here"," ")</f>
        <v xml:space="preserve"> </v>
      </c>
      <c r="J17" s="5" t="str">
        <f>IF(Table2[[#This Row],[F1]]=MAX($H$2:$H$19),"MAX HERE", " ")</f>
        <v xml:space="preserve"> </v>
      </c>
      <c r="K17" s="5">
        <f>SUM(Table2[[#This Row],[Overall Precision]]+Table2[[#This Row],[Recall]])</f>
        <v>1.1375</v>
      </c>
      <c r="L17" s="5">
        <f>Table2[[#This Row],[Overall Precision]]^2 + Table2[[#This Row],[Recall]]^2</f>
        <v>0.68140624999999999</v>
      </c>
      <c r="M17" s="5">
        <f>Table2[[#This Row],[False Positive]]+Table2[[#This Row],[False Negative]]</f>
        <v>12</v>
      </c>
      <c r="N17" s="5">
        <f>Table2[[#This Row],[False Positive]]^2 +Table2[[#This Row],[False Negative]]^2</f>
        <v>90</v>
      </c>
    </row>
    <row r="18" spans="1:14">
      <c r="A18" s="4" t="s">
        <v>12</v>
      </c>
      <c r="B18">
        <f>COUNTIF($A$2:A18, "VC")</f>
        <v>8</v>
      </c>
      <c r="C18">
        <f>COUNTIF($A$2:A18, "JC")</f>
        <v>9</v>
      </c>
      <c r="D18">
        <f>10-Table2[[#This Row],[True Positive]]</f>
        <v>2</v>
      </c>
      <c r="E18">
        <f>44-Table2[[#This Row],[False Positive]]</f>
        <v>35</v>
      </c>
      <c r="F18" s="5">
        <f>Table2[[#This Row],[True Positive]]/(Table2[[#This Row],[True Positive]]+Table2[[#This Row],[False Positive]])</f>
        <v>0.47058823529411764</v>
      </c>
      <c r="G18" s="5">
        <f>Table2[[#This Row],[True Positive]]/(Table2[[#This Row],[True Positive]]+Table2[[#This Row],[False Negative]])</f>
        <v>0.8</v>
      </c>
      <c r="H18" s="5">
        <f>(2*Table2[[#This Row],[Overall Precision]]*Table2[[#This Row],[Recall]])/(Table2[[#This Row],[Overall Precision]]+Table2[[#This Row],[Recall]])</f>
        <v>0.59259259259259267</v>
      </c>
      <c r="I18" s="5" t="str">
        <f>IF(Table2[[#This Row],[Overall Precision]]=Table2[[#This Row],[Recall]],"Breakpoint here"," ")</f>
        <v xml:space="preserve"> </v>
      </c>
      <c r="J18" s="5" t="str">
        <f>IF(Table2[[#This Row],[F1]]=MAX($H$2:$H$19),"MAX HERE", " ")</f>
        <v xml:space="preserve"> </v>
      </c>
      <c r="K18" s="5">
        <f>SUM(Table2[[#This Row],[Overall Precision]]+Table2[[#This Row],[Recall]])</f>
        <v>1.2705882352941176</v>
      </c>
      <c r="L18" s="5">
        <f>Table2[[#This Row],[Overall Precision]]^2 + Table2[[#This Row],[Recall]]^2</f>
        <v>0.86145328719723202</v>
      </c>
      <c r="M18" s="5">
        <f>Table2[[#This Row],[False Positive]]+Table2[[#This Row],[False Negative]]</f>
        <v>11</v>
      </c>
      <c r="N18" s="5">
        <f>Table2[[#This Row],[False Positive]]^2 +Table2[[#This Row],[False Negative]]^2</f>
        <v>85</v>
      </c>
    </row>
    <row r="19" spans="1:14">
      <c r="A19" s="4" t="s">
        <v>13</v>
      </c>
      <c r="B19">
        <f>COUNTIF($A$2:A19, "VC")</f>
        <v>8</v>
      </c>
      <c r="C19">
        <f>COUNTIF($A$2:A19, "JC")</f>
        <v>10</v>
      </c>
      <c r="D19">
        <f>10-Table2[[#This Row],[True Positive]]</f>
        <v>2</v>
      </c>
      <c r="E19">
        <f>44-Table2[[#This Row],[False Positive]]</f>
        <v>34</v>
      </c>
      <c r="F19" s="5">
        <f>Table2[[#This Row],[True Positive]]/(Table2[[#This Row],[True Positive]]+Table2[[#This Row],[False Positive]])</f>
        <v>0.44444444444444442</v>
      </c>
      <c r="G19" s="5">
        <f>Table2[[#This Row],[True Positive]]/(Table2[[#This Row],[True Positive]]+Table2[[#This Row],[False Negative]])</f>
        <v>0.8</v>
      </c>
      <c r="H19" s="5">
        <f>(2*Table2[[#This Row],[Overall Precision]]*Table2[[#This Row],[Recall]])/(Table2[[#This Row],[Overall Precision]]+Table2[[#This Row],[Recall]])</f>
        <v>0.5714285714285714</v>
      </c>
      <c r="I19" s="5" t="str">
        <f>IF(Table2[[#This Row],[Overall Precision]]=Table2[[#This Row],[Recall]],"Breakpoint here"," ")</f>
        <v xml:space="preserve"> </v>
      </c>
      <c r="J19" s="5" t="str">
        <f>IF(Table2[[#This Row],[F1]]=MAX($H$2:$H$19),"MAX HERE", " ")</f>
        <v xml:space="preserve"> </v>
      </c>
      <c r="K19" s="5">
        <f>SUM(Table2[[#This Row],[Overall Precision]]+Table2[[#This Row],[Recall]])</f>
        <v>1.2444444444444445</v>
      </c>
      <c r="L19" s="5">
        <f>Table2[[#This Row],[Overall Precision]]^2 + Table2[[#This Row],[Recall]]^2</f>
        <v>0.83753086419753098</v>
      </c>
      <c r="M19" s="5">
        <f>Table2[[#This Row],[False Positive]]+Table2[[#This Row],[False Negative]]</f>
        <v>12</v>
      </c>
      <c r="N19" s="5">
        <f>Table2[[#This Row],[False Positive]]^2 +Table2[[#This Row],[False Negative]]^2</f>
        <v>104</v>
      </c>
    </row>
    <row r="20" spans="1:14">
      <c r="A20" s="4"/>
      <c r="F20" s="5"/>
      <c r="G20" s="5"/>
      <c r="H20" s="5"/>
      <c r="I20" s="5"/>
      <c r="J20" s="5"/>
      <c r="K20" s="5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Hayez</dc:creator>
  <cp:lastModifiedBy>Laurent Hayez</cp:lastModifiedBy>
  <dcterms:created xsi:type="dcterms:W3CDTF">2016-11-06T19:38:52Z</dcterms:created>
  <dcterms:modified xsi:type="dcterms:W3CDTF">2016-11-06T22:06:20Z</dcterms:modified>
</cp:coreProperties>
</file>