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ies 21\estadistica\TP_COVID_CBA_STA_FE_FEBRERO\"/>
    </mc:Choice>
  </mc:AlternateContent>
  <bookViews>
    <workbookView xWindow="0" yWindow="0" windowWidth="15345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M23" i="1" l="1"/>
  <c r="M24" i="1"/>
  <c r="M25" i="1"/>
  <c r="M22" i="1"/>
  <c r="M6" i="1"/>
  <c r="M7" i="1"/>
  <c r="M8" i="1"/>
  <c r="M5" i="1"/>
  <c r="H25" i="1"/>
  <c r="H24" i="1"/>
  <c r="H23" i="1"/>
  <c r="H22" i="1"/>
  <c r="H8" i="1"/>
  <c r="H7" i="1"/>
  <c r="H6" i="1"/>
  <c r="H5" i="1"/>
  <c r="J5" i="1"/>
  <c r="J6" i="1" s="1"/>
  <c r="J7" i="1" s="1"/>
  <c r="J8" i="1" s="1"/>
  <c r="C32" i="1"/>
  <c r="I9" i="1"/>
  <c r="K8" i="1" s="1"/>
  <c r="B32" i="1"/>
  <c r="I26" i="1"/>
  <c r="K24" i="1" s="1"/>
  <c r="J22" i="1"/>
  <c r="J23" i="1" s="1"/>
  <c r="J24" i="1" s="1"/>
  <c r="J25" i="1" s="1"/>
  <c r="I25" i="1"/>
  <c r="I24" i="1"/>
  <c r="I23" i="1"/>
  <c r="I22" i="1"/>
  <c r="I8" i="1"/>
  <c r="I7" i="1"/>
  <c r="I6" i="1"/>
  <c r="I5" i="1"/>
  <c r="M9" i="1" l="1"/>
  <c r="M26" i="1"/>
  <c r="F27" i="1" s="1"/>
  <c r="K22" i="1"/>
  <c r="L22" i="1" s="1"/>
  <c r="K23" i="1"/>
  <c r="L23" i="1" s="1"/>
  <c r="L24" i="1" s="1"/>
  <c r="K25" i="1"/>
  <c r="K7" i="1"/>
  <c r="K5" i="1"/>
  <c r="L5" i="1" s="1"/>
  <c r="K6" i="1"/>
  <c r="L6" i="1" s="1"/>
  <c r="F10" i="1" l="1"/>
  <c r="N8" i="1"/>
  <c r="O8" i="1" s="1"/>
  <c r="P8" i="1" s="1"/>
  <c r="N6" i="1"/>
  <c r="O6" i="1" s="1"/>
  <c r="P6" i="1" s="1"/>
  <c r="N5" i="1"/>
  <c r="O5" i="1" s="1"/>
  <c r="P5" i="1" s="1"/>
  <c r="N7" i="1"/>
  <c r="O7" i="1" s="1"/>
  <c r="P7" i="1" s="1"/>
  <c r="L25" i="1"/>
  <c r="N23" i="1"/>
  <c r="O23" i="1" s="1"/>
  <c r="P23" i="1" s="1"/>
  <c r="N24" i="1"/>
  <c r="O24" i="1" s="1"/>
  <c r="P24" i="1" s="1"/>
  <c r="N25" i="1"/>
  <c r="O25" i="1" s="1"/>
  <c r="P25" i="1" s="1"/>
  <c r="N22" i="1"/>
  <c r="O22" i="1" s="1"/>
  <c r="P22" i="1" s="1"/>
  <c r="L7" i="1"/>
  <c r="L8" i="1" s="1"/>
  <c r="B34" i="1"/>
  <c r="P9" i="1" l="1"/>
  <c r="P26" i="1"/>
  <c r="F29" i="1" l="1"/>
  <c r="F28" i="1"/>
  <c r="F11" i="1"/>
  <c r="F12" i="1"/>
</calcChain>
</file>

<file path=xl/sharedStrings.xml><?xml version="1.0" encoding="utf-8"?>
<sst xmlns="http://schemas.openxmlformats.org/spreadsheetml/2006/main" count="48" uniqueCount="28">
  <si>
    <t>FECHA</t>
  </si>
  <si>
    <t>CORDOBA</t>
  </si>
  <si>
    <t>SANTA FE</t>
  </si>
  <si>
    <t>r</t>
  </si>
  <si>
    <t xml:space="preserve">CL= </t>
  </si>
  <si>
    <t>A</t>
  </si>
  <si>
    <t>B</t>
  </si>
  <si>
    <t>C</t>
  </si>
  <si>
    <t>D</t>
  </si>
  <si>
    <t>INTERVALO</t>
  </si>
  <si>
    <t>Li</t>
  </si>
  <si>
    <t>Ls</t>
  </si>
  <si>
    <t>MC</t>
  </si>
  <si>
    <t>FA</t>
  </si>
  <si>
    <t>FAA</t>
  </si>
  <si>
    <t>FR</t>
  </si>
  <si>
    <t>FRA</t>
  </si>
  <si>
    <t>MC*FA</t>
  </si>
  <si>
    <t>MC-m(MC)</t>
  </si>
  <si>
    <r>
      <t>MC-m(MC)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</si>
  <si>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(MC-m(MC)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)*FA</t>
    </r>
  </si>
  <si>
    <t xml:space="preserve">media </t>
  </si>
  <si>
    <t>varianza</t>
  </si>
  <si>
    <t>desv. Estand</t>
  </si>
  <si>
    <t>CORDOBA - MES DE FEBRERO 2021</t>
  </si>
  <si>
    <t>SANTA FE - MES DE FEBRERO 2021</t>
  </si>
  <si>
    <t xml:space="preserve">CASOS CONFIRMADOS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</si>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</sst>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14" fontId="0" fillId="0" borderId="1" xfId="0" applyNumberFormat="1" applyBorder="1"/>
    <xf numFmtId="16" fontId="0" fillId="0" borderId="0" xfId="0" applyNumberFormat="1"/>
    <xf numFmtId="0" fontId="0" fillId="0" borderId="1" xfId="0" applyNumberFormat="1" applyBorder="1"/>
    <xf numFmtId="2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4" xfId="0" applyBorder="1"/>
    <xf numFmtId="2" fontId="0" fillId="0" borderId="3" xfId="0" applyNumberFormat="1" applyBorder="1"/>
    <xf numFmtId="1" fontId="0" fillId="0" borderId="1" xfId="0" applyNumberFormat="1" applyBorder="1"/>
    <xf numFmtId="1" fontId="0" fillId="0" borderId="2" xfId="0" applyNumberFormat="1" applyBorder="1"/>
    <xf numFmtId="2" fontId="0" fillId="0" borderId="1" xfId="1" applyNumberFormat="1" applyFont="1" applyBorder="1"/>
    <xf numFmtId="2" fontId="0" fillId="0" borderId="1" xfId="1" applyNumberFormat="1" applyFont="1" applyFill="1" applyBorder="1"/>
    <xf numFmtId="2" fontId="0" fillId="0" borderId="1" xfId="0" applyNumberFormat="1" applyFill="1" applyBorder="1"/>
    <xf numFmtId="0" fontId="0" fillId="0" borderId="5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0" borderId="0" xfId="0" applyFont="1" applyBorder="1"/>
    <xf numFmtId="0" fontId="5" fillId="2" borderId="1" xfId="0" applyFont="1" applyFill="1" applyBorder="1"/>
    <xf numFmtId="0" fontId="4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I26" sqref="I26:P26"/>
    </sheetView>
  </sheetViews>
  <sheetFormatPr baseColWidth="10" defaultRowHeight="15" x14ac:dyDescent="0.25"/>
  <cols>
    <col min="1" max="1" width="17" customWidth="1"/>
    <col min="2" max="3" width="17.28515625" customWidth="1"/>
    <col min="5" max="5" width="14.7109375" customWidth="1"/>
    <col min="8" max="8" width="7.42578125" customWidth="1"/>
    <col min="9" max="9" width="14.5703125" bestFit="1" customWidth="1"/>
    <col min="11" max="11" width="6.28515625" customWidth="1"/>
    <col min="12" max="12" width="8" customWidth="1"/>
    <col min="13" max="13" width="10.42578125" customWidth="1"/>
    <col min="15" max="15" width="11.85546875" customWidth="1"/>
    <col min="16" max="16" width="17" customWidth="1"/>
    <col min="17" max="17" width="16.85546875" customWidth="1"/>
  </cols>
  <sheetData>
    <row r="1" spans="1:16" x14ac:dyDescent="0.25">
      <c r="E1" s="6"/>
      <c r="F1" s="15"/>
      <c r="G1" s="15"/>
      <c r="H1" s="15"/>
      <c r="I1" s="15"/>
      <c r="J1" s="15"/>
      <c r="K1" s="15"/>
      <c r="L1" s="15"/>
      <c r="M1" s="15"/>
      <c r="N1" s="15"/>
      <c r="O1" s="15"/>
      <c r="P1" s="6"/>
    </row>
    <row r="2" spans="1:16" ht="18.75" x14ac:dyDescent="0.3">
      <c r="A2" s="22" t="s">
        <v>0</v>
      </c>
      <c r="B2" s="16" t="s">
        <v>1</v>
      </c>
      <c r="C2" s="16" t="s">
        <v>2</v>
      </c>
      <c r="E2" s="18" t="s">
        <v>24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22"/>
      <c r="B3" s="19" t="s">
        <v>26</v>
      </c>
      <c r="C3" s="19" t="s">
        <v>26</v>
      </c>
    </row>
    <row r="4" spans="1:16" ht="17.25" x14ac:dyDescent="0.25">
      <c r="A4" s="2">
        <v>44228</v>
      </c>
      <c r="B4" s="1">
        <v>298</v>
      </c>
      <c r="C4" s="1">
        <v>523</v>
      </c>
      <c r="E4" s="16" t="s">
        <v>9</v>
      </c>
      <c r="F4" s="16" t="s">
        <v>10</v>
      </c>
      <c r="G4" s="16" t="s">
        <v>11</v>
      </c>
      <c r="H4" s="16" t="s">
        <v>12</v>
      </c>
      <c r="I4" s="16" t="s">
        <v>13</v>
      </c>
      <c r="J4" s="16" t="s">
        <v>14</v>
      </c>
      <c r="K4" s="16" t="s">
        <v>15</v>
      </c>
      <c r="L4" s="16" t="s">
        <v>16</v>
      </c>
      <c r="M4" s="16" t="s">
        <v>17</v>
      </c>
      <c r="N4" s="16" t="s">
        <v>18</v>
      </c>
      <c r="O4" s="16" t="s">
        <v>19</v>
      </c>
      <c r="P4" s="16" t="s">
        <v>20</v>
      </c>
    </row>
    <row r="5" spans="1:16" x14ac:dyDescent="0.25">
      <c r="A5" s="2">
        <v>44229</v>
      </c>
      <c r="B5" s="1">
        <v>571</v>
      </c>
      <c r="C5" s="1">
        <v>515</v>
      </c>
      <c r="E5" s="1" t="s">
        <v>5</v>
      </c>
      <c r="F5" s="2">
        <v>44228</v>
      </c>
      <c r="G5" s="2">
        <v>44234</v>
      </c>
      <c r="H5" s="5">
        <f>(1+7)/2</f>
        <v>4</v>
      </c>
      <c r="I5" s="10">
        <f>B4+B5+B6+B7+B8+B9+B10</f>
        <v>3231</v>
      </c>
      <c r="J5" s="10">
        <f>I5</f>
        <v>3231</v>
      </c>
      <c r="K5" s="5">
        <f>I5/$I$9</f>
        <v>0.23776584001766135</v>
      </c>
      <c r="L5" s="5">
        <f>K5</f>
        <v>0.23776584001766135</v>
      </c>
      <c r="M5" s="10">
        <f>H5*I5</f>
        <v>12924</v>
      </c>
      <c r="N5" s="10">
        <f>H5-M9</f>
        <v>-10.300905143866363</v>
      </c>
      <c r="O5" s="5">
        <f>POWER(N5,2)</f>
        <v>106.10864678293248</v>
      </c>
      <c r="P5" s="12">
        <f>O5*I5</f>
        <v>342837.03775565483</v>
      </c>
    </row>
    <row r="6" spans="1:16" x14ac:dyDescent="0.25">
      <c r="A6" s="2">
        <v>44230</v>
      </c>
      <c r="B6" s="1">
        <v>603</v>
      </c>
      <c r="C6" s="1">
        <v>688</v>
      </c>
      <c r="E6" s="1" t="s">
        <v>6</v>
      </c>
      <c r="F6" s="2">
        <v>44235</v>
      </c>
      <c r="G6" s="2">
        <v>44241</v>
      </c>
      <c r="H6" s="5">
        <f>(8+14)/2</f>
        <v>11</v>
      </c>
      <c r="I6" s="10">
        <f>SUM(B11:B17)</f>
        <v>3774</v>
      </c>
      <c r="J6" s="10">
        <f>I6+J5</f>
        <v>7005</v>
      </c>
      <c r="K6" s="5">
        <f>I6/$I$9</f>
        <v>0.27772463021561555</v>
      </c>
      <c r="L6" s="5">
        <f>K6+L5</f>
        <v>0.51549047023327688</v>
      </c>
      <c r="M6" s="10">
        <f>H6*I6</f>
        <v>41514</v>
      </c>
      <c r="N6" s="10">
        <f>H6-$M$9</f>
        <v>-3.3009051438663626</v>
      </c>
      <c r="O6" s="5">
        <f t="shared" ref="O6:O8" si="0">POWER(N6,2)</f>
        <v>10.895974768803411</v>
      </c>
      <c r="P6" s="12">
        <f>O6*I6</f>
        <v>41121.408777464072</v>
      </c>
    </row>
    <row r="7" spans="1:16" x14ac:dyDescent="0.25">
      <c r="A7" s="2">
        <v>44231</v>
      </c>
      <c r="B7" s="1">
        <v>532</v>
      </c>
      <c r="C7" s="1">
        <v>570</v>
      </c>
      <c r="E7" s="1" t="s">
        <v>7</v>
      </c>
      <c r="F7" s="2">
        <v>44242</v>
      </c>
      <c r="G7" s="2">
        <v>44248</v>
      </c>
      <c r="H7" s="5">
        <f>(15+21)/2</f>
        <v>18</v>
      </c>
      <c r="I7" s="10">
        <f>SUM(B18:B24)</f>
        <v>3529</v>
      </c>
      <c r="J7" s="10">
        <f>I7+J6</f>
        <v>10534</v>
      </c>
      <c r="K7" s="9">
        <f>I7/$I$9</f>
        <v>0.25969534182059018</v>
      </c>
      <c r="L7" s="5">
        <f t="shared" ref="L7:L8" si="1">K7+L6</f>
        <v>0.77518581205386705</v>
      </c>
      <c r="M7" s="10">
        <f>H7*I7</f>
        <v>63522</v>
      </c>
      <c r="N7" s="10">
        <f>H7-$M$9</f>
        <v>3.6990948561336374</v>
      </c>
      <c r="O7" s="5">
        <f t="shared" si="0"/>
        <v>13.683302754674335</v>
      </c>
      <c r="P7" s="12">
        <f>O7*I7</f>
        <v>48288.375421245728</v>
      </c>
    </row>
    <row r="8" spans="1:16" x14ac:dyDescent="0.25">
      <c r="A8" s="2">
        <v>44232</v>
      </c>
      <c r="B8" s="1">
        <v>549</v>
      </c>
      <c r="C8" s="1">
        <v>495</v>
      </c>
      <c r="E8" s="1" t="s">
        <v>8</v>
      </c>
      <c r="F8" s="2">
        <v>44249</v>
      </c>
      <c r="G8" s="2">
        <v>44255</v>
      </c>
      <c r="H8" s="5">
        <f>(22+28)/2</f>
        <v>25</v>
      </c>
      <c r="I8" s="10">
        <f>SUM(B25:B31)</f>
        <v>3055</v>
      </c>
      <c r="J8" s="11">
        <f>I8+J7</f>
        <v>13589</v>
      </c>
      <c r="K8" s="5">
        <f>I8/$I$9</f>
        <v>0.22481418794613289</v>
      </c>
      <c r="L8" s="8">
        <f t="shared" si="1"/>
        <v>1</v>
      </c>
      <c r="M8" s="10">
        <f>H8*I8</f>
        <v>76375</v>
      </c>
      <c r="N8" s="10">
        <f>H8-$M$9</f>
        <v>10.699094856133637</v>
      </c>
      <c r="O8" s="5">
        <f t="shared" si="0"/>
        <v>114.47063074054526</v>
      </c>
      <c r="P8" s="12">
        <f>O8*I8</f>
        <v>349707.77691236575</v>
      </c>
    </row>
    <row r="9" spans="1:16" x14ac:dyDescent="0.25">
      <c r="A9" s="2">
        <v>44233</v>
      </c>
      <c r="B9" s="1">
        <v>453</v>
      </c>
      <c r="C9" s="1">
        <v>431</v>
      </c>
      <c r="E9" s="6"/>
      <c r="F9" s="6"/>
      <c r="G9" s="6"/>
      <c r="I9" s="10">
        <f>SUM(I5:I8)</f>
        <v>13589</v>
      </c>
      <c r="J9" s="6"/>
      <c r="K9" s="7"/>
      <c r="L9" s="6"/>
      <c r="M9" s="14">
        <f>SUM(M5:M8)/I9</f>
        <v>14.300905143866363</v>
      </c>
      <c r="N9" s="6"/>
      <c r="O9" s="6"/>
      <c r="P9" s="13">
        <f>SUM(P5:P8)/I9</f>
        <v>57.543203978712967</v>
      </c>
    </row>
    <row r="10" spans="1:16" x14ac:dyDescent="0.25">
      <c r="A10" s="2">
        <v>44234</v>
      </c>
      <c r="B10" s="1">
        <v>225</v>
      </c>
      <c r="C10" s="1">
        <v>157</v>
      </c>
      <c r="E10" s="16" t="s">
        <v>21</v>
      </c>
      <c r="F10" s="10">
        <f>M9</f>
        <v>14.300905143866363</v>
      </c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2">
        <v>44235</v>
      </c>
      <c r="B11" s="1">
        <v>198</v>
      </c>
      <c r="C11" s="1">
        <v>297</v>
      </c>
      <c r="E11" s="16" t="s">
        <v>22</v>
      </c>
      <c r="F11" s="5">
        <f>P9</f>
        <v>57.543203978712967</v>
      </c>
      <c r="G11" s="6"/>
      <c r="H11" s="6"/>
      <c r="I11" s="6"/>
      <c r="J11" s="6"/>
      <c r="K11" s="6"/>
      <c r="L11" s="6"/>
      <c r="M11" s="6"/>
      <c r="O11" s="6"/>
      <c r="P11" s="6"/>
    </row>
    <row r="12" spans="1:16" x14ac:dyDescent="0.25">
      <c r="A12" s="2">
        <v>44236</v>
      </c>
      <c r="B12" s="1">
        <v>680</v>
      </c>
      <c r="C12" s="1">
        <v>479</v>
      </c>
      <c r="E12" s="17" t="s">
        <v>23</v>
      </c>
      <c r="F12" s="5">
        <f>SQRT(P9)</f>
        <v>7.5857236951205236</v>
      </c>
    </row>
    <row r="13" spans="1:16" ht="15" customHeight="1" x14ac:dyDescent="0.25">
      <c r="A13" s="2">
        <v>44237</v>
      </c>
      <c r="B13" s="1">
        <v>759</v>
      </c>
      <c r="C13" s="1">
        <v>533</v>
      </c>
    </row>
    <row r="14" spans="1:16" x14ac:dyDescent="0.25">
      <c r="A14" s="2">
        <v>44238</v>
      </c>
      <c r="B14" s="1">
        <v>656</v>
      </c>
      <c r="C14" s="1">
        <v>456</v>
      </c>
    </row>
    <row r="15" spans="1:16" x14ac:dyDescent="0.25">
      <c r="A15" s="2">
        <v>44239</v>
      </c>
      <c r="B15" s="1">
        <v>649</v>
      </c>
      <c r="C15" s="1">
        <v>330</v>
      </c>
    </row>
    <row r="16" spans="1:16" x14ac:dyDescent="0.25">
      <c r="A16" s="2">
        <v>44240</v>
      </c>
      <c r="B16" s="1">
        <v>554</v>
      </c>
      <c r="C16" s="1">
        <v>424</v>
      </c>
    </row>
    <row r="17" spans="1:16" x14ac:dyDescent="0.25">
      <c r="A17" s="2">
        <v>44241</v>
      </c>
      <c r="B17" s="1">
        <v>278</v>
      </c>
      <c r="C17" s="1">
        <v>193</v>
      </c>
    </row>
    <row r="18" spans="1:16" x14ac:dyDescent="0.25">
      <c r="A18" s="2">
        <v>44242</v>
      </c>
      <c r="B18" s="1">
        <v>125</v>
      </c>
      <c r="C18" s="1">
        <v>150</v>
      </c>
      <c r="E18" s="6"/>
      <c r="F18" s="6"/>
      <c r="G18" s="6"/>
      <c r="H18" s="6"/>
      <c r="M18" s="6"/>
      <c r="N18" s="6"/>
      <c r="O18" s="6"/>
      <c r="P18" s="6"/>
    </row>
    <row r="19" spans="1:16" ht="18.75" x14ac:dyDescent="0.3">
      <c r="A19" s="2">
        <v>44243</v>
      </c>
      <c r="B19" s="1">
        <v>303</v>
      </c>
      <c r="C19" s="1">
        <v>180</v>
      </c>
      <c r="E19" s="18" t="s">
        <v>25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2">
        <v>44244</v>
      </c>
      <c r="B20" s="1">
        <v>438</v>
      </c>
      <c r="C20" s="1">
        <v>320</v>
      </c>
    </row>
    <row r="21" spans="1:16" ht="17.25" x14ac:dyDescent="0.25">
      <c r="A21" s="2">
        <v>44245</v>
      </c>
      <c r="B21" s="1">
        <v>848</v>
      </c>
      <c r="C21" s="1">
        <v>402</v>
      </c>
      <c r="E21" s="16" t="s">
        <v>9</v>
      </c>
      <c r="F21" s="16" t="s">
        <v>10</v>
      </c>
      <c r="G21" s="16" t="s">
        <v>11</v>
      </c>
      <c r="H21" s="16" t="s">
        <v>12</v>
      </c>
      <c r="I21" s="16" t="s">
        <v>13</v>
      </c>
      <c r="J21" s="16" t="s">
        <v>14</v>
      </c>
      <c r="K21" s="16" t="s">
        <v>15</v>
      </c>
      <c r="L21" s="16" t="s">
        <v>16</v>
      </c>
      <c r="M21" s="16" t="s">
        <v>17</v>
      </c>
      <c r="N21" s="16" t="s">
        <v>18</v>
      </c>
      <c r="O21" s="16" t="s">
        <v>19</v>
      </c>
      <c r="P21" s="16" t="s">
        <v>20</v>
      </c>
    </row>
    <row r="22" spans="1:16" x14ac:dyDescent="0.25">
      <c r="A22" s="2">
        <v>44246</v>
      </c>
      <c r="B22" s="1">
        <v>825</v>
      </c>
      <c r="C22" s="1">
        <v>507</v>
      </c>
      <c r="E22" s="1" t="s">
        <v>5</v>
      </c>
      <c r="F22" s="2">
        <v>44228</v>
      </c>
      <c r="G22" s="2">
        <v>44234</v>
      </c>
      <c r="H22" s="5">
        <f>(1+7)/2</f>
        <v>4</v>
      </c>
      <c r="I22" s="1">
        <f>SUM(C4:C10)</f>
        <v>3379</v>
      </c>
      <c r="J22" s="1">
        <f>I22</f>
        <v>3379</v>
      </c>
      <c r="K22" s="5">
        <f>I22/$I$26</f>
        <v>0.33827209930924018</v>
      </c>
      <c r="L22" s="5">
        <f>K22</f>
        <v>0.33827209930924018</v>
      </c>
      <c r="M22" s="10">
        <f>H22*I22</f>
        <v>13516</v>
      </c>
      <c r="N22" s="5">
        <f>H22-$M$26</f>
        <v>-8.5949544498948836</v>
      </c>
      <c r="O22" s="5">
        <f>POWER(N22,2)</f>
        <v>73.873241995767856</v>
      </c>
      <c r="P22" s="5">
        <f>O22*I22</f>
        <v>249617.68470369958</v>
      </c>
    </row>
    <row r="23" spans="1:16" x14ac:dyDescent="0.25">
      <c r="A23" s="2">
        <v>44247</v>
      </c>
      <c r="B23" s="1">
        <v>591</v>
      </c>
      <c r="C23" s="1">
        <v>376</v>
      </c>
      <c r="E23" s="1" t="s">
        <v>6</v>
      </c>
      <c r="F23" s="2">
        <v>44235</v>
      </c>
      <c r="G23" s="2">
        <v>44241</v>
      </c>
      <c r="H23" s="5">
        <f>(8+14)/2</f>
        <v>11</v>
      </c>
      <c r="I23" s="1">
        <f>SUM(C11:C17)</f>
        <v>2712</v>
      </c>
      <c r="J23" s="1">
        <f>I23+J22</f>
        <v>6091</v>
      </c>
      <c r="K23" s="5">
        <f>I23/$I$26</f>
        <v>0.27149864851336469</v>
      </c>
      <c r="L23" s="5">
        <f>K23+L22</f>
        <v>0.60977074782260487</v>
      </c>
      <c r="M23" s="10">
        <f>H23*I23</f>
        <v>29832</v>
      </c>
      <c r="N23" s="5">
        <f>H23-$M$26</f>
        <v>-1.5949544498948836</v>
      </c>
      <c r="O23" s="5">
        <f t="shared" ref="O23:O25" si="2">POWER(N23,2)</f>
        <v>2.5438796972394906</v>
      </c>
      <c r="P23" s="5">
        <f>O23*I23</f>
        <v>6899.0017389134982</v>
      </c>
    </row>
    <row r="24" spans="1:16" x14ac:dyDescent="0.25">
      <c r="A24" s="2">
        <v>44248</v>
      </c>
      <c r="B24" s="1">
        <v>399</v>
      </c>
      <c r="C24" s="1">
        <v>206</v>
      </c>
      <c r="E24" s="1" t="s">
        <v>7</v>
      </c>
      <c r="F24" s="2">
        <v>44242</v>
      </c>
      <c r="G24" s="2">
        <v>44248</v>
      </c>
      <c r="H24" s="5">
        <f>(15+21)/2</f>
        <v>18</v>
      </c>
      <c r="I24" s="1">
        <f>SUM(C18:C24)</f>
        <v>2141</v>
      </c>
      <c r="J24" s="1">
        <f t="shared" ref="J24:J25" si="3">I24+J23</f>
        <v>8232</v>
      </c>
      <c r="K24" s="5">
        <f>I24/$I$26</f>
        <v>0.2143357693462809</v>
      </c>
      <c r="L24" s="5">
        <f>K24+L23</f>
        <v>0.82410651716888572</v>
      </c>
      <c r="M24" s="10">
        <f>H24*I24</f>
        <v>38538</v>
      </c>
      <c r="N24" s="5">
        <f>H24-$M$26</f>
        <v>5.4050455501051164</v>
      </c>
      <c r="O24" s="5">
        <f t="shared" si="2"/>
        <v>29.21451739871112</v>
      </c>
      <c r="P24" s="5">
        <f>O24*I24</f>
        <v>62548.281750640504</v>
      </c>
    </row>
    <row r="25" spans="1:16" x14ac:dyDescent="0.25">
      <c r="A25" s="2">
        <v>44249</v>
      </c>
      <c r="B25" s="1">
        <v>402</v>
      </c>
      <c r="C25" s="1">
        <v>330</v>
      </c>
      <c r="E25" s="1" t="s">
        <v>8</v>
      </c>
      <c r="F25" s="2">
        <v>44249</v>
      </c>
      <c r="G25" s="2">
        <v>44255</v>
      </c>
      <c r="H25" s="5">
        <f>(22+28)/2</f>
        <v>25</v>
      </c>
      <c r="I25" s="1">
        <f>SUM(C25:C31)</f>
        <v>1757</v>
      </c>
      <c r="J25" s="1">
        <f t="shared" si="3"/>
        <v>9989</v>
      </c>
      <c r="K25" s="5">
        <f>I25/$I$26</f>
        <v>0.17589348283111422</v>
      </c>
      <c r="L25" s="1">
        <f>K25+L24</f>
        <v>1</v>
      </c>
      <c r="M25" s="10">
        <f>H25*I25</f>
        <v>43925</v>
      </c>
      <c r="N25" s="5">
        <f>H25-$M$26</f>
        <v>12.405045550105116</v>
      </c>
      <c r="O25" s="5">
        <f t="shared" si="2"/>
        <v>153.88515510018274</v>
      </c>
      <c r="P25" s="5">
        <f>O25*I25</f>
        <v>270376.21751102107</v>
      </c>
    </row>
    <row r="26" spans="1:16" x14ac:dyDescent="0.25">
      <c r="A26" s="2">
        <v>44250</v>
      </c>
      <c r="B26" s="1">
        <v>827</v>
      </c>
      <c r="C26" s="1">
        <v>394</v>
      </c>
      <c r="E26" s="6"/>
      <c r="F26" s="6"/>
      <c r="G26" s="6"/>
      <c r="I26" s="1">
        <f>SUM(I22:I25)</f>
        <v>9989</v>
      </c>
      <c r="J26" s="6"/>
      <c r="K26" s="6"/>
      <c r="L26" s="6"/>
      <c r="M26" s="14">
        <f>SUM(M22:M25)/I26</f>
        <v>12.594954449894884</v>
      </c>
      <c r="N26" s="6"/>
      <c r="O26" s="6"/>
      <c r="P26" s="14">
        <f>SUM(P22:P25)/I26</f>
        <v>59.009028501779412</v>
      </c>
    </row>
    <row r="27" spans="1:16" x14ac:dyDescent="0.25">
      <c r="A27" s="2">
        <v>44251</v>
      </c>
      <c r="B27" s="1">
        <v>172</v>
      </c>
      <c r="C27" s="1">
        <v>170</v>
      </c>
      <c r="E27" s="16" t="s">
        <v>21</v>
      </c>
      <c r="F27" s="10">
        <f>M26</f>
        <v>12.594954449894884</v>
      </c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2">
        <v>44252</v>
      </c>
      <c r="B28" s="1">
        <v>371</v>
      </c>
      <c r="C28" s="1">
        <v>100</v>
      </c>
      <c r="E28" s="16" t="s">
        <v>22</v>
      </c>
      <c r="F28" s="5">
        <f>P26</f>
        <v>59.009028501779412</v>
      </c>
    </row>
    <row r="29" spans="1:16" x14ac:dyDescent="0.25">
      <c r="A29" s="2">
        <v>44253</v>
      </c>
      <c r="B29" s="1">
        <v>416</v>
      </c>
      <c r="C29" s="1">
        <v>261</v>
      </c>
      <c r="E29" s="17" t="s">
        <v>23</v>
      </c>
      <c r="F29" s="1">
        <f>SQRT(P26)</f>
        <v>7.6817334307940817</v>
      </c>
    </row>
    <row r="30" spans="1:16" ht="15" customHeight="1" x14ac:dyDescent="0.25">
      <c r="A30" s="2">
        <v>44254</v>
      </c>
      <c r="B30" s="1">
        <v>533</v>
      </c>
      <c r="C30" s="1">
        <v>379</v>
      </c>
    </row>
    <row r="31" spans="1:16" x14ac:dyDescent="0.25">
      <c r="A31" s="2">
        <v>44255</v>
      </c>
      <c r="B31" s="1">
        <v>334</v>
      </c>
      <c r="C31" s="1">
        <v>123</v>
      </c>
    </row>
    <row r="32" spans="1:16" ht="18.75" x14ac:dyDescent="0.3">
      <c r="A32" s="20" t="s">
        <v>27</v>
      </c>
      <c r="B32" s="21">
        <f>SUM(B4:B31)</f>
        <v>13589</v>
      </c>
      <c r="C32" s="21">
        <f>SUM(C4:C31)</f>
        <v>9989</v>
      </c>
    </row>
    <row r="34" spans="1:12" x14ac:dyDescent="0.25">
      <c r="A34" s="1" t="s">
        <v>3</v>
      </c>
      <c r="B34" s="4">
        <f>28-1</f>
        <v>27</v>
      </c>
    </row>
    <row r="35" spans="1:12" x14ac:dyDescent="0.25">
      <c r="A35" s="1" t="s">
        <v>4</v>
      </c>
      <c r="B35" s="5">
        <f>B34/7</f>
        <v>3.8571428571428572</v>
      </c>
    </row>
    <row r="38" spans="1:12" x14ac:dyDescent="0.25">
      <c r="L38" s="3"/>
    </row>
  </sheetData>
  <mergeCells count="1">
    <mergeCell ref="A2:A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2021-05-20T17:30:27Z</dcterms:created>
  <dcterms:modified xsi:type="dcterms:W3CDTF">2021-05-26T04:06:55Z</dcterms:modified>
</cp:coreProperties>
</file>