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ies 21\2do semestre\Estadistica 2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186" i="1" l="1"/>
  <c r="C189" i="1"/>
  <c r="C181" i="1"/>
  <c r="B161" i="1"/>
  <c r="C164" i="1"/>
  <c r="C156" i="1"/>
  <c r="C137" i="1"/>
  <c r="B134" i="1"/>
  <c r="C129" i="1"/>
  <c r="C107" i="1"/>
  <c r="B104" i="1"/>
  <c r="C82" i="1"/>
  <c r="B82" i="1"/>
  <c r="C88" i="1"/>
  <c r="B89" i="1"/>
  <c r="B88" i="1"/>
  <c r="G76" i="1"/>
  <c r="G77" i="1"/>
  <c r="G78" i="1"/>
  <c r="G79" i="1"/>
  <c r="G80" i="1"/>
  <c r="G81" i="1"/>
  <c r="G75" i="1"/>
  <c r="F68" i="1" l="1"/>
  <c r="E68" i="1"/>
  <c r="F66" i="1"/>
  <c r="D66" i="1"/>
  <c r="E66" i="1" s="1"/>
  <c r="D65" i="1"/>
  <c r="D63" i="1"/>
  <c r="D58" i="1"/>
  <c r="D59" i="1"/>
  <c r="D60" i="1"/>
  <c r="D61" i="1"/>
  <c r="D62" i="1"/>
  <c r="D57" i="1"/>
  <c r="G52" i="1"/>
  <c r="F52" i="1"/>
  <c r="G51" i="1"/>
  <c r="F51" i="1"/>
  <c r="F50" i="1"/>
  <c r="G50" i="1"/>
  <c r="E51" i="1"/>
  <c r="E52" i="1"/>
  <c r="E50" i="1"/>
  <c r="D52" i="1"/>
  <c r="D51" i="1"/>
  <c r="D50" i="1"/>
  <c r="C39" i="1"/>
  <c r="C40" i="1"/>
  <c r="C41" i="1"/>
  <c r="C42" i="1"/>
  <c r="C43" i="1"/>
  <c r="C44" i="1"/>
  <c r="C38" i="1"/>
  <c r="B43" i="1"/>
  <c r="B44" i="1" s="1"/>
  <c r="B42" i="1"/>
  <c r="B39" i="1"/>
  <c r="B38" i="1" s="1"/>
  <c r="B40" i="1"/>
  <c r="B41" i="1"/>
  <c r="C35" i="1"/>
  <c r="H51" i="1"/>
  <c r="C30" i="1"/>
  <c r="C27" i="1"/>
  <c r="B29" i="1"/>
  <c r="B28" i="1"/>
  <c r="C21" i="1"/>
  <c r="C18" i="1"/>
  <c r="B17" i="1"/>
  <c r="B16" i="1"/>
  <c r="F5" i="1"/>
  <c r="F6" i="1"/>
  <c r="F7" i="1"/>
  <c r="F8" i="1"/>
  <c r="F9" i="1"/>
  <c r="F10" i="1"/>
  <c r="E9" i="1"/>
  <c r="E10" i="1"/>
  <c r="E8" i="1"/>
  <c r="E5" i="1"/>
  <c r="E4" i="1" s="1"/>
  <c r="E6" i="1"/>
  <c r="E7" i="1"/>
</calcChain>
</file>

<file path=xl/sharedStrings.xml><?xml version="1.0" encoding="utf-8"?>
<sst xmlns="http://schemas.openxmlformats.org/spreadsheetml/2006/main" count="126" uniqueCount="78">
  <si>
    <t>σ</t>
  </si>
  <si>
    <t>x</t>
  </si>
  <si>
    <t>P(x)</t>
  </si>
  <si>
    <t>M(x)</t>
  </si>
  <si>
    <t>para sacar la cantidad de casos que quedan fuera de los 0,90 resto 1 - 0,90 y el resultado queda distribuido a los lados</t>
  </si>
  <si>
    <t>el valor x1 es igual a 1,59</t>
  </si>
  <si>
    <t>el valor de x2 es igual a 8,20</t>
  </si>
  <si>
    <t>con un valor del 90% de confianza, el valor de la media poblacional está comprendido entre 1,59 y 8,20</t>
  </si>
  <si>
    <t>99% de acierto</t>
  </si>
  <si>
    <t>valor de x1</t>
  </si>
  <si>
    <t>valor de x2</t>
  </si>
  <si>
    <t>con un valor del 99% de confianza, el valor de la media poblacional está comprendido entre -0,27 y 10,07</t>
  </si>
  <si>
    <t>1)</t>
  </si>
  <si>
    <t>2)</t>
  </si>
  <si>
    <t>X</t>
  </si>
  <si>
    <t>a)</t>
  </si>
  <si>
    <t>x1</t>
  </si>
  <si>
    <t>x2</t>
  </si>
  <si>
    <t>P(Z</t>
  </si>
  <si>
    <t>Z</t>
  </si>
  <si>
    <t>z1</t>
  </si>
  <si>
    <t>z2</t>
  </si>
  <si>
    <r>
      <t>(z*</t>
    </r>
    <r>
      <rPr>
        <sz val="11"/>
        <color theme="1"/>
        <rFont val="Calibri"/>
        <family val="2"/>
      </rPr>
      <t>σ)+μ=x</t>
    </r>
  </si>
  <si>
    <t>H0</t>
  </si>
  <si>
    <t>=</t>
  </si>
  <si>
    <t>μ</t>
  </si>
  <si>
    <t>H1</t>
  </si>
  <si>
    <t>≠</t>
  </si>
  <si>
    <t>prueba de hipotesis</t>
  </si>
  <si>
    <t>pasos para la resolucion:</t>
  </si>
  <si>
    <t>f(Z)</t>
  </si>
  <si>
    <t>1° planteo H0 y H1</t>
  </si>
  <si>
    <t xml:space="preserve">2° definimos el nivel de confianza y significacion </t>
  </si>
  <si>
    <r>
      <t>1-</t>
    </r>
    <r>
      <rPr>
        <sz val="11"/>
        <color theme="1"/>
        <rFont val="Calibri"/>
        <family val="2"/>
      </rPr>
      <t>α=</t>
    </r>
  </si>
  <si>
    <t>α=</t>
  </si>
  <si>
    <t>3° definir zona de rechazo y zona de aceptacion</t>
  </si>
  <si>
    <t>4° Averiguar el valor de los criticos (inv. Distr. Norm. Est.)</t>
  </si>
  <si>
    <t>z=</t>
  </si>
  <si>
    <r>
      <t>(M(X)-</t>
    </r>
    <r>
      <rPr>
        <sz val="11"/>
        <color theme="1"/>
        <rFont val="Calibri"/>
        <family val="2"/>
      </rPr>
      <t>μ)/(σ/</t>
    </r>
  </si>
  <si>
    <t>ejercicios:</t>
  </si>
  <si>
    <t>≥</t>
  </si>
  <si>
    <t>&lt;</t>
  </si>
  <si>
    <t>3)</t>
  </si>
  <si>
    <t>4)</t>
  </si>
  <si>
    <t>Z observado</t>
  </si>
  <si>
    <t>como el z obs cae a la derecha de z1, con la muestra que recoji no se rechaza H0; H0 es cierta</t>
  </si>
  <si>
    <t>ejercicio 2</t>
  </si>
  <si>
    <t xml:space="preserve">La duracio n de las la mparas de 100 watt que fabrica una empresa </t>
  </si>
  <si>
    <t xml:space="preserve">sigue una distribucio n normal con una desviacio n de 120 horas. Su </t>
  </si>
  <si>
    <t xml:space="preserve">vida media esta garantizada durante un mí nimo de 800 horas. Se </t>
  </si>
  <si>
    <t xml:space="preserve">escoge al azar una muestra de 50 la mparas de un lote de produccio n </t>
  </si>
  <si>
    <t xml:space="preserve">y, despue s de comprobarlas, se obtiene una vida media de 750 </t>
  </si>
  <si>
    <t xml:space="preserve">horas. Con un nivel de significacio n de 0,01, ¿habrí a que rechazar el </t>
  </si>
  <si>
    <t>lote por no cumplir la garantí a?</t>
  </si>
  <si>
    <t>&gt;=800</t>
  </si>
  <si>
    <t>&lt;800</t>
  </si>
  <si>
    <t>Z obs</t>
  </si>
  <si>
    <t>como el z obs cae a la izquierda de z1, con la muestra que recoji se rechaza H0; H0 no es cierto</t>
  </si>
  <si>
    <t>ejercicio 3</t>
  </si>
  <si>
    <t xml:space="preserve">Un fabricante de la mparas ele ctricas esta ensayando un nuevo </t>
  </si>
  <si>
    <t xml:space="preserve">me todo de produccio n que se considerara aceptable si las la mparas </t>
  </si>
  <si>
    <t xml:space="preserve">obtenidas por este me todo dan lugar a una poblacio n normal de </t>
  </si>
  <si>
    <t xml:space="preserve">duracio n media 2400 horas, con una desviacio n tí pica igual a 300. </t>
  </si>
  <si>
    <t xml:space="preserve">Se toma una muestra de 100 la mparas producidas por este me todo </t>
  </si>
  <si>
    <t xml:space="preserve">y esta muestra tiene una duracio n media de 2320 horas. ¿Se puede </t>
  </si>
  <si>
    <t xml:space="preserve">aceptarr la hipo tesis de validez del nuevo proceso de fabricacio n </t>
  </si>
  <si>
    <t>con un riesgo igual o menor al 5%?</t>
  </si>
  <si>
    <t>&gt;=</t>
  </si>
  <si>
    <t>ejercicio 5</t>
  </si>
  <si>
    <t xml:space="preserve">Una cadena de restaurant afirma que el tiempo promedio de espera </t>
  </si>
  <si>
    <t xml:space="preserve">de clientes es de 3 minutos en promedio y con una desviacio n </t>
  </si>
  <si>
    <t xml:space="preserve">esta ndar de 1 minuto. El departamento de calidad obtuvo una </t>
  </si>
  <si>
    <t xml:space="preserve">muestra de 50 clientes y obtuvo que el tiempo medio de espera de </t>
  </si>
  <si>
    <t xml:space="preserve">cada cliente es de 2.75 minutos. Con un nivel de significacio n de </t>
  </si>
  <si>
    <t xml:space="preserve">0.05, se puede concluir que el tiempo promedio de espera es menor </t>
  </si>
  <si>
    <t>a 3 minutos</t>
  </si>
  <si>
    <t>&lt;=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</si>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</sst>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8095238095238099E-2"/>
          <c:y val="0.22934640522875818"/>
          <c:w val="0.92380952380952386"/>
          <c:h val="0.60595903453244815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Hoja1!$E$4:$E$10</c:f>
              <c:numCache>
                <c:formatCode>General</c:formatCode>
                <c:ptCount val="7"/>
                <c:pt idx="0">
                  <c:v>-1.129999999999999</c:v>
                </c:pt>
                <c:pt idx="1">
                  <c:v>0.88000000000000078</c:v>
                </c:pt>
                <c:pt idx="2">
                  <c:v>2.8900000000000006</c:v>
                </c:pt>
                <c:pt idx="3">
                  <c:v>4.9000000000000004</c:v>
                </c:pt>
                <c:pt idx="4">
                  <c:v>6.91</c:v>
                </c:pt>
                <c:pt idx="5">
                  <c:v>8.92</c:v>
                </c:pt>
                <c:pt idx="6">
                  <c:v>10.93</c:v>
                </c:pt>
              </c:numCache>
            </c:numRef>
          </c:cat>
          <c:val>
            <c:numRef>
              <c:f>Hoja1!$F$4:$F$10</c:f>
              <c:numCache>
                <c:formatCode>General</c:formatCode>
                <c:ptCount val="7"/>
                <c:pt idx="0">
                  <c:v>2.2048997074318446E-3</c:v>
                </c:pt>
                <c:pt idx="1">
                  <c:v>2.6861177369745307E-2</c:v>
                </c:pt>
                <c:pt idx="2">
                  <c:v>0.12038344503439971</c:v>
                </c:pt>
                <c:pt idx="3">
                  <c:v>0.19847874646837452</c:v>
                </c:pt>
                <c:pt idx="4">
                  <c:v>0.12038344503439971</c:v>
                </c:pt>
                <c:pt idx="5">
                  <c:v>2.6861177369745307E-2</c:v>
                </c:pt>
                <c:pt idx="6">
                  <c:v>2.2048997074318446E-3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A8C-4F1B-B221-4C6D09CE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539167"/>
        <c:axId val="287537503"/>
      </c:lineChart>
      <c:catAx>
        <c:axId val="28753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537503"/>
        <c:crosses val="autoZero"/>
        <c:auto val="1"/>
        <c:lblAlgn val="ctr"/>
        <c:lblOffset val="100"/>
        <c:noMultiLvlLbl val="0"/>
      </c:catAx>
      <c:valAx>
        <c:axId val="2875375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753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Hoja1!$B$38:$B$44</c:f>
              <c:numCache>
                <c:formatCode>General</c:formatCode>
                <c:ptCount val="7"/>
                <c:pt idx="0">
                  <c:v>488.75</c:v>
                </c:pt>
                <c:pt idx="1">
                  <c:v>493.75</c:v>
                </c:pt>
                <c:pt idx="2">
                  <c:v>498.75</c:v>
                </c:pt>
                <c:pt idx="3">
                  <c:v>503.75</c:v>
                </c:pt>
                <c:pt idx="4">
                  <c:v>508.75</c:v>
                </c:pt>
                <c:pt idx="5">
                  <c:v>513.75</c:v>
                </c:pt>
                <c:pt idx="6">
                  <c:v>518.75</c:v>
                </c:pt>
              </c:numCache>
            </c:numRef>
          </c:cat>
          <c:val>
            <c:numRef>
              <c:f>Hoja1!$C$38:$C$44</c:f>
              <c:numCache>
                <c:formatCode>General</c:formatCode>
                <c:ptCount val="7"/>
                <c:pt idx="0">
                  <c:v>8.8636968238760153E-4</c:v>
                </c:pt>
                <c:pt idx="1">
                  <c:v>1.0798193302637612E-2</c:v>
                </c:pt>
                <c:pt idx="2">
                  <c:v>4.8394144903828672E-2</c:v>
                </c:pt>
                <c:pt idx="3">
                  <c:v>7.9788456080286549E-2</c:v>
                </c:pt>
                <c:pt idx="4">
                  <c:v>4.8394144903828672E-2</c:v>
                </c:pt>
                <c:pt idx="5">
                  <c:v>1.0798193302637612E-2</c:v>
                </c:pt>
                <c:pt idx="6">
                  <c:v>8.8636968238760153E-4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631-4921-9842-656996F78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36143"/>
        <c:axId val="242036559"/>
      </c:lineChart>
      <c:catAx>
        <c:axId val="24203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2036559"/>
        <c:crosses val="autoZero"/>
        <c:auto val="1"/>
        <c:lblAlgn val="ctr"/>
        <c:lblOffset val="100"/>
        <c:noMultiLvlLbl val="0"/>
      </c:catAx>
      <c:valAx>
        <c:axId val="2420365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203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P(z)</a:t>
            </a:r>
          </a:p>
        </c:rich>
      </c:tx>
      <c:layout>
        <c:manualLayout>
          <c:xMode val="edge"/>
          <c:yMode val="edge"/>
          <c:x val="0.28544927536231884"/>
          <c:y val="5.4794520547945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Hoja1!$C$57:$C$63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Hoja1!$D$57:$D$63</c:f>
              <c:numCache>
                <c:formatCode>General</c:formatCode>
                <c:ptCount val="7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AE2-424F-ABED-63D6BECB4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824847"/>
        <c:axId val="282824431"/>
      </c:lineChart>
      <c:catAx>
        <c:axId val="2828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2824431"/>
        <c:crosses val="autoZero"/>
        <c:auto val="1"/>
        <c:lblAlgn val="ctr"/>
        <c:lblOffset val="100"/>
        <c:noMultiLvlLbl val="0"/>
      </c:catAx>
      <c:valAx>
        <c:axId val="2828244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282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P(Z)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cat>
            <c:numRef>
              <c:f>Hoja1!$F$75:$F$81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Hoja1!$G$75:$G$81</c:f>
              <c:numCache>
                <c:formatCode>General</c:formatCode>
                <c:ptCount val="7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4EE-41EE-A99B-7555D3DA63CA}"/>
            </c:ext>
          </c:extLst>
        </c:ser>
        <c:ser>
          <c:idx val="5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Hoja1!$F$75:$F$81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Hoja1!$G$75:$G$81</c:f>
              <c:numCache>
                <c:formatCode>General</c:formatCode>
                <c:ptCount val="7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4EE-41EE-A99B-7555D3DA63CA}"/>
            </c:ext>
          </c:extLst>
        </c:ser>
        <c:ser>
          <c:idx val="6"/>
          <c:order val="2"/>
          <c:marker>
            <c:symbol val="none"/>
          </c:marker>
          <c:cat>
            <c:numRef>
              <c:f>Hoja1!$F$75:$F$81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Hoja1!$G$75:$G$81</c:f>
              <c:numCache>
                <c:formatCode>General</c:formatCode>
                <c:ptCount val="7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4EE-41EE-A99B-7555D3DA63CA}"/>
            </c:ext>
          </c:extLst>
        </c:ser>
        <c:ser>
          <c:idx val="7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Hoja1!$F$75:$F$81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Hoja1!$G$75:$G$81</c:f>
              <c:numCache>
                <c:formatCode>General</c:formatCode>
                <c:ptCount val="7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4EE-41EE-A99B-7555D3DA63CA}"/>
            </c:ext>
          </c:extLst>
        </c:ser>
        <c:ser>
          <c:idx val="2"/>
          <c:order val="4"/>
          <c:marker>
            <c:symbol val="none"/>
          </c:marker>
          <c:cat>
            <c:numRef>
              <c:f>Hoja1!$F$75:$F$81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Hoja1!$G$75:$G$81</c:f>
              <c:numCache>
                <c:formatCode>General</c:formatCode>
                <c:ptCount val="7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4EE-41EE-A99B-7555D3DA63CA}"/>
            </c:ext>
          </c:extLst>
        </c:ser>
        <c:ser>
          <c:idx val="3"/>
          <c:order val="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Hoja1!$F$75:$F$81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Hoja1!$G$75:$G$81</c:f>
              <c:numCache>
                <c:formatCode>General</c:formatCode>
                <c:ptCount val="7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4EE-41EE-A99B-7555D3DA63CA}"/>
            </c:ext>
          </c:extLst>
        </c:ser>
        <c:ser>
          <c:idx val="0"/>
          <c:order val="6"/>
          <c:marker>
            <c:symbol val="none"/>
          </c:marker>
          <c:cat>
            <c:numRef>
              <c:f>Hoja1!$F$75:$F$81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Hoja1!$G$75:$G$81</c:f>
              <c:numCache>
                <c:formatCode>General</c:formatCode>
                <c:ptCount val="7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4EE-41EE-A99B-7555D3DA63CA}"/>
            </c:ext>
          </c:extLst>
        </c:ser>
        <c:ser>
          <c:idx val="1"/>
          <c:order val="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Hoja1!$F$75:$F$81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Hoja1!$G$75:$G$81</c:f>
              <c:numCache>
                <c:formatCode>General</c:formatCode>
                <c:ptCount val="7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A4EE-41EE-A99B-7555D3DA6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985743"/>
        <c:axId val="2140981999"/>
      </c:lineChart>
      <c:catAx>
        <c:axId val="21409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0981999"/>
        <c:crosses val="autoZero"/>
        <c:auto val="1"/>
        <c:lblAlgn val="ctr"/>
        <c:lblOffset val="100"/>
        <c:noMultiLvlLbl val="0"/>
      </c:catAx>
      <c:valAx>
        <c:axId val="21409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09857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Hoja1!$F$75:$F$81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Hoja1!$G$75:$G$81</c:f>
              <c:numCache>
                <c:formatCode>General</c:formatCode>
                <c:ptCount val="7"/>
                <c:pt idx="0">
                  <c:v>4.4318484119380075E-3</c:v>
                </c:pt>
                <c:pt idx="1">
                  <c:v>5.3990966513188063E-2</c:v>
                </c:pt>
                <c:pt idx="2">
                  <c:v>0.24197072451914337</c:v>
                </c:pt>
                <c:pt idx="3">
                  <c:v>0.3989422804014327</c:v>
                </c:pt>
                <c:pt idx="4">
                  <c:v>0.24197072451914337</c:v>
                </c:pt>
                <c:pt idx="5">
                  <c:v>5.3990966513188063E-2</c:v>
                </c:pt>
                <c:pt idx="6">
                  <c:v>4.4318484119380075E-3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C48-4618-9658-33ECDC21D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91871"/>
        <c:axId val="177792703"/>
      </c:lineChart>
      <c:catAx>
        <c:axId val="17779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7792703"/>
        <c:crosses val="autoZero"/>
        <c:auto val="1"/>
        <c:lblAlgn val="ctr"/>
        <c:lblOffset val="100"/>
        <c:noMultiLvlLbl val="0"/>
      </c:catAx>
      <c:valAx>
        <c:axId val="17779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779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3</xdr:row>
      <xdr:rowOff>28575</xdr:rowOff>
    </xdr:from>
    <xdr:to>
      <xdr:col>11</xdr:col>
      <xdr:colOff>142874</xdr:colOff>
      <xdr:row>13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5</xdr:row>
      <xdr:rowOff>133350</xdr:rowOff>
    </xdr:from>
    <xdr:to>
      <xdr:col>7</xdr:col>
      <xdr:colOff>571500</xdr:colOff>
      <xdr:row>12</xdr:row>
      <xdr:rowOff>104775</xdr:rowOff>
    </xdr:to>
    <xdr:cxnSp macro="">
      <xdr:nvCxnSpPr>
        <xdr:cNvPr id="4" name="Conector recto 3"/>
        <xdr:cNvCxnSpPr/>
      </xdr:nvCxnSpPr>
      <xdr:spPr>
        <a:xfrm>
          <a:off x="5886450" y="1085850"/>
          <a:ext cx="19050" cy="1304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8</xdr:row>
      <xdr:rowOff>114300</xdr:rowOff>
    </xdr:from>
    <xdr:to>
      <xdr:col>9</xdr:col>
      <xdr:colOff>9525</xdr:colOff>
      <xdr:row>10</xdr:row>
      <xdr:rowOff>38100</xdr:rowOff>
    </xdr:to>
    <xdr:sp macro="" textlink="">
      <xdr:nvSpPr>
        <xdr:cNvPr id="5" name="CuadroTexto 4"/>
        <xdr:cNvSpPr txBox="1"/>
      </xdr:nvSpPr>
      <xdr:spPr>
        <a:xfrm>
          <a:off x="6381750" y="1638300"/>
          <a:ext cx="4857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0,90</a:t>
          </a:r>
        </a:p>
      </xdr:txBody>
    </xdr:sp>
    <xdr:clientData/>
  </xdr:twoCellAnchor>
  <xdr:twoCellAnchor>
    <xdr:from>
      <xdr:col>9</xdr:col>
      <xdr:colOff>381000</xdr:colOff>
      <xdr:row>12</xdr:row>
      <xdr:rowOff>161926</xdr:rowOff>
    </xdr:from>
    <xdr:to>
      <xdr:col>10</xdr:col>
      <xdr:colOff>9525</xdr:colOff>
      <xdr:row>14</xdr:row>
      <xdr:rowOff>66676</xdr:rowOff>
    </xdr:to>
    <xdr:sp macro="" textlink="">
      <xdr:nvSpPr>
        <xdr:cNvPr id="6" name="CuadroTexto 5"/>
        <xdr:cNvSpPr txBox="1"/>
      </xdr:nvSpPr>
      <xdr:spPr>
        <a:xfrm>
          <a:off x="7239000" y="2447926"/>
          <a:ext cx="3905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X2</a:t>
          </a:r>
        </a:p>
      </xdr:txBody>
    </xdr:sp>
    <xdr:clientData/>
  </xdr:twoCellAnchor>
  <xdr:twoCellAnchor>
    <xdr:from>
      <xdr:col>7</xdr:col>
      <xdr:colOff>371476</xdr:colOff>
      <xdr:row>12</xdr:row>
      <xdr:rowOff>133350</xdr:rowOff>
    </xdr:from>
    <xdr:to>
      <xdr:col>8</xdr:col>
      <xdr:colOff>19050</xdr:colOff>
      <xdr:row>13</xdr:row>
      <xdr:rowOff>180975</xdr:rowOff>
    </xdr:to>
    <xdr:sp macro="" textlink="">
      <xdr:nvSpPr>
        <xdr:cNvPr id="7" name="CuadroTexto 6"/>
        <xdr:cNvSpPr txBox="1"/>
      </xdr:nvSpPr>
      <xdr:spPr>
        <a:xfrm>
          <a:off x="5705476" y="2419350"/>
          <a:ext cx="409574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X1</a:t>
          </a:r>
        </a:p>
      </xdr:txBody>
    </xdr:sp>
    <xdr:clientData/>
  </xdr:twoCellAnchor>
  <xdr:twoCellAnchor>
    <xdr:from>
      <xdr:col>6</xdr:col>
      <xdr:colOff>695325</xdr:colOff>
      <xdr:row>7</xdr:row>
      <xdr:rowOff>28575</xdr:rowOff>
    </xdr:from>
    <xdr:to>
      <xdr:col>7</xdr:col>
      <xdr:colOff>400050</xdr:colOff>
      <xdr:row>8</xdr:row>
      <xdr:rowOff>76200</xdr:rowOff>
    </xdr:to>
    <xdr:sp macro="" textlink="">
      <xdr:nvSpPr>
        <xdr:cNvPr id="8" name="CuadroTexto 7"/>
        <xdr:cNvSpPr txBox="1"/>
      </xdr:nvSpPr>
      <xdr:spPr>
        <a:xfrm>
          <a:off x="5267325" y="1362075"/>
          <a:ext cx="4667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0,05</a:t>
          </a:r>
        </a:p>
      </xdr:txBody>
    </xdr:sp>
    <xdr:clientData/>
  </xdr:twoCellAnchor>
  <xdr:twoCellAnchor>
    <xdr:from>
      <xdr:col>9</xdr:col>
      <xdr:colOff>704850</xdr:colOff>
      <xdr:row>7</xdr:row>
      <xdr:rowOff>0</xdr:rowOff>
    </xdr:from>
    <xdr:to>
      <xdr:col>10</xdr:col>
      <xdr:colOff>409575</xdr:colOff>
      <xdr:row>8</xdr:row>
      <xdr:rowOff>47625</xdr:rowOff>
    </xdr:to>
    <xdr:sp macro="" textlink="">
      <xdr:nvSpPr>
        <xdr:cNvPr id="9" name="CuadroTexto 8"/>
        <xdr:cNvSpPr txBox="1"/>
      </xdr:nvSpPr>
      <xdr:spPr>
        <a:xfrm>
          <a:off x="7562850" y="1333500"/>
          <a:ext cx="4667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0,05</a:t>
          </a:r>
        </a:p>
      </xdr:txBody>
    </xdr:sp>
    <xdr:clientData/>
  </xdr:twoCellAnchor>
  <xdr:twoCellAnchor>
    <xdr:from>
      <xdr:col>3</xdr:col>
      <xdr:colOff>342900</xdr:colOff>
      <xdr:row>34</xdr:row>
      <xdr:rowOff>9525</xdr:rowOff>
    </xdr:from>
    <xdr:to>
      <xdr:col>7</xdr:col>
      <xdr:colOff>685800</xdr:colOff>
      <xdr:row>45</xdr:row>
      <xdr:rowOff>57150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438150</xdr:colOff>
      <xdr:row>53</xdr:row>
      <xdr:rowOff>28575</xdr:rowOff>
    </xdr:from>
    <xdr:to>
      <xdr:col>8</xdr:col>
      <xdr:colOff>628649</xdr:colOff>
      <xdr:row>63</xdr:row>
      <xdr:rowOff>142875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228599</xdr:colOff>
      <xdr:row>70</xdr:row>
      <xdr:rowOff>47625</xdr:rowOff>
    </xdr:from>
    <xdr:to>
      <xdr:col>11</xdr:col>
      <xdr:colOff>381000</xdr:colOff>
      <xdr:row>82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619125</xdr:colOff>
      <xdr:row>72</xdr:row>
      <xdr:rowOff>104775</xdr:rowOff>
    </xdr:from>
    <xdr:to>
      <xdr:col>8</xdr:col>
      <xdr:colOff>619125</xdr:colOff>
      <xdr:row>80</xdr:row>
      <xdr:rowOff>180975</xdr:rowOff>
    </xdr:to>
    <xdr:cxnSp macro="">
      <xdr:nvCxnSpPr>
        <xdr:cNvPr id="13" name="Conector recto 12"/>
        <xdr:cNvCxnSpPr/>
      </xdr:nvCxnSpPr>
      <xdr:spPr>
        <a:xfrm flipV="1">
          <a:off x="6743700" y="13820775"/>
          <a:ext cx="0" cy="1600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72</xdr:row>
      <xdr:rowOff>104775</xdr:rowOff>
    </xdr:from>
    <xdr:to>
      <xdr:col>10</xdr:col>
      <xdr:colOff>209550</xdr:colOff>
      <xdr:row>81</xdr:row>
      <xdr:rowOff>0</xdr:rowOff>
    </xdr:to>
    <xdr:cxnSp macro="">
      <xdr:nvCxnSpPr>
        <xdr:cNvPr id="15" name="Conector recto 14"/>
        <xdr:cNvCxnSpPr/>
      </xdr:nvCxnSpPr>
      <xdr:spPr>
        <a:xfrm flipH="1" flipV="1">
          <a:off x="7839075" y="13820775"/>
          <a:ext cx="19050" cy="1609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476249</xdr:colOff>
      <xdr:row>81</xdr:row>
      <xdr:rowOff>161924</xdr:rowOff>
    </xdr:from>
    <xdr:to>
      <xdr:col>9</xdr:col>
      <xdr:colOff>123824</xdr:colOff>
      <xdr:row>83</xdr:row>
      <xdr:rowOff>19049</xdr:rowOff>
    </xdr:to>
    <xdr:sp macro="" textlink="">
      <xdr:nvSpPr>
        <xdr:cNvPr id="16" name="CuadroTexto 15"/>
        <xdr:cNvSpPr txBox="1"/>
      </xdr:nvSpPr>
      <xdr:spPr>
        <a:xfrm>
          <a:off x="6600824" y="15592424"/>
          <a:ext cx="40957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z1</a:t>
          </a:r>
        </a:p>
      </xdr:txBody>
    </xdr:sp>
    <xdr:clientData/>
  </xdr:twoCellAnchor>
  <xdr:twoCellAnchor>
    <xdr:from>
      <xdr:col>10</xdr:col>
      <xdr:colOff>123824</xdr:colOff>
      <xdr:row>81</xdr:row>
      <xdr:rowOff>95250</xdr:rowOff>
    </xdr:from>
    <xdr:to>
      <xdr:col>10</xdr:col>
      <xdr:colOff>609599</xdr:colOff>
      <xdr:row>82</xdr:row>
      <xdr:rowOff>133350</xdr:rowOff>
    </xdr:to>
    <xdr:sp macro="" textlink="">
      <xdr:nvSpPr>
        <xdr:cNvPr id="17" name="CuadroTexto 16"/>
        <xdr:cNvSpPr txBox="1"/>
      </xdr:nvSpPr>
      <xdr:spPr>
        <a:xfrm>
          <a:off x="7772399" y="15525750"/>
          <a:ext cx="4857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z2</a:t>
          </a:r>
        </a:p>
      </xdr:txBody>
    </xdr:sp>
    <xdr:clientData/>
  </xdr:twoCellAnchor>
  <xdr:oneCellAnchor>
    <xdr:from>
      <xdr:col>7</xdr:col>
      <xdr:colOff>581025</xdr:colOff>
      <xdr:row>86</xdr:row>
      <xdr:rowOff>123825</xdr:rowOff>
    </xdr:from>
    <xdr:ext cx="65" cy="172227"/>
    <xdr:sp macro="" textlink="">
      <xdr:nvSpPr>
        <xdr:cNvPr id="18" name="CuadroTexto 17"/>
        <xdr:cNvSpPr txBox="1"/>
      </xdr:nvSpPr>
      <xdr:spPr>
        <a:xfrm>
          <a:off x="5943600" y="16506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twoCellAnchor>
    <xdr:from>
      <xdr:col>3</xdr:col>
      <xdr:colOff>619125</xdr:colOff>
      <xdr:row>90</xdr:row>
      <xdr:rowOff>171449</xdr:rowOff>
    </xdr:from>
    <xdr:to>
      <xdr:col>8</xdr:col>
      <xdr:colOff>290512</xdr:colOff>
      <xdr:row>100</xdr:row>
      <xdr:rowOff>123824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228600</xdr:colOff>
      <xdr:row>91</xdr:row>
      <xdr:rowOff>9525</xdr:rowOff>
    </xdr:from>
    <xdr:to>
      <xdr:col>5</xdr:col>
      <xdr:colOff>247650</xdr:colOff>
      <xdr:row>96</xdr:row>
      <xdr:rowOff>152400</xdr:rowOff>
    </xdr:to>
    <xdr:cxnSp macro="">
      <xdr:nvCxnSpPr>
        <xdr:cNvPr id="22" name="Conector recto 21"/>
        <xdr:cNvCxnSpPr/>
      </xdr:nvCxnSpPr>
      <xdr:spPr>
        <a:xfrm flipH="1" flipV="1">
          <a:off x="4067175" y="17345025"/>
          <a:ext cx="19050" cy="1095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91</xdr:row>
      <xdr:rowOff>180974</xdr:rowOff>
    </xdr:from>
    <xdr:to>
      <xdr:col>5</xdr:col>
      <xdr:colOff>200025</xdr:colOff>
      <xdr:row>93</xdr:row>
      <xdr:rowOff>76199</xdr:rowOff>
    </xdr:to>
    <xdr:sp macro="" textlink="">
      <xdr:nvSpPr>
        <xdr:cNvPr id="23" name="CuadroTexto 22"/>
        <xdr:cNvSpPr txBox="1"/>
      </xdr:nvSpPr>
      <xdr:spPr>
        <a:xfrm>
          <a:off x="3581400" y="17516474"/>
          <a:ext cx="4572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0,05</a:t>
          </a:r>
        </a:p>
      </xdr:txBody>
    </xdr:sp>
    <xdr:clientData/>
  </xdr:twoCellAnchor>
  <xdr:twoCellAnchor>
    <xdr:from>
      <xdr:col>5</xdr:col>
      <xdr:colOff>657224</xdr:colOff>
      <xdr:row>93</xdr:row>
      <xdr:rowOff>114300</xdr:rowOff>
    </xdr:from>
    <xdr:to>
      <xdr:col>6</xdr:col>
      <xdr:colOff>457199</xdr:colOff>
      <xdr:row>95</xdr:row>
      <xdr:rowOff>0</xdr:rowOff>
    </xdr:to>
    <xdr:sp macro="" textlink="">
      <xdr:nvSpPr>
        <xdr:cNvPr id="24" name="CuadroTexto 23"/>
        <xdr:cNvSpPr txBox="1"/>
      </xdr:nvSpPr>
      <xdr:spPr>
        <a:xfrm>
          <a:off x="4495799" y="17830800"/>
          <a:ext cx="5619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0,95</a:t>
          </a:r>
        </a:p>
      </xdr:txBody>
    </xdr:sp>
    <xdr:clientData/>
  </xdr:twoCellAnchor>
  <xdr:twoCellAnchor>
    <xdr:from>
      <xdr:col>5</xdr:col>
      <xdr:colOff>95249</xdr:colOff>
      <xdr:row>97</xdr:row>
      <xdr:rowOff>85725</xdr:rowOff>
    </xdr:from>
    <xdr:to>
      <xdr:col>5</xdr:col>
      <xdr:colOff>419100</xdr:colOff>
      <xdr:row>98</xdr:row>
      <xdr:rowOff>180975</xdr:rowOff>
    </xdr:to>
    <xdr:sp macro="" textlink="">
      <xdr:nvSpPr>
        <xdr:cNvPr id="25" name="CuadroTexto 24"/>
        <xdr:cNvSpPr txBox="1"/>
      </xdr:nvSpPr>
      <xdr:spPr>
        <a:xfrm>
          <a:off x="3933824" y="18564225"/>
          <a:ext cx="323851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z1</a:t>
          </a:r>
        </a:p>
      </xdr:txBody>
    </xdr:sp>
    <xdr:clientData/>
  </xdr:twoCellAnchor>
  <xdr:twoCellAnchor>
    <xdr:from>
      <xdr:col>4</xdr:col>
      <xdr:colOff>781050</xdr:colOff>
      <xdr:row>99</xdr:row>
      <xdr:rowOff>19050</xdr:rowOff>
    </xdr:from>
    <xdr:to>
      <xdr:col>5</xdr:col>
      <xdr:colOff>581025</xdr:colOff>
      <xdr:row>100</xdr:row>
      <xdr:rowOff>85726</xdr:rowOff>
    </xdr:to>
    <xdr:sp macro="" textlink="">
      <xdr:nvSpPr>
        <xdr:cNvPr id="26" name="CuadroTexto 25"/>
        <xdr:cNvSpPr txBox="1"/>
      </xdr:nvSpPr>
      <xdr:spPr>
        <a:xfrm>
          <a:off x="3829050" y="18878550"/>
          <a:ext cx="590550" cy="25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-1,64</a:t>
          </a:r>
          <a:endParaRPr lang="es-AR">
            <a:effectLst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0.68831</cdr:x>
      <cdr:y>0.32843</cdr:y>
    </cdr:from>
    <cdr:to>
      <cdr:x>0.69351</cdr:x>
      <cdr:y>0.92157</cdr:y>
    </cdr:to>
    <cdr:cxnSp macro="">
      <cdr:nvCxnSpPr>
        <cdr:cNvPr id="3" name="Conector recto 2"/>
        <cdr:cNvCxnSpPr/>
      </cdr:nvCxnSpPr>
      <cdr:spPr>
        <a:xfrm xmlns:a="http://schemas.openxmlformats.org/drawingml/2006/main">
          <a:off x="2524126" y="638175"/>
          <a:ext cx="19050" cy="1152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1"/>
  <sheetViews>
    <sheetView tabSelected="1" topLeftCell="A33" zoomScaleNormal="100" workbookViewId="0">
      <selection activeCell="B38" sqref="B38"/>
    </sheetView>
  </sheetViews>
  <sheetFormatPr baseColWidth="10" defaultRowHeight="15" x14ac:dyDescent="0.25"/>
  <cols>
    <col min="5" max="5" width="11.85546875" bestFit="1" customWidth="1"/>
  </cols>
  <sheetData>
    <row r="3" spans="1:6" x14ac:dyDescent="0.25">
      <c r="A3" t="s">
        <v>12</v>
      </c>
      <c r="B3" s="1" t="s">
        <v>0</v>
      </c>
      <c r="C3">
        <v>2.0099999999999998</v>
      </c>
      <c r="E3" t="s">
        <v>1</v>
      </c>
      <c r="F3" t="s">
        <v>2</v>
      </c>
    </row>
    <row r="4" spans="1:6" x14ac:dyDescent="0.25">
      <c r="B4" s="1" t="s">
        <v>3</v>
      </c>
      <c r="C4">
        <v>4.9000000000000004</v>
      </c>
      <c r="E4">
        <f t="shared" ref="E4:E5" si="0">E5-$C$3</f>
        <v>-1.129999999999999</v>
      </c>
      <c r="F4">
        <f>_xlfn.NORM.DIST(E4,$C$4,$C$3,0)</f>
        <v>2.2048997074318446E-3</v>
      </c>
    </row>
    <row r="5" spans="1:6" x14ac:dyDescent="0.25">
      <c r="E5">
        <f t="shared" si="0"/>
        <v>0.88000000000000078</v>
      </c>
      <c r="F5">
        <f t="shared" ref="F5:F10" si="1">_xlfn.NORM.DIST(E5,$C$4,$C$3,0)</f>
        <v>2.6861177369745307E-2</v>
      </c>
    </row>
    <row r="6" spans="1:6" x14ac:dyDescent="0.25">
      <c r="E6">
        <f>E7-$C$3</f>
        <v>2.8900000000000006</v>
      </c>
      <c r="F6">
        <f t="shared" si="1"/>
        <v>0.12038344503439971</v>
      </c>
    </row>
    <row r="7" spans="1:6" x14ac:dyDescent="0.25">
      <c r="E7">
        <f>C4</f>
        <v>4.9000000000000004</v>
      </c>
      <c r="F7">
        <f t="shared" si="1"/>
        <v>0.19847874646837452</v>
      </c>
    </row>
    <row r="8" spans="1:6" x14ac:dyDescent="0.25">
      <c r="E8">
        <f>E7+$C$3</f>
        <v>6.91</v>
      </c>
      <c r="F8">
        <f t="shared" si="1"/>
        <v>0.12038344503439971</v>
      </c>
    </row>
    <row r="9" spans="1:6" x14ac:dyDescent="0.25">
      <c r="E9">
        <f t="shared" ref="E9:E10" si="2">E8+$C$3</f>
        <v>8.92</v>
      </c>
      <c r="F9">
        <f t="shared" si="1"/>
        <v>2.6861177369745307E-2</v>
      </c>
    </row>
    <row r="10" spans="1:6" x14ac:dyDescent="0.25">
      <c r="E10">
        <f t="shared" si="2"/>
        <v>10.93</v>
      </c>
      <c r="F10">
        <f t="shared" si="1"/>
        <v>2.2048997074318446E-3</v>
      </c>
    </row>
    <row r="15" spans="1:6" x14ac:dyDescent="0.25">
      <c r="B15" t="s">
        <v>4</v>
      </c>
    </row>
    <row r="16" spans="1:6" x14ac:dyDescent="0.25">
      <c r="B16">
        <f>1-0.9</f>
        <v>9.9999999999999978E-2</v>
      </c>
    </row>
    <row r="17" spans="2:5" x14ac:dyDescent="0.25">
      <c r="B17">
        <f>B16/2</f>
        <v>4.9999999999999989E-2</v>
      </c>
      <c r="E17" t="s">
        <v>7</v>
      </c>
    </row>
    <row r="18" spans="2:5" x14ac:dyDescent="0.25">
      <c r="C18">
        <f>_xlfn.NORM.INV(0.05,4.9,2.01)</f>
        <v>1.5938442098275405</v>
      </c>
    </row>
    <row r="19" spans="2:5" x14ac:dyDescent="0.25">
      <c r="B19" t="s">
        <v>5</v>
      </c>
    </row>
    <row r="21" spans="2:5" x14ac:dyDescent="0.25">
      <c r="C21">
        <f>_xlfn.NORM.INV(0.95,4.9,2.01)</f>
        <v>8.206155790172458</v>
      </c>
    </row>
    <row r="22" spans="2:5" x14ac:dyDescent="0.25">
      <c r="B22" t="s">
        <v>6</v>
      </c>
    </row>
    <row r="26" spans="2:5" x14ac:dyDescent="0.25">
      <c r="B26" t="s">
        <v>8</v>
      </c>
    </row>
    <row r="27" spans="2:5" x14ac:dyDescent="0.25">
      <c r="B27" s="2" t="s">
        <v>9</v>
      </c>
      <c r="C27" s="2">
        <f>_xlfn.NORM.INV(B29,C4,C3)</f>
        <v>-0.27741690013328757</v>
      </c>
      <c r="D27" t="s">
        <v>11</v>
      </c>
    </row>
    <row r="28" spans="2:5" x14ac:dyDescent="0.25">
      <c r="B28">
        <f>1-0.99</f>
        <v>1.0000000000000009E-2</v>
      </c>
    </row>
    <row r="29" spans="2:5" x14ac:dyDescent="0.25">
      <c r="B29">
        <f>B28/2</f>
        <v>5.0000000000000044E-3</v>
      </c>
    </row>
    <row r="30" spans="2:5" x14ac:dyDescent="0.25">
      <c r="B30" s="2" t="s">
        <v>10</v>
      </c>
      <c r="C30" s="2">
        <f>_xlfn.NORM.INV((0.99+B29),C4,C3)</f>
        <v>10.077416900133288</v>
      </c>
    </row>
    <row r="31" spans="2:5" x14ac:dyDescent="0.25">
      <c r="B31" s="2"/>
      <c r="C31" s="2"/>
    </row>
    <row r="34" spans="1:8" x14ac:dyDescent="0.25">
      <c r="A34" t="s">
        <v>13</v>
      </c>
      <c r="B34" s="1" t="s">
        <v>0</v>
      </c>
      <c r="C34">
        <v>5</v>
      </c>
      <c r="H34" t="s">
        <v>14</v>
      </c>
    </row>
    <row r="35" spans="1:8" x14ac:dyDescent="0.25">
      <c r="B35" s="1" t="s">
        <v>3</v>
      </c>
      <c r="C35">
        <f>H51</f>
        <v>503.75</v>
      </c>
      <c r="H35">
        <v>493</v>
      </c>
    </row>
    <row r="36" spans="1:8" x14ac:dyDescent="0.25">
      <c r="H36">
        <v>496</v>
      </c>
    </row>
    <row r="37" spans="1:8" x14ac:dyDescent="0.25">
      <c r="B37" t="s">
        <v>14</v>
      </c>
      <c r="C37" t="s">
        <v>2</v>
      </c>
      <c r="H37">
        <v>496</v>
      </c>
    </row>
    <row r="38" spans="1:8" x14ac:dyDescent="0.25">
      <c r="B38">
        <f t="shared" ref="B38:B39" si="3">B39-$C$34</f>
        <v>488.75</v>
      </c>
      <c r="C38">
        <f>_xlfn.NORM.DIST(B38,$C$35,$C$34,0)</f>
        <v>8.8636968238760153E-4</v>
      </c>
      <c r="H38">
        <v>497</v>
      </c>
    </row>
    <row r="39" spans="1:8" x14ac:dyDescent="0.25">
      <c r="B39">
        <f t="shared" si="3"/>
        <v>493.75</v>
      </c>
      <c r="C39">
        <f t="shared" ref="C39:C44" si="4">_xlfn.NORM.DIST(B39,$C$35,$C$34,0)</f>
        <v>1.0798193302637612E-2</v>
      </c>
      <c r="H39">
        <v>499</v>
      </c>
    </row>
    <row r="40" spans="1:8" x14ac:dyDescent="0.25">
      <c r="B40">
        <f>B41-$C$34</f>
        <v>498.75</v>
      </c>
      <c r="C40">
        <f t="shared" si="4"/>
        <v>4.8394144903828672E-2</v>
      </c>
      <c r="H40">
        <v>502</v>
      </c>
    </row>
    <row r="41" spans="1:8" x14ac:dyDescent="0.25">
      <c r="B41">
        <f>C35</f>
        <v>503.75</v>
      </c>
      <c r="C41">
        <f t="shared" si="4"/>
        <v>7.9788456080286549E-2</v>
      </c>
      <c r="H41">
        <v>503</v>
      </c>
    </row>
    <row r="42" spans="1:8" x14ac:dyDescent="0.25">
      <c r="B42">
        <f>B41+$C$34</f>
        <v>508.75</v>
      </c>
      <c r="C42">
        <f t="shared" si="4"/>
        <v>4.8394144903828672E-2</v>
      </c>
      <c r="H42">
        <v>504</v>
      </c>
    </row>
    <row r="43" spans="1:8" x14ac:dyDescent="0.25">
      <c r="B43">
        <f t="shared" ref="B43:B44" si="5">B42+$C$34</f>
        <v>513.75</v>
      </c>
      <c r="C43">
        <f t="shared" si="4"/>
        <v>1.0798193302637612E-2</v>
      </c>
      <c r="H43">
        <v>505</v>
      </c>
    </row>
    <row r="44" spans="1:8" x14ac:dyDescent="0.25">
      <c r="B44">
        <f t="shared" si="5"/>
        <v>518.75</v>
      </c>
      <c r="C44">
        <f t="shared" si="4"/>
        <v>8.8636968238760153E-4</v>
      </c>
      <c r="H44">
        <v>506</v>
      </c>
    </row>
    <row r="45" spans="1:8" x14ac:dyDescent="0.25">
      <c r="H45">
        <v>506</v>
      </c>
    </row>
    <row r="46" spans="1:8" x14ac:dyDescent="0.25">
      <c r="H46">
        <v>508</v>
      </c>
    </row>
    <row r="47" spans="1:8" x14ac:dyDescent="0.25">
      <c r="H47">
        <v>509</v>
      </c>
    </row>
    <row r="48" spans="1:8" x14ac:dyDescent="0.25">
      <c r="H48">
        <v>510</v>
      </c>
    </row>
    <row r="49" spans="2:8" x14ac:dyDescent="0.25">
      <c r="F49" s="2" t="s">
        <v>16</v>
      </c>
      <c r="G49" s="2" t="s">
        <v>17</v>
      </c>
      <c r="H49">
        <v>512</v>
      </c>
    </row>
    <row r="50" spans="2:8" x14ac:dyDescent="0.25">
      <c r="B50" t="s">
        <v>15</v>
      </c>
      <c r="C50" s="3">
        <v>90</v>
      </c>
      <c r="D50">
        <f>1-0.9</f>
        <v>9.9999999999999978E-2</v>
      </c>
      <c r="E50">
        <f>D50/2</f>
        <v>4.9999999999999989E-2</v>
      </c>
      <c r="F50" s="3">
        <f>_xlfn.NORM.INV(E50,C35,C34)</f>
        <v>495.52573186524262</v>
      </c>
      <c r="G50" s="3">
        <f>_xlfn.NORM.INV(0.95,$C$35,$C$34)</f>
        <v>511.97426813475738</v>
      </c>
      <c r="H50">
        <v>514</v>
      </c>
    </row>
    <row r="51" spans="2:8" x14ac:dyDescent="0.25">
      <c r="C51" s="4">
        <v>95</v>
      </c>
      <c r="D51">
        <f>1-0.95</f>
        <v>5.0000000000000044E-2</v>
      </c>
      <c r="E51">
        <f t="shared" ref="E51:E52" si="6">D51/2</f>
        <v>2.5000000000000022E-2</v>
      </c>
      <c r="F51" s="4">
        <f>_xlfn.NORM.INV(E51,C35,C34)</f>
        <v>493.95018007729971</v>
      </c>
      <c r="G51" s="4">
        <f>_xlfn.NORM.INV(0.975,C35,C34)</f>
        <v>513.54981992270029</v>
      </c>
      <c r="H51">
        <f>AVERAGE(H35:H50)</f>
        <v>503.75</v>
      </c>
    </row>
    <row r="52" spans="2:8" x14ac:dyDescent="0.25">
      <c r="C52" s="5">
        <v>99</v>
      </c>
      <c r="D52">
        <f>1-0.99</f>
        <v>1.0000000000000009E-2</v>
      </c>
      <c r="E52">
        <f t="shared" si="6"/>
        <v>5.0000000000000044E-3</v>
      </c>
      <c r="F52" s="5">
        <f>_xlfn.NORM.INV(E52,C35,C34)</f>
        <v>490.87085348225548</v>
      </c>
      <c r="G52" s="5">
        <f>_xlfn.NORM.INV(0.995,C35,C34)</f>
        <v>516.62914651774452</v>
      </c>
    </row>
    <row r="56" spans="2:8" x14ac:dyDescent="0.25">
      <c r="C56" t="s">
        <v>19</v>
      </c>
      <c r="D56" t="s">
        <v>18</v>
      </c>
    </row>
    <row r="57" spans="2:8" x14ac:dyDescent="0.25">
      <c r="C57">
        <v>-3</v>
      </c>
      <c r="D57">
        <f>_xlfn.NORM.S.DIST(C57,0)</f>
        <v>4.4318484119380075E-3</v>
      </c>
    </row>
    <row r="58" spans="2:8" x14ac:dyDescent="0.25">
      <c r="C58">
        <v>-2</v>
      </c>
      <c r="D58">
        <f t="shared" ref="D58:D62" si="7">_xlfn.NORM.S.DIST(C58,0)</f>
        <v>5.3990966513188063E-2</v>
      </c>
    </row>
    <row r="59" spans="2:8" x14ac:dyDescent="0.25">
      <c r="C59">
        <v>-1</v>
      </c>
      <c r="D59">
        <f t="shared" si="7"/>
        <v>0.24197072451914337</v>
      </c>
    </row>
    <row r="60" spans="2:8" x14ac:dyDescent="0.25">
      <c r="C60">
        <v>0</v>
      </c>
      <c r="D60">
        <f t="shared" si="7"/>
        <v>0.3989422804014327</v>
      </c>
    </row>
    <row r="61" spans="2:8" x14ac:dyDescent="0.25">
      <c r="C61">
        <v>1</v>
      </c>
      <c r="D61">
        <f t="shared" si="7"/>
        <v>0.24197072451914337</v>
      </c>
    </row>
    <row r="62" spans="2:8" x14ac:dyDescent="0.25">
      <c r="C62">
        <v>2</v>
      </c>
      <c r="D62">
        <f t="shared" si="7"/>
        <v>5.3990966513188063E-2</v>
      </c>
    </row>
    <row r="63" spans="2:8" x14ac:dyDescent="0.25">
      <c r="C63">
        <v>3</v>
      </c>
      <c r="D63">
        <f>_xlfn.NORM.S.DIST(C63,0)</f>
        <v>4.4318484119380075E-3</v>
      </c>
    </row>
    <row r="65" spans="1:7" x14ac:dyDescent="0.25">
      <c r="D65">
        <f>1-0.95</f>
        <v>5.0000000000000044E-2</v>
      </c>
      <c r="E65" s="2" t="s">
        <v>20</v>
      </c>
      <c r="F65" s="2" t="s">
        <v>21</v>
      </c>
    </row>
    <row r="66" spans="1:7" x14ac:dyDescent="0.25">
      <c r="C66" s="6">
        <v>0.95</v>
      </c>
      <c r="D66">
        <f>D65/2</f>
        <v>2.5000000000000022E-2</v>
      </c>
      <c r="E66" s="2">
        <f>_xlfn.NORM.S.INV(D66)</f>
        <v>-1.9599639845400536</v>
      </c>
      <c r="F66" s="2">
        <f>_xlfn.NORM.S.INV(0.975)</f>
        <v>1.9599639845400536</v>
      </c>
    </row>
    <row r="68" spans="1:7" x14ac:dyDescent="0.25">
      <c r="B68" t="s">
        <v>22</v>
      </c>
      <c r="E68">
        <f>E66*5+C35</f>
        <v>493.95018007729971</v>
      </c>
      <c r="F68">
        <f>F66*5+C35</f>
        <v>513.54981992270029</v>
      </c>
    </row>
    <row r="71" spans="1:7" x14ac:dyDescent="0.25">
      <c r="B71" t="s">
        <v>28</v>
      </c>
    </row>
    <row r="72" spans="1:7" x14ac:dyDescent="0.25">
      <c r="A72" t="s">
        <v>29</v>
      </c>
    </row>
    <row r="73" spans="1:7" x14ac:dyDescent="0.25">
      <c r="A73" s="7" t="s">
        <v>31</v>
      </c>
      <c r="B73" s="8"/>
      <c r="C73" s="8"/>
      <c r="D73" s="9"/>
    </row>
    <row r="74" spans="1:7" x14ac:dyDescent="0.25">
      <c r="A74" s="10"/>
      <c r="B74" s="11" t="s">
        <v>23</v>
      </c>
      <c r="C74" s="11" t="s">
        <v>24</v>
      </c>
      <c r="D74" s="12" t="s">
        <v>25</v>
      </c>
      <c r="F74" s="2" t="s">
        <v>19</v>
      </c>
      <c r="G74" s="2" t="s">
        <v>30</v>
      </c>
    </row>
    <row r="75" spans="1:7" x14ac:dyDescent="0.25">
      <c r="A75" s="13"/>
      <c r="B75" s="14" t="s">
        <v>26</v>
      </c>
      <c r="C75" s="15" t="s">
        <v>27</v>
      </c>
      <c r="D75" s="16" t="s">
        <v>25</v>
      </c>
      <c r="F75" s="2">
        <v>-3</v>
      </c>
      <c r="G75" s="2">
        <f>_xlfn.NORM.S.DIST(F75,0)</f>
        <v>4.4318484119380075E-3</v>
      </c>
    </row>
    <row r="76" spans="1:7" x14ac:dyDescent="0.25">
      <c r="F76" s="2">
        <v>-2</v>
      </c>
      <c r="G76" s="2">
        <f t="shared" ref="G76:G81" si="8">_xlfn.NORM.S.DIST(F76,0)</f>
        <v>5.3990966513188063E-2</v>
      </c>
    </row>
    <row r="77" spans="1:7" x14ac:dyDescent="0.25">
      <c r="A77" t="s">
        <v>32</v>
      </c>
      <c r="F77" s="2">
        <v>-1</v>
      </c>
      <c r="G77" s="2">
        <f t="shared" si="8"/>
        <v>0.24197072451914337</v>
      </c>
    </row>
    <row r="78" spans="1:7" x14ac:dyDescent="0.25">
      <c r="A78" t="s">
        <v>33</v>
      </c>
      <c r="B78">
        <v>0.95</v>
      </c>
      <c r="F78" s="2">
        <v>0</v>
      </c>
      <c r="G78" s="2">
        <f t="shared" si="8"/>
        <v>0.3989422804014327</v>
      </c>
    </row>
    <row r="79" spans="1:7" x14ac:dyDescent="0.25">
      <c r="A79" s="1" t="s">
        <v>34</v>
      </c>
      <c r="B79">
        <v>0.05</v>
      </c>
      <c r="F79" s="2">
        <v>1</v>
      </c>
      <c r="G79" s="2">
        <f t="shared" si="8"/>
        <v>0.24197072451914337</v>
      </c>
    </row>
    <row r="80" spans="1:7" x14ac:dyDescent="0.25">
      <c r="B80">
        <v>2.5000000000000001E-2</v>
      </c>
      <c r="C80">
        <v>0.97499999999999998</v>
      </c>
      <c r="F80" s="2">
        <v>2</v>
      </c>
      <c r="G80" s="2">
        <f t="shared" si="8"/>
        <v>5.3990966513188063E-2</v>
      </c>
    </row>
    <row r="81" spans="1:7" x14ac:dyDescent="0.25">
      <c r="A81" t="s">
        <v>35</v>
      </c>
      <c r="F81" s="2">
        <v>3</v>
      </c>
      <c r="G81" s="2">
        <f t="shared" si="8"/>
        <v>4.4318484119380075E-3</v>
      </c>
    </row>
    <row r="82" spans="1:7" x14ac:dyDescent="0.25">
      <c r="B82" s="2">
        <f>_xlfn.NORM.S.INV(0.025)</f>
        <v>-1.9599639845400538</v>
      </c>
      <c r="C82" s="2">
        <f>_xlfn.NORM.S.INV(0.975)</f>
        <v>1.9599639845400536</v>
      </c>
    </row>
    <row r="83" spans="1:7" x14ac:dyDescent="0.25">
      <c r="B83" s="2" t="s">
        <v>16</v>
      </c>
      <c r="C83" s="2" t="s">
        <v>17</v>
      </c>
    </row>
    <row r="84" spans="1:7" x14ac:dyDescent="0.25">
      <c r="A84" t="s">
        <v>36</v>
      </c>
    </row>
    <row r="86" spans="1:7" x14ac:dyDescent="0.25">
      <c r="A86" t="s">
        <v>37</v>
      </c>
      <c r="B86" t="s">
        <v>38</v>
      </c>
    </row>
    <row r="88" spans="1:7" x14ac:dyDescent="0.25">
      <c r="A88" t="s">
        <v>37</v>
      </c>
      <c r="B88" s="2">
        <f>7.5-7.3</f>
        <v>0.20000000000000018</v>
      </c>
      <c r="C88" s="3">
        <f>B88/B89</f>
        <v>1.5384615384615399</v>
      </c>
    </row>
    <row r="89" spans="1:7" x14ac:dyDescent="0.25">
      <c r="B89" s="2">
        <f>1.3/(SQRT(100))</f>
        <v>0.13</v>
      </c>
      <c r="C89" s="2"/>
    </row>
    <row r="90" spans="1:7" x14ac:dyDescent="0.25">
      <c r="A90" t="s">
        <v>39</v>
      </c>
    </row>
    <row r="93" spans="1:7" x14ac:dyDescent="0.25">
      <c r="A93" t="s">
        <v>12</v>
      </c>
    </row>
    <row r="94" spans="1:7" x14ac:dyDescent="0.25">
      <c r="A94" s="2" t="s">
        <v>23</v>
      </c>
      <c r="B94" s="17" t="s">
        <v>40</v>
      </c>
      <c r="C94" s="2">
        <v>6</v>
      </c>
    </row>
    <row r="95" spans="1:7" x14ac:dyDescent="0.25">
      <c r="A95" s="2" t="s">
        <v>26</v>
      </c>
      <c r="B95" s="2" t="s">
        <v>41</v>
      </c>
      <c r="C95" s="2">
        <v>6</v>
      </c>
    </row>
    <row r="97" spans="1:3" x14ac:dyDescent="0.25">
      <c r="A97" t="s">
        <v>13</v>
      </c>
    </row>
    <row r="98" spans="1:3" x14ac:dyDescent="0.25">
      <c r="A98" s="2" t="s">
        <v>33</v>
      </c>
      <c r="B98" s="3">
        <v>0.95</v>
      </c>
    </row>
    <row r="99" spans="1:3" x14ac:dyDescent="0.25">
      <c r="A99" s="17" t="s">
        <v>34</v>
      </c>
      <c r="B99" s="3">
        <v>0.05</v>
      </c>
    </row>
    <row r="102" spans="1:3" x14ac:dyDescent="0.25">
      <c r="A102" t="s">
        <v>42</v>
      </c>
    </row>
    <row r="103" spans="1:3" x14ac:dyDescent="0.25">
      <c r="B103" s="2" t="s">
        <v>20</v>
      </c>
    </row>
    <row r="104" spans="1:3" x14ac:dyDescent="0.25">
      <c r="B104" s="3">
        <f>_xlfn.NORM.S.INV(0.05)</f>
        <v>-1.6448536269514726</v>
      </c>
    </row>
    <row r="106" spans="1:3" x14ac:dyDescent="0.25">
      <c r="A106" t="s">
        <v>43</v>
      </c>
    </row>
    <row r="107" spans="1:3" x14ac:dyDescent="0.25">
      <c r="B107" s="18" t="s">
        <v>44</v>
      </c>
      <c r="C107" s="3">
        <f>(5.6-6)/(2.4/SQRT(36))</f>
        <v>-1.0000000000000009</v>
      </c>
    </row>
    <row r="109" spans="1:3" x14ac:dyDescent="0.25">
      <c r="B109" t="s">
        <v>45</v>
      </c>
    </row>
    <row r="114" spans="1:3" x14ac:dyDescent="0.25">
      <c r="A114" t="s">
        <v>46</v>
      </c>
    </row>
    <row r="115" spans="1:3" x14ac:dyDescent="0.25">
      <c r="A115" t="s">
        <v>47</v>
      </c>
    </row>
    <row r="116" spans="1:3" x14ac:dyDescent="0.25">
      <c r="A116" t="s">
        <v>48</v>
      </c>
    </row>
    <row r="117" spans="1:3" x14ac:dyDescent="0.25">
      <c r="A117" t="s">
        <v>49</v>
      </c>
    </row>
    <row r="118" spans="1:3" x14ac:dyDescent="0.25">
      <c r="A118" t="s">
        <v>50</v>
      </c>
    </row>
    <row r="119" spans="1:3" x14ac:dyDescent="0.25">
      <c r="A119" t="s">
        <v>51</v>
      </c>
    </row>
    <row r="120" spans="1:3" x14ac:dyDescent="0.25">
      <c r="A120" t="s">
        <v>52</v>
      </c>
    </row>
    <row r="121" spans="1:3" x14ac:dyDescent="0.25">
      <c r="A121" t="s">
        <v>53</v>
      </c>
    </row>
    <row r="124" spans="1:3" x14ac:dyDescent="0.25">
      <c r="A124" t="s">
        <v>12</v>
      </c>
    </row>
    <row r="125" spans="1:3" x14ac:dyDescent="0.25">
      <c r="B125" t="s">
        <v>23</v>
      </c>
      <c r="C125" t="s">
        <v>54</v>
      </c>
    </row>
    <row r="126" spans="1:3" x14ac:dyDescent="0.25">
      <c r="B126" t="s">
        <v>26</v>
      </c>
      <c r="C126" t="s">
        <v>55</v>
      </c>
    </row>
    <row r="128" spans="1:3" x14ac:dyDescent="0.25">
      <c r="A128" t="s">
        <v>13</v>
      </c>
    </row>
    <row r="129" spans="1:3" x14ac:dyDescent="0.25">
      <c r="B129" s="2" t="s">
        <v>33</v>
      </c>
      <c r="C129" s="3">
        <f>1-C130</f>
        <v>0.99</v>
      </c>
    </row>
    <row r="130" spans="1:3" x14ac:dyDescent="0.25">
      <c r="B130" s="17" t="s">
        <v>34</v>
      </c>
      <c r="C130" s="3">
        <v>0.01</v>
      </c>
    </row>
    <row r="132" spans="1:3" x14ac:dyDescent="0.25">
      <c r="A132" t="s">
        <v>42</v>
      </c>
    </row>
    <row r="133" spans="1:3" x14ac:dyDescent="0.25">
      <c r="B133" s="2" t="s">
        <v>20</v>
      </c>
    </row>
    <row r="134" spans="1:3" x14ac:dyDescent="0.25">
      <c r="B134" s="3">
        <f>_xlfn.NORM.S.INV(C130)</f>
        <v>-2.3263478740408408</v>
      </c>
    </row>
    <row r="136" spans="1:3" x14ac:dyDescent="0.25">
      <c r="A136" t="s">
        <v>43</v>
      </c>
    </row>
    <row r="137" spans="1:3" x14ac:dyDescent="0.25">
      <c r="B137" s="2" t="s">
        <v>56</v>
      </c>
      <c r="C137" s="3">
        <f>(750-800)/(120/SQRT(50))</f>
        <v>-2.9462782549439481</v>
      </c>
    </row>
    <row r="139" spans="1:3" x14ac:dyDescent="0.25">
      <c r="B139" t="s">
        <v>57</v>
      </c>
    </row>
    <row r="141" spans="1:3" x14ac:dyDescent="0.25">
      <c r="A141" t="s">
        <v>58</v>
      </c>
    </row>
    <row r="142" spans="1:3" x14ac:dyDescent="0.25">
      <c r="A142" t="s">
        <v>59</v>
      </c>
    </row>
    <row r="143" spans="1:3" x14ac:dyDescent="0.25">
      <c r="A143" t="s">
        <v>60</v>
      </c>
    </row>
    <row r="144" spans="1:3" x14ac:dyDescent="0.25">
      <c r="A144" t="s">
        <v>61</v>
      </c>
    </row>
    <row r="145" spans="1:4" x14ac:dyDescent="0.25">
      <c r="A145" t="s">
        <v>62</v>
      </c>
    </row>
    <row r="146" spans="1:4" x14ac:dyDescent="0.25">
      <c r="A146" t="s">
        <v>63</v>
      </c>
    </row>
    <row r="147" spans="1:4" x14ac:dyDescent="0.25">
      <c r="A147" t="s">
        <v>64</v>
      </c>
    </row>
    <row r="148" spans="1:4" x14ac:dyDescent="0.25">
      <c r="A148" t="s">
        <v>65</v>
      </c>
    </row>
    <row r="149" spans="1:4" x14ac:dyDescent="0.25">
      <c r="A149" t="s">
        <v>66</v>
      </c>
    </row>
    <row r="151" spans="1:4" x14ac:dyDescent="0.25">
      <c r="A151" t="s">
        <v>12</v>
      </c>
    </row>
    <row r="152" spans="1:4" x14ac:dyDescent="0.25">
      <c r="B152" t="s">
        <v>23</v>
      </c>
      <c r="C152" t="s">
        <v>67</v>
      </c>
      <c r="D152">
        <v>2400</v>
      </c>
    </row>
    <row r="153" spans="1:4" x14ac:dyDescent="0.25">
      <c r="B153" t="s">
        <v>26</v>
      </c>
      <c r="C153" s="1" t="s">
        <v>41</v>
      </c>
      <c r="D153">
        <v>2400</v>
      </c>
    </row>
    <row r="155" spans="1:4" x14ac:dyDescent="0.25">
      <c r="A155" t="s">
        <v>13</v>
      </c>
    </row>
    <row r="156" spans="1:4" x14ac:dyDescent="0.25">
      <c r="B156" s="2" t="s">
        <v>33</v>
      </c>
      <c r="C156" s="3">
        <f>1-C157</f>
        <v>0.95</v>
      </c>
    </row>
    <row r="157" spans="1:4" x14ac:dyDescent="0.25">
      <c r="B157" s="17" t="s">
        <v>34</v>
      </c>
      <c r="C157" s="3">
        <v>0.05</v>
      </c>
    </row>
    <row r="159" spans="1:4" x14ac:dyDescent="0.25">
      <c r="A159" t="s">
        <v>42</v>
      </c>
    </row>
    <row r="160" spans="1:4" x14ac:dyDescent="0.25">
      <c r="B160" s="2" t="s">
        <v>20</v>
      </c>
      <c r="C160" s="19"/>
    </row>
    <row r="161" spans="1:3" x14ac:dyDescent="0.25">
      <c r="B161" s="3">
        <f>_xlfn.NORM.S.INV(0.05)</f>
        <v>-1.6448536269514726</v>
      </c>
      <c r="C161" s="19"/>
    </row>
    <row r="163" spans="1:3" x14ac:dyDescent="0.25">
      <c r="A163" t="s">
        <v>43</v>
      </c>
    </row>
    <row r="164" spans="1:3" x14ac:dyDescent="0.25">
      <c r="B164" s="2" t="s">
        <v>56</v>
      </c>
      <c r="C164" s="3">
        <f>(2320-2400)/(300/SQRT(100))</f>
        <v>-2.6666666666666665</v>
      </c>
    </row>
    <row r="165" spans="1:3" x14ac:dyDescent="0.25">
      <c r="B165" t="s">
        <v>57</v>
      </c>
    </row>
    <row r="167" spans="1:3" x14ac:dyDescent="0.25">
      <c r="A167" t="s">
        <v>68</v>
      </c>
    </row>
    <row r="168" spans="1:3" x14ac:dyDescent="0.25">
      <c r="A168" t="s">
        <v>69</v>
      </c>
    </row>
    <row r="169" spans="1:3" x14ac:dyDescent="0.25">
      <c r="A169" t="s">
        <v>70</v>
      </c>
    </row>
    <row r="170" spans="1:3" x14ac:dyDescent="0.25">
      <c r="A170" t="s">
        <v>71</v>
      </c>
    </row>
    <row r="171" spans="1:3" x14ac:dyDescent="0.25">
      <c r="A171" t="s">
        <v>72</v>
      </c>
    </row>
    <row r="172" spans="1:3" x14ac:dyDescent="0.25">
      <c r="A172" t="s">
        <v>73</v>
      </c>
    </row>
    <row r="173" spans="1:3" x14ac:dyDescent="0.25">
      <c r="A173" t="s">
        <v>74</v>
      </c>
    </row>
    <row r="174" spans="1:3" x14ac:dyDescent="0.25">
      <c r="A174" t="s">
        <v>75</v>
      </c>
    </row>
    <row r="176" spans="1:3" x14ac:dyDescent="0.25">
      <c r="A176" t="s">
        <v>12</v>
      </c>
    </row>
    <row r="177" spans="1:4" x14ac:dyDescent="0.25">
      <c r="B177" t="s">
        <v>23</v>
      </c>
      <c r="C177" t="s">
        <v>76</v>
      </c>
      <c r="D177">
        <v>3</v>
      </c>
    </row>
    <row r="178" spans="1:4" x14ac:dyDescent="0.25">
      <c r="B178" t="s">
        <v>26</v>
      </c>
      <c r="C178" s="1" t="s">
        <v>77</v>
      </c>
      <c r="D178">
        <v>3</v>
      </c>
    </row>
    <row r="180" spans="1:4" x14ac:dyDescent="0.25">
      <c r="A180" t="s">
        <v>13</v>
      </c>
    </row>
    <row r="181" spans="1:4" x14ac:dyDescent="0.25">
      <c r="B181" s="2" t="s">
        <v>33</v>
      </c>
      <c r="C181" s="3">
        <f>1-C182</f>
        <v>0.95</v>
      </c>
    </row>
    <row r="182" spans="1:4" x14ac:dyDescent="0.25">
      <c r="B182" s="17" t="s">
        <v>34</v>
      </c>
      <c r="C182" s="3">
        <v>0.05</v>
      </c>
    </row>
    <row r="184" spans="1:4" x14ac:dyDescent="0.25">
      <c r="A184" t="s">
        <v>42</v>
      </c>
    </row>
    <row r="185" spans="1:4" x14ac:dyDescent="0.25">
      <c r="B185" s="2" t="s">
        <v>20</v>
      </c>
      <c r="C185" s="19"/>
    </row>
    <row r="186" spans="1:4" x14ac:dyDescent="0.25">
      <c r="B186" s="3">
        <f>_xlfn.NORM.S.INV(0.95)</f>
        <v>1.6448536269514715</v>
      </c>
      <c r="C186" s="19"/>
    </row>
    <row r="188" spans="1:4" x14ac:dyDescent="0.25">
      <c r="A188" t="s">
        <v>43</v>
      </c>
    </row>
    <row r="189" spans="1:4" x14ac:dyDescent="0.25">
      <c r="B189" s="2" t="s">
        <v>56</v>
      </c>
      <c r="C189" s="3">
        <f>(2.75-3)/(1/SQRT(50))</f>
        <v>-1.7677669529663689</v>
      </c>
    </row>
    <row r="191" spans="1:4" x14ac:dyDescent="0.25">
      <c r="B191" t="s">
        <v>45</v>
      </c>
    </row>
  </sheetData>
  <sortState ref="H35:H50">
    <sortCondition ref="H35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2021-10-13T23:38:38Z</dcterms:created>
  <dcterms:modified xsi:type="dcterms:W3CDTF">2021-11-16T23:59:42Z</dcterms:modified>
</cp:coreProperties>
</file>