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ies 21\2do semestre\Estadistica 2\trabajo practico\1- TPN°1\"/>
    </mc:Choice>
  </mc:AlternateContent>
  <bookViews>
    <workbookView xWindow="0" yWindow="0" windowWidth="15345" windowHeight="29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3" i="1" l="1"/>
  <c r="G72" i="1"/>
  <c r="D72" i="1"/>
  <c r="E102" i="1" l="1"/>
  <c r="D102" i="1" s="1"/>
  <c r="H72" i="1"/>
  <c r="K68" i="1"/>
  <c r="I40" i="1"/>
  <c r="I38" i="1"/>
  <c r="G22" i="1"/>
  <c r="H22" i="1" s="1"/>
  <c r="I9" i="1"/>
  <c r="J7" i="1"/>
  <c r="E27" i="1"/>
  <c r="O90" i="1" l="1"/>
  <c r="O78" i="1"/>
  <c r="O79" i="1"/>
  <c r="O80" i="1"/>
  <c r="D89" i="1" s="1"/>
  <c r="O81" i="1"/>
  <c r="O82" i="1"/>
  <c r="O83" i="1"/>
  <c r="O84" i="1"/>
  <c r="O85" i="1"/>
  <c r="O86" i="1"/>
  <c r="O87" i="1"/>
  <c r="O88" i="1"/>
  <c r="O89" i="1"/>
  <c r="N79" i="1"/>
  <c r="N80" i="1"/>
  <c r="N81" i="1"/>
  <c r="N82" i="1"/>
  <c r="N83" i="1"/>
  <c r="N84" i="1"/>
  <c r="N85" i="1"/>
  <c r="N86" i="1"/>
  <c r="N87" i="1"/>
  <c r="N88" i="1"/>
  <c r="N89" i="1"/>
  <c r="N90" i="1"/>
  <c r="N78" i="1"/>
  <c r="K85" i="1"/>
  <c r="K83" i="1"/>
  <c r="J91" i="1"/>
  <c r="E87" i="1"/>
  <c r="K112" i="1"/>
  <c r="K113" i="1"/>
  <c r="K114" i="1"/>
  <c r="K115" i="1"/>
  <c r="K116" i="1"/>
  <c r="K117" i="1"/>
  <c r="K118" i="1"/>
  <c r="K119" i="1"/>
  <c r="K120" i="1"/>
  <c r="K121" i="1"/>
  <c r="K111" i="1"/>
  <c r="E114" i="1" s="1"/>
  <c r="J111" i="1"/>
  <c r="J121" i="1"/>
  <c r="J113" i="1"/>
  <c r="J114" i="1"/>
  <c r="J115" i="1"/>
  <c r="J116" i="1"/>
  <c r="J117" i="1"/>
  <c r="J118" i="1"/>
  <c r="J119" i="1"/>
  <c r="J120" i="1"/>
  <c r="J112" i="1"/>
  <c r="D111" i="1"/>
  <c r="E100" i="1"/>
  <c r="D103" i="1" s="1"/>
  <c r="N63" i="1"/>
  <c r="N64" i="1"/>
  <c r="N65" i="1"/>
  <c r="N66" i="1"/>
  <c r="N67" i="1"/>
  <c r="N68" i="1"/>
  <c r="N69" i="1"/>
  <c r="N70" i="1"/>
  <c r="N71" i="1"/>
  <c r="N72" i="1"/>
  <c r="N62" i="1"/>
  <c r="M63" i="1"/>
  <c r="O63" i="1" s="1"/>
  <c r="M64" i="1"/>
  <c r="O64" i="1" s="1"/>
  <c r="M65" i="1"/>
  <c r="O65" i="1" s="1"/>
  <c r="M66" i="1"/>
  <c r="M67" i="1"/>
  <c r="O67" i="1" s="1"/>
  <c r="M68" i="1"/>
  <c r="O68" i="1" s="1"/>
  <c r="M69" i="1"/>
  <c r="O69" i="1" s="1"/>
  <c r="M70" i="1"/>
  <c r="O70" i="1" s="1"/>
  <c r="M71" i="1"/>
  <c r="O71" i="1" s="1"/>
  <c r="M72" i="1"/>
  <c r="O72" i="1" s="1"/>
  <c r="M62" i="1"/>
  <c r="E55" i="1"/>
  <c r="C55" i="1"/>
  <c r="E51" i="1"/>
  <c r="C51" i="1"/>
  <c r="C28" i="1"/>
  <c r="C23" i="1"/>
  <c r="C19" i="1"/>
  <c r="E19" i="1" s="1"/>
  <c r="D101" i="1" l="1"/>
  <c r="O62" i="1"/>
  <c r="O66" i="1"/>
  <c r="O73" i="1"/>
</calcChain>
</file>

<file path=xl/sharedStrings.xml><?xml version="1.0" encoding="utf-8"?>
<sst xmlns="http://schemas.openxmlformats.org/spreadsheetml/2006/main" count="123" uniqueCount="97">
  <si>
    <t>b) 10 cheques sin fondos en un día?</t>
  </si>
  <si>
    <t xml:space="preserve"> Si un banco recibe en promedio 6 cheques sin fondo por día, ¿cuáles son las probabilidades de que reciba,</t>
  </si>
  <si>
    <t>a) 4 cheques sin fondo en un día dado?</t>
  </si>
  <si>
    <t>Actividad 1</t>
  </si>
  <si>
    <t xml:space="preserve">a) </t>
  </si>
  <si>
    <t>b)</t>
  </si>
  <si>
    <t>Actividad 2</t>
  </si>
  <si>
    <t xml:space="preserve">a) una imperfección en 3 minutos, </t>
  </si>
  <si>
    <t xml:space="preserve">b) al menos dos imperfecciones en 5 minutos, </t>
  </si>
  <si>
    <t>c) cuando más una imperfección en 15 minutos.</t>
  </si>
  <si>
    <t xml:space="preserve">En la inspección de hojalata producida por un proceso electrolítico continuo, se identifican 0.2 imperfecciones </t>
  </si>
  <si>
    <t xml:space="preserve">en promedio por minuto. Determine las probabilidades de identificar </t>
  </si>
  <si>
    <t>a)</t>
  </si>
  <si>
    <t>c)</t>
  </si>
  <si>
    <t>La probabilidad de identificar una imperfeccion en 3 minutos es de 0,32</t>
  </si>
  <si>
    <t>La probabilidad de que tenga al menos dos imperfecciones al paso de 5 min</t>
  </si>
  <si>
    <t xml:space="preserve">La probabilidad de encontrar mas de una imperfeccion al paso de 15 min </t>
  </si>
  <si>
    <t>Actividad 3</t>
  </si>
  <si>
    <t>a) la probabilidad de que lleguen 3 pacientes en un día.</t>
  </si>
  <si>
    <t>b) la probabilidad de que lleguen 5 pacientes en un día.</t>
  </si>
  <si>
    <t>La veterinaria de Jorge recibe un promedio de 4 pacientes por día. Sabiendo que el número de pacientes que</t>
  </si>
  <si>
    <t xml:space="preserve"> llegan en un día sigue una distribución de Poisson, calcular:</t>
  </si>
  <si>
    <t>actividad 4</t>
  </si>
  <si>
    <t>de 2 horas.</t>
  </si>
  <si>
    <t>que no dejen de atender las llamadas de auxilio?</t>
  </si>
  <si>
    <t xml:space="preserve">El número de solicitudes de ayuda recibidas por un servicio de grúas sigue una distribución de Poisson. Además, </t>
  </si>
  <si>
    <t>se reciben 4 llamadas por hora.</t>
  </si>
  <si>
    <t xml:space="preserve">a) Calcule la probabilidad de que exactamente 10 solicitudes sean recibidas durante un período particular </t>
  </si>
  <si>
    <t xml:space="preserve">b) Si los operadores de servicio de grúas hacen una pausa de 30 minutos para la cena, ¿cuál es la probabilidad de </t>
  </si>
  <si>
    <t>lamda = 4</t>
  </si>
  <si>
    <t>* 1</t>
  </si>
  <si>
    <t xml:space="preserve">b) </t>
  </si>
  <si>
    <t>La probabilidad de que lleguen 5 pacientes en un dia es de 0,15</t>
  </si>
  <si>
    <t>La probabilidad de que lleguen 3 pacientes en un dia es de 0,19</t>
  </si>
  <si>
    <t xml:space="preserve">lamda = </t>
  </si>
  <si>
    <t>en 1 dia</t>
  </si>
  <si>
    <t>La probabilidad de que reciba 4 cheques sin fondo en un día es de 0,13</t>
  </si>
  <si>
    <t>La probabilidad de que reciba 10 cheques sin fondo es de 0,04</t>
  </si>
  <si>
    <t>La probabilidad de que 10 solicitudes sean recibidas durante un periodo de 2 horas es de 0,09</t>
  </si>
  <si>
    <t>La probabilidad de que no dejen de atender las llamadas de auxilio es de 0,13</t>
  </si>
  <si>
    <t>Actividad 5</t>
  </si>
  <si>
    <t>viendo el programa:</t>
  </si>
  <si>
    <t>a) Más de ocho personas</t>
  </si>
  <si>
    <t>b) Algunas de las diez personas</t>
  </si>
  <si>
    <t>c) Calcular la media y desviación típica</t>
  </si>
  <si>
    <t xml:space="preserve">El 30% de un determinado pueblo ve un concurso que hay en televisión.Desde el concurso se llama por teléfono a 10 </t>
  </si>
  <si>
    <t xml:space="preserve">personas del pueblo elegidas al azar. Calcular la probabilidad de que, entre las 10 personas, estuvieran </t>
  </si>
  <si>
    <t xml:space="preserve">duda </t>
  </si>
  <si>
    <t xml:space="preserve">lamda= </t>
  </si>
  <si>
    <t xml:space="preserve">en 1 min </t>
  </si>
  <si>
    <t>lamda= 4</t>
  </si>
  <si>
    <t>en 1 hora</t>
  </si>
  <si>
    <t>Actividad 6</t>
  </si>
  <si>
    <t>b) Número de retrasos esperados por año</t>
  </si>
  <si>
    <t>c) Que el número de retrasos sea superior a dos por año</t>
  </si>
  <si>
    <t>d) Que ocurran doce retrasos por año</t>
  </si>
  <si>
    <t xml:space="preserve">Una compañía de seguros garantiza pólizas de seguros individuales contra retrasos aéreos de más de doce horas. </t>
  </si>
  <si>
    <t xml:space="preserve">Una encuesta ha permitido estimar a lo largo de un año que cada persona tiene una probabilidad de cada de mil </t>
  </si>
  <si>
    <t xml:space="preserve">de ser víctima de un retraso aéreo que esté cubierto por este tipo de póliza y que la compañía aseguradora podrá </t>
  </si>
  <si>
    <t>vender una media de cuatro mil pólizas al año. Se pide hallar las siguientes probabilidades:</t>
  </si>
  <si>
    <t>a) Que el número de retrasos cubiertos por la póliza no pase de cuatro por año</t>
  </si>
  <si>
    <t>Actividad 7</t>
  </si>
  <si>
    <t>probabilidad de que, transcurridos 30 años, vivan:</t>
  </si>
  <si>
    <t>a) Las cinco personas</t>
  </si>
  <si>
    <t>b) Al menos tres personas</t>
  </si>
  <si>
    <t>c) Exactamente dos personas</t>
  </si>
  <si>
    <t xml:space="preserve">Un agente de seguros vende pólizas a cinco personas de la misma edad y que disfrutan de buena salud. Según las </t>
  </si>
  <si>
    <t xml:space="preserve">tablas actuales, la probabilidad de que una persona en estas condiciones viva 30 años o más es 2/3. Hállese la </t>
  </si>
  <si>
    <t>Actividad 8</t>
  </si>
  <si>
    <t>c) Desarrolle la función de probabilidad y de distribución</t>
  </si>
  <si>
    <t xml:space="preserve">La probabilidad de que un hombre acierte en el blanco es 1/4. Si dispara 10 veces </t>
  </si>
  <si>
    <t xml:space="preserve">a) ¿cuál es la probabilidad de que acierte exactamente en tres ocasiones? </t>
  </si>
  <si>
    <t>b) ¿Cuál es la probabilidad de que acierte por lo menos en una ocasión?</t>
  </si>
  <si>
    <t>p</t>
  </si>
  <si>
    <t>n</t>
  </si>
  <si>
    <t>q</t>
  </si>
  <si>
    <t>X</t>
  </si>
  <si>
    <t>p(x)</t>
  </si>
  <si>
    <t>F(x)</t>
  </si>
  <si>
    <t>X*p(x)</t>
  </si>
  <si>
    <t>x</t>
  </si>
  <si>
    <t>desv est=</t>
  </si>
  <si>
    <t>la media es de 3 personas, y la desviacion estandar es de 2,84</t>
  </si>
  <si>
    <t xml:space="preserve">la prob es de </t>
  </si>
  <si>
    <t xml:space="preserve">probabilidad = </t>
  </si>
  <si>
    <t xml:space="preserve">La prob es de </t>
  </si>
  <si>
    <t>Retrasos esperados por año</t>
  </si>
  <si>
    <t>d)</t>
  </si>
  <si>
    <t>Superior a 2</t>
  </si>
  <si>
    <t>P</t>
  </si>
  <si>
    <t>Numero de retrasos cubiertos por la poliza no pase de 4:</t>
  </si>
  <si>
    <t>la probabilidad de que ocurran 12 retrasos por año es de</t>
  </si>
  <si>
    <t>es de 0,19</t>
  </si>
  <si>
    <t>es de 0,08</t>
  </si>
  <si>
    <t>La probabilidad de que estén viendo mas de 8 personas el programa es de  0,0014</t>
  </si>
  <si>
    <t>La probabilidad de que esten viendo el programa alguna de las 10 personas es de 0,97</t>
  </si>
  <si>
    <t xml:space="preserve">media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</si>
</sst>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00"/>
    <numFmt numFmtId="165" formatCode="0.000"/>
    <numFmt numFmtId="166" formatCode="0.000000000000000000"/>
    <numFmt numFmtId="167" formatCode="0.000000000000000000000000"/>
    <numFmt numFmtId="170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2" xfId="0" applyFill="1" applyBorder="1"/>
    <xf numFmtId="0" fontId="0" fillId="0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0" borderId="0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1" xfId="0" applyFill="1" applyBorder="1"/>
    <xf numFmtId="165" fontId="0" fillId="0" borderId="0" xfId="0" applyNumberFormat="1"/>
    <xf numFmtId="165" fontId="0" fillId="0" borderId="2" xfId="0" applyNumberFormat="1" applyBorder="1"/>
    <xf numFmtId="12" fontId="0" fillId="0" borderId="0" xfId="0" applyNumberFormat="1" applyBorder="1"/>
    <xf numFmtId="166" fontId="0" fillId="0" borderId="0" xfId="0" applyNumberFormat="1"/>
    <xf numFmtId="0" fontId="0" fillId="0" borderId="2" xfId="0" applyNumberFormat="1" applyBorder="1"/>
    <xf numFmtId="164" fontId="0" fillId="0" borderId="2" xfId="0" applyNumberFormat="1" applyBorder="1"/>
    <xf numFmtId="0" fontId="0" fillId="0" borderId="0" xfId="0" applyBorder="1" applyAlignment="1">
      <alignment vertical="top"/>
    </xf>
    <xf numFmtId="167" fontId="0" fillId="0" borderId="0" xfId="0" applyNumberFormat="1" applyBorder="1"/>
    <xf numFmtId="165" fontId="0" fillId="0" borderId="0" xfId="0" applyNumberFormat="1" applyBorder="1"/>
    <xf numFmtId="170" fontId="0" fillId="0" borderId="0" xfId="0" applyNumberFormat="1"/>
    <xf numFmtId="2" fontId="0" fillId="0" borderId="0" xfId="0" applyNumberFormat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8105895160051559E-2"/>
          <c:y val="0.23084848484848491"/>
          <c:w val="0.86439622528100013"/>
          <c:h val="0.56990837508947745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Hoja1!$I$111:$I$121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Hoja1!$J$111:$J$121</c:f>
              <c:numCache>
                <c:formatCode>General</c:formatCode>
                <c:ptCount val="11"/>
                <c:pt idx="0">
                  <c:v>5.6313514709472684E-2</c:v>
                </c:pt>
                <c:pt idx="1">
                  <c:v>0.18771171569824219</c:v>
                </c:pt>
                <c:pt idx="2">
                  <c:v>0.28156757354736339</c:v>
                </c:pt>
                <c:pt idx="3">
                  <c:v>0.25028228759765631</c:v>
                </c:pt>
                <c:pt idx="4">
                  <c:v>0.14599800109863281</c:v>
                </c:pt>
                <c:pt idx="5">
                  <c:v>5.8399200439453146E-2</c:v>
                </c:pt>
                <c:pt idx="6">
                  <c:v>1.6222000122070326E-2</c:v>
                </c:pt>
                <c:pt idx="7">
                  <c:v>3.0899047851562543E-3</c:v>
                </c:pt>
                <c:pt idx="8">
                  <c:v>3.862380981445312E-4</c:v>
                </c:pt>
                <c:pt idx="9">
                  <c:v>2.861022949218752E-5</c:v>
                </c:pt>
                <c:pt idx="10">
                  <c:v>9.5367431640625E-7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6C-4D55-815D-F08A25B7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305551"/>
        <c:axId val="812308047"/>
      </c:lineChart>
      <c:catAx>
        <c:axId val="81230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08047"/>
        <c:crosses val="autoZero"/>
        <c:auto val="1"/>
        <c:lblAlgn val="ctr"/>
        <c:lblOffset val="100"/>
        <c:noMultiLvlLbl val="0"/>
      </c:catAx>
      <c:valAx>
        <c:axId val="8123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0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109</xdr:row>
      <xdr:rowOff>9525</xdr:rowOff>
    </xdr:from>
    <xdr:to>
      <xdr:col>16</xdr:col>
      <xdr:colOff>676275</xdr:colOff>
      <xdr:row>120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1"/>
  <sheetViews>
    <sheetView tabSelected="1" topLeftCell="A57" workbookViewId="0">
      <selection activeCell="K70" sqref="K70"/>
    </sheetView>
  </sheetViews>
  <sheetFormatPr baseColWidth="10" defaultRowHeight="15" x14ac:dyDescent="0.25"/>
  <cols>
    <col min="2" max="2" width="4.28515625" customWidth="1"/>
    <col min="3" max="3" width="12.42578125" customWidth="1"/>
    <col min="4" max="4" width="13" customWidth="1"/>
    <col min="6" max="6" width="4.42578125" customWidth="1"/>
    <col min="7" max="7" width="11" customWidth="1"/>
    <col min="8" max="8" width="8.85546875" customWidth="1"/>
    <col min="9" max="9" width="13.140625" customWidth="1"/>
    <col min="10" max="10" width="11.140625" customWidth="1"/>
    <col min="11" max="11" width="15.5703125" customWidth="1"/>
    <col min="12" max="12" width="11.5703125" customWidth="1"/>
    <col min="13" max="13" width="9.42578125" customWidth="1"/>
    <col min="14" max="14" width="8.140625" customWidth="1"/>
    <col min="16" max="16" width="6" customWidth="1"/>
    <col min="17" max="17" width="14" customWidth="1"/>
  </cols>
  <sheetData>
    <row r="2" spans="2:11" x14ac:dyDescent="0.25">
      <c r="B2" s="4" t="s">
        <v>3</v>
      </c>
      <c r="C2" s="5"/>
      <c r="D2" s="5"/>
      <c r="E2" s="5"/>
      <c r="F2" s="5"/>
      <c r="G2" s="5"/>
      <c r="H2" s="5"/>
      <c r="I2" s="5"/>
      <c r="J2" s="5"/>
      <c r="K2" s="6"/>
    </row>
    <row r="3" spans="2:11" x14ac:dyDescent="0.25">
      <c r="B3" s="7" t="s">
        <v>1</v>
      </c>
      <c r="C3" s="8"/>
      <c r="D3" s="8"/>
      <c r="E3" s="8"/>
      <c r="F3" s="8"/>
      <c r="G3" s="8"/>
      <c r="H3" s="8"/>
      <c r="I3" s="8"/>
      <c r="J3" s="8"/>
      <c r="K3" s="9"/>
    </row>
    <row r="4" spans="2:11" x14ac:dyDescent="0.25">
      <c r="B4" s="7" t="s">
        <v>2</v>
      </c>
      <c r="C4" s="8"/>
      <c r="D4" s="8"/>
      <c r="E4" s="8"/>
      <c r="F4" s="8"/>
      <c r="G4" s="8"/>
      <c r="H4" s="8"/>
      <c r="I4" s="8"/>
      <c r="J4" s="8"/>
      <c r="K4" s="9"/>
    </row>
    <row r="5" spans="2:11" x14ac:dyDescent="0.25">
      <c r="B5" s="7" t="s">
        <v>0</v>
      </c>
      <c r="C5" s="8"/>
      <c r="D5" s="8"/>
      <c r="E5" s="8"/>
      <c r="F5" s="8"/>
      <c r="G5" s="8" t="s">
        <v>34</v>
      </c>
      <c r="H5" s="8">
        <v>6</v>
      </c>
      <c r="I5" s="8" t="s">
        <v>35</v>
      </c>
      <c r="J5" s="8"/>
      <c r="K5" s="9"/>
    </row>
    <row r="6" spans="2:11" x14ac:dyDescent="0.25">
      <c r="B6" s="7"/>
      <c r="C6" s="8"/>
      <c r="D6" s="8"/>
      <c r="E6" s="8"/>
      <c r="F6" s="8"/>
      <c r="G6" s="8"/>
      <c r="H6" s="8"/>
      <c r="I6" s="8"/>
      <c r="J6" s="8"/>
      <c r="K6" s="9"/>
    </row>
    <row r="7" spans="2:11" x14ac:dyDescent="0.25">
      <c r="B7" s="7" t="s">
        <v>4</v>
      </c>
      <c r="C7" s="13" t="s">
        <v>36</v>
      </c>
      <c r="D7" s="13"/>
      <c r="E7" s="13"/>
      <c r="F7" s="8"/>
      <c r="G7" s="8"/>
      <c r="H7" s="8"/>
      <c r="J7" s="8">
        <f>_xlfn.POISSON.DIST(4,6,0)</f>
        <v>0.13385261753998337</v>
      </c>
      <c r="K7" s="9"/>
    </row>
    <row r="8" spans="2:11" x14ac:dyDescent="0.25">
      <c r="B8" s="7"/>
      <c r="C8" s="13"/>
      <c r="D8" s="13"/>
      <c r="E8" s="13"/>
      <c r="F8" s="8"/>
      <c r="G8" s="8"/>
      <c r="H8" s="8"/>
      <c r="I8" s="8"/>
      <c r="J8" s="8"/>
      <c r="K8" s="9"/>
    </row>
    <row r="9" spans="2:11" x14ac:dyDescent="0.25">
      <c r="B9" s="10" t="s">
        <v>5</v>
      </c>
      <c r="C9" s="11" t="s">
        <v>37</v>
      </c>
      <c r="D9" s="11"/>
      <c r="E9" s="11"/>
      <c r="F9" s="11"/>
      <c r="G9" s="11"/>
      <c r="H9" s="11"/>
      <c r="I9" s="11">
        <f>_xlfn.POISSON.DIST(10,6,0)</f>
        <v>4.1303093412337732E-2</v>
      </c>
      <c r="J9" s="11"/>
      <c r="K9" s="12"/>
    </row>
    <row r="10" spans="2:1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2:11" x14ac:dyDescent="0.25">
      <c r="B11" s="4" t="s">
        <v>6</v>
      </c>
      <c r="C11" s="5"/>
      <c r="D11" s="5"/>
      <c r="E11" s="5"/>
      <c r="F11" s="5"/>
      <c r="G11" s="5"/>
      <c r="H11" s="5"/>
      <c r="I11" s="5"/>
      <c r="J11" s="5"/>
      <c r="K11" s="6"/>
    </row>
    <row r="12" spans="2:11" x14ac:dyDescent="0.25">
      <c r="B12" s="7" t="s">
        <v>10</v>
      </c>
      <c r="C12" s="8"/>
      <c r="D12" s="8"/>
      <c r="E12" s="8"/>
      <c r="F12" s="8"/>
      <c r="G12" s="8"/>
      <c r="H12" s="8"/>
      <c r="I12" s="8"/>
      <c r="J12" s="8"/>
      <c r="K12" s="9"/>
    </row>
    <row r="13" spans="2:11" x14ac:dyDescent="0.25">
      <c r="B13" s="7" t="s">
        <v>11</v>
      </c>
      <c r="C13" s="8"/>
      <c r="D13" s="8"/>
      <c r="E13" s="8"/>
      <c r="F13" s="8"/>
      <c r="G13" s="8"/>
      <c r="H13" s="8"/>
      <c r="I13" s="8"/>
      <c r="J13" s="8"/>
      <c r="K13" s="9"/>
    </row>
    <row r="14" spans="2:11" x14ac:dyDescent="0.25">
      <c r="B14" s="7" t="s">
        <v>7</v>
      </c>
      <c r="C14" s="8"/>
      <c r="D14" s="8"/>
      <c r="E14" s="8"/>
      <c r="F14" s="8"/>
      <c r="G14" s="8"/>
      <c r="H14" s="8"/>
      <c r="I14" s="8" t="s">
        <v>48</v>
      </c>
      <c r="J14" s="8">
        <v>0.2</v>
      </c>
      <c r="K14" s="9" t="s">
        <v>49</v>
      </c>
    </row>
    <row r="15" spans="2:11" x14ac:dyDescent="0.25">
      <c r="B15" s="7" t="s">
        <v>8</v>
      </c>
      <c r="C15" s="8"/>
      <c r="D15" s="8"/>
      <c r="E15" s="8"/>
      <c r="F15" s="8"/>
      <c r="G15" s="8"/>
      <c r="H15" s="8"/>
      <c r="I15" s="8"/>
      <c r="J15" s="8"/>
      <c r="K15" s="9"/>
    </row>
    <row r="16" spans="2:11" x14ac:dyDescent="0.25">
      <c r="B16" s="7" t="s">
        <v>9</v>
      </c>
      <c r="C16" s="8"/>
      <c r="D16" s="8"/>
      <c r="E16" s="8"/>
      <c r="F16" s="8"/>
      <c r="G16" s="8"/>
      <c r="H16" s="8"/>
      <c r="I16" s="8"/>
      <c r="J16" s="8"/>
      <c r="K16" s="9"/>
    </row>
    <row r="17" spans="2:12" x14ac:dyDescent="0.25">
      <c r="B17" s="7"/>
      <c r="C17" s="8"/>
      <c r="D17" s="8"/>
      <c r="E17" s="8"/>
      <c r="F17" s="8"/>
      <c r="G17" s="8"/>
      <c r="H17" s="8"/>
      <c r="I17" s="8"/>
      <c r="J17" s="8"/>
      <c r="K17" s="9"/>
    </row>
    <row r="18" spans="2:12" x14ac:dyDescent="0.25">
      <c r="B18" s="7" t="s">
        <v>12</v>
      </c>
      <c r="C18" s="3">
        <v>0.2</v>
      </c>
      <c r="D18" s="3">
        <v>1</v>
      </c>
      <c r="E18" s="8"/>
      <c r="F18" s="8"/>
      <c r="G18" s="8"/>
      <c r="H18" s="8"/>
      <c r="I18" s="8"/>
      <c r="J18" s="8"/>
      <c r="K18" s="9"/>
    </row>
    <row r="19" spans="2:12" x14ac:dyDescent="0.25">
      <c r="B19" s="7"/>
      <c r="C19" s="1">
        <f>C18*D19/D18</f>
        <v>0.60000000000000009</v>
      </c>
      <c r="D19" s="3">
        <v>3</v>
      </c>
      <c r="E19" s="8">
        <f>_xlfn.POISSON.DIST(1,C19,0)</f>
        <v>0.3292869816564159</v>
      </c>
      <c r="F19" s="8"/>
      <c r="G19" s="8"/>
      <c r="H19" s="8"/>
      <c r="I19" s="8"/>
      <c r="J19" s="8"/>
      <c r="K19" s="9"/>
    </row>
    <row r="20" spans="2:12" x14ac:dyDescent="0.25">
      <c r="B20" s="7" t="s">
        <v>14</v>
      </c>
      <c r="C20" s="8"/>
      <c r="D20" s="8"/>
      <c r="E20" s="8"/>
      <c r="F20" s="8"/>
      <c r="G20" s="8"/>
      <c r="H20" s="8"/>
      <c r="I20" s="8"/>
      <c r="J20" s="8"/>
      <c r="K20" s="9"/>
    </row>
    <row r="21" spans="2:12" x14ac:dyDescent="0.25">
      <c r="B21" s="7"/>
      <c r="C21" s="8"/>
      <c r="D21" s="8"/>
      <c r="E21" s="8"/>
      <c r="F21" s="8"/>
      <c r="G21" s="8"/>
      <c r="H21" s="8"/>
      <c r="I21" s="8"/>
      <c r="J21" s="8"/>
      <c r="K21" s="9"/>
    </row>
    <row r="22" spans="2:12" x14ac:dyDescent="0.25">
      <c r="B22" s="7" t="s">
        <v>5</v>
      </c>
      <c r="C22" s="3">
        <v>0.2</v>
      </c>
      <c r="D22" s="3">
        <v>1</v>
      </c>
      <c r="G22" s="8">
        <f>_xlfn.POISSON.DIST(2,C23,1)</f>
        <v>0.91969860292860584</v>
      </c>
      <c r="H22" s="8">
        <f>1-G22</f>
        <v>8.0301397071394165E-2</v>
      </c>
      <c r="I22" s="8"/>
      <c r="J22" s="8"/>
      <c r="K22" s="9"/>
    </row>
    <row r="23" spans="2:12" x14ac:dyDescent="0.25">
      <c r="B23" s="7"/>
      <c r="C23" s="1">
        <f>C22*D23/D22</f>
        <v>1</v>
      </c>
      <c r="D23" s="3">
        <v>5</v>
      </c>
      <c r="F23" s="8"/>
      <c r="G23" s="8"/>
      <c r="H23" s="8"/>
      <c r="I23" s="8"/>
      <c r="J23" s="8"/>
      <c r="K23" s="9"/>
    </row>
    <row r="24" spans="2:12" x14ac:dyDescent="0.25">
      <c r="B24" s="7" t="s">
        <v>15</v>
      </c>
      <c r="C24" s="8"/>
      <c r="D24" s="8"/>
      <c r="E24" s="8"/>
      <c r="F24" s="8"/>
      <c r="G24" s="8"/>
      <c r="H24" s="8"/>
      <c r="I24" s="8"/>
      <c r="J24" s="8"/>
      <c r="K24" s="9"/>
    </row>
    <row r="25" spans="2:12" x14ac:dyDescent="0.25">
      <c r="B25" s="7" t="s">
        <v>93</v>
      </c>
      <c r="C25" s="8"/>
      <c r="D25" s="8"/>
      <c r="E25" s="8"/>
      <c r="F25" s="8"/>
      <c r="G25" s="8"/>
      <c r="H25" s="8"/>
      <c r="I25" s="8"/>
      <c r="J25" s="8"/>
      <c r="K25" s="9"/>
    </row>
    <row r="26" spans="2:12" x14ac:dyDescent="0.25">
      <c r="B26" s="7"/>
      <c r="C26" s="8"/>
      <c r="D26" s="8"/>
      <c r="E26" s="8"/>
      <c r="F26" s="8"/>
      <c r="G26" s="8"/>
      <c r="H26" s="8"/>
      <c r="I26" s="8"/>
      <c r="J26" s="8"/>
      <c r="K26" s="9"/>
    </row>
    <row r="27" spans="2:12" x14ac:dyDescent="0.25">
      <c r="B27" s="7" t="s">
        <v>13</v>
      </c>
      <c r="C27" s="3">
        <v>0.2</v>
      </c>
      <c r="D27" s="3">
        <v>1</v>
      </c>
      <c r="E27" s="8">
        <f>_xlfn.POISSON.DIST(1,C28,1)</f>
        <v>0.19914827347145578</v>
      </c>
      <c r="F27" s="8"/>
      <c r="G27" s="8"/>
      <c r="H27" s="8"/>
      <c r="I27" s="8"/>
      <c r="J27" s="8"/>
      <c r="K27" s="9"/>
    </row>
    <row r="28" spans="2:12" x14ac:dyDescent="0.25">
      <c r="B28" s="7"/>
      <c r="C28" s="1">
        <f>C27*D28/D27</f>
        <v>3</v>
      </c>
      <c r="D28" s="3">
        <v>15</v>
      </c>
      <c r="E28" s="8"/>
      <c r="F28" s="8"/>
      <c r="G28" s="8"/>
      <c r="H28" s="8"/>
      <c r="I28" s="8"/>
      <c r="J28" s="8"/>
      <c r="K28" s="9"/>
    </row>
    <row r="29" spans="2:12" x14ac:dyDescent="0.25">
      <c r="B29" s="7" t="s">
        <v>16</v>
      </c>
      <c r="C29" s="8"/>
      <c r="D29" s="8"/>
      <c r="E29" s="8"/>
      <c r="F29" s="8"/>
      <c r="G29" s="8"/>
      <c r="H29" s="8"/>
      <c r="I29" s="8"/>
      <c r="J29" s="8"/>
      <c r="K29" s="9"/>
    </row>
    <row r="30" spans="2:12" x14ac:dyDescent="0.25">
      <c r="B30" s="10" t="s">
        <v>92</v>
      </c>
      <c r="C30" s="11"/>
      <c r="D30" s="11"/>
      <c r="E30" s="11"/>
      <c r="F30" s="11"/>
      <c r="G30" s="11"/>
      <c r="H30" s="11"/>
      <c r="I30" s="11"/>
      <c r="J30" s="11"/>
      <c r="K30" s="12"/>
    </row>
    <row r="32" spans="2:12" x14ac:dyDescent="0.25">
      <c r="B32" s="4" t="s">
        <v>17</v>
      </c>
      <c r="C32" s="5"/>
      <c r="D32" s="5"/>
      <c r="E32" s="5"/>
      <c r="F32" s="5"/>
      <c r="G32" s="5"/>
      <c r="H32" s="5"/>
      <c r="I32" s="5"/>
      <c r="J32" s="5"/>
      <c r="K32" s="5"/>
      <c r="L32" s="6"/>
    </row>
    <row r="33" spans="2:12" x14ac:dyDescent="0.25">
      <c r="B33" s="7" t="s">
        <v>20</v>
      </c>
      <c r="C33" s="8"/>
      <c r="D33" s="8"/>
      <c r="E33" s="8"/>
      <c r="F33" s="8"/>
      <c r="G33" s="8"/>
      <c r="H33" s="8"/>
      <c r="I33" s="8"/>
      <c r="J33" s="8"/>
      <c r="K33" s="8"/>
      <c r="L33" s="9"/>
    </row>
    <row r="34" spans="2:12" x14ac:dyDescent="0.25">
      <c r="B34" s="7" t="s">
        <v>21</v>
      </c>
      <c r="C34" s="8"/>
      <c r="D34" s="8"/>
      <c r="E34" s="8"/>
      <c r="F34" s="8"/>
      <c r="G34" s="8"/>
      <c r="H34" s="8"/>
      <c r="I34" s="8"/>
      <c r="J34" s="8"/>
      <c r="K34" s="8"/>
      <c r="L34" s="9"/>
    </row>
    <row r="35" spans="2:12" x14ac:dyDescent="0.25">
      <c r="B35" s="7" t="s">
        <v>18</v>
      </c>
      <c r="C35" s="8"/>
      <c r="D35" s="8"/>
      <c r="E35" s="8"/>
      <c r="F35" s="8"/>
      <c r="G35" s="8"/>
      <c r="H35" s="8"/>
      <c r="I35" s="8" t="s">
        <v>29</v>
      </c>
      <c r="J35" s="8" t="s">
        <v>30</v>
      </c>
      <c r="K35" s="8"/>
      <c r="L35" s="9"/>
    </row>
    <row r="36" spans="2:12" x14ac:dyDescent="0.25">
      <c r="B36" s="7" t="s">
        <v>19</v>
      </c>
      <c r="C36" s="8"/>
      <c r="D36" s="8"/>
      <c r="E36" s="8"/>
      <c r="F36" s="8"/>
      <c r="G36" s="8"/>
      <c r="J36" s="8"/>
      <c r="K36" s="8"/>
      <c r="L36" s="9"/>
    </row>
    <row r="37" spans="2:12" x14ac:dyDescent="0.25">
      <c r="B37" s="7"/>
      <c r="C37" s="8"/>
      <c r="D37" s="8"/>
      <c r="E37" s="8"/>
      <c r="F37" s="8"/>
      <c r="G37" s="8"/>
      <c r="H37" s="8"/>
      <c r="I37" s="8"/>
      <c r="J37" s="8"/>
      <c r="K37" s="8"/>
      <c r="L37" s="9"/>
    </row>
    <row r="38" spans="2:12" x14ac:dyDescent="0.25">
      <c r="B38" s="7" t="s">
        <v>4</v>
      </c>
      <c r="C38" s="13" t="s">
        <v>33</v>
      </c>
      <c r="D38" s="13"/>
      <c r="E38" s="13"/>
      <c r="F38" s="8"/>
      <c r="G38" s="8"/>
      <c r="H38" s="8"/>
      <c r="I38" s="8">
        <f>_xlfn.POISSON.DIST(3,4,0)</f>
        <v>0.19536681481316462</v>
      </c>
      <c r="J38" s="8"/>
      <c r="K38" s="8"/>
      <c r="L38" s="9"/>
    </row>
    <row r="39" spans="2:12" x14ac:dyDescent="0.25">
      <c r="B39" s="7"/>
      <c r="C39" s="13"/>
      <c r="D39" s="13"/>
      <c r="E39" s="13"/>
      <c r="F39" s="8"/>
      <c r="G39" s="8"/>
      <c r="H39" s="8"/>
      <c r="I39" s="8"/>
      <c r="J39" s="8"/>
      <c r="K39" s="8"/>
      <c r="L39" s="9"/>
    </row>
    <row r="40" spans="2:12" x14ac:dyDescent="0.25">
      <c r="B40" s="10" t="s">
        <v>31</v>
      </c>
      <c r="C40" s="11" t="s">
        <v>32</v>
      </c>
      <c r="D40" s="11"/>
      <c r="E40" s="11"/>
      <c r="F40" s="11"/>
      <c r="G40" s="11"/>
      <c r="H40" s="11"/>
      <c r="I40" s="11">
        <f>_xlfn.POISSON.DIST(5,4,0)</f>
        <v>0.1562934518505317</v>
      </c>
      <c r="J40" s="11"/>
      <c r="K40" s="11"/>
      <c r="L40" s="12"/>
    </row>
    <row r="42" spans="2:12" x14ac:dyDescent="0.25">
      <c r="B42" s="4" t="s">
        <v>22</v>
      </c>
      <c r="C42" s="5"/>
      <c r="D42" s="5"/>
      <c r="E42" s="5"/>
      <c r="F42" s="5"/>
      <c r="G42" s="5"/>
      <c r="H42" s="5"/>
      <c r="I42" s="5"/>
      <c r="J42" s="5"/>
      <c r="K42" s="5"/>
      <c r="L42" s="6"/>
    </row>
    <row r="43" spans="2:12" x14ac:dyDescent="0.25">
      <c r="B43" s="7" t="s">
        <v>25</v>
      </c>
      <c r="C43" s="8"/>
      <c r="D43" s="8"/>
      <c r="E43" s="8"/>
      <c r="F43" s="8"/>
      <c r="G43" s="8"/>
      <c r="H43" s="8"/>
      <c r="I43" s="8"/>
      <c r="J43" s="8"/>
      <c r="K43" s="8"/>
      <c r="L43" s="9"/>
    </row>
    <row r="44" spans="2:12" x14ac:dyDescent="0.25">
      <c r="B44" s="7" t="s">
        <v>26</v>
      </c>
      <c r="C44" s="8"/>
      <c r="D44" s="8"/>
      <c r="E44" s="8"/>
      <c r="F44" s="8"/>
      <c r="G44" s="8"/>
      <c r="H44" s="8"/>
      <c r="I44" s="8"/>
      <c r="J44" s="8"/>
      <c r="K44" s="8"/>
      <c r="L44" s="9"/>
    </row>
    <row r="45" spans="2:12" x14ac:dyDescent="0.25">
      <c r="B45" s="7" t="s">
        <v>27</v>
      </c>
      <c r="C45" s="8"/>
      <c r="D45" s="8"/>
      <c r="E45" s="8"/>
      <c r="F45" s="8"/>
      <c r="G45" s="8"/>
      <c r="H45" s="8"/>
      <c r="I45" s="8"/>
      <c r="J45" s="8"/>
      <c r="K45" s="8"/>
      <c r="L45" s="9"/>
    </row>
    <row r="46" spans="2:12" x14ac:dyDescent="0.25">
      <c r="B46" s="7" t="s">
        <v>23</v>
      </c>
      <c r="C46" s="8"/>
      <c r="D46" s="8"/>
      <c r="E46" s="8"/>
      <c r="F46" s="8"/>
      <c r="G46" s="8"/>
      <c r="H46" s="8"/>
      <c r="I46" s="8"/>
      <c r="J46" s="8"/>
      <c r="K46" s="8"/>
      <c r="L46" s="9"/>
    </row>
    <row r="47" spans="2:12" x14ac:dyDescent="0.25">
      <c r="B47" s="7" t="s">
        <v>28</v>
      </c>
      <c r="C47" s="8"/>
      <c r="D47" s="8"/>
      <c r="E47" s="8"/>
      <c r="F47" s="8"/>
      <c r="G47" s="8"/>
      <c r="H47" s="8"/>
      <c r="I47" s="8"/>
      <c r="J47" s="8"/>
      <c r="K47" s="8"/>
      <c r="L47" s="9"/>
    </row>
    <row r="48" spans="2:12" x14ac:dyDescent="0.25">
      <c r="B48" s="7" t="s">
        <v>24</v>
      </c>
      <c r="C48" s="8"/>
      <c r="D48" s="8"/>
      <c r="E48" s="8"/>
      <c r="F48" s="8"/>
      <c r="G48" s="8"/>
      <c r="H48" s="8"/>
      <c r="I48" s="8"/>
      <c r="J48" s="8"/>
      <c r="K48" s="8"/>
      <c r="L48" s="9"/>
    </row>
    <row r="49" spans="2:17" x14ac:dyDescent="0.25">
      <c r="B49" s="7"/>
      <c r="C49" s="8"/>
      <c r="D49" s="8"/>
      <c r="E49" s="8"/>
      <c r="F49" s="8"/>
      <c r="G49" s="8"/>
      <c r="H49" s="8" t="s">
        <v>50</v>
      </c>
      <c r="I49" s="8" t="s">
        <v>51</v>
      </c>
      <c r="J49" s="8"/>
      <c r="K49" s="8"/>
      <c r="L49" s="9"/>
    </row>
    <row r="50" spans="2:17" x14ac:dyDescent="0.25">
      <c r="B50" s="7" t="s">
        <v>4</v>
      </c>
      <c r="C50" s="3">
        <v>4</v>
      </c>
      <c r="D50" s="3">
        <v>1</v>
      </c>
      <c r="E50" s="8"/>
      <c r="F50" s="8"/>
      <c r="G50" s="8"/>
      <c r="H50" s="8"/>
      <c r="I50" s="8"/>
      <c r="J50" s="8"/>
      <c r="K50" s="8"/>
      <c r="L50" s="9" t="s">
        <v>47</v>
      </c>
    </row>
    <row r="51" spans="2:17" x14ac:dyDescent="0.25">
      <c r="B51" s="7"/>
      <c r="C51" s="1">
        <f>C50*D51/D50</f>
        <v>8</v>
      </c>
      <c r="D51" s="3">
        <v>2</v>
      </c>
      <c r="E51" s="8">
        <f>_xlfn.POISSON.DIST(10,C51,0)</f>
        <v>9.9261533831535603E-2</v>
      </c>
      <c r="F51" s="8"/>
      <c r="G51" s="8"/>
      <c r="H51" s="8"/>
      <c r="I51" s="8"/>
      <c r="J51" s="8"/>
      <c r="K51" s="8"/>
      <c r="L51" s="9"/>
    </row>
    <row r="52" spans="2:17" x14ac:dyDescent="0.25">
      <c r="B52" s="7"/>
      <c r="C52" s="8" t="s">
        <v>38</v>
      </c>
      <c r="D52" s="8"/>
      <c r="E52" s="8"/>
      <c r="F52" s="8"/>
      <c r="G52" s="8"/>
      <c r="H52" s="8"/>
      <c r="I52" s="8"/>
      <c r="J52" s="8"/>
      <c r="K52" s="8"/>
      <c r="L52" s="9"/>
    </row>
    <row r="53" spans="2:17" x14ac:dyDescent="0.25">
      <c r="B53" s="7"/>
      <c r="C53" s="8"/>
      <c r="D53" s="8"/>
      <c r="E53" s="8"/>
      <c r="F53" s="8"/>
      <c r="G53" s="8"/>
      <c r="H53" s="8"/>
      <c r="I53" s="8"/>
      <c r="J53" s="8"/>
      <c r="K53" s="8"/>
      <c r="L53" s="9"/>
    </row>
    <row r="54" spans="2:17" x14ac:dyDescent="0.25">
      <c r="B54" s="7" t="s">
        <v>5</v>
      </c>
      <c r="C54" s="3">
        <v>4</v>
      </c>
      <c r="D54" s="3">
        <v>60</v>
      </c>
      <c r="E54" s="8"/>
      <c r="F54" s="8"/>
      <c r="G54" s="8"/>
      <c r="H54" s="8"/>
      <c r="I54" s="8"/>
      <c r="J54" s="8"/>
      <c r="K54" s="13"/>
      <c r="L54" s="15"/>
      <c r="M54" s="13"/>
      <c r="N54" s="13"/>
    </row>
    <row r="55" spans="2:17" x14ac:dyDescent="0.25">
      <c r="B55" s="7"/>
      <c r="C55" s="1">
        <f>C54*D55/D54</f>
        <v>2</v>
      </c>
      <c r="D55" s="3">
        <v>30</v>
      </c>
      <c r="E55" s="8">
        <f>_xlfn.POISSON.DIST(0,2,0)</f>
        <v>0.1353352832366127</v>
      </c>
      <c r="F55" s="8"/>
      <c r="G55" s="8"/>
      <c r="H55" s="8"/>
      <c r="I55" s="8"/>
      <c r="J55" s="8"/>
      <c r="K55" s="13"/>
      <c r="L55" s="15"/>
      <c r="M55" s="13"/>
      <c r="N55" s="13"/>
    </row>
    <row r="56" spans="2:17" x14ac:dyDescent="0.25">
      <c r="B56" s="10"/>
      <c r="C56" s="11" t="s">
        <v>39</v>
      </c>
      <c r="D56" s="11"/>
      <c r="E56" s="11"/>
      <c r="F56" s="11"/>
      <c r="G56" s="11"/>
      <c r="H56" s="11"/>
      <c r="I56" s="11"/>
      <c r="J56" s="11"/>
      <c r="K56" s="16"/>
      <c r="L56" s="14"/>
      <c r="M56" s="13"/>
      <c r="N56" s="13"/>
    </row>
    <row r="57" spans="2:17" x14ac:dyDescent="0.25">
      <c r="K57" s="13"/>
      <c r="L57" s="13"/>
      <c r="M57" s="13"/>
      <c r="N57" s="13"/>
    </row>
    <row r="58" spans="2:17" x14ac:dyDescent="0.25">
      <c r="B58" s="4" t="s">
        <v>40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6"/>
      <c r="P58" s="8"/>
      <c r="Q58" s="8"/>
    </row>
    <row r="59" spans="2:17" x14ac:dyDescent="0.25">
      <c r="B59" s="7" t="s">
        <v>45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9"/>
      <c r="P59" s="8"/>
      <c r="Q59" s="8"/>
    </row>
    <row r="60" spans="2:17" x14ac:dyDescent="0.25">
      <c r="B60" s="7" t="s">
        <v>46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9"/>
      <c r="P60" s="8"/>
      <c r="Q60" s="8"/>
    </row>
    <row r="61" spans="2:17" x14ac:dyDescent="0.25">
      <c r="B61" s="7" t="s">
        <v>41</v>
      </c>
      <c r="C61" s="8"/>
      <c r="D61" s="8"/>
      <c r="E61" s="8"/>
      <c r="F61" s="8"/>
      <c r="G61" s="8"/>
      <c r="H61" s="8"/>
      <c r="I61" s="8"/>
      <c r="J61" s="8"/>
      <c r="K61" s="8"/>
      <c r="L61" s="3" t="s">
        <v>76</v>
      </c>
      <c r="M61" s="3" t="s">
        <v>77</v>
      </c>
      <c r="N61" s="3" t="s">
        <v>78</v>
      </c>
      <c r="O61" s="2" t="s">
        <v>79</v>
      </c>
      <c r="P61" s="28"/>
      <c r="Q61" s="28"/>
    </row>
    <row r="62" spans="2:17" x14ac:dyDescent="0.25">
      <c r="B62" s="7" t="s">
        <v>42</v>
      </c>
      <c r="C62" s="8"/>
      <c r="D62" s="8"/>
      <c r="E62" s="8"/>
      <c r="F62" s="3" t="s">
        <v>73</v>
      </c>
      <c r="G62" s="3">
        <v>0.3</v>
      </c>
      <c r="H62" s="8"/>
      <c r="I62" s="8"/>
      <c r="J62" s="8"/>
      <c r="K62" s="8"/>
      <c r="L62" s="3">
        <v>0</v>
      </c>
      <c r="M62" s="3">
        <f>_xlfn.BINOM.DIST(L62,$G$63,$G$62,0)</f>
        <v>2.8247524899999994E-2</v>
      </c>
      <c r="N62" s="3">
        <f>_xlfn.BINOM.DIST(L62,$G$63,$G$62,1)</f>
        <v>2.8247524899999994E-2</v>
      </c>
      <c r="O62" s="3">
        <f>L62*M62</f>
        <v>0</v>
      </c>
      <c r="P62" s="8"/>
      <c r="Q62" s="8"/>
    </row>
    <row r="63" spans="2:17" x14ac:dyDescent="0.25">
      <c r="B63" s="7" t="s">
        <v>43</v>
      </c>
      <c r="C63" s="8"/>
      <c r="D63" s="8"/>
      <c r="E63" s="8"/>
      <c r="F63" s="3" t="s">
        <v>74</v>
      </c>
      <c r="G63" s="3">
        <v>10</v>
      </c>
      <c r="H63" s="8"/>
      <c r="I63" s="8"/>
      <c r="J63" s="8"/>
      <c r="K63" s="8"/>
      <c r="L63" s="3">
        <v>1</v>
      </c>
      <c r="M63" s="3">
        <f t="shared" ref="M63:M72" si="0">_xlfn.BINOM.DIST(L63,$G$63,$G$62,0)</f>
        <v>0.12106082100000001</v>
      </c>
      <c r="N63" s="3">
        <f t="shared" ref="N63:N72" si="1">_xlfn.BINOM.DIST(L63,$G$63,$G$62,1)</f>
        <v>0.1493083459</v>
      </c>
      <c r="O63" s="3">
        <f t="shared" ref="O63:O72" si="2">L63*M63</f>
        <v>0.12106082100000001</v>
      </c>
      <c r="P63" s="8"/>
      <c r="Q63" s="8"/>
    </row>
    <row r="64" spans="2:17" x14ac:dyDescent="0.25">
      <c r="B64" s="7" t="s">
        <v>44</v>
      </c>
      <c r="C64" s="8"/>
      <c r="D64" s="8"/>
      <c r="E64" s="8"/>
      <c r="F64" s="3" t="s">
        <v>75</v>
      </c>
      <c r="G64" s="3">
        <v>0.7</v>
      </c>
      <c r="H64" s="8"/>
      <c r="I64" s="8"/>
      <c r="J64" s="8"/>
      <c r="K64" s="8"/>
      <c r="L64" s="3">
        <v>2</v>
      </c>
      <c r="M64" s="3">
        <f t="shared" si="0"/>
        <v>0.23347444050000005</v>
      </c>
      <c r="N64" s="3">
        <f t="shared" si="1"/>
        <v>0.3827827863999998</v>
      </c>
      <c r="O64" s="3">
        <f t="shared" si="2"/>
        <v>0.46694888100000009</v>
      </c>
      <c r="P64" s="8"/>
      <c r="Q64" s="8"/>
    </row>
    <row r="65" spans="2:18" x14ac:dyDescent="0.25">
      <c r="B65" s="7"/>
      <c r="C65" s="8"/>
      <c r="D65" s="8"/>
      <c r="E65" s="8"/>
      <c r="F65" s="8"/>
      <c r="G65" s="8"/>
      <c r="H65" s="8"/>
      <c r="I65" s="8"/>
      <c r="J65" s="8"/>
      <c r="K65" s="8"/>
      <c r="L65" s="3">
        <v>3</v>
      </c>
      <c r="M65" s="3">
        <f t="shared" si="0"/>
        <v>0.26682793200000005</v>
      </c>
      <c r="N65" s="3">
        <f t="shared" si="1"/>
        <v>0.64961071839999995</v>
      </c>
      <c r="O65" s="3">
        <f t="shared" si="2"/>
        <v>0.80048379600000019</v>
      </c>
      <c r="P65" s="8"/>
      <c r="Q65" s="8"/>
    </row>
    <row r="66" spans="2:18" x14ac:dyDescent="0.25">
      <c r="B66" s="7" t="s">
        <v>4</v>
      </c>
      <c r="C66" s="8" t="s">
        <v>94</v>
      </c>
      <c r="D66" s="8"/>
      <c r="E66" s="8"/>
      <c r="F66" s="8"/>
      <c r="G66" s="8"/>
      <c r="H66" s="8"/>
      <c r="I66" s="8"/>
      <c r="J66" s="8"/>
      <c r="K66" s="8"/>
      <c r="L66" s="3">
        <v>4</v>
      </c>
      <c r="M66" s="3">
        <f t="shared" si="0"/>
        <v>0.20012094900000005</v>
      </c>
      <c r="N66" s="3">
        <f t="shared" si="1"/>
        <v>0.84973166739999995</v>
      </c>
      <c r="O66" s="3">
        <f t="shared" si="2"/>
        <v>0.80048379600000019</v>
      </c>
      <c r="P66" s="8"/>
      <c r="Q66" s="8"/>
    </row>
    <row r="67" spans="2:18" x14ac:dyDescent="0.25">
      <c r="B67" s="7"/>
      <c r="C67" s="8"/>
      <c r="D67" s="8"/>
      <c r="E67" s="8"/>
      <c r="F67" s="8"/>
      <c r="G67" s="8"/>
      <c r="H67" s="8"/>
      <c r="I67" s="8"/>
      <c r="J67" s="8"/>
      <c r="K67" s="8"/>
      <c r="L67" s="3">
        <v>5</v>
      </c>
      <c r="M67" s="3">
        <f t="shared" si="0"/>
        <v>0.10291934520000003</v>
      </c>
      <c r="N67" s="3">
        <f t="shared" si="1"/>
        <v>0.95265101260000007</v>
      </c>
      <c r="O67" s="3">
        <f t="shared" si="2"/>
        <v>0.51459672600000017</v>
      </c>
      <c r="P67" s="8"/>
      <c r="Q67" s="8"/>
    </row>
    <row r="68" spans="2:18" x14ac:dyDescent="0.25">
      <c r="B68" s="7" t="s">
        <v>31</v>
      </c>
      <c r="C68" s="8" t="s">
        <v>95</v>
      </c>
      <c r="D68" s="8"/>
      <c r="E68" s="8"/>
      <c r="F68" s="8"/>
      <c r="G68" s="8"/>
      <c r="H68" s="8"/>
      <c r="I68" s="8"/>
      <c r="J68" s="8"/>
      <c r="K68" s="8">
        <f>1-M62</f>
        <v>0.97175247509999996</v>
      </c>
      <c r="L68" s="3">
        <v>6</v>
      </c>
      <c r="M68" s="3">
        <f t="shared" si="0"/>
        <v>3.6756909000000039E-2</v>
      </c>
      <c r="N68" s="3">
        <f t="shared" si="1"/>
        <v>0.98940792160000002</v>
      </c>
      <c r="O68" s="3">
        <f t="shared" si="2"/>
        <v>0.22054145400000025</v>
      </c>
      <c r="P68" s="8"/>
      <c r="Q68" s="8"/>
    </row>
    <row r="69" spans="2:18" x14ac:dyDescent="0.25">
      <c r="B69" s="7"/>
      <c r="C69" s="8"/>
      <c r="D69" s="8"/>
      <c r="E69" s="8"/>
      <c r="F69" s="8"/>
      <c r="G69" s="8"/>
      <c r="H69" s="8"/>
      <c r="I69" s="8"/>
      <c r="J69" s="8"/>
      <c r="K69" s="8"/>
      <c r="L69" s="3">
        <v>7</v>
      </c>
      <c r="M69" s="3">
        <f t="shared" si="0"/>
        <v>9.0016919999999986E-3</v>
      </c>
      <c r="N69" s="3">
        <f t="shared" si="1"/>
        <v>0.99840961360000002</v>
      </c>
      <c r="O69" s="3">
        <f t="shared" si="2"/>
        <v>6.3011843999999984E-2</v>
      </c>
      <c r="P69" s="8"/>
      <c r="Q69" s="8"/>
    </row>
    <row r="70" spans="2:18" x14ac:dyDescent="0.25">
      <c r="B70" s="7" t="s">
        <v>13</v>
      </c>
      <c r="C70" s="8" t="s">
        <v>82</v>
      </c>
      <c r="D70" s="8"/>
      <c r="E70" s="8"/>
      <c r="F70" s="8"/>
      <c r="G70" s="8"/>
      <c r="H70" s="8"/>
      <c r="I70" s="8"/>
      <c r="J70" s="8"/>
      <c r="K70" s="8"/>
      <c r="L70" s="3">
        <v>8</v>
      </c>
      <c r="M70" s="3">
        <f t="shared" si="0"/>
        <v>1.446700500000001E-3</v>
      </c>
      <c r="N70" s="3">
        <f t="shared" si="1"/>
        <v>0.99985631409999998</v>
      </c>
      <c r="O70" s="3">
        <f t="shared" si="2"/>
        <v>1.1573604000000008E-2</v>
      </c>
      <c r="P70" s="8"/>
      <c r="Q70" s="8"/>
    </row>
    <row r="71" spans="2:18" x14ac:dyDescent="0.25">
      <c r="B71" s="7"/>
      <c r="C71" s="8" t="s">
        <v>96</v>
      </c>
      <c r="D71" s="8">
        <v>3</v>
      </c>
      <c r="E71" s="8"/>
      <c r="F71" s="8"/>
      <c r="G71" s="8"/>
      <c r="H71" s="8"/>
      <c r="I71" s="8"/>
      <c r="J71" s="8"/>
      <c r="K71" s="8"/>
      <c r="L71" s="3">
        <v>9</v>
      </c>
      <c r="M71" s="3">
        <f t="shared" si="0"/>
        <v>1.3778099999999991E-4</v>
      </c>
      <c r="N71" s="3">
        <f t="shared" si="1"/>
        <v>0.99999409509999992</v>
      </c>
      <c r="O71" s="3">
        <f t="shared" si="2"/>
        <v>1.2400289999999993E-3</v>
      </c>
      <c r="P71" s="8"/>
      <c r="Q71" s="8"/>
    </row>
    <row r="72" spans="2:18" x14ac:dyDescent="0.25">
      <c r="B72" s="7"/>
      <c r="C72" s="8" t="s">
        <v>81</v>
      </c>
      <c r="D72" s="27">
        <f>SQRT(G72)</f>
        <v>1.4491376746189437</v>
      </c>
      <c r="F72" s="8"/>
      <c r="G72" s="8">
        <f>G63*G62*G64</f>
        <v>2.0999999999999996</v>
      </c>
      <c r="H72" s="8">
        <f>11.1-3</f>
        <v>8.1</v>
      </c>
      <c r="I72" s="8"/>
      <c r="J72" s="8"/>
      <c r="K72" s="8"/>
      <c r="L72" s="3">
        <v>10</v>
      </c>
      <c r="M72" s="3">
        <f t="shared" si="0"/>
        <v>5.9048999999999949E-6</v>
      </c>
      <c r="N72" s="3">
        <f t="shared" si="1"/>
        <v>1</v>
      </c>
      <c r="O72" s="3">
        <f t="shared" si="2"/>
        <v>5.9048999999999949E-5</v>
      </c>
      <c r="P72" s="8"/>
      <c r="Q72" s="8"/>
    </row>
    <row r="73" spans="2:18" x14ac:dyDescent="0.25">
      <c r="B73" s="10"/>
      <c r="C73" s="11"/>
      <c r="D73" s="11"/>
      <c r="E73" s="11"/>
      <c r="F73" s="11"/>
      <c r="G73" s="11"/>
      <c r="H73" s="11"/>
      <c r="I73" s="11"/>
      <c r="J73" s="11"/>
      <c r="K73" s="11">
        <f>SQRT(R73)</f>
        <v>0</v>
      </c>
      <c r="L73" s="11"/>
      <c r="M73" s="16"/>
      <c r="N73" s="11"/>
      <c r="O73" s="2">
        <f>SUM(O62:O72)</f>
        <v>3.0000000000000009</v>
      </c>
      <c r="P73" s="8"/>
      <c r="Q73" s="8"/>
      <c r="R73" s="26"/>
    </row>
    <row r="75" spans="2:18" x14ac:dyDescent="0.25">
      <c r="B75" s="4" t="s">
        <v>52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6"/>
    </row>
    <row r="76" spans="2:18" x14ac:dyDescent="0.25">
      <c r="B76" s="7" t="s">
        <v>56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9"/>
    </row>
    <row r="77" spans="2:18" x14ac:dyDescent="0.25">
      <c r="B77" s="7" t="s">
        <v>57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3" t="s">
        <v>80</v>
      </c>
      <c r="N77" s="3" t="s">
        <v>77</v>
      </c>
      <c r="O77" s="3" t="s">
        <v>78</v>
      </c>
    </row>
    <row r="78" spans="2:18" x14ac:dyDescent="0.25">
      <c r="B78" s="7" t="s">
        <v>58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3">
        <v>0</v>
      </c>
      <c r="N78" s="3">
        <f t="shared" ref="N78:N90" si="3">_xlfn.BINOM.DIST(M78,$K$84,$K$83,0)</f>
        <v>1.8279019827489487E-2</v>
      </c>
      <c r="O78" s="3">
        <f t="shared" ref="O78:O90" si="4">_xlfn.BINOM.DIST(M78,$K$84,$K$83,1)</f>
        <v>1.8279019827489487E-2</v>
      </c>
    </row>
    <row r="79" spans="2:18" x14ac:dyDescent="0.25">
      <c r="B79" s="7" t="s">
        <v>59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3">
        <v>1</v>
      </c>
      <c r="N79" s="3">
        <f t="shared" si="3"/>
        <v>7.318926857853647E-2</v>
      </c>
      <c r="O79" s="3">
        <f t="shared" si="4"/>
        <v>9.1468288406025916E-2</v>
      </c>
    </row>
    <row r="80" spans="2:18" x14ac:dyDescent="0.25">
      <c r="B80" s="7" t="s">
        <v>60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3">
        <v>2</v>
      </c>
      <c r="N80" s="3">
        <f t="shared" si="3"/>
        <v>0.14648843095373745</v>
      </c>
      <c r="O80" s="3">
        <f t="shared" si="4"/>
        <v>0.2379567193597632</v>
      </c>
    </row>
    <row r="81" spans="2:17" x14ac:dyDescent="0.25">
      <c r="B81" s="7" t="s">
        <v>53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3">
        <v>3</v>
      </c>
      <c r="N81" s="3">
        <f t="shared" si="3"/>
        <v>0.19541566464899635</v>
      </c>
      <c r="O81" s="3">
        <f t="shared" si="4"/>
        <v>0.43337238400875955</v>
      </c>
    </row>
    <row r="82" spans="2:17" x14ac:dyDescent="0.25">
      <c r="B82" s="7" t="s">
        <v>54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3">
        <v>4</v>
      </c>
      <c r="N82" s="3">
        <f t="shared" si="3"/>
        <v>0.19546456746797758</v>
      </c>
      <c r="O82" s="3">
        <f t="shared" si="4"/>
        <v>0.62883695147673691</v>
      </c>
    </row>
    <row r="83" spans="2:17" x14ac:dyDescent="0.25">
      <c r="B83" s="7" t="s">
        <v>55</v>
      </c>
      <c r="C83" s="8"/>
      <c r="D83" s="8"/>
      <c r="E83" s="8"/>
      <c r="F83" s="8"/>
      <c r="G83" s="8"/>
      <c r="H83" s="8"/>
      <c r="I83" s="8"/>
      <c r="J83" s="3" t="s">
        <v>89</v>
      </c>
      <c r="K83" s="3">
        <f>1/1000</f>
        <v>1E-3</v>
      </c>
      <c r="L83" s="8"/>
      <c r="M83" s="3">
        <v>5</v>
      </c>
      <c r="N83" s="3">
        <f t="shared" si="3"/>
        <v>0.15637165397438216</v>
      </c>
      <c r="O83" s="3">
        <f t="shared" si="4"/>
        <v>0.78520860545111915</v>
      </c>
    </row>
    <row r="84" spans="2:17" x14ac:dyDescent="0.25">
      <c r="B84" s="7"/>
      <c r="C84" s="8"/>
      <c r="D84" s="8"/>
      <c r="E84" s="8"/>
      <c r="F84" s="8"/>
      <c r="G84" s="8"/>
      <c r="H84" s="8"/>
      <c r="I84" s="8"/>
      <c r="J84" s="3" t="s">
        <v>74</v>
      </c>
      <c r="K84" s="3">
        <v>4000</v>
      </c>
      <c r="L84" s="8"/>
      <c r="M84" s="21">
        <v>6</v>
      </c>
      <c r="N84" s="3">
        <f t="shared" si="3"/>
        <v>0.10422168128589536</v>
      </c>
      <c r="O84" s="3">
        <f t="shared" si="4"/>
        <v>0.88943028673701452</v>
      </c>
    </row>
    <row r="85" spans="2:17" x14ac:dyDescent="0.25">
      <c r="B85" s="7" t="s">
        <v>12</v>
      </c>
      <c r="C85" s="8" t="s">
        <v>90</v>
      </c>
      <c r="D85" s="8"/>
      <c r="E85" s="8"/>
      <c r="F85" s="8"/>
      <c r="G85" s="8"/>
      <c r="H85" s="8">
        <v>0.62</v>
      </c>
      <c r="I85" s="8"/>
      <c r="J85" s="3" t="s">
        <v>75</v>
      </c>
      <c r="K85" s="3">
        <f>1-K83</f>
        <v>0.999</v>
      </c>
      <c r="L85" s="8"/>
      <c r="M85" s="21">
        <v>7</v>
      </c>
      <c r="N85" s="3">
        <f t="shared" si="3"/>
        <v>5.9525439018427842E-2</v>
      </c>
      <c r="O85" s="3">
        <f t="shared" si="4"/>
        <v>0.9489557257554424</v>
      </c>
    </row>
    <row r="86" spans="2:17" x14ac:dyDescent="0.25"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21">
        <v>8</v>
      </c>
      <c r="N86" s="3">
        <f t="shared" si="3"/>
        <v>2.9740375125198004E-2</v>
      </c>
      <c r="O86" s="3">
        <f t="shared" si="4"/>
        <v>0.9786961008806403</v>
      </c>
    </row>
    <row r="87" spans="2:17" x14ac:dyDescent="0.25">
      <c r="B87" s="7" t="s">
        <v>5</v>
      </c>
      <c r="C87" s="23" t="s">
        <v>86</v>
      </c>
      <c r="D87" s="8"/>
      <c r="E87" s="8">
        <f>1/1000*4000</f>
        <v>4</v>
      </c>
      <c r="F87" s="8"/>
      <c r="G87" s="8"/>
      <c r="H87" s="8"/>
      <c r="I87" s="8"/>
      <c r="J87" s="8"/>
      <c r="K87" s="8"/>
      <c r="L87" s="8"/>
      <c r="M87" s="21">
        <v>9</v>
      </c>
      <c r="N87" s="3">
        <f t="shared" si="3"/>
        <v>1.320471332441224E-2</v>
      </c>
      <c r="O87" s="3">
        <f t="shared" si="4"/>
        <v>0.99190081420505249</v>
      </c>
    </row>
    <row r="88" spans="2:17" x14ac:dyDescent="0.25"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21">
        <v>10</v>
      </c>
      <c r="N88" s="3">
        <f t="shared" si="3"/>
        <v>5.2752763641370545E-3</v>
      </c>
      <c r="O88" s="3">
        <f t="shared" si="4"/>
        <v>0.99717609056918954</v>
      </c>
    </row>
    <row r="89" spans="2:17" x14ac:dyDescent="0.25">
      <c r="B89" s="7" t="s">
        <v>13</v>
      </c>
      <c r="C89" s="8" t="s">
        <v>88</v>
      </c>
      <c r="D89" s="8">
        <f>1-O80</f>
        <v>0.76204328064023685</v>
      </c>
      <c r="E89" s="8"/>
      <c r="F89" s="8"/>
      <c r="G89" s="8"/>
      <c r="H89" s="8"/>
      <c r="I89" s="24"/>
      <c r="J89" s="8"/>
      <c r="K89" s="8"/>
      <c r="L89" s="8"/>
      <c r="M89" s="21">
        <v>11</v>
      </c>
      <c r="N89" s="3">
        <f t="shared" si="3"/>
        <v>1.9154020104565363E-3</v>
      </c>
      <c r="O89" s="3">
        <f t="shared" si="4"/>
        <v>0.99909149257964613</v>
      </c>
    </row>
    <row r="90" spans="2:17" x14ac:dyDescent="0.25"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21">
        <v>12</v>
      </c>
      <c r="N90" s="3">
        <f t="shared" si="3"/>
        <v>6.3734890054313576E-4</v>
      </c>
      <c r="O90" s="22">
        <f t="shared" si="4"/>
        <v>0.99972884148018926</v>
      </c>
    </row>
    <row r="91" spans="2:17" x14ac:dyDescent="0.25">
      <c r="B91" s="10" t="s">
        <v>87</v>
      </c>
      <c r="C91" s="11" t="s">
        <v>91</v>
      </c>
      <c r="D91" s="11"/>
      <c r="E91" s="11"/>
      <c r="F91" s="11"/>
      <c r="G91" s="11"/>
      <c r="H91" s="11">
        <v>6.3000000000000003E-4</v>
      </c>
      <c r="I91" s="11"/>
      <c r="J91" s="11">
        <f>_xlfn.BINOM.DIST(12,365,0.001,0)</f>
        <v>6.8300963538678002E-15</v>
      </c>
      <c r="K91" s="11"/>
      <c r="L91" s="11"/>
      <c r="M91" s="11"/>
      <c r="N91" s="11"/>
      <c r="O91" s="12"/>
      <c r="Q91" s="20"/>
    </row>
    <row r="92" spans="2:17" x14ac:dyDescent="0.25">
      <c r="Q92" s="20"/>
    </row>
    <row r="93" spans="2:17" x14ac:dyDescent="0.25">
      <c r="B93" s="4" t="s">
        <v>61</v>
      </c>
      <c r="C93" s="5"/>
      <c r="D93" s="5"/>
      <c r="E93" s="5"/>
      <c r="F93" s="5"/>
      <c r="G93" s="5"/>
      <c r="H93" s="5"/>
      <c r="I93" s="5"/>
      <c r="J93" s="5"/>
      <c r="K93" s="5"/>
      <c r="L93" s="6"/>
      <c r="M93" s="17"/>
      <c r="Q93" s="20"/>
    </row>
    <row r="94" spans="2:17" x14ac:dyDescent="0.25">
      <c r="B94" s="7" t="s">
        <v>66</v>
      </c>
      <c r="C94" s="8"/>
      <c r="D94" s="8"/>
      <c r="E94" s="8"/>
      <c r="F94" s="8"/>
      <c r="G94" s="8"/>
      <c r="H94" s="8"/>
      <c r="I94" s="8"/>
      <c r="J94" s="8"/>
      <c r="K94" s="8"/>
      <c r="L94" s="9"/>
      <c r="Q94" s="20"/>
    </row>
    <row r="95" spans="2:17" x14ac:dyDescent="0.25">
      <c r="B95" s="7" t="s">
        <v>67</v>
      </c>
      <c r="C95" s="8"/>
      <c r="D95" s="8"/>
      <c r="E95" s="8"/>
      <c r="F95" s="8"/>
      <c r="G95" s="8"/>
      <c r="H95" s="8"/>
      <c r="I95" s="8"/>
      <c r="J95" s="8"/>
      <c r="K95" s="8"/>
      <c r="L95" s="9"/>
      <c r="Q95" s="20"/>
    </row>
    <row r="96" spans="2:17" x14ac:dyDescent="0.25">
      <c r="B96" s="7" t="s">
        <v>62</v>
      </c>
      <c r="C96" s="8"/>
      <c r="D96" s="8"/>
      <c r="E96" s="8"/>
      <c r="F96" s="8"/>
      <c r="G96" s="8"/>
      <c r="H96" s="8"/>
      <c r="I96" s="8"/>
      <c r="J96" s="8"/>
      <c r="K96" s="8"/>
      <c r="L96" s="9"/>
      <c r="Q96" s="20"/>
    </row>
    <row r="97" spans="2:17" x14ac:dyDescent="0.25">
      <c r="B97" s="7" t="s">
        <v>63</v>
      </c>
      <c r="C97" s="8"/>
      <c r="D97" s="8"/>
      <c r="E97" s="8"/>
      <c r="F97" s="8"/>
      <c r="G97" s="8"/>
      <c r="H97" s="8"/>
      <c r="I97" s="8"/>
      <c r="J97" s="8"/>
      <c r="K97" s="8"/>
      <c r="L97" s="9"/>
      <c r="Q97" s="20"/>
    </row>
    <row r="98" spans="2:17" x14ac:dyDescent="0.25">
      <c r="B98" s="7" t="s">
        <v>64</v>
      </c>
      <c r="C98" s="8"/>
      <c r="D98" s="8"/>
      <c r="E98" s="8"/>
      <c r="F98" s="8"/>
      <c r="G98" s="8"/>
      <c r="H98" s="8"/>
      <c r="I98" s="19"/>
      <c r="J98" s="8"/>
      <c r="K98" s="8"/>
      <c r="L98" s="9"/>
      <c r="Q98" s="20"/>
    </row>
    <row r="99" spans="2:17" x14ac:dyDescent="0.25">
      <c r="B99" s="7" t="s">
        <v>65</v>
      </c>
      <c r="C99" s="8"/>
      <c r="D99" s="8"/>
      <c r="E99" s="8"/>
      <c r="F99" s="8"/>
      <c r="G99" s="8"/>
      <c r="H99" s="8"/>
      <c r="I99" s="8"/>
      <c r="J99" s="8"/>
      <c r="K99" s="8"/>
      <c r="L99" s="9"/>
      <c r="Q99" s="20"/>
    </row>
    <row r="100" spans="2:17" x14ac:dyDescent="0.25">
      <c r="B100" s="7"/>
      <c r="C100" s="8"/>
      <c r="D100" s="8"/>
      <c r="E100" s="8">
        <f>2/3</f>
        <v>0.66666666666666663</v>
      </c>
      <c r="F100" s="8"/>
      <c r="G100" s="8"/>
      <c r="H100" s="8"/>
      <c r="I100" s="8"/>
      <c r="J100" s="8"/>
      <c r="K100" s="8"/>
      <c r="L100" s="9"/>
    </row>
    <row r="101" spans="2:17" x14ac:dyDescent="0.25">
      <c r="B101" s="7" t="s">
        <v>12</v>
      </c>
      <c r="C101" s="3" t="s">
        <v>83</v>
      </c>
      <c r="D101" s="18">
        <f>_xlfn.BINOM.DIST(5,5,$E$100,0)</f>
        <v>0.13168724279835387</v>
      </c>
      <c r="F101" s="8"/>
      <c r="G101" s="8"/>
      <c r="H101" s="8"/>
      <c r="I101" s="8"/>
      <c r="J101" s="8"/>
      <c r="K101" s="8"/>
      <c r="L101" s="9"/>
    </row>
    <row r="102" spans="2:17" x14ac:dyDescent="0.25">
      <c r="B102" s="7" t="s">
        <v>5</v>
      </c>
      <c r="C102" s="3" t="s">
        <v>83</v>
      </c>
      <c r="D102" s="18">
        <f>1-E102</f>
        <v>0.79012345679012341</v>
      </c>
      <c r="E102" s="25">
        <f>_xlfn.BINOM.DIST(2,5,E100,1)</f>
        <v>0.20987654320987661</v>
      </c>
      <c r="F102" s="8"/>
      <c r="G102" s="8"/>
      <c r="H102" s="8"/>
      <c r="I102" s="8"/>
      <c r="J102" s="8"/>
      <c r="K102" s="8"/>
      <c r="L102" s="9"/>
    </row>
    <row r="103" spans="2:17" x14ac:dyDescent="0.25">
      <c r="B103" s="10" t="s">
        <v>13</v>
      </c>
      <c r="C103" s="3" t="s">
        <v>83</v>
      </c>
      <c r="D103" s="18">
        <f>_xlfn.BINOM.DIST(2,5,E100,0)</f>
        <v>0.16460905349794241</v>
      </c>
      <c r="E103" s="11"/>
      <c r="F103" s="11"/>
      <c r="G103" s="11"/>
      <c r="H103" s="11"/>
      <c r="I103" s="11"/>
      <c r="J103" s="11"/>
      <c r="K103" s="11"/>
      <c r="L103" s="12"/>
    </row>
    <row r="105" spans="2:17" x14ac:dyDescent="0.25">
      <c r="B105" s="4" t="s">
        <v>68</v>
      </c>
      <c r="C105" s="5"/>
      <c r="D105" s="5"/>
      <c r="E105" s="5"/>
      <c r="F105" s="5"/>
      <c r="G105" s="5"/>
      <c r="H105" s="5"/>
      <c r="I105" s="5"/>
      <c r="J105" s="5"/>
      <c r="K105" s="6"/>
    </row>
    <row r="106" spans="2:17" x14ac:dyDescent="0.25">
      <c r="B106" s="7" t="s">
        <v>70</v>
      </c>
      <c r="C106" s="8"/>
      <c r="D106" s="8"/>
      <c r="E106" s="8"/>
      <c r="F106" s="8"/>
      <c r="G106" s="8"/>
      <c r="H106" s="8"/>
      <c r="I106" s="8"/>
      <c r="J106" s="8"/>
      <c r="K106" s="9"/>
    </row>
    <row r="107" spans="2:17" x14ac:dyDescent="0.25">
      <c r="B107" s="7" t="s">
        <v>71</v>
      </c>
      <c r="C107" s="8"/>
      <c r="D107" s="8"/>
      <c r="E107" s="8"/>
      <c r="F107" s="8"/>
      <c r="G107" s="8"/>
      <c r="H107" s="8"/>
      <c r="I107" s="8"/>
      <c r="J107" s="8"/>
      <c r="K107" s="9"/>
    </row>
    <row r="108" spans="2:17" x14ac:dyDescent="0.25">
      <c r="B108" s="7" t="s">
        <v>72</v>
      </c>
      <c r="C108" s="8"/>
      <c r="D108" s="8"/>
      <c r="E108" s="8"/>
      <c r="F108" s="8"/>
      <c r="G108" s="8"/>
      <c r="H108" s="8"/>
      <c r="I108" s="8"/>
      <c r="J108" s="8"/>
      <c r="K108" s="9"/>
    </row>
    <row r="109" spans="2:17" x14ac:dyDescent="0.25">
      <c r="B109" s="7" t="s">
        <v>69</v>
      </c>
      <c r="C109" s="8"/>
      <c r="D109" s="8"/>
      <c r="E109" s="8"/>
      <c r="F109" s="8"/>
      <c r="G109" s="8"/>
      <c r="H109" s="8"/>
      <c r="I109" s="8"/>
      <c r="J109" s="8"/>
      <c r="K109" s="9"/>
    </row>
    <row r="110" spans="2:17" x14ac:dyDescent="0.25">
      <c r="B110" s="7"/>
      <c r="C110" s="8"/>
      <c r="D110" s="8"/>
      <c r="E110" s="8"/>
      <c r="F110" s="8"/>
      <c r="G110" s="8"/>
      <c r="H110" s="8" t="s">
        <v>13</v>
      </c>
      <c r="I110" s="3" t="s">
        <v>80</v>
      </c>
      <c r="J110" s="3" t="s">
        <v>77</v>
      </c>
      <c r="K110" s="3" t="s">
        <v>78</v>
      </c>
    </row>
    <row r="111" spans="2:17" x14ac:dyDescent="0.25">
      <c r="B111" s="7" t="s">
        <v>84</v>
      </c>
      <c r="C111" s="8"/>
      <c r="D111" s="8">
        <f>1/4</f>
        <v>0.25</v>
      </c>
      <c r="E111" s="8"/>
      <c r="F111" s="8"/>
      <c r="G111" s="8"/>
      <c r="H111" s="8"/>
      <c r="I111" s="3">
        <v>0</v>
      </c>
      <c r="J111" s="3">
        <f>_xlfn.BINOM.DIST(I111,10,$D$111,0)</f>
        <v>5.6313514709472684E-2</v>
      </c>
      <c r="K111" s="3">
        <f>_xlfn.BINOM.DIST(I111,10,$D$111,1)</f>
        <v>5.6313514709472684E-2</v>
      </c>
    </row>
    <row r="112" spans="2:17" x14ac:dyDescent="0.25">
      <c r="B112" s="7"/>
      <c r="C112" s="8"/>
      <c r="D112" s="8"/>
      <c r="E112" s="8"/>
      <c r="F112" s="8"/>
      <c r="G112" s="8"/>
      <c r="H112" s="8"/>
      <c r="I112" s="3">
        <v>1</v>
      </c>
      <c r="J112" s="3">
        <f>_xlfn.BINOM.DIST(I112,10,$D$111,0)</f>
        <v>0.18771171569824219</v>
      </c>
      <c r="K112" s="3">
        <f t="shared" ref="K112:K121" si="5">_xlfn.BINOM.DIST(I112,10,$D$111,1)</f>
        <v>0.2440252304077149</v>
      </c>
    </row>
    <row r="113" spans="2:11" x14ac:dyDescent="0.25">
      <c r="B113" s="7" t="s">
        <v>4</v>
      </c>
      <c r="C113" s="8" t="s">
        <v>85</v>
      </c>
      <c r="D113" s="8">
        <v>0.25</v>
      </c>
      <c r="E113" s="8"/>
      <c r="F113" s="8"/>
      <c r="G113" s="8"/>
      <c r="H113" s="8"/>
      <c r="I113" s="3">
        <v>2</v>
      </c>
      <c r="J113" s="3">
        <f t="shared" ref="J113:J120" si="6">_xlfn.BINOM.DIST(I113,10,$D$111,0)</f>
        <v>0.28156757354736339</v>
      </c>
      <c r="K113" s="3">
        <f t="shared" si="5"/>
        <v>0.52559280395507801</v>
      </c>
    </row>
    <row r="114" spans="2:11" x14ac:dyDescent="0.25">
      <c r="B114" s="7" t="s">
        <v>5</v>
      </c>
      <c r="C114" s="8" t="s">
        <v>85</v>
      </c>
      <c r="D114" s="8">
        <v>0.94</v>
      </c>
      <c r="E114" s="8">
        <f>1-K111</f>
        <v>0.94368648529052734</v>
      </c>
      <c r="F114" s="8"/>
      <c r="G114" s="8"/>
      <c r="H114" s="8"/>
      <c r="I114" s="3">
        <v>3</v>
      </c>
      <c r="J114" s="3">
        <f t="shared" si="6"/>
        <v>0.25028228759765631</v>
      </c>
      <c r="K114" s="3">
        <f t="shared" si="5"/>
        <v>0.77587509155273438</v>
      </c>
    </row>
    <row r="115" spans="2:11" x14ac:dyDescent="0.25">
      <c r="B115" s="7"/>
      <c r="C115" s="8"/>
      <c r="D115" s="8"/>
      <c r="E115" s="8"/>
      <c r="F115" s="8"/>
      <c r="G115" s="8"/>
      <c r="H115" s="8"/>
      <c r="I115" s="3">
        <v>4</v>
      </c>
      <c r="J115" s="3">
        <f t="shared" si="6"/>
        <v>0.14599800109863281</v>
      </c>
      <c r="K115" s="3">
        <f t="shared" si="5"/>
        <v>0.92187309265136719</v>
      </c>
    </row>
    <row r="116" spans="2:11" x14ac:dyDescent="0.25">
      <c r="B116" s="7"/>
      <c r="C116" s="8"/>
      <c r="D116" s="8"/>
      <c r="E116" s="8"/>
      <c r="F116" s="8"/>
      <c r="G116" s="8"/>
      <c r="H116" s="8"/>
      <c r="I116" s="3">
        <v>5</v>
      </c>
      <c r="J116" s="3">
        <f t="shared" si="6"/>
        <v>5.8399200439453146E-2</v>
      </c>
      <c r="K116" s="3">
        <f t="shared" si="5"/>
        <v>0.98027229309082031</v>
      </c>
    </row>
    <row r="117" spans="2:11" x14ac:dyDescent="0.25">
      <c r="B117" s="7"/>
      <c r="C117" s="8"/>
      <c r="D117" s="8"/>
      <c r="E117" s="8"/>
      <c r="F117" s="8"/>
      <c r="G117" s="8"/>
      <c r="H117" s="8"/>
      <c r="I117" s="3">
        <v>6</v>
      </c>
      <c r="J117" s="3">
        <f t="shared" si="6"/>
        <v>1.6222000122070326E-2</v>
      </c>
      <c r="K117" s="3">
        <f t="shared" si="5"/>
        <v>0.99649429321289063</v>
      </c>
    </row>
    <row r="118" spans="2:11" x14ac:dyDescent="0.25">
      <c r="B118" s="7"/>
      <c r="C118" s="8"/>
      <c r="D118" s="8"/>
      <c r="E118" s="8"/>
      <c r="F118" s="8"/>
      <c r="G118" s="8"/>
      <c r="H118" s="8"/>
      <c r="I118" s="3">
        <v>7</v>
      </c>
      <c r="J118" s="3">
        <f t="shared" si="6"/>
        <v>3.0899047851562543E-3</v>
      </c>
      <c r="K118" s="3">
        <f t="shared" si="5"/>
        <v>0.99958419799804688</v>
      </c>
    </row>
    <row r="119" spans="2:11" x14ac:dyDescent="0.25">
      <c r="B119" s="7"/>
      <c r="C119" s="8"/>
      <c r="D119" s="8"/>
      <c r="E119" s="8"/>
      <c r="F119" s="8"/>
      <c r="G119" s="8"/>
      <c r="H119" s="8"/>
      <c r="I119" s="3">
        <v>8</v>
      </c>
      <c r="J119" s="3">
        <f t="shared" si="6"/>
        <v>3.862380981445312E-4</v>
      </c>
      <c r="K119" s="3">
        <f t="shared" si="5"/>
        <v>0.99997043609619141</v>
      </c>
    </row>
    <row r="120" spans="2:11" x14ac:dyDescent="0.25">
      <c r="B120" s="7"/>
      <c r="C120" s="8"/>
      <c r="D120" s="8"/>
      <c r="E120" s="8"/>
      <c r="F120" s="8"/>
      <c r="G120" s="8"/>
      <c r="H120" s="8"/>
      <c r="I120" s="3">
        <v>9</v>
      </c>
      <c r="J120" s="3">
        <f t="shared" si="6"/>
        <v>2.861022949218752E-5</v>
      </c>
      <c r="K120" s="3">
        <f t="shared" si="5"/>
        <v>0.99999904632568359</v>
      </c>
    </row>
    <row r="121" spans="2:11" x14ac:dyDescent="0.25">
      <c r="B121" s="10"/>
      <c r="C121" s="11"/>
      <c r="D121" s="11"/>
      <c r="E121" s="11"/>
      <c r="F121" s="11"/>
      <c r="G121" s="11"/>
      <c r="H121" s="11"/>
      <c r="I121" s="3">
        <v>10</v>
      </c>
      <c r="J121" s="3">
        <f>_xlfn.BINOM.DIST(I121,10,$D$111,0)</f>
        <v>9.5367431640625E-7</v>
      </c>
      <c r="K121" s="3">
        <f t="shared" si="5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RevolucionUnattended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2021-09-07T13:58:49Z</dcterms:created>
  <dcterms:modified xsi:type="dcterms:W3CDTF">2021-09-16T23:25:08Z</dcterms:modified>
</cp:coreProperties>
</file>