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E:\uni\LAB SOFT\TP-MASTER SECURITY SYSTEM\Entregas\Entrega Final\Planillas e indicadores 6+1 Software\"/>
    </mc:Choice>
  </mc:AlternateContent>
  <xr:revisionPtr revIDLastSave="0" documentId="13_ncr:1_{97FC184D-1AFF-4F95-A31E-7AE2DA299DF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stos" sheetId="2" r:id="rId1"/>
  </sheets>
  <calcPr calcId="181029"/>
</workbook>
</file>

<file path=xl/calcChain.xml><?xml version="1.0" encoding="utf-8"?>
<calcChain xmlns="http://schemas.openxmlformats.org/spreadsheetml/2006/main">
  <c r="P19" i="2" l="1"/>
  <c r="R22" i="2"/>
  <c r="Q22" i="2"/>
  <c r="L32" i="2"/>
  <c r="G44" i="2"/>
  <c r="I43" i="2"/>
  <c r="I42" i="2"/>
  <c r="I41" i="2"/>
  <c r="I40" i="2"/>
  <c r="I39" i="2"/>
  <c r="B44" i="2"/>
  <c r="D43" i="2"/>
  <c r="D42" i="2"/>
  <c r="D41" i="2"/>
  <c r="D40" i="2"/>
  <c r="D39" i="2"/>
  <c r="G35" i="2"/>
  <c r="I34" i="2"/>
  <c r="I33" i="2"/>
  <c r="I32" i="2"/>
  <c r="I31" i="2"/>
  <c r="I30" i="2"/>
  <c r="B35" i="2"/>
  <c r="D34" i="2"/>
  <c r="D33" i="2"/>
  <c r="D32" i="2"/>
  <c r="D31" i="2"/>
  <c r="D30" i="2"/>
  <c r="G26" i="2"/>
  <c r="I25" i="2"/>
  <c r="I24" i="2"/>
  <c r="I23" i="2"/>
  <c r="I22" i="2"/>
  <c r="I21" i="2"/>
  <c r="B26" i="2"/>
  <c r="D25" i="2"/>
  <c r="D24" i="2"/>
  <c r="D23" i="2"/>
  <c r="D22" i="2"/>
  <c r="D21" i="2"/>
  <c r="G17" i="2"/>
  <c r="I16" i="2"/>
  <c r="I15" i="2"/>
  <c r="I14" i="2"/>
  <c r="I13" i="2"/>
  <c r="I12" i="2"/>
  <c r="B17" i="2"/>
  <c r="D16" i="2"/>
  <c r="L29" i="2" s="1"/>
  <c r="D15" i="2"/>
  <c r="D14" i="2"/>
  <c r="D13" i="2"/>
  <c r="D12" i="2"/>
  <c r="G8" i="2"/>
  <c r="I7" i="2"/>
  <c r="L36" i="2" s="1"/>
  <c r="I6" i="2"/>
  <c r="L35" i="2" s="1"/>
  <c r="I5" i="2"/>
  <c r="L34" i="2" s="1"/>
  <c r="I4" i="2"/>
  <c r="L33" i="2" s="1"/>
  <c r="I3" i="2"/>
  <c r="D4" i="2"/>
  <c r="L26" i="2" s="1"/>
  <c r="D5" i="2"/>
  <c r="L27" i="2" s="1"/>
  <c r="D6" i="2"/>
  <c r="L28" i="2" s="1"/>
  <c r="D7" i="2"/>
  <c r="D3" i="2"/>
  <c r="L25" i="2" s="1"/>
  <c r="B8" i="2"/>
  <c r="I35" i="2" l="1"/>
  <c r="D35" i="2"/>
  <c r="I44" i="2"/>
  <c r="D44" i="2"/>
  <c r="I26" i="2"/>
  <c r="D26" i="2"/>
  <c r="D8" i="2"/>
  <c r="I17" i="2"/>
  <c r="D17" i="2"/>
  <c r="I8" i="2"/>
  <c r="P5" i="2" l="1"/>
  <c r="P7" i="2"/>
  <c r="P8" i="2"/>
  <c r="P9" i="2"/>
  <c r="Q9" i="2"/>
  <c r="Q8" i="2"/>
  <c r="Q6" i="2"/>
  <c r="Q7" i="2"/>
  <c r="Q5" i="2"/>
  <c r="P6" i="2"/>
</calcChain>
</file>

<file path=xl/sharedStrings.xml><?xml version="1.0" encoding="utf-8"?>
<sst xmlns="http://schemas.openxmlformats.org/spreadsheetml/2006/main" count="149" uniqueCount="48">
  <si>
    <t>https://informaticos.ar/convenios/</t>
  </si>
  <si>
    <t>Scrum master</t>
  </si>
  <si>
    <t>Full stack dev</t>
  </si>
  <si>
    <t>db admin</t>
  </si>
  <si>
    <t>Tester</t>
  </si>
  <si>
    <t>https://cpcipc.org.ar/honorarios-recomendados/</t>
  </si>
  <si>
    <t>Tabla Sprint 1 (estimado a gastar)</t>
  </si>
  <si>
    <t>Tabla Sprint 1  (gastado realmente)</t>
  </si>
  <si>
    <t>Rol</t>
  </si>
  <si>
    <t xml:space="preserve">Total horas </t>
  </si>
  <si>
    <t>Precio x hora</t>
  </si>
  <si>
    <t>Total</t>
  </si>
  <si>
    <t>Total=</t>
  </si>
  <si>
    <t>Tabla Sprint 2 (estimado a gastar)</t>
  </si>
  <si>
    <t>Tabla Sprint 2 (gastado realmente)</t>
  </si>
  <si>
    <t>Tabla Sprint 3 (estimado a gastar)</t>
  </si>
  <si>
    <t>Tabla Sprint 4 (estimado a gastar)</t>
  </si>
  <si>
    <t>Tabla Sprint 5 (estimado a gastar)</t>
  </si>
  <si>
    <t>Estimado</t>
  </si>
  <si>
    <t>Real</t>
  </si>
  <si>
    <t>0.Estimated SP
 Sprint 0</t>
  </si>
  <si>
    <t>1.Estimated SP
 Sprint 1</t>
  </si>
  <si>
    <t>2.Estimated SP
 Sprint 2</t>
  </si>
  <si>
    <t>3.Estimated SP
 Sprint 3</t>
  </si>
  <si>
    <t>4.Estimated SP
 Sprint 4</t>
  </si>
  <si>
    <t>5.Estimated SP
 Sprint 5</t>
  </si>
  <si>
    <t>Precio</t>
  </si>
  <si>
    <t>Tabla Sprint 3 (gastado realmente)</t>
  </si>
  <si>
    <t>Tabla Sprint 4 (gastado realmente)</t>
  </si>
  <si>
    <t>Tabla Sprint 5 (gastado realmente)</t>
  </si>
  <si>
    <t>Total estimado del proyecto</t>
  </si>
  <si>
    <t>Total real del proyecto</t>
  </si>
  <si>
    <t>Disponible</t>
  </si>
  <si>
    <t>Usado</t>
  </si>
  <si>
    <t>TOTAL</t>
  </si>
  <si>
    <t>Dev leader</t>
  </si>
  <si>
    <t>Costos Unicos</t>
  </si>
  <si>
    <t>Infraestructuras</t>
  </si>
  <si>
    <t>Tablets x 8</t>
  </si>
  <si>
    <t>Servicios</t>
  </si>
  <si>
    <t>Servidores de Google Cloud</t>
  </si>
  <si>
    <t>Mantenimiento de las Tablets</t>
  </si>
  <si>
    <t>Manteniemiento del sistema</t>
  </si>
  <si>
    <t>Usado el primer mes post GO LIVE</t>
  </si>
  <si>
    <t>TOTAL MENSUAL</t>
  </si>
  <si>
    <t>Costos Mensuales Post GO LIVE</t>
  </si>
  <si>
    <t>77,63% DEL PRESUPUESTO TOTAL FUE UTILIZADO</t>
  </si>
  <si>
    <t>FUENTES: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</si>
</sst>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#,##0.00\ [$€-1]"/>
    <numFmt numFmtId="169" formatCode="_-[$€-2]\ * #,##0.00_-;\-[$€-2]\ * #,##0.00_-;_-[$€-2]\ * &quot;-&quot;??_-;_-@_-"/>
  </numFmts>
  <fonts count="15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name val="Calibri"/>
    </font>
    <font>
      <u/>
      <sz val="11"/>
      <color rgb="FF0000FF"/>
      <name val="Calibri"/>
    </font>
    <font>
      <sz val="11"/>
      <color theme="1"/>
      <name val="Calibri"/>
      <scheme val="minor"/>
    </font>
    <font>
      <u/>
      <sz val="11"/>
      <color rgb="FF56A3F1"/>
      <name val="Calibri"/>
    </font>
    <font>
      <sz val="11"/>
      <color rgb="FF000000"/>
      <name val="Arial"/>
    </font>
    <font>
      <b/>
      <sz val="11"/>
      <color rgb="FF000000"/>
      <name val="Arial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Arial"/>
      <family val="2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9" fillId="0" borderId="0"/>
  </cellStyleXfs>
  <cellXfs count="78">
    <xf numFmtId="0" fontId="0" fillId="0" borderId="0" xfId="0"/>
    <xf numFmtId="0" fontId="5" fillId="0" borderId="1" xfId="0" applyFont="1" applyBorder="1"/>
    <xf numFmtId="167" fontId="5" fillId="0" borderId="1" xfId="0" applyNumberFormat="1" applyFont="1" applyBorder="1"/>
    <xf numFmtId="167" fontId="5" fillId="0" borderId="0" xfId="0" applyNumberFormat="1" applyFont="1"/>
    <xf numFmtId="0" fontId="5" fillId="0" borderId="0" xfId="0" applyFont="1"/>
    <xf numFmtId="0" fontId="7" fillId="0" borderId="0" xfId="0" applyFont="1"/>
    <xf numFmtId="167" fontId="7" fillId="0" borderId="1" xfId="0" applyNumberFormat="1" applyFont="1" applyBorder="1" applyAlignment="1">
      <alignment horizontal="right"/>
    </xf>
    <xf numFmtId="0" fontId="5" fillId="0" borderId="6" xfId="0" applyFont="1" applyBorder="1"/>
    <xf numFmtId="0" fontId="5" fillId="0" borderId="7" xfId="0" applyFont="1" applyBorder="1"/>
    <xf numFmtId="0" fontId="1" fillId="0" borderId="6" xfId="0" applyFont="1" applyBorder="1" applyAlignment="1">
      <alignment horizontal="center"/>
    </xf>
    <xf numFmtId="167" fontId="5" fillId="0" borderId="7" xfId="0" applyNumberFormat="1" applyFont="1" applyBorder="1"/>
    <xf numFmtId="0" fontId="11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5" fillId="0" borderId="8" xfId="0" applyFont="1" applyBorder="1"/>
    <xf numFmtId="0" fontId="5" fillId="0" borderId="9" xfId="0" applyFont="1" applyBorder="1"/>
    <xf numFmtId="167" fontId="5" fillId="0" borderId="10" xfId="0" applyNumberFormat="1" applyFont="1" applyBorder="1"/>
    <xf numFmtId="0" fontId="1" fillId="0" borderId="0" xfId="0" applyFont="1"/>
    <xf numFmtId="0" fontId="0" fillId="0" borderId="11" xfId="0" applyBorder="1"/>
    <xf numFmtId="167" fontId="5" fillId="0" borderId="14" xfId="0" applyNumberFormat="1" applyFont="1" applyBorder="1"/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67" fontId="5" fillId="0" borderId="16" xfId="0" applyNumberFormat="1" applyFont="1" applyBorder="1"/>
    <xf numFmtId="0" fontId="1" fillId="7" borderId="12" xfId="0" applyFont="1" applyFill="1" applyBorder="1"/>
    <xf numFmtId="0" fontId="5" fillId="0" borderId="13" xfId="0" applyFont="1" applyBorder="1" applyAlignment="1">
      <alignment horizontal="center"/>
    </xf>
    <xf numFmtId="0" fontId="7" fillId="0" borderId="17" xfId="0" applyFont="1" applyBorder="1"/>
    <xf numFmtId="0" fontId="7" fillId="8" borderId="18" xfId="0" applyFont="1" applyFill="1" applyBorder="1"/>
    <xf numFmtId="0" fontId="7" fillId="8" borderId="19" xfId="0" applyFont="1" applyFill="1" applyBorder="1"/>
    <xf numFmtId="0" fontId="8" fillId="0" borderId="6" xfId="0" applyFont="1" applyBorder="1" applyAlignment="1">
      <alignment horizontal="center"/>
    </xf>
    <xf numFmtId="0" fontId="5" fillId="0" borderId="14" xfId="0" applyFont="1" applyBorder="1"/>
    <xf numFmtId="167" fontId="7" fillId="0" borderId="20" xfId="0" applyNumberFormat="1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167" fontId="7" fillId="0" borderId="9" xfId="0" applyNumberFormat="1" applyFont="1" applyBorder="1" applyAlignment="1">
      <alignment horizontal="right"/>
    </xf>
    <xf numFmtId="167" fontId="7" fillId="0" borderId="10" xfId="0" applyNumberFormat="1" applyFont="1" applyBorder="1"/>
    <xf numFmtId="167" fontId="12" fillId="0" borderId="7" xfId="0" applyNumberFormat="1" applyFont="1" applyBorder="1"/>
    <xf numFmtId="167" fontId="12" fillId="0" borderId="7" xfId="0" applyNumberFormat="1" applyFont="1" applyBorder="1" applyAlignment="1">
      <alignment horizontal="right"/>
    </xf>
    <xf numFmtId="167" fontId="5" fillId="0" borderId="22" xfId="0" applyNumberFormat="1" applyFont="1" applyBorder="1"/>
    <xf numFmtId="0" fontId="1" fillId="9" borderId="21" xfId="0" applyFont="1" applyFill="1" applyBorder="1"/>
    <xf numFmtId="0" fontId="1" fillId="9" borderId="12" xfId="0" applyFont="1" applyFill="1" applyBorder="1"/>
    <xf numFmtId="0" fontId="1" fillId="0" borderId="15" xfId="0" applyFont="1" applyBorder="1"/>
    <xf numFmtId="0" fontId="10" fillId="0" borderId="15" xfId="0" applyFont="1" applyBorder="1"/>
    <xf numFmtId="0" fontId="1" fillId="0" borderId="13" xfId="0" applyFont="1" applyBorder="1"/>
    <xf numFmtId="0" fontId="1" fillId="0" borderId="14" xfId="0" applyFont="1" applyBorder="1"/>
    <xf numFmtId="169" fontId="0" fillId="0" borderId="14" xfId="0" applyNumberFormat="1" applyBorder="1"/>
    <xf numFmtId="169" fontId="0" fillId="0" borderId="16" xfId="0" applyNumberFormat="1" applyBorder="1"/>
    <xf numFmtId="169" fontId="0" fillId="0" borderId="2" xfId="0" applyNumberFormat="1" applyBorder="1"/>
    <xf numFmtId="0" fontId="1" fillId="0" borderId="2" xfId="0" applyFont="1" applyBorder="1"/>
    <xf numFmtId="0" fontId="13" fillId="0" borderId="0" xfId="0" applyFont="1"/>
    <xf numFmtId="0" fontId="13" fillId="4" borderId="2" xfId="0" applyFont="1" applyFill="1" applyBorder="1"/>
    <xf numFmtId="0" fontId="1" fillId="10" borderId="11" xfId="0" applyFont="1" applyFill="1" applyBorder="1" applyAlignment="1">
      <alignment horizontal="center"/>
    </xf>
    <xf numFmtId="0" fontId="1" fillId="10" borderId="12" xfId="0" applyFont="1" applyFill="1" applyBorder="1" applyAlignment="1">
      <alignment horizontal="center"/>
    </xf>
    <xf numFmtId="0" fontId="1" fillId="10" borderId="13" xfId="0" applyFont="1" applyFill="1" applyBorder="1" applyAlignment="1">
      <alignment horizontal="center"/>
    </xf>
    <xf numFmtId="0" fontId="1" fillId="10" borderId="14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3" fillId="5" borderId="4" xfId="0" applyFont="1" applyFill="1" applyBorder="1"/>
    <xf numFmtId="0" fontId="3" fillId="5" borderId="5" xfId="0" applyFont="1" applyFill="1" applyBorder="1"/>
    <xf numFmtId="0" fontId="5" fillId="6" borderId="3" xfId="0" applyFont="1" applyFill="1" applyBorder="1" applyAlignment="1">
      <alignment horizontal="center"/>
    </xf>
    <xf numFmtId="0" fontId="3" fillId="6" borderId="4" xfId="0" applyFont="1" applyFill="1" applyBorder="1"/>
    <xf numFmtId="0" fontId="3" fillId="6" borderId="5" xfId="0" applyFont="1" applyFill="1" applyBorder="1"/>
    <xf numFmtId="0" fontId="5" fillId="2" borderId="3" xfId="0" applyFont="1" applyFill="1" applyBorder="1" applyAlignment="1">
      <alignment horizontal="center"/>
    </xf>
    <xf numFmtId="0" fontId="3" fillId="2" borderId="4" xfId="0" applyFont="1" applyFill="1" applyBorder="1"/>
    <xf numFmtId="0" fontId="3" fillId="2" borderId="5" xfId="0" applyFont="1" applyFill="1" applyBorder="1"/>
    <xf numFmtId="0" fontId="5" fillId="3" borderId="3" xfId="0" applyFont="1" applyFill="1" applyBorder="1" applyAlignment="1">
      <alignment horizontal="center"/>
    </xf>
    <xf numFmtId="0" fontId="3" fillId="3" borderId="4" xfId="0" applyFont="1" applyFill="1" applyBorder="1"/>
    <xf numFmtId="0" fontId="3" fillId="3" borderId="5" xfId="0" applyFont="1" applyFill="1" applyBorder="1"/>
    <xf numFmtId="0" fontId="5" fillId="4" borderId="3" xfId="0" applyFont="1" applyFill="1" applyBorder="1" applyAlignment="1">
      <alignment horizontal="center"/>
    </xf>
    <xf numFmtId="0" fontId="3" fillId="4" borderId="4" xfId="0" applyFont="1" applyFill="1" applyBorder="1"/>
    <xf numFmtId="0" fontId="3" fillId="4" borderId="5" xfId="0" applyFont="1" applyFill="1" applyBorder="1"/>
    <xf numFmtId="0" fontId="1" fillId="4" borderId="3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6" fillId="0" borderId="24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4" fillId="0" borderId="27" xfId="0" applyFont="1" applyBorder="1"/>
    <xf numFmtId="0" fontId="0" fillId="0" borderId="27" xfId="0" applyBorder="1"/>
    <xf numFmtId="0" fontId="0" fillId="0" borderId="28" xfId="0" applyBorder="1"/>
    <xf numFmtId="0" fontId="14" fillId="0" borderId="23" xfId="0" applyFont="1" applyBorder="1"/>
  </cellXfs>
  <cellStyles count="2">
    <cellStyle name="Normal" xfId="0" builtinId="0"/>
    <cellStyle name="Normal 2" xfId="1" xr:uid="{67A6B57B-FFCD-4FC5-AA01-CDF63AA91A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AR" b="0">
                <a:solidFill>
                  <a:srgbClr val="757575"/>
                </a:solidFill>
                <a:latin typeface="+mn-lt"/>
              </a:rPr>
              <a:t>Gastos en Mano de Obra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Costos!$P$3</c:f>
              <c:strCache>
                <c:ptCount val="1"/>
                <c:pt idx="0">
                  <c:v>Estimado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6.222222222222222E-2"/>
                  <c:y val="-4.31266846361186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98C-43BA-A6FE-3BFF478F7AE1}"/>
                </c:ext>
              </c:extLst>
            </c:dLbl>
            <c:dLbl>
              <c:idx val="1"/>
              <c:layout>
                <c:manualLayout>
                  <c:x val="2.4444444444444446E-2"/>
                  <c:y val="-6.5887229281397268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98C-43BA-A6FE-3BFF478F7AE1}"/>
                </c:ext>
              </c:extLst>
            </c:dLbl>
            <c:dLbl>
              <c:idx val="2"/>
              <c:layout>
                <c:manualLayout>
                  <c:x val="1.3333333333333334E-2"/>
                  <c:y val="1.0781671159029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98C-43BA-A6FE-3BFF478F7AE1}"/>
                </c:ext>
              </c:extLst>
            </c:dLbl>
            <c:dLbl>
              <c:idx val="3"/>
              <c:layout>
                <c:manualLayout>
                  <c:x val="2.222222222222214E-2"/>
                  <c:y val="2.87511230907457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98C-43BA-A6FE-3BFF478F7AE1}"/>
                </c:ext>
              </c:extLst>
            </c:dLbl>
            <c:dLbl>
              <c:idx val="4"/>
              <c:layout>
                <c:manualLayout>
                  <c:x val="2.6666666666666668E-2"/>
                  <c:y val="5.75022461814914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98C-43BA-A6FE-3BFF478F7AE1}"/>
                </c:ext>
              </c:extLst>
            </c:dLbl>
            <c:dLbl>
              <c:idx val="5"/>
              <c:layout>
                <c:manualLayout>
                  <c:x val="1.7777777777777778E-2"/>
                  <c:y val="2.51572327044025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98C-43BA-A6FE-3BFF478F7AE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Costos!$O$4:$O$9</c:f>
              <c:strCache>
                <c:ptCount val="6"/>
                <c:pt idx="0">
                  <c:v>0.Estimated SP
 Sprint 0</c:v>
                </c:pt>
                <c:pt idx="1">
                  <c:v>1.Estimated SP
 Sprint 1</c:v>
                </c:pt>
                <c:pt idx="2">
                  <c:v>2.Estimated SP
 Sprint 2</c:v>
                </c:pt>
                <c:pt idx="3">
                  <c:v>3.Estimated SP
 Sprint 3</c:v>
                </c:pt>
                <c:pt idx="4">
                  <c:v>4.Estimated SP
 Sprint 4</c:v>
                </c:pt>
                <c:pt idx="5">
                  <c:v>5.Estimated SP
 Sprint 5</c:v>
                </c:pt>
              </c:strCache>
            </c:strRef>
          </c:cat>
          <c:val>
            <c:numRef>
              <c:f>Costos!$P$4:$P$9</c:f>
              <c:numCache>
                <c:formatCode>#,##0.00\ [$€-1]</c:formatCode>
                <c:ptCount val="6"/>
                <c:pt idx="0" formatCode="General">
                  <c:v>0</c:v>
                </c:pt>
                <c:pt idx="1">
                  <c:v>6575.1706611346099</c:v>
                </c:pt>
                <c:pt idx="2">
                  <c:v>13619.753353651955</c:v>
                </c:pt>
                <c:pt idx="3">
                  <c:v>17649.951126029693</c:v>
                </c:pt>
                <c:pt idx="4">
                  <c:v>22215.645801898198</c:v>
                </c:pt>
                <c:pt idx="5">
                  <c:v>25137.893299068706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BD-49F8-9B68-278714621012}"/>
            </c:ext>
          </c:extLst>
        </c:ser>
        <c:ser>
          <c:idx val="1"/>
          <c:order val="1"/>
          <c:tx>
            <c:strRef>
              <c:f>Costos!$Q$3</c:f>
              <c:strCache>
                <c:ptCount val="1"/>
                <c:pt idx="0">
                  <c:v>Real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-0.02"/>
                  <c:y val="-8.98472596585804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98C-43BA-A6FE-3BFF478F7AE1}"/>
                </c:ext>
              </c:extLst>
            </c:dLbl>
            <c:dLbl>
              <c:idx val="1"/>
              <c:layout>
                <c:manualLayout>
                  <c:x val="-8.666666666666667E-2"/>
                  <c:y val="-0.1042228212039532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98C-43BA-A6FE-3BFF478F7AE1}"/>
                </c:ext>
              </c:extLst>
            </c:dLbl>
            <c:dLbl>
              <c:idx val="2"/>
              <c:layout>
                <c:manualLayout>
                  <c:x val="-8.2222222222222224E-2"/>
                  <c:y val="-8.98472596585804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98C-43BA-A6FE-3BFF478F7AE1}"/>
                </c:ext>
              </c:extLst>
            </c:dLbl>
            <c:dLbl>
              <c:idx val="3"/>
              <c:layout>
                <c:manualLayout>
                  <c:x val="-0.10888888888888888"/>
                  <c:y val="-9.34411500449236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98C-43BA-A6FE-3BFF478F7AE1}"/>
                </c:ext>
              </c:extLst>
            </c:dLbl>
            <c:dLbl>
              <c:idx val="4"/>
              <c:layout>
                <c:manualLayout>
                  <c:x val="-0.14222222222222222"/>
                  <c:y val="-6.10961365678347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98C-43BA-A6FE-3BFF478F7AE1}"/>
                </c:ext>
              </c:extLst>
            </c:dLbl>
            <c:dLbl>
              <c:idx val="5"/>
              <c:layout>
                <c:manualLayout>
                  <c:x val="-6.2222222222222304E-2"/>
                  <c:y val="-5.75022461814914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98C-43BA-A6FE-3BFF478F7AE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Costos!$O$4:$O$9</c:f>
              <c:strCache>
                <c:ptCount val="6"/>
                <c:pt idx="0">
                  <c:v>0.Estimated SP
 Sprint 0</c:v>
                </c:pt>
                <c:pt idx="1">
                  <c:v>1.Estimated SP
 Sprint 1</c:v>
                </c:pt>
                <c:pt idx="2">
                  <c:v>2.Estimated SP
 Sprint 2</c:v>
                </c:pt>
                <c:pt idx="3">
                  <c:v>3.Estimated SP
 Sprint 3</c:v>
                </c:pt>
                <c:pt idx="4">
                  <c:v>4.Estimated SP
 Sprint 4</c:v>
                </c:pt>
                <c:pt idx="5">
                  <c:v>5.Estimated SP
 Sprint 5</c:v>
                </c:pt>
              </c:strCache>
            </c:strRef>
          </c:cat>
          <c:val>
            <c:numRef>
              <c:f>Costos!$Q$4:$Q$9</c:f>
              <c:numCache>
                <c:formatCode>#,##0.00\ [$€-1]</c:formatCode>
                <c:ptCount val="6"/>
                <c:pt idx="0" formatCode="General">
                  <c:v>0</c:v>
                </c:pt>
                <c:pt idx="1">
                  <c:v>6855.0120468665991</c:v>
                </c:pt>
                <c:pt idx="2">
                  <c:v>14263.758784063841</c:v>
                </c:pt>
                <c:pt idx="3">
                  <c:v>18809.441965797516</c:v>
                </c:pt>
                <c:pt idx="4">
                  <c:v>24178.135360560707</c:v>
                </c:pt>
                <c:pt idx="5">
                  <c:v>27655.107094874475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BD-49F8-9B68-278714621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263383"/>
        <c:axId val="995677818"/>
      </c:lineChart>
      <c:catAx>
        <c:axId val="375263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995677818"/>
        <c:crosses val="autoZero"/>
        <c:auto val="1"/>
        <c:lblAlgn val="ctr"/>
        <c:lblOffset val="100"/>
        <c:noMultiLvlLbl val="1"/>
      </c:catAx>
      <c:valAx>
        <c:axId val="9956778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37526338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Total Real del Proyecto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EB9-4267-A286-6AF898BED45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EB9-4267-A286-6AF898BED45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EB9-4267-A286-6AF898BED45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EB9-4267-A286-6AF898BED45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EB9-4267-A286-6AF898BED45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EB9-4267-A286-6AF898BED459}"/>
              </c:ext>
            </c:extLst>
          </c:dPt>
          <c:dLbls>
            <c:dLbl>
              <c:idx val="0"/>
              <c:layout>
                <c:manualLayout>
                  <c:x val="3.0184256275385384E-2"/>
                  <c:y val="-3.2967577166061787E-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B9-4267-A286-6AF898BED459}"/>
                </c:ext>
              </c:extLst>
            </c:dLbl>
            <c:dLbl>
              <c:idx val="1"/>
              <c:layout>
                <c:manualLayout>
                  <c:x val="3.8304258408041865E-2"/>
                  <c:y val="-2.084909197671045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B9-4267-A286-6AF898BED459}"/>
                </c:ext>
              </c:extLst>
            </c:dLbl>
            <c:dLbl>
              <c:idx val="2"/>
              <c:layout>
                <c:manualLayout>
                  <c:x val="-0.13119036318964997"/>
                  <c:y val="-0.1305835827125382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EB9-4267-A286-6AF898BED459}"/>
                </c:ext>
              </c:extLst>
            </c:dLbl>
            <c:dLbl>
              <c:idx val="3"/>
              <c:layout>
                <c:manualLayout>
                  <c:x val="-1.8455694498707754E-2"/>
                  <c:y val="-4.104166224504949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EB9-4267-A286-6AF898BED459}"/>
                </c:ext>
              </c:extLst>
            </c:dLbl>
            <c:dLbl>
              <c:idx val="4"/>
              <c:layout>
                <c:manualLayout>
                  <c:x val="-5.7730311603836376E-2"/>
                  <c:y val="1.87801996448556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EB9-4267-A286-6AF898BED4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Costos!$K$32:$K$36</c:f>
              <c:strCache>
                <c:ptCount val="5"/>
                <c:pt idx="0">
                  <c:v>Scrum master</c:v>
                </c:pt>
                <c:pt idx="1">
                  <c:v>Dev leader</c:v>
                </c:pt>
                <c:pt idx="2">
                  <c:v>Full stack dev</c:v>
                </c:pt>
                <c:pt idx="3">
                  <c:v>db admin</c:v>
                </c:pt>
                <c:pt idx="4">
                  <c:v>Tester</c:v>
                </c:pt>
              </c:strCache>
            </c:strRef>
          </c:cat>
          <c:val>
            <c:numRef>
              <c:f>Costos!$L$32:$L$36</c:f>
              <c:numCache>
                <c:formatCode>#,##0.00\ [$€-1]</c:formatCode>
                <c:ptCount val="5"/>
                <c:pt idx="0">
                  <c:v>7101.2949433601352</c:v>
                </c:pt>
                <c:pt idx="1">
                  <c:v>4662.9029251334168</c:v>
                </c:pt>
                <c:pt idx="2">
                  <c:v>7357.2175150928169</c:v>
                </c:pt>
                <c:pt idx="3">
                  <c:v>2764.5995867809943</c:v>
                </c:pt>
                <c:pt idx="4">
                  <c:v>5769.0921245071095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EB9-4267-A286-6AF898BED459}"/>
            </c:ext>
          </c:extLst>
        </c:ser>
        <c:ser>
          <c:idx val="1"/>
          <c:order val="1"/>
          <c:tx>
            <c:v>series 2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26A-4EB2-AF64-ACFF80A644D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26A-4EB2-AF64-ACFF80A644D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726A-4EB2-AF64-ACFF80A644D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726A-4EB2-AF64-ACFF80A644D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726A-4EB2-AF64-ACFF80A644D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Costos!$K$32:$K$36</c:f>
              <c:strCache>
                <c:ptCount val="5"/>
                <c:pt idx="0">
                  <c:v>Scrum master</c:v>
                </c:pt>
                <c:pt idx="1">
                  <c:v>Dev leader</c:v>
                </c:pt>
                <c:pt idx="2">
                  <c:v>Full stack dev</c:v>
                </c:pt>
                <c:pt idx="3">
                  <c:v>db admin</c:v>
                </c:pt>
                <c:pt idx="4">
                  <c:v>Tester</c:v>
                </c:pt>
              </c:strCache>
            </c:strRef>
          </c:cat>
          <c:val>
            <c:numRef>
              <c:f>Costos!$K$32:$K$36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275-4C5E-A54C-C549E8A3858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605889</xdr:colOff>
      <xdr:row>1</xdr:row>
      <xdr:rowOff>99580</xdr:rowOff>
    </xdr:from>
    <xdr:ext cx="5715000" cy="3533775"/>
    <xdr:graphicFrame macro="">
      <xdr:nvGraphicFramePr>
        <xdr:cNvPr id="305406712" name="Chart 1" title="Gráfico">
          <a:extLst>
            <a:ext uri="{FF2B5EF4-FFF2-40B4-BE49-F238E27FC236}">
              <a16:creationId xmlns:a16="http://schemas.microsoft.com/office/drawing/2014/main" id="{00000000-0008-0000-0100-0000F8223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</xdr:col>
      <xdr:colOff>266577</xdr:colOff>
      <xdr:row>23</xdr:row>
      <xdr:rowOff>41564</xdr:rowOff>
    </xdr:from>
    <xdr:ext cx="5720565" cy="3533775"/>
    <xdr:graphicFrame macro="">
      <xdr:nvGraphicFramePr>
        <xdr:cNvPr id="271945261" name="Chart 2" title="Gráfico">
          <a:extLst>
            <a:ext uri="{FF2B5EF4-FFF2-40B4-BE49-F238E27FC236}">
              <a16:creationId xmlns:a16="http://schemas.microsoft.com/office/drawing/2014/main" id="{00000000-0008-0000-0100-00002D8E3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informaticos.ar/convenios/" TargetMode="External"/><Relationship Id="rId1" Type="http://schemas.openxmlformats.org/officeDocument/2006/relationships/hyperlink" Target="https://cpcipc.org.ar/honorarios-recomendados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S48"/>
  <sheetViews>
    <sheetView tabSelected="1" topLeftCell="A4" zoomScale="70" zoomScaleNormal="70" workbookViewId="0">
      <selection activeCell="E53" sqref="E53"/>
    </sheetView>
  </sheetViews>
  <sheetFormatPr defaultColWidth="14.44140625" defaultRowHeight="15" customHeight="1"/>
  <cols>
    <col min="4" max="4" width="15.44140625" customWidth="1"/>
    <col min="10" max="10" width="12.21875" customWidth="1"/>
    <col min="11" max="11" width="28.33203125" customWidth="1"/>
    <col min="12" max="12" width="31.77734375" customWidth="1"/>
    <col min="13" max="13" width="15.88671875" customWidth="1"/>
    <col min="15" max="15" width="30.44140625" customWidth="1"/>
    <col min="18" max="18" width="44.21875" customWidth="1"/>
    <col min="19" max="19" width="30.33203125" customWidth="1"/>
    <col min="20" max="20" width="15.44140625" customWidth="1"/>
  </cols>
  <sheetData>
    <row r="1" spans="1:19" ht="14.4">
      <c r="A1" s="58" t="s">
        <v>6</v>
      </c>
      <c r="B1" s="59"/>
      <c r="C1" s="59"/>
      <c r="D1" s="60"/>
      <c r="F1" s="58" t="s">
        <v>7</v>
      </c>
      <c r="G1" s="59"/>
      <c r="H1" s="59"/>
      <c r="I1" s="60"/>
      <c r="K1" s="5"/>
      <c r="L1" s="5"/>
      <c r="M1" s="5"/>
    </row>
    <row r="2" spans="1:19" thickBot="1">
      <c r="A2" s="7" t="s">
        <v>8</v>
      </c>
      <c r="B2" s="1" t="s">
        <v>9</v>
      </c>
      <c r="C2" s="1" t="s">
        <v>10</v>
      </c>
      <c r="D2" s="8" t="s">
        <v>11</v>
      </c>
      <c r="F2" s="7" t="s">
        <v>8</v>
      </c>
      <c r="G2" s="1" t="s">
        <v>9</v>
      </c>
      <c r="H2" s="1" t="s">
        <v>10</v>
      </c>
      <c r="I2" s="8" t="s">
        <v>11</v>
      </c>
    </row>
    <row r="3" spans="1:19" ht="14.4">
      <c r="A3" s="9" t="s">
        <v>1</v>
      </c>
      <c r="B3" s="1">
        <v>91</v>
      </c>
      <c r="C3" s="2">
        <v>26.797339408906172</v>
      </c>
      <c r="D3" s="10">
        <f>B3*C3</f>
        <v>2438.5578862104617</v>
      </c>
      <c r="F3" s="9" t="s">
        <v>1</v>
      </c>
      <c r="G3" s="1">
        <v>95</v>
      </c>
      <c r="H3" s="2">
        <v>26.797339408906172</v>
      </c>
      <c r="I3" s="10">
        <f>G3*H3</f>
        <v>2545.7472438460863</v>
      </c>
      <c r="O3" s="24"/>
      <c r="P3" s="25" t="s">
        <v>18</v>
      </c>
      <c r="Q3" s="26" t="s">
        <v>19</v>
      </c>
    </row>
    <row r="4" spans="1:19" ht="14.4">
      <c r="A4" s="11" t="s">
        <v>35</v>
      </c>
      <c r="B4" s="1">
        <v>54</v>
      </c>
      <c r="C4" s="2">
        <v>17.797339408906172</v>
      </c>
      <c r="D4" s="10">
        <f t="shared" ref="D4:D7" si="0">B4*C4</f>
        <v>961.05632808093333</v>
      </c>
      <c r="F4" s="11" t="s">
        <v>35</v>
      </c>
      <c r="G4" s="1">
        <v>50</v>
      </c>
      <c r="H4" s="2">
        <v>17.797339408906172</v>
      </c>
      <c r="I4" s="10">
        <f t="shared" ref="I4:I7" si="1">G4*H4</f>
        <v>889.86697044530865</v>
      </c>
      <c r="O4" s="27" t="s">
        <v>20</v>
      </c>
      <c r="P4" s="4">
        <v>0</v>
      </c>
      <c r="Q4" s="28">
        <v>0</v>
      </c>
    </row>
    <row r="5" spans="1:19" ht="14.4">
      <c r="A5" s="12" t="s">
        <v>2</v>
      </c>
      <c r="B5" s="1">
        <v>124</v>
      </c>
      <c r="C5" s="2">
        <v>20.960733661233096</v>
      </c>
      <c r="D5" s="10">
        <f t="shared" si="0"/>
        <v>2599.1309739929038</v>
      </c>
      <c r="F5" s="12" t="s">
        <v>2</v>
      </c>
      <c r="G5" s="1">
        <v>128</v>
      </c>
      <c r="H5" s="2">
        <v>20.960733661233096</v>
      </c>
      <c r="I5" s="10">
        <f t="shared" si="1"/>
        <v>2682.9739086378363</v>
      </c>
      <c r="O5" s="27" t="s">
        <v>21</v>
      </c>
      <c r="P5" s="6">
        <f>D8</f>
        <v>6575.1706611346099</v>
      </c>
      <c r="Q5" s="29">
        <f>I8</f>
        <v>6855.0120468665991</v>
      </c>
    </row>
    <row r="6" spans="1:19" ht="14.4">
      <c r="A6" s="12" t="s">
        <v>3</v>
      </c>
      <c r="B6" s="1">
        <v>18</v>
      </c>
      <c r="C6" s="2">
        <v>16.960733661233096</v>
      </c>
      <c r="D6" s="10">
        <f t="shared" si="0"/>
        <v>305.29320590219572</v>
      </c>
      <c r="F6" s="12" t="s">
        <v>3</v>
      </c>
      <c r="G6" s="1">
        <v>15</v>
      </c>
      <c r="H6" s="2">
        <v>16.960733661233096</v>
      </c>
      <c r="I6" s="10">
        <f t="shared" si="1"/>
        <v>254.41100491849645</v>
      </c>
      <c r="O6" s="27" t="s">
        <v>22</v>
      </c>
      <c r="P6" s="6">
        <f>D17+D8</f>
        <v>13619.753353651955</v>
      </c>
      <c r="Q6" s="34">
        <f>I8+I17</f>
        <v>14263.758784063841</v>
      </c>
    </row>
    <row r="7" spans="1:19" ht="14.4">
      <c r="A7" s="12" t="s">
        <v>4</v>
      </c>
      <c r="B7" s="1">
        <v>18</v>
      </c>
      <c r="C7" s="2">
        <v>15.062903719339714</v>
      </c>
      <c r="D7" s="10">
        <f t="shared" si="0"/>
        <v>271.13226694811482</v>
      </c>
      <c r="F7" s="12" t="s">
        <v>4</v>
      </c>
      <c r="G7" s="1">
        <v>32</v>
      </c>
      <c r="H7" s="2">
        <v>15.062903719339714</v>
      </c>
      <c r="I7" s="10">
        <f t="shared" si="1"/>
        <v>482.01291901887083</v>
      </c>
      <c r="O7" s="27" t="s">
        <v>23</v>
      </c>
      <c r="P7" s="6">
        <f>D8+D17+D26</f>
        <v>17649.951126029693</v>
      </c>
      <c r="Q7" s="33">
        <f>I8+I17+I26</f>
        <v>18809.441965797516</v>
      </c>
    </row>
    <row r="8" spans="1:19" thickBot="1">
      <c r="A8" s="13"/>
      <c r="B8" s="14">
        <f>SUM(B3:B7)</f>
        <v>305</v>
      </c>
      <c r="C8" s="14" t="s">
        <v>12</v>
      </c>
      <c r="D8" s="15">
        <f>SUM(D3:D7)</f>
        <v>6575.1706611346099</v>
      </c>
      <c r="F8" s="13"/>
      <c r="G8" s="14">
        <f>SUM(G3:G7)</f>
        <v>320</v>
      </c>
      <c r="H8" s="14" t="s">
        <v>12</v>
      </c>
      <c r="I8" s="15">
        <f>SUM(I3:I7)</f>
        <v>6855.0120468665991</v>
      </c>
      <c r="O8" s="27" t="s">
        <v>24</v>
      </c>
      <c r="P8" s="6">
        <f>D8+D17+D26+D35</f>
        <v>22215.645801898198</v>
      </c>
      <c r="Q8" s="33">
        <f>I8+I17+I26+I35</f>
        <v>24178.135360560707</v>
      </c>
    </row>
    <row r="9" spans="1:19" thickBot="1">
      <c r="O9" s="30" t="s">
        <v>25</v>
      </c>
      <c r="P9" s="31">
        <f>D8+D17+D26+D35+D44</f>
        <v>25137.893299068706</v>
      </c>
      <c r="Q9" s="32">
        <f>I8+I17+I26+I35+I44</f>
        <v>27655.107094874475</v>
      </c>
    </row>
    <row r="10" spans="1:19" thickBot="1">
      <c r="A10" s="61" t="s">
        <v>13</v>
      </c>
      <c r="B10" s="62"/>
      <c r="C10" s="62"/>
      <c r="D10" s="63"/>
      <c r="F10" s="61" t="s">
        <v>14</v>
      </c>
      <c r="G10" s="62"/>
      <c r="H10" s="62"/>
      <c r="I10" s="63"/>
    </row>
    <row r="11" spans="1:19" ht="14.4">
      <c r="A11" s="7" t="s">
        <v>8</v>
      </c>
      <c r="B11" s="1" t="s">
        <v>9</v>
      </c>
      <c r="C11" s="1" t="s">
        <v>10</v>
      </c>
      <c r="D11" s="8" t="s">
        <v>11</v>
      </c>
      <c r="F11" s="7" t="s">
        <v>8</v>
      </c>
      <c r="G11" s="1" t="s">
        <v>9</v>
      </c>
      <c r="H11" s="1" t="s">
        <v>10</v>
      </c>
      <c r="I11" s="8" t="s">
        <v>11</v>
      </c>
      <c r="O11" s="48" t="s">
        <v>36</v>
      </c>
      <c r="P11" s="49"/>
    </row>
    <row r="12" spans="1:19" ht="14.4">
      <c r="A12" s="9" t="s">
        <v>1</v>
      </c>
      <c r="B12" s="1">
        <v>41</v>
      </c>
      <c r="C12" s="2">
        <v>26.797339408906172</v>
      </c>
      <c r="D12" s="10">
        <f>B12*C12</f>
        <v>1098.690915765153</v>
      </c>
      <c r="F12" s="9" t="s">
        <v>1</v>
      </c>
      <c r="G12" s="1">
        <v>44</v>
      </c>
      <c r="H12" s="2">
        <v>26.797339408906172</v>
      </c>
      <c r="I12" s="10">
        <f>G12*H12</f>
        <v>1179.0829339918716</v>
      </c>
      <c r="O12" s="40" t="s">
        <v>37</v>
      </c>
      <c r="P12" s="41" t="s">
        <v>26</v>
      </c>
    </row>
    <row r="13" spans="1:19" ht="14.4">
      <c r="A13" s="11" t="s">
        <v>35</v>
      </c>
      <c r="B13" s="1">
        <v>42</v>
      </c>
      <c r="C13" s="2">
        <v>17.797339408906172</v>
      </c>
      <c r="D13" s="10">
        <f t="shared" ref="D13:D16" si="2">B13*C13</f>
        <v>747.48825517405919</v>
      </c>
      <c r="F13" s="11" t="s">
        <v>35</v>
      </c>
      <c r="G13" s="1">
        <v>61</v>
      </c>
      <c r="H13" s="2">
        <v>17.797339408906172</v>
      </c>
      <c r="I13" s="10">
        <f t="shared" ref="I13:I16" si="3">G13*H13</f>
        <v>1085.6377039432764</v>
      </c>
      <c r="O13" s="40" t="s">
        <v>38</v>
      </c>
      <c r="P13" s="42">
        <v>1246.6400000000001</v>
      </c>
      <c r="S13" s="46"/>
    </row>
    <row r="14" spans="1:19" ht="14.4">
      <c r="A14" s="12" t="s">
        <v>2</v>
      </c>
      <c r="B14" s="1">
        <v>116</v>
      </c>
      <c r="C14" s="2">
        <v>20.960733661233096</v>
      </c>
      <c r="D14" s="10">
        <f t="shared" si="2"/>
        <v>2431.4451047030393</v>
      </c>
      <c r="F14" s="12" t="s">
        <v>2</v>
      </c>
      <c r="G14" s="1">
        <v>125</v>
      </c>
      <c r="H14" s="2">
        <v>20.960733661233096</v>
      </c>
      <c r="I14" s="10">
        <f t="shared" si="3"/>
        <v>2620.0917076541368</v>
      </c>
      <c r="O14" s="50" t="s">
        <v>45</v>
      </c>
      <c r="P14" s="51"/>
      <c r="R14" s="16"/>
    </row>
    <row r="15" spans="1:19" ht="14.4">
      <c r="A15" s="12" t="s">
        <v>3</v>
      </c>
      <c r="B15" s="1">
        <v>69</v>
      </c>
      <c r="C15" s="2">
        <v>16.960733661233096</v>
      </c>
      <c r="D15" s="10">
        <f t="shared" si="2"/>
        <v>1170.2906226250836</v>
      </c>
      <c r="F15" s="12" t="s">
        <v>3</v>
      </c>
      <c r="G15" s="1">
        <v>60</v>
      </c>
      <c r="H15" s="2">
        <v>16.960733661233096</v>
      </c>
      <c r="I15" s="10">
        <f t="shared" si="3"/>
        <v>1017.6440196739858</v>
      </c>
      <c r="O15" s="40" t="s">
        <v>39</v>
      </c>
      <c r="P15" s="41" t="s">
        <v>26</v>
      </c>
    </row>
    <row r="16" spans="1:19" ht="14.4">
      <c r="A16" s="12" t="s">
        <v>4</v>
      </c>
      <c r="B16" s="1">
        <v>106</v>
      </c>
      <c r="C16" s="2">
        <v>15.062903719339714</v>
      </c>
      <c r="D16" s="10">
        <f t="shared" si="2"/>
        <v>1596.6677942500096</v>
      </c>
      <c r="F16" s="12" t="s">
        <v>4</v>
      </c>
      <c r="G16" s="1">
        <v>100</v>
      </c>
      <c r="H16" s="2">
        <v>15.062903719339714</v>
      </c>
      <c r="I16" s="10">
        <f t="shared" si="3"/>
        <v>1506.2903719339713</v>
      </c>
      <c r="O16" s="40" t="s">
        <v>42</v>
      </c>
      <c r="P16" s="42">
        <v>500</v>
      </c>
    </row>
    <row r="17" spans="1:18" thickBot="1">
      <c r="A17" s="13"/>
      <c r="B17" s="14">
        <f>SUM(B12:B16)</f>
        <v>374</v>
      </c>
      <c r="C17" s="14" t="s">
        <v>12</v>
      </c>
      <c r="D17" s="15">
        <f>SUM(D12:D16)</f>
        <v>7044.5826925173442</v>
      </c>
      <c r="F17" s="13"/>
      <c r="G17" s="14">
        <f>SUM(G12:G16)</f>
        <v>390</v>
      </c>
      <c r="H17" s="14" t="s">
        <v>12</v>
      </c>
      <c r="I17" s="15">
        <f>SUM(I12:I16)</f>
        <v>7408.7467371972425</v>
      </c>
      <c r="O17" s="40" t="s">
        <v>40</v>
      </c>
      <c r="P17" s="42">
        <v>200</v>
      </c>
    </row>
    <row r="18" spans="1:18" thickBot="1">
      <c r="O18" s="38" t="s">
        <v>41</v>
      </c>
      <c r="P18" s="43">
        <v>160</v>
      </c>
    </row>
    <row r="19" spans="1:18" thickBot="1">
      <c r="A19" s="64" t="s">
        <v>15</v>
      </c>
      <c r="B19" s="65"/>
      <c r="C19" s="65"/>
      <c r="D19" s="66"/>
      <c r="F19" s="67" t="s">
        <v>27</v>
      </c>
      <c r="G19" s="65"/>
      <c r="H19" s="65"/>
      <c r="I19" s="66"/>
      <c r="O19" s="45" t="s">
        <v>44</v>
      </c>
      <c r="P19" s="44">
        <f>SUM(P16:P18)</f>
        <v>860</v>
      </c>
    </row>
    <row r="20" spans="1:18" thickBot="1">
      <c r="A20" s="7" t="s">
        <v>8</v>
      </c>
      <c r="B20" s="1" t="s">
        <v>9</v>
      </c>
      <c r="C20" s="1" t="s">
        <v>10</v>
      </c>
      <c r="D20" s="8" t="s">
        <v>11</v>
      </c>
      <c r="F20" s="7" t="s">
        <v>8</v>
      </c>
      <c r="G20" s="1" t="s">
        <v>9</v>
      </c>
      <c r="H20" s="1" t="s">
        <v>10</v>
      </c>
      <c r="I20" s="8" t="s">
        <v>11</v>
      </c>
    </row>
    <row r="21" spans="1:18" ht="14.4">
      <c r="A21" s="9" t="s">
        <v>1</v>
      </c>
      <c r="B21" s="1">
        <v>38</v>
      </c>
      <c r="C21" s="2">
        <v>26.797339408906172</v>
      </c>
      <c r="D21" s="10">
        <f>B21*C21</f>
        <v>1018.2988975384345</v>
      </c>
      <c r="F21" s="9" t="s">
        <v>1</v>
      </c>
      <c r="G21" s="1">
        <v>38</v>
      </c>
      <c r="H21" s="2">
        <v>26.797339408906172</v>
      </c>
      <c r="I21" s="10">
        <f>G21*H21</f>
        <v>1018.2988975384345</v>
      </c>
      <c r="O21" s="17"/>
      <c r="P21" s="36" t="s">
        <v>32</v>
      </c>
      <c r="Q21" s="36" t="s">
        <v>33</v>
      </c>
      <c r="R21" s="37" t="s">
        <v>43</v>
      </c>
    </row>
    <row r="22" spans="1:18" thickBot="1">
      <c r="A22" s="11" t="s">
        <v>35</v>
      </c>
      <c r="B22" s="1">
        <v>30</v>
      </c>
      <c r="C22" s="2">
        <v>17.797339408906172</v>
      </c>
      <c r="D22" s="10">
        <f t="shared" ref="D22:D25" si="4">B22*C22</f>
        <v>533.92018226718517</v>
      </c>
      <c r="F22" s="11" t="s">
        <v>35</v>
      </c>
      <c r="G22" s="1">
        <v>45</v>
      </c>
      <c r="H22" s="2">
        <v>17.797339408906172</v>
      </c>
      <c r="I22" s="10">
        <f t="shared" ref="I22:I25" si="5">G22*H22</f>
        <v>800.8802734007777</v>
      </c>
      <c r="O22" s="39" t="s">
        <v>34</v>
      </c>
      <c r="P22" s="35">
        <v>35625</v>
      </c>
      <c r="Q22" s="35">
        <f>Q9</f>
        <v>27655.107094874475</v>
      </c>
      <c r="R22" s="21">
        <f>Q9+P13+P16+P17+P18</f>
        <v>29761.747094874474</v>
      </c>
    </row>
    <row r="23" spans="1:18" thickBot="1">
      <c r="A23" s="12" t="s">
        <v>2</v>
      </c>
      <c r="B23" s="1">
        <v>60</v>
      </c>
      <c r="C23" s="2">
        <v>20.960733661233096</v>
      </c>
      <c r="D23" s="10">
        <f t="shared" si="4"/>
        <v>1257.6440196739857</v>
      </c>
      <c r="F23" s="12" t="s">
        <v>2</v>
      </c>
      <c r="G23" s="1">
        <v>44</v>
      </c>
      <c r="H23" s="2">
        <v>20.960733661233096</v>
      </c>
      <c r="I23" s="10">
        <f t="shared" si="5"/>
        <v>922.27228109425619</v>
      </c>
      <c r="Q23" s="3"/>
    </row>
    <row r="24" spans="1:18" ht="14.4">
      <c r="A24" s="12" t="s">
        <v>3</v>
      </c>
      <c r="B24" s="1">
        <v>16</v>
      </c>
      <c r="C24" s="2">
        <v>16.960733661233096</v>
      </c>
      <c r="D24" s="10">
        <f t="shared" si="4"/>
        <v>271.37173857972954</v>
      </c>
      <c r="F24" s="12" t="s">
        <v>3</v>
      </c>
      <c r="G24" s="1">
        <v>30</v>
      </c>
      <c r="H24" s="2">
        <v>16.960733661233096</v>
      </c>
      <c r="I24" s="10">
        <f t="shared" si="5"/>
        <v>508.82200983699289</v>
      </c>
      <c r="K24" s="17"/>
      <c r="L24" s="22" t="s">
        <v>30</v>
      </c>
    </row>
    <row r="25" spans="1:18" thickBot="1">
      <c r="A25" s="12" t="s">
        <v>4</v>
      </c>
      <c r="B25" s="1">
        <v>63</v>
      </c>
      <c r="C25" s="2">
        <v>15.062903719339714</v>
      </c>
      <c r="D25" s="10">
        <f t="shared" si="4"/>
        <v>948.96293431840195</v>
      </c>
      <c r="F25" s="12" t="s">
        <v>4</v>
      </c>
      <c r="G25" s="1">
        <v>86</v>
      </c>
      <c r="H25" s="2">
        <v>15.062903719339714</v>
      </c>
      <c r="I25" s="10">
        <f t="shared" si="5"/>
        <v>1295.4097198632153</v>
      </c>
      <c r="K25" s="23" t="s">
        <v>1</v>
      </c>
      <c r="L25" s="18">
        <f>D3+D12+D21+D30+D39</f>
        <v>6645.7401734087298</v>
      </c>
    </row>
    <row r="26" spans="1:18" thickBot="1">
      <c r="A26" s="13"/>
      <c r="B26" s="14">
        <f>SUM(B21:B25)</f>
        <v>207</v>
      </c>
      <c r="C26" s="14" t="s">
        <v>12</v>
      </c>
      <c r="D26" s="15">
        <f>SUM(D21:D25)</f>
        <v>4030.1977723777368</v>
      </c>
      <c r="F26" s="13"/>
      <c r="G26" s="14">
        <f>SUM(G21:G25)</f>
        <v>243</v>
      </c>
      <c r="H26" s="14" t="s">
        <v>12</v>
      </c>
      <c r="I26" s="15">
        <f>SUM(I21:I25)</f>
        <v>4545.683181733677</v>
      </c>
      <c r="K26" s="11" t="s">
        <v>35</v>
      </c>
      <c r="L26" s="18">
        <f>D4+D13+D22+D31+D40</f>
        <v>3310.305130056548</v>
      </c>
      <c r="R26" s="47" t="s">
        <v>46</v>
      </c>
    </row>
    <row r="27" spans="1:18" thickBot="1">
      <c r="K27" s="19" t="s">
        <v>2</v>
      </c>
      <c r="L27" s="18">
        <f>D5+D14+D23+D32+D41</f>
        <v>8069.8824595747428</v>
      </c>
    </row>
    <row r="28" spans="1:18" ht="14.4">
      <c r="A28" s="52" t="s">
        <v>16</v>
      </c>
      <c r="B28" s="53"/>
      <c r="C28" s="53"/>
      <c r="D28" s="54"/>
      <c r="F28" s="68" t="s">
        <v>28</v>
      </c>
      <c r="G28" s="53"/>
      <c r="H28" s="53"/>
      <c r="I28" s="54"/>
      <c r="K28" s="19" t="s">
        <v>3</v>
      </c>
      <c r="L28" s="18">
        <f>D6+D15+D24+D33+D42</f>
        <v>2578.0315165074308</v>
      </c>
    </row>
    <row r="29" spans="1:18" thickBot="1">
      <c r="A29" s="7" t="s">
        <v>8</v>
      </c>
      <c r="B29" s="1" t="s">
        <v>9</v>
      </c>
      <c r="C29" s="1" t="s">
        <v>10</v>
      </c>
      <c r="D29" s="8" t="s">
        <v>11</v>
      </c>
      <c r="F29" s="7" t="s">
        <v>8</v>
      </c>
      <c r="G29" s="1" t="s">
        <v>9</v>
      </c>
      <c r="H29" s="1" t="s">
        <v>10</v>
      </c>
      <c r="I29" s="8" t="s">
        <v>11</v>
      </c>
      <c r="K29" s="20" t="s">
        <v>4</v>
      </c>
      <c r="L29" s="21">
        <f>D7+D16+D25+D34+D43</f>
        <v>4533.9340195212535</v>
      </c>
    </row>
    <row r="30" spans="1:18" thickBot="1">
      <c r="A30" s="9" t="s">
        <v>1</v>
      </c>
      <c r="B30" s="1">
        <v>38</v>
      </c>
      <c r="C30" s="2">
        <v>26.797339408906172</v>
      </c>
      <c r="D30" s="10">
        <f>B30*C30</f>
        <v>1018.2988975384345</v>
      </c>
      <c r="F30" s="9" t="s">
        <v>1</v>
      </c>
      <c r="G30" s="1">
        <v>46</v>
      </c>
      <c r="H30" s="2">
        <v>26.797339408906172</v>
      </c>
      <c r="I30" s="10">
        <f>G30*H30</f>
        <v>1232.677612809684</v>
      </c>
    </row>
    <row r="31" spans="1:18" ht="14.4">
      <c r="A31" s="11" t="s">
        <v>35</v>
      </c>
      <c r="B31" s="1">
        <v>45</v>
      </c>
      <c r="C31" s="2">
        <v>17.797339408906172</v>
      </c>
      <c r="D31" s="10">
        <f t="shared" ref="D31:D34" si="6">B31*C31</f>
        <v>800.8802734007777</v>
      </c>
      <c r="F31" s="11" t="s">
        <v>35</v>
      </c>
      <c r="G31" s="1">
        <v>70</v>
      </c>
      <c r="H31" s="2">
        <v>17.797339408906172</v>
      </c>
      <c r="I31" s="10">
        <f t="shared" ref="I31:I34" si="7">G31*H31</f>
        <v>1245.813758623432</v>
      </c>
      <c r="K31" s="17"/>
      <c r="L31" s="22" t="s">
        <v>31</v>
      </c>
    </row>
    <row r="32" spans="1:18" ht="14.4">
      <c r="A32" s="12" t="s">
        <v>2</v>
      </c>
      <c r="B32" s="1">
        <v>56</v>
      </c>
      <c r="C32" s="2">
        <v>20.960733661233096</v>
      </c>
      <c r="D32" s="10">
        <f t="shared" si="6"/>
        <v>1173.8010850290534</v>
      </c>
      <c r="F32" s="12" t="s">
        <v>2</v>
      </c>
      <c r="G32" s="1">
        <v>36</v>
      </c>
      <c r="H32" s="2">
        <v>20.960733661233096</v>
      </c>
      <c r="I32" s="10">
        <f t="shared" si="7"/>
        <v>754.58641180439145</v>
      </c>
      <c r="K32" s="23" t="s">
        <v>1</v>
      </c>
      <c r="L32" s="18">
        <f>I3+I12+I21+I30+I39</f>
        <v>7101.2949433601352</v>
      </c>
    </row>
    <row r="33" spans="1:12" ht="14.4">
      <c r="A33" s="12" t="s">
        <v>3</v>
      </c>
      <c r="B33" s="1">
        <v>35</v>
      </c>
      <c r="C33" s="2">
        <v>16.960733661233096</v>
      </c>
      <c r="D33" s="10">
        <f t="shared" si="6"/>
        <v>593.62567814315832</v>
      </c>
      <c r="F33" s="12" t="s">
        <v>3</v>
      </c>
      <c r="G33" s="1">
        <v>30</v>
      </c>
      <c r="H33" s="2">
        <v>16.960733661233096</v>
      </c>
      <c r="I33" s="10">
        <f t="shared" si="7"/>
        <v>508.82200983699289</v>
      </c>
      <c r="K33" s="11" t="s">
        <v>35</v>
      </c>
      <c r="L33" s="18">
        <f>I4+I13+I22+I31+I40</f>
        <v>4662.9029251334168</v>
      </c>
    </row>
    <row r="34" spans="1:12" ht="14.4">
      <c r="A34" s="12" t="s">
        <v>4</v>
      </c>
      <c r="B34" s="1">
        <v>65</v>
      </c>
      <c r="C34" s="2">
        <v>15.062903719339714</v>
      </c>
      <c r="D34" s="10">
        <f t="shared" si="6"/>
        <v>979.08874175708138</v>
      </c>
      <c r="F34" s="12" t="s">
        <v>4</v>
      </c>
      <c r="G34" s="1">
        <v>108</v>
      </c>
      <c r="H34" s="2">
        <v>15.062903719339714</v>
      </c>
      <c r="I34" s="10">
        <f t="shared" si="7"/>
        <v>1626.793601688689</v>
      </c>
      <c r="K34" s="19" t="s">
        <v>2</v>
      </c>
      <c r="L34" s="18">
        <f t="shared" ref="L34:L36" si="8">I5+I14+I23+I32+I41</f>
        <v>7357.2175150928169</v>
      </c>
    </row>
    <row r="35" spans="1:12" thickBot="1">
      <c r="A35" s="13"/>
      <c r="B35" s="14">
        <f>SUM(B30:B34)</f>
        <v>239</v>
      </c>
      <c r="C35" s="14" t="s">
        <v>12</v>
      </c>
      <c r="D35" s="15">
        <f>SUM(D30:D34)</f>
        <v>4565.6946758685053</v>
      </c>
      <c r="F35" s="13"/>
      <c r="G35" s="14">
        <f>SUM(G30:G34)</f>
        <v>290</v>
      </c>
      <c r="H35" s="14" t="s">
        <v>12</v>
      </c>
      <c r="I35" s="15">
        <f>SUM(I30:I34)</f>
        <v>5368.6933947631896</v>
      </c>
      <c r="K35" s="19" t="s">
        <v>3</v>
      </c>
      <c r="L35" s="18">
        <f t="shared" si="8"/>
        <v>2764.5995867809943</v>
      </c>
    </row>
    <row r="36" spans="1:12" ht="15" customHeight="1" thickBot="1">
      <c r="K36" s="20" t="s">
        <v>4</v>
      </c>
      <c r="L36" s="21">
        <f t="shared" si="8"/>
        <v>5769.0921245071095</v>
      </c>
    </row>
    <row r="37" spans="1:12" ht="14.4">
      <c r="A37" s="55" t="s">
        <v>17</v>
      </c>
      <c r="B37" s="56"/>
      <c r="C37" s="56"/>
      <c r="D37" s="57"/>
      <c r="F37" s="69" t="s">
        <v>29</v>
      </c>
      <c r="G37" s="56"/>
      <c r="H37" s="56"/>
      <c r="I37" s="57"/>
    </row>
    <row r="38" spans="1:12" ht="14.4">
      <c r="A38" s="7" t="s">
        <v>8</v>
      </c>
      <c r="B38" s="1" t="s">
        <v>9</v>
      </c>
      <c r="C38" s="1" t="s">
        <v>10</v>
      </c>
      <c r="D38" s="8" t="s">
        <v>11</v>
      </c>
      <c r="F38" s="7" t="s">
        <v>8</v>
      </c>
      <c r="G38" s="1" t="s">
        <v>9</v>
      </c>
      <c r="H38" s="1" t="s">
        <v>10</v>
      </c>
      <c r="I38" s="8" t="s">
        <v>11</v>
      </c>
    </row>
    <row r="39" spans="1:12" ht="14.4">
      <c r="A39" s="9" t="s">
        <v>1</v>
      </c>
      <c r="B39" s="1">
        <v>40</v>
      </c>
      <c r="C39" s="2">
        <v>26.797339408906172</v>
      </c>
      <c r="D39" s="10">
        <f>B39*C39</f>
        <v>1071.893576356247</v>
      </c>
      <c r="F39" s="9" t="s">
        <v>1</v>
      </c>
      <c r="G39" s="1">
        <v>42</v>
      </c>
      <c r="H39" s="2">
        <v>26.797339408906172</v>
      </c>
      <c r="I39" s="10">
        <f>G39*H39</f>
        <v>1125.4882551740593</v>
      </c>
    </row>
    <row r="40" spans="1:12" ht="14.4">
      <c r="A40" s="11" t="s">
        <v>35</v>
      </c>
      <c r="B40" s="1">
        <v>15</v>
      </c>
      <c r="C40" s="2">
        <v>17.797339408906172</v>
      </c>
      <c r="D40" s="10">
        <f t="shared" ref="D40:D43" si="9">B40*C40</f>
        <v>266.96009113359258</v>
      </c>
      <c r="F40" s="11" t="s">
        <v>35</v>
      </c>
      <c r="G40" s="1">
        <v>36</v>
      </c>
      <c r="H40" s="2">
        <v>17.797339408906172</v>
      </c>
      <c r="I40" s="10">
        <f t="shared" ref="I40:I43" si="10">G40*H40</f>
        <v>640.70421872062218</v>
      </c>
    </row>
    <row r="41" spans="1:12" ht="14.4">
      <c r="A41" s="12" t="s">
        <v>2</v>
      </c>
      <c r="B41" s="1">
        <v>29</v>
      </c>
      <c r="C41" s="2">
        <v>20.960733661233096</v>
      </c>
      <c r="D41" s="10">
        <f t="shared" si="9"/>
        <v>607.86127617575983</v>
      </c>
      <c r="F41" s="12" t="s">
        <v>2</v>
      </c>
      <c r="G41" s="1">
        <v>18</v>
      </c>
      <c r="H41" s="2">
        <v>20.960733661233096</v>
      </c>
      <c r="I41" s="10">
        <f t="shared" si="10"/>
        <v>377.29320590219572</v>
      </c>
    </row>
    <row r="42" spans="1:12" ht="14.4">
      <c r="A42" s="12" t="s">
        <v>3</v>
      </c>
      <c r="B42" s="1">
        <v>14</v>
      </c>
      <c r="C42" s="2">
        <v>16.960733661233096</v>
      </c>
      <c r="D42" s="10">
        <f t="shared" si="9"/>
        <v>237.45027125726335</v>
      </c>
      <c r="F42" s="12" t="s">
        <v>3</v>
      </c>
      <c r="G42" s="1">
        <v>28</v>
      </c>
      <c r="H42" s="2">
        <v>16.960733661233096</v>
      </c>
      <c r="I42" s="10">
        <f t="shared" si="10"/>
        <v>474.90054251452671</v>
      </c>
    </row>
    <row r="43" spans="1:12" ht="14.4">
      <c r="A43" s="12" t="s">
        <v>4</v>
      </c>
      <c r="B43" s="1">
        <v>49</v>
      </c>
      <c r="C43" s="2">
        <v>15.062903719339714</v>
      </c>
      <c r="D43" s="10">
        <f t="shared" si="9"/>
        <v>738.08228224764594</v>
      </c>
      <c r="F43" s="12" t="s">
        <v>4</v>
      </c>
      <c r="G43" s="1">
        <v>57</v>
      </c>
      <c r="H43" s="2">
        <v>15.062903719339714</v>
      </c>
      <c r="I43" s="10">
        <f t="shared" si="10"/>
        <v>858.58551200236366</v>
      </c>
    </row>
    <row r="44" spans="1:12" thickBot="1">
      <c r="A44" s="13"/>
      <c r="B44" s="14">
        <f>SUM(B39:B43)</f>
        <v>147</v>
      </c>
      <c r="C44" s="14" t="s">
        <v>12</v>
      </c>
      <c r="D44" s="15">
        <f>SUM(D39:D43)</f>
        <v>2922.2474971705087</v>
      </c>
      <c r="F44" s="13"/>
      <c r="G44" s="14">
        <f>SUM(G39:G43)</f>
        <v>181</v>
      </c>
      <c r="H44" s="14" t="s">
        <v>12</v>
      </c>
      <c r="I44" s="15">
        <f>SUM(I39:I43)</f>
        <v>3476.9717343137672</v>
      </c>
    </row>
    <row r="46" spans="1:12" ht="15" customHeight="1" thickBot="1"/>
    <row r="47" spans="1:12" ht="15" customHeight="1">
      <c r="A47" s="77" t="s">
        <v>47</v>
      </c>
      <c r="B47" s="70" t="s">
        <v>5</v>
      </c>
      <c r="C47" s="71"/>
      <c r="D47" s="72"/>
    </row>
    <row r="48" spans="1:12" ht="15" customHeight="1" thickBot="1">
      <c r="A48" s="73"/>
      <c r="B48" s="74" t="s">
        <v>0</v>
      </c>
      <c r="C48" s="75"/>
      <c r="D48" s="76"/>
    </row>
  </sheetData>
  <mergeCells count="12">
    <mergeCell ref="O11:P11"/>
    <mergeCell ref="O14:P14"/>
    <mergeCell ref="A28:D28"/>
    <mergeCell ref="A37:D37"/>
    <mergeCell ref="A1:D1"/>
    <mergeCell ref="F1:I1"/>
    <mergeCell ref="A10:D10"/>
    <mergeCell ref="F10:I10"/>
    <mergeCell ref="A19:D19"/>
    <mergeCell ref="F19:I19"/>
    <mergeCell ref="F28:I28"/>
    <mergeCell ref="F37:I37"/>
  </mergeCells>
  <hyperlinks>
    <hyperlink ref="B47" r:id="rId1" xr:uid="{21DB8318-AEA8-4656-B100-5EC85CBFEE29}"/>
    <hyperlink ref="B48" r:id="rId2" xr:uid="{507227AA-B72D-40B5-9100-2CC8FA6A632A}"/>
  </hyperlinks>
  <pageMargins left="0.7" right="0.7" top="0.75" bottom="0.75" header="0.3" footer="0.3"/>
  <pageSetup paperSize="9" orientation="portrait" verticalDpi="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Obrasocial1</dc:creator>
  <cp:lastModifiedBy>Lautaro Lombardi</cp:lastModifiedBy>
  <dcterms:created xsi:type="dcterms:W3CDTF">2024-05-15T17:51:44Z</dcterms:created>
  <dcterms:modified xsi:type="dcterms:W3CDTF">2024-06-20T17:37:39Z</dcterms:modified>
</cp:coreProperties>
</file>