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jpeg" ContentType="image/jpeg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pivotTables/pivotTable1.xml" ContentType="application/vnd.openxmlformats-officedocument.spreadsheetml.pivotTable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worksheets/sheet22.xml" ContentType="application/vnd.openxmlformats-officedocument.spreadsheetml.worksheet+xml"/>
  <Override PartName="/xl/tables/table21.xml" ContentType="application/vnd.openxmlformats-officedocument.spreadsheetml.table+xml"/>
  <Override PartName="/xl/drawings/drawing22.xml" ContentType="application/vnd.openxmlformats-officedocument.drawing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3"/>
  <workbookPr filterPrivacy="1" codeName="ThisWorkbook"/>
  <xr:revisionPtr revIDLastSave="73" documentId="13_ncr:1_{B0494162-0A46-4F32-9252-C61E87847DED}" xr6:coauthVersionLast="45" xr6:coauthVersionMax="45" xr10:uidLastSave="{872E682B-CF6A-4F97-A5FC-9621B3732944}"/>
  <bookViews>
    <workbookView xWindow="-120" yWindow="-120" windowWidth="28950" windowHeight="16110" xr2:uid="{00000000-000D-0000-FFFF-FFFF00000000}"/>
  </bookViews>
  <sheets>
    <sheet name="Lista de clases" sheetId="1" r:id="rId1"/>
    <sheet name="Fechas límite" sheetId="2" r:id="rId2"/>
    <sheet name="Programación semanal" sheetId="4" r:id="rId3"/>
    <sheet name="Calendario semestral " sheetId="6" r:id="rId4"/>
  </sheets>
  <definedNames>
    <definedName name="EventosSemestre">'Calendario semestral '!$B$21:$B$50</definedName>
    <definedName name="Lista_IDCurso">Tabla_ListaDeClases[Id. del curso]</definedName>
    <definedName name="Mes1" localSheetId="3">'Calendario semestral '!$B$4:$H$9</definedName>
    <definedName name="Mes2" localSheetId="3">'Calendario semestral '!$J$4:$P$9</definedName>
    <definedName name="Mes3" localSheetId="3">'Calendario semestral '!$B$12:$H$17</definedName>
    <definedName name="Mes4" localSheetId="3">'Calendario semestral '!$J$12:$P$17</definedName>
    <definedName name="ProgramaciónAño">'Calendario semestral '!$R$4</definedName>
    <definedName name="ScheduleEnd">EDATE(ScheduleStart,4)-1</definedName>
    <definedName name="ScheduleSemester">'Calendario semestral '!$R$2</definedName>
    <definedName name="ScheduleStart">'Calendario semestral '!$R$6</definedName>
    <definedName name="VerFechasLímiteDelSemestre">'Calendario semestral '!$B$22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4" i="2"/>
  <c r="C5" i="2"/>
  <c r="C6" i="2"/>
  <c r="C7" i="2"/>
  <c r="C8" i="2"/>
  <c r="C3" i="2"/>
  <c r="R6" i="6" l="1"/>
  <c r="M10" i="6" s="1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M2" i="6" l="1"/>
  <c r="E10" i="6"/>
  <c r="E2" i="6"/>
  <c r="G3" i="2"/>
  <c r="H3" i="2" s="1"/>
  <c r="G7" i="2" l="1"/>
  <c r="H7" i="2" s="1"/>
  <c r="J8" i="1" l="1"/>
  <c r="F8" i="1"/>
  <c r="J7" i="1"/>
  <c r="F7" i="1"/>
  <c r="J6" i="1"/>
  <c r="F6" i="1"/>
  <c r="J5" i="1"/>
  <c r="F5" i="1"/>
  <c r="J4" i="1"/>
  <c r="F4" i="1"/>
  <c r="D9" i="2"/>
  <c r="D8" i="2"/>
  <c r="D7" i="2"/>
  <c r="D6" i="2"/>
  <c r="D5" i="2"/>
  <c r="D4" i="2"/>
  <c r="D3" i="2"/>
  <c r="F3" i="1"/>
  <c r="G9" i="2"/>
  <c r="H9" i="2" s="1"/>
  <c r="G8" i="2"/>
  <c r="H8" i="2" s="1"/>
  <c r="G6" i="2"/>
  <c r="H6" i="2" s="1"/>
  <c r="G5" i="2"/>
  <c r="H5" i="2" s="1"/>
  <c r="G4" i="2"/>
  <c r="H4" i="2" s="1"/>
  <c r="R4" i="6"/>
  <c r="J3" i="1"/>
  <c r="S21" i="6"/>
  <c r="S22" i="6"/>
  <c r="S23" i="6"/>
  <c r="S24" i="6"/>
  <c r="I3" i="2" l="1"/>
  <c r="J3" i="2" s="1"/>
  <c r="I4" i="2"/>
  <c r="I6" i="2"/>
  <c r="I7" i="2"/>
  <c r="I8" i="2"/>
  <c r="I5" i="2"/>
  <c r="I9" i="2"/>
  <c r="B10" i="6"/>
  <c r="B2" i="6"/>
  <c r="B12" i="6"/>
  <c r="C12" i="6" s="1"/>
  <c r="D12" i="6" s="1"/>
  <c r="E12" i="6" s="1"/>
  <c r="F12" i="6" s="1"/>
  <c r="B4" i="6"/>
  <c r="D2" i="6"/>
  <c r="L10" i="6"/>
  <c r="L2" i="6"/>
  <c r="D10" i="6"/>
  <c r="J10" i="6"/>
  <c r="J2" i="6"/>
  <c r="J4" i="2" l="1"/>
  <c r="G12" i="6"/>
  <c r="H12" i="6" s="1"/>
  <c r="B13" i="6" s="1"/>
  <c r="C13" i="6" s="1"/>
  <c r="D13" i="6" s="1"/>
  <c r="E13" i="6" s="1"/>
  <c r="F13" i="6" s="1"/>
  <c r="G13" i="6" s="1"/>
  <c r="H13" i="6" s="1"/>
  <c r="B14" i="6" s="1"/>
  <c r="C14" i="6" s="1"/>
  <c r="D14" i="6" s="1"/>
  <c r="E14" i="6" s="1"/>
  <c r="F14" i="6" s="1"/>
  <c r="G14" i="6" s="1"/>
  <c r="H14" i="6" s="1"/>
  <c r="B15" i="6" s="1"/>
  <c r="C15" i="6" s="1"/>
  <c r="D15" i="6" s="1"/>
  <c r="E15" i="6" s="1"/>
  <c r="F15" i="6" s="1"/>
  <c r="G15" i="6" s="1"/>
  <c r="H15" i="6" s="1"/>
  <c r="B16" i="6" s="1"/>
  <c r="C16" i="6" s="1"/>
  <c r="D16" i="6" s="1"/>
  <c r="E16" i="6" s="1"/>
  <c r="F16" i="6" s="1"/>
  <c r="G16" i="6" s="1"/>
  <c r="H16" i="6" s="1"/>
  <c r="B17" i="6" s="1"/>
  <c r="C17" i="6" s="1"/>
  <c r="D17" i="6" s="1"/>
  <c r="E17" i="6" s="1"/>
  <c r="F17" i="6" s="1"/>
  <c r="G17" i="6" s="1"/>
  <c r="H17" i="6" s="1"/>
  <c r="C4" i="6"/>
  <c r="D4" i="6" s="1"/>
  <c r="E4" i="6" s="1"/>
  <c r="F4" i="6" s="1"/>
  <c r="G4" i="6" s="1"/>
  <c r="H4" i="6" s="1"/>
  <c r="B5" i="6" s="1"/>
  <c r="J4" i="6"/>
  <c r="K4" i="6" s="1"/>
  <c r="L4" i="6" s="1"/>
  <c r="M4" i="6" s="1"/>
  <c r="N4" i="6" s="1"/>
  <c r="O4" i="6" s="1"/>
  <c r="P4" i="6" s="1"/>
  <c r="J5" i="6" s="1"/>
  <c r="K5" i="6" s="1"/>
  <c r="L5" i="6" s="1"/>
  <c r="M5" i="6" s="1"/>
  <c r="N5" i="6" s="1"/>
  <c r="O5" i="6" s="1"/>
  <c r="P5" i="6" s="1"/>
  <c r="J6" i="6" s="1"/>
  <c r="K6" i="6" s="1"/>
  <c r="L6" i="6" s="1"/>
  <c r="M6" i="6" s="1"/>
  <c r="N6" i="6" s="1"/>
  <c r="O6" i="6" s="1"/>
  <c r="P6" i="6" s="1"/>
  <c r="J7" i="6" s="1"/>
  <c r="K7" i="6" s="1"/>
  <c r="L7" i="6" s="1"/>
  <c r="M7" i="6" s="1"/>
  <c r="N7" i="6" s="1"/>
  <c r="O7" i="6" s="1"/>
  <c r="P7" i="6" s="1"/>
  <c r="J8" i="6" s="1"/>
  <c r="K8" i="6" s="1"/>
  <c r="L8" i="6" s="1"/>
  <c r="M8" i="6" s="1"/>
  <c r="N8" i="6" s="1"/>
  <c r="O8" i="6" s="1"/>
  <c r="J12" i="6"/>
  <c r="K12" i="6" s="1"/>
  <c r="L12" i="6" s="1"/>
  <c r="M12" i="6" s="1"/>
  <c r="N12" i="6" s="1"/>
  <c r="O12" i="6" s="1"/>
  <c r="P12" i="6" s="1"/>
  <c r="J13" i="6" s="1"/>
  <c r="K13" i="6" s="1"/>
  <c r="L13" i="6" s="1"/>
  <c r="M13" i="6" s="1"/>
  <c r="N13" i="6" s="1"/>
  <c r="O13" i="6" s="1"/>
  <c r="P13" i="6" s="1"/>
  <c r="J14" i="6" s="1"/>
  <c r="K14" i="6" s="1"/>
  <c r="L14" i="6" s="1"/>
  <c r="M14" i="6" s="1"/>
  <c r="N14" i="6" s="1"/>
  <c r="O14" i="6" s="1"/>
  <c r="P14" i="6" s="1"/>
  <c r="J15" i="6" s="1"/>
  <c r="K15" i="6" s="1"/>
  <c r="L15" i="6" s="1"/>
  <c r="M15" i="6" s="1"/>
  <c r="N15" i="6" s="1"/>
  <c r="O15" i="6" s="1"/>
  <c r="P15" i="6" s="1"/>
  <c r="J16" i="6" s="1"/>
  <c r="K16" i="6" s="1"/>
  <c r="L16" i="6" s="1"/>
  <c r="M16" i="6" s="1"/>
  <c r="N16" i="6" s="1"/>
  <c r="O16" i="6" s="1"/>
  <c r="P16" i="6" s="1"/>
  <c r="J17" i="6" s="1"/>
  <c r="K17" i="6" s="1"/>
  <c r="L17" i="6" s="1"/>
  <c r="M17" i="6" s="1"/>
  <c r="N17" i="6" s="1"/>
  <c r="O17" i="6" s="1"/>
  <c r="P17" i="6" s="1"/>
  <c r="J5" i="2" l="1"/>
  <c r="J6" i="2" s="1"/>
  <c r="C5" i="6"/>
  <c r="D5" i="6" s="1"/>
  <c r="E5" i="6" s="1"/>
  <c r="F5" i="6" s="1"/>
  <c r="G5" i="6" s="1"/>
  <c r="H5" i="6" s="1"/>
  <c r="B6" i="6" s="1"/>
  <c r="P8" i="6"/>
  <c r="J9" i="6" s="1"/>
  <c r="K9" i="6" s="1"/>
  <c r="L9" i="6" s="1"/>
  <c r="M9" i="6" s="1"/>
  <c r="N9" i="6" s="1"/>
  <c r="O9" i="6" s="1"/>
  <c r="P9" i="6" s="1"/>
  <c r="J7" i="2" l="1"/>
  <c r="C6" i="6"/>
  <c r="D6" i="6" s="1"/>
  <c r="E6" i="6" s="1"/>
  <c r="F6" i="6" s="1"/>
  <c r="G6" i="6" s="1"/>
  <c r="H6" i="6" s="1"/>
  <c r="B7" i="6" s="1"/>
  <c r="J8" i="2" l="1"/>
  <c r="K3" i="2"/>
  <c r="K4" i="2"/>
  <c r="C7" i="6"/>
  <c r="D7" i="6" s="1"/>
  <c r="E7" i="6" s="1"/>
  <c r="F7" i="6" s="1"/>
  <c r="G7" i="6" s="1"/>
  <c r="H7" i="6" s="1"/>
  <c r="B8" i="6" s="1"/>
  <c r="C22" i="6"/>
  <c r="B21" i="6"/>
  <c r="J9" i="2" l="1"/>
  <c r="K6" i="2"/>
  <c r="C8" i="6"/>
  <c r="D8" i="6" s="1"/>
  <c r="E8" i="6" s="1"/>
  <c r="F8" i="6" s="1"/>
  <c r="G8" i="6" s="1"/>
  <c r="H8" i="6" s="1"/>
  <c r="B9" i="6" s="1"/>
  <c r="J21" i="6"/>
  <c r="D21" i="6"/>
  <c r="B24" i="6"/>
  <c r="J22" i="6"/>
  <c r="B22" i="6"/>
  <c r="D22" i="6"/>
  <c r="C21" i="6"/>
  <c r="K8" i="2" l="1"/>
  <c r="K9" i="2"/>
  <c r="K7" i="2"/>
  <c r="K5" i="2"/>
  <c r="C9" i="6"/>
  <c r="D9" i="6" s="1"/>
  <c r="E9" i="6" s="1"/>
  <c r="F9" i="6" s="1"/>
  <c r="G9" i="6" s="1"/>
  <c r="H9" i="6" s="1"/>
  <c r="C24" i="6"/>
  <c r="J27" i="6"/>
  <c r="C23" i="6"/>
  <c r="D26" i="6"/>
  <c r="B23" i="6"/>
  <c r="B27" i="6"/>
  <c r="D25" i="6"/>
  <c r="D24" i="6"/>
  <c r="J26" i="6"/>
  <c r="D23" i="6"/>
  <c r="D27" i="6"/>
  <c r="B25" i="6"/>
  <c r="C25" i="6"/>
  <c r="J24" i="6"/>
  <c r="C27" i="6"/>
  <c r="J23" i="6"/>
  <c r="J25" i="6"/>
  <c r="C26" i="6"/>
  <c r="B26" i="6"/>
</calcChain>
</file>

<file path=xl/sharedStrings.xml><?xml version="1.0" encoding="utf-8"?>
<sst xmlns="http://schemas.openxmlformats.org/spreadsheetml/2006/main" count="121" uniqueCount="50">
  <si>
    <t>Id. del curso</t>
  </si>
  <si>
    <t>CS 120</t>
  </si>
  <si>
    <t>WR 121</t>
  </si>
  <si>
    <t>SP 111</t>
  </si>
  <si>
    <t>PSY 101</t>
  </si>
  <si>
    <t>Nombre del curso</t>
  </si>
  <si>
    <t>Introducción a las aplicaciones informáticas</t>
  </si>
  <si>
    <t>Redacción escrita</t>
  </si>
  <si>
    <t>Hablar en público</t>
  </si>
  <si>
    <t>Psicología básica</t>
  </si>
  <si>
    <t>Profesor</t>
  </si>
  <si>
    <t>Profesor 1</t>
  </si>
  <si>
    <t>Profesor 2</t>
  </si>
  <si>
    <t>Profesor 3</t>
  </si>
  <si>
    <t>Profesor 4</t>
  </si>
  <si>
    <t>Día</t>
  </si>
  <si>
    <t>Lunes</t>
  </si>
  <si>
    <t>Martes</t>
  </si>
  <si>
    <t>Jueves</t>
  </si>
  <si>
    <t>Miércoles</t>
  </si>
  <si>
    <t>Viernes</t>
  </si>
  <si>
    <t>Año</t>
  </si>
  <si>
    <t>Semestre</t>
  </si>
  <si>
    <t>Primavera</t>
  </si>
  <si>
    <t>Hora de inicio</t>
  </si>
  <si>
    <t>Hora de finalización</t>
  </si>
  <si>
    <t>Duración</t>
  </si>
  <si>
    <t xml:space="preserve"> </t>
  </si>
  <si>
    <t>ID del curso</t>
  </si>
  <si>
    <t>Descripción del elemento</t>
  </si>
  <si>
    <t>Cuestionario 1</t>
  </si>
  <si>
    <t>Tarea 2</t>
  </si>
  <si>
    <t>Tarea 3</t>
  </si>
  <si>
    <t>Presentación 1</t>
  </si>
  <si>
    <t>Trabajo escrito</t>
  </si>
  <si>
    <t>Fecha de vencimiento</t>
  </si>
  <si>
    <t>Calc1</t>
  </si>
  <si>
    <t>Calc2</t>
  </si>
  <si>
    <t>Calc3</t>
  </si>
  <si>
    <t>Calc4</t>
  </si>
  <si>
    <t>Lun.</t>
  </si>
  <si>
    <t>Fecha</t>
  </si>
  <si>
    <t>Mar.</t>
  </si>
  <si>
    <t>Curso</t>
  </si>
  <si>
    <t>Mié.</t>
  </si>
  <si>
    <t>Jue.</t>
  </si>
  <si>
    <t>Vie.</t>
  </si>
  <si>
    <t>Sáb.</t>
  </si>
  <si>
    <t>Dom.</t>
  </si>
  <si>
    <t>Fecha de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</si>
</sst>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-&quot;£&quot;* #,##0_-;\-&quot;£&quot;* #,##0_-;_-&quot;£&quot;* &quot;-&quot;_-;_-@_-"/>
    <numFmt numFmtId="167" formatCode="_-&quot;£&quot;* #,##0.00_-;\-&quot;£&quot;* #,##0.00_-;_-&quot;£&quot;* &quot;-&quot;??_-;_-@_-"/>
    <numFmt numFmtId="168" formatCode="[$-F400]h:mm:ss\ AM/PM"/>
    <numFmt numFmtId="169" formatCode="mmmm"/>
    <numFmt numFmtId="170" formatCode="dd\-mm"/>
  </numFmts>
  <fonts count="32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24"/>
      <color theme="9" tint="-0.499984740745262"/>
      <name val="Corbel"/>
      <family val="2"/>
      <scheme val="major"/>
    </font>
    <font>
      <sz val="28"/>
      <color theme="9" tint="-0.499984740745262"/>
      <name val="Corbel"/>
      <family val="2"/>
      <scheme val="major"/>
    </font>
    <font>
      <sz val="24"/>
      <color theme="1" tint="0.14999847407452621"/>
      <name val="Corbel"/>
      <family val="2"/>
      <scheme val="major"/>
    </font>
    <font>
      <sz val="11"/>
      <color theme="1" tint="0.14999847407452621"/>
      <name val="Trebuchet MS"/>
      <family val="2"/>
      <scheme val="minor"/>
    </font>
    <font>
      <sz val="11"/>
      <color theme="9" tint="-0.499984740745262"/>
      <name val="Trebuchet MS"/>
      <family val="2"/>
      <scheme val="minor"/>
    </font>
    <font>
      <b/>
      <sz val="12"/>
      <color theme="3"/>
      <name val="Trebuchet MS"/>
      <family val="2"/>
      <scheme val="minor"/>
    </font>
    <font>
      <b/>
      <sz val="11"/>
      <color theme="4"/>
      <name val="Trebuchet MS"/>
      <family val="2"/>
      <scheme val="minor"/>
    </font>
    <font>
      <sz val="11"/>
      <color theme="3"/>
      <name val="Trebuchet MS"/>
      <family val="2"/>
      <scheme val="minor"/>
    </font>
    <font>
      <sz val="28"/>
      <color theme="1" tint="0.14999847407452621"/>
      <name val="Corbel"/>
      <family val="2"/>
      <scheme val="major"/>
    </font>
    <font>
      <sz val="11"/>
      <color theme="0"/>
      <name val="Trebuchet MS"/>
      <family val="2"/>
      <scheme val="minor"/>
    </font>
    <font>
      <b/>
      <sz val="11"/>
      <color theme="9" tint="-0.499984740745262"/>
      <name val="Trebuchet MS"/>
      <family val="2"/>
      <scheme val="minor"/>
    </font>
    <font>
      <b/>
      <sz val="16"/>
      <color theme="9" tint="-0.499984740745262"/>
      <name val="Corbel"/>
      <family val="2"/>
      <scheme val="major"/>
    </font>
    <font>
      <sz val="18"/>
      <color theme="3"/>
      <name val="Corbel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8"/>
      <name val="Trebuchet MS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4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3" tint="-0.24994659260841701"/>
      </bottom>
      <diagonal/>
    </border>
    <border>
      <left style="thin">
        <color theme="9" tint="0.39994506668294322"/>
      </left>
      <right style="thin">
        <color theme="0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0"/>
      </left>
      <right style="thin">
        <color theme="0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0"/>
      </left>
      <right style="thin">
        <color theme="9" tint="0.39994506668294322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9" tint="0.399914548173467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9" tint="0.399914548173467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4506668294322"/>
      </right>
      <top style="thin">
        <color theme="9" tint="0.39991454817346722"/>
      </top>
      <bottom style="thin">
        <color theme="0" tint="-0.14996795556505021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45066682943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0" tint="-0.14996795556505021"/>
      </top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9" tint="0.39994506668294322"/>
      </right>
      <top style="thin">
        <color theme="0" tint="-0.14996795556505021"/>
      </top>
      <bottom style="thin">
        <color theme="9" tint="0.39994506668294322"/>
      </bottom>
      <diagonal/>
    </border>
    <border>
      <left style="thin">
        <color theme="9" tint="0.39991454817346722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1454817346722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9" tint="0.399914548173467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14548173467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 tint="0.39991454817346722"/>
      </left>
      <right style="thin">
        <color theme="0" tint="-0.14996795556505021"/>
      </right>
      <top style="thin">
        <color theme="0" tint="-0.14996795556505021"/>
      </top>
      <bottom style="thin">
        <color theme="9" tint="0.399914548173467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9" tint="0.39991454817346722"/>
      </bottom>
      <diagonal/>
    </border>
    <border>
      <left style="thin">
        <color theme="0" tint="-0.14996795556505021"/>
      </left>
      <right style="thin">
        <color theme="9" tint="0.39991454817346722"/>
      </right>
      <top style="thin">
        <color theme="0" tint="-0.14996795556505021"/>
      </top>
      <bottom style="thin">
        <color theme="9" tint="0.39991454817346722"/>
      </bottom>
      <diagonal/>
    </border>
    <border>
      <left style="thin">
        <color theme="9" tint="0.39985351115451523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85351115451523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9" tint="0.39985351115451523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8535111545152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 tint="0.39985351115451523"/>
      </left>
      <right style="thin">
        <color theme="0" tint="-0.14996795556505021"/>
      </right>
      <top style="thin">
        <color theme="0" tint="-0.14996795556505021"/>
      </top>
      <bottom style="thin">
        <color theme="9" tint="0.3998535111545152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9" tint="0.39985351115451523"/>
      </bottom>
      <diagonal/>
    </border>
    <border>
      <left style="thin">
        <color theme="0" tint="-0.14996795556505021"/>
      </left>
      <right style="thin">
        <color theme="9" tint="0.39985351115451523"/>
      </right>
      <top style="thin">
        <color theme="0" tint="-0.14996795556505021"/>
      </top>
      <bottom style="thin">
        <color theme="9" tint="0.39985351115451523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</borders>
  <cellStyleXfs count="52">
    <xf numFmtId="0" fontId="0" fillId="0" borderId="0"/>
    <xf numFmtId="0" fontId="1" fillId="0" borderId="0" applyBorder="0">
      <alignment vertical="center" wrapText="1"/>
    </xf>
    <xf numFmtId="0" fontId="9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32" applyNumberFormat="0" applyFill="0" applyAlignment="0" applyProtection="0"/>
    <xf numFmtId="0" fontId="18" fillId="0" borderId="33" applyNumberFormat="0" applyFill="0" applyAlignment="0" applyProtection="0"/>
    <xf numFmtId="0" fontId="19" fillId="0" borderId="34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35" applyNumberFormat="0" applyAlignment="0" applyProtection="0"/>
    <xf numFmtId="0" fontId="24" fillId="9" borderId="36" applyNumberFormat="0" applyAlignment="0" applyProtection="0"/>
    <xf numFmtId="0" fontId="25" fillId="9" borderId="35" applyNumberFormat="0" applyAlignment="0" applyProtection="0"/>
    <xf numFmtId="0" fontId="26" fillId="0" borderId="37" applyNumberFormat="0" applyFill="0" applyAlignment="0" applyProtection="0"/>
    <xf numFmtId="0" fontId="2" fillId="10" borderId="38" applyNumberFormat="0" applyAlignment="0" applyProtection="0"/>
    <xf numFmtId="0" fontId="27" fillId="0" borderId="0" applyNumberFormat="0" applyFill="0" applyBorder="0" applyAlignment="0" applyProtection="0"/>
    <xf numFmtId="0" fontId="1" fillId="11" borderId="39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40" applyNumberFormat="0" applyFill="0" applyAlignment="0" applyProtection="0"/>
    <xf numFmtId="0" fontId="1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indent="1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5" fillId="0" borderId="0" xfId="13" applyFont="1" applyBorder="1"/>
    <xf numFmtId="0" fontId="7" fillId="0" borderId="0" xfId="1" applyFont="1">
      <alignment vertical="center" wrapText="1"/>
    </xf>
    <xf numFmtId="0" fontId="12" fillId="0" borderId="0" xfId="13" applyFont="1" applyBorder="1"/>
    <xf numFmtId="0" fontId="14" fillId="4" borderId="4" xfId="3" applyFont="1" applyFill="1" applyBorder="1" applyAlignment="1">
      <alignment horizontal="center" vertical="center"/>
    </xf>
    <xf numFmtId="0" fontId="14" fillId="4" borderId="5" xfId="3" applyFont="1" applyFill="1" applyBorder="1" applyAlignment="1">
      <alignment horizontal="center" vertical="center"/>
    </xf>
    <xf numFmtId="0" fontId="14" fillId="4" borderId="6" xfId="3" applyFont="1" applyFill="1" applyBorder="1" applyAlignment="1">
      <alignment horizontal="center" vertical="center"/>
    </xf>
    <xf numFmtId="0" fontId="13" fillId="0" borderId="0" xfId="1" applyFont="1">
      <alignment vertical="center" wrapText="1"/>
    </xf>
    <xf numFmtId="0" fontId="7" fillId="0" borderId="0" xfId="5" applyFont="1" applyAlignment="1">
      <alignment horizontal="left" vertical="top"/>
    </xf>
    <xf numFmtId="14" fontId="7" fillId="0" borderId="0" xfId="5" applyNumberFormat="1" applyFont="1" applyAlignment="1">
      <alignment horizontal="left" vertical="top"/>
    </xf>
    <xf numFmtId="1" fontId="7" fillId="3" borderId="7" xfId="1" applyNumberFormat="1" applyFont="1" applyFill="1" applyBorder="1" applyAlignment="1">
      <alignment horizontal="center" vertical="center"/>
    </xf>
    <xf numFmtId="1" fontId="7" fillId="3" borderId="8" xfId="1" applyNumberFormat="1" applyFont="1" applyFill="1" applyBorder="1" applyAlignment="1">
      <alignment horizontal="center" vertical="center"/>
    </xf>
    <xf numFmtId="1" fontId="7" fillId="3" borderId="9" xfId="1" applyNumberFormat="1" applyFont="1" applyFill="1" applyBorder="1" applyAlignment="1">
      <alignment horizontal="center" vertical="center"/>
    </xf>
    <xf numFmtId="1" fontId="7" fillId="3" borderId="10" xfId="1" applyNumberFormat="1" applyFont="1" applyFill="1" applyBorder="1" applyAlignment="1">
      <alignment horizontal="center" vertical="center"/>
    </xf>
    <xf numFmtId="1" fontId="7" fillId="3" borderId="11" xfId="1" applyNumberFormat="1" applyFont="1" applyFill="1" applyBorder="1" applyAlignment="1">
      <alignment horizontal="center" vertical="center"/>
    </xf>
    <xf numFmtId="1" fontId="7" fillId="3" borderId="12" xfId="1" applyNumberFormat="1" applyFont="1" applyFill="1" applyBorder="1" applyAlignment="1">
      <alignment horizontal="center" vertical="center"/>
    </xf>
    <xf numFmtId="1" fontId="7" fillId="3" borderId="13" xfId="1" applyNumberFormat="1" applyFont="1" applyFill="1" applyBorder="1" applyAlignment="1">
      <alignment horizontal="center" vertical="center"/>
    </xf>
    <xf numFmtId="1" fontId="7" fillId="3" borderId="14" xfId="1" applyNumberFormat="1" applyFont="1" applyFill="1" applyBorder="1" applyAlignment="1">
      <alignment horizontal="center" vertical="center"/>
    </xf>
    <xf numFmtId="1" fontId="7" fillId="3" borderId="15" xfId="1" applyNumberFormat="1" applyFont="1" applyFill="1" applyBorder="1" applyAlignment="1">
      <alignment horizontal="center" vertical="center"/>
    </xf>
    <xf numFmtId="1" fontId="7" fillId="3" borderId="16" xfId="1" applyNumberFormat="1" applyFont="1" applyFill="1" applyBorder="1" applyAlignment="1">
      <alignment horizontal="center" vertical="center"/>
    </xf>
    <xf numFmtId="1" fontId="7" fillId="3" borderId="17" xfId="1" applyNumberFormat="1" applyFont="1" applyFill="1" applyBorder="1" applyAlignment="1">
      <alignment horizontal="center" vertical="center"/>
    </xf>
    <xf numFmtId="1" fontId="7" fillId="3" borderId="18" xfId="1" applyNumberFormat="1" applyFont="1" applyFill="1" applyBorder="1" applyAlignment="1">
      <alignment horizontal="center" vertical="center"/>
    </xf>
    <xf numFmtId="1" fontId="7" fillId="3" borderId="19" xfId="1" applyNumberFormat="1" applyFont="1" applyFill="1" applyBorder="1" applyAlignment="1">
      <alignment horizontal="center" vertical="center"/>
    </xf>
    <xf numFmtId="1" fontId="7" fillId="3" borderId="20" xfId="1" applyNumberFormat="1" applyFont="1" applyFill="1" applyBorder="1" applyAlignment="1">
      <alignment horizontal="center" vertical="center"/>
    </xf>
    <xf numFmtId="1" fontId="7" fillId="3" borderId="21" xfId="1" applyNumberFormat="1" applyFont="1" applyFill="1" applyBorder="1" applyAlignment="1">
      <alignment horizontal="center" vertical="center"/>
    </xf>
    <xf numFmtId="1" fontId="7" fillId="3" borderId="22" xfId="1" applyNumberFormat="1" applyFont="1" applyFill="1" applyBorder="1" applyAlignment="1">
      <alignment horizontal="center" vertical="center"/>
    </xf>
    <xf numFmtId="1" fontId="7" fillId="3" borderId="23" xfId="1" applyNumberFormat="1" applyFont="1" applyFill="1" applyBorder="1" applyAlignment="1">
      <alignment horizontal="center" vertical="center"/>
    </xf>
    <xf numFmtId="1" fontId="7" fillId="3" borderId="24" xfId="1" applyNumberFormat="1" applyFont="1" applyFill="1" applyBorder="1" applyAlignment="1">
      <alignment horizontal="center" vertical="center"/>
    </xf>
    <xf numFmtId="1" fontId="7" fillId="3" borderId="25" xfId="1" applyNumberFormat="1" applyFont="1" applyFill="1" applyBorder="1" applyAlignment="1">
      <alignment horizontal="center" vertical="center"/>
    </xf>
    <xf numFmtId="1" fontId="7" fillId="3" borderId="26" xfId="1" applyNumberFormat="1" applyFont="1" applyFill="1" applyBorder="1" applyAlignment="1">
      <alignment horizontal="center" vertical="center"/>
    </xf>
    <xf numFmtId="1" fontId="7" fillId="3" borderId="27" xfId="1" applyNumberFormat="1" applyFont="1" applyFill="1" applyBorder="1" applyAlignment="1">
      <alignment horizontal="center" vertical="center"/>
    </xf>
    <xf numFmtId="1" fontId="7" fillId="3" borderId="28" xfId="1" applyNumberFormat="1" applyFont="1" applyFill="1" applyBorder="1" applyAlignment="1">
      <alignment horizontal="center" vertical="center"/>
    </xf>
    <xf numFmtId="1" fontId="7" fillId="3" borderId="29" xfId="1" applyNumberFormat="1" applyFont="1" applyFill="1" applyBorder="1" applyAlignment="1">
      <alignment horizontal="center" vertical="center"/>
    </xf>
    <xf numFmtId="1" fontId="7" fillId="3" borderId="30" xfId="1" applyNumberFormat="1" applyFont="1" applyFill="1" applyBorder="1" applyAlignment="1">
      <alignment horizontal="center" vertical="center"/>
    </xf>
    <xf numFmtId="1" fontId="7" fillId="3" borderId="31" xfId="1" applyNumberFormat="1" applyFont="1" applyFill="1" applyBorder="1" applyAlignment="1">
      <alignment horizontal="center" vertical="center"/>
    </xf>
    <xf numFmtId="0" fontId="15" fillId="0" borderId="2" xfId="4" applyFont="1" applyBorder="1"/>
    <xf numFmtId="0" fontId="6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14" fontId="7" fillId="0" borderId="0" xfId="1" applyNumberFormat="1" applyFont="1">
      <alignment vertical="center" wrapText="1"/>
    </xf>
    <xf numFmtId="0" fontId="14" fillId="0" borderId="41" xfId="0" applyFont="1" applyBorder="1" applyAlignment="1">
      <alignment horizontal="left" vertical="center"/>
    </xf>
    <xf numFmtId="1" fontId="7" fillId="0" borderId="11" xfId="1" applyNumberFormat="1" applyFont="1" applyBorder="1" applyAlignment="1">
      <alignment horizontal="center" vertical="center"/>
    </xf>
    <xf numFmtId="0" fontId="3" fillId="0" borderId="0" xfId="1" applyFont="1">
      <alignment vertical="center" wrapText="1"/>
    </xf>
    <xf numFmtId="14" fontId="0" fillId="0" borderId="0" xfId="0" applyNumberFormat="1"/>
    <xf numFmtId="0" fontId="30" fillId="0" borderId="0" xfId="1" applyFont="1">
      <alignment vertical="center" wrapText="1"/>
    </xf>
    <xf numFmtId="168" fontId="3" fillId="0" borderId="0" xfId="0" applyNumberFormat="1" applyFont="1" applyAlignment="1">
      <alignment horizontal="center" vertical="center"/>
    </xf>
    <xf numFmtId="170" fontId="3" fillId="0" borderId="0" xfId="1" applyNumberFormat="1" applyFont="1" applyAlignment="1">
      <alignment horizontal="center" vertical="center" wrapText="1"/>
    </xf>
    <xf numFmtId="0" fontId="8" fillId="0" borderId="1" xfId="0" pivotButton="1" applyFont="1" applyBorder="1"/>
    <xf numFmtId="169" fontId="15" fillId="0" borderId="0" xfId="2" applyNumberFormat="1" applyFont="1" applyAlignment="1">
      <alignment horizontal="left"/>
    </xf>
    <xf numFmtId="0" fontId="3" fillId="0" borderId="43" xfId="1" applyFont="1" applyBorder="1" applyAlignment="1">
      <alignment horizontal="left" vertical="center" wrapText="1"/>
    </xf>
    <xf numFmtId="0" fontId="14" fillId="0" borderId="42" xfId="0" applyFont="1" applyBorder="1" applyAlignment="1">
      <alignment horizontal="left" vertical="center"/>
    </xf>
    <xf numFmtId="0" fontId="3" fillId="0" borderId="0" xfId="1" applyFont="1" applyAlignment="1">
      <alignment horizontal="left" vertical="center" wrapText="1"/>
    </xf>
    <xf numFmtId="168" fontId="3" fillId="0" borderId="0" xfId="0" applyNumberFormat="1" applyFont="1" applyAlignment="1">
      <alignment horizontal="right"/>
    </xf>
    <xf numFmtId="0" fontId="8" fillId="0" borderId="1" xfId="0" pivotButton="1" applyFont="1" applyBorder="1" applyAlignment="1">
      <alignment horizontal="left" indent="1"/>
    </xf>
  </cellXfs>
  <cellStyles count="52">
    <cellStyle name="20% - Énfasis1" xfId="29" builtinId="30" customBuiltin="1"/>
    <cellStyle name="20% - Énfasis2" xfId="33" builtinId="34" customBuiltin="1"/>
    <cellStyle name="20% - Énfasis3" xfId="37" builtinId="38" customBuiltin="1"/>
    <cellStyle name="20% - Énfasis4" xfId="41" builtinId="42" customBuiltin="1"/>
    <cellStyle name="20% - Énfasis5" xfId="45" builtinId="46" customBuiltin="1"/>
    <cellStyle name="20% - Énfasis6" xfId="49" builtinId="50" customBuiltin="1"/>
    <cellStyle name="40% - Énfasis1" xfId="30" builtinId="31" customBuiltin="1"/>
    <cellStyle name="40% - Énfasis2" xfId="34" builtinId="35" customBuiltin="1"/>
    <cellStyle name="40% - Énfasis3" xfId="38" builtinId="39" customBuiltin="1"/>
    <cellStyle name="40% - Énfasis4" xfId="42" builtinId="43" customBuiltin="1"/>
    <cellStyle name="40% - Énfasis5" xfId="46" builtinId="47" customBuiltin="1"/>
    <cellStyle name="40% - Énfasis6" xfId="50" builtinId="51" customBuiltin="1"/>
    <cellStyle name="60% - Énfasis1" xfId="31" builtinId="32" customBuiltin="1"/>
    <cellStyle name="60% - Énfasis2" xfId="35" builtinId="36" customBuiltin="1"/>
    <cellStyle name="60% - Énfasis3" xfId="39" builtinId="40" customBuiltin="1"/>
    <cellStyle name="60% - Énfasis4" xfId="43" builtinId="44" customBuiltin="1"/>
    <cellStyle name="60% - Énfasis5" xfId="47" builtinId="48" customBuiltin="1"/>
    <cellStyle name="60% - Énfasis6" xfId="51" builtinId="52" customBuiltin="1"/>
    <cellStyle name="Bueno" xfId="16" builtinId="26" customBuiltin="1"/>
    <cellStyle name="Cálculo" xfId="21" builtinId="22" customBuiltin="1"/>
    <cellStyle name="Celda de comprobación" xfId="23" builtinId="23" customBuiltin="1"/>
    <cellStyle name="Celda vinculada" xfId="22" builtinId="24" customBuiltin="1"/>
    <cellStyle name="Encabezado 1" xfId="12" builtinId="16" customBuiltin="1"/>
    <cellStyle name="Encabezado 1 2" xfId="3" xr:uid="{00000000-0005-0000-0000-000000000000}"/>
    <cellStyle name="Encabezado 2 2" xfId="2" xr:uid="{00000000-0005-0000-0000-000001000000}"/>
    <cellStyle name="Encabezado 3 2" xfId="4" xr:uid="{00000000-0005-0000-0000-000002000000}"/>
    <cellStyle name="Encabezado 4" xfId="15" builtinId="19" customBuiltin="1"/>
    <cellStyle name="Encabezado 4 2" xfId="5" xr:uid="{00000000-0005-0000-0000-000003000000}"/>
    <cellStyle name="Énfasis1" xfId="28" builtinId="29" customBuiltin="1"/>
    <cellStyle name="Énfasis2" xfId="32" builtinId="33" customBuiltin="1"/>
    <cellStyle name="Énfasis3" xfId="36" builtinId="37" customBuiltin="1"/>
    <cellStyle name="Énfasis4" xfId="40" builtinId="41" customBuiltin="1"/>
    <cellStyle name="Énfasis5" xfId="44" builtinId="45" customBuiltin="1"/>
    <cellStyle name="Énfasis6" xfId="48" builtinId="49" customBuiltin="1"/>
    <cellStyle name="Entrada" xfId="19" builtinId="20" customBuiltin="1"/>
    <cellStyle name="Incorrecto" xfId="17" builtinId="27" customBuiltin="1"/>
    <cellStyle name="Millares" xfId="6" builtinId="3" customBuiltin="1"/>
    <cellStyle name="Millares [0]" xfId="7" builtinId="6" customBuiltin="1"/>
    <cellStyle name="Moneda" xfId="8" builtinId="4" customBuiltin="1"/>
    <cellStyle name="Moneda [0]" xfId="9" builtinId="7" customBuiltin="1"/>
    <cellStyle name="Neutral" xfId="18" builtinId="28" customBuiltin="1"/>
    <cellStyle name="Normal" xfId="0" builtinId="0" customBuiltin="1"/>
    <cellStyle name="Normal 2" xfId="1" xr:uid="{00000000-0005-0000-0000-000005000000}"/>
    <cellStyle name="Notas" xfId="25" builtinId="10" customBuiltin="1"/>
    <cellStyle name="Porcentaje" xfId="10" builtinId="5" customBuiltin="1"/>
    <cellStyle name="Salida" xfId="20" builtinId="21" customBuiltin="1"/>
    <cellStyle name="Texto de advertencia" xfId="24" builtinId="11" customBuiltin="1"/>
    <cellStyle name="Texto explicativo" xfId="26" builtinId="53" customBuiltin="1"/>
    <cellStyle name="Título" xfId="11" builtinId="15" customBuiltin="1"/>
    <cellStyle name="Título 2" xfId="13" xr:uid="{00000000-0005-0000-0000-000006000000}"/>
    <cellStyle name="Título 3" xfId="14" builtinId="18" customBuiltin="1"/>
    <cellStyle name="Total" xfId="27" builtinId="25" customBuiltin="1"/>
  </cellStyles>
  <dxfs count="85">
    <dxf>
      <alignment horizontal="left" indent="1"/>
    </dxf>
    <dxf>
      <alignment horizontal="left" indent="1"/>
    </dxf>
    <dxf>
      <alignment horizontal="left" indent="1"/>
    </dxf>
    <dxf>
      <alignment horizontal="left" indent="1"/>
    </dxf>
    <dxf>
      <alignment horizontal="left" indent="1"/>
    </dxf>
    <dxf>
      <alignment horizontal="left" indent="1"/>
    </dxf>
    <dxf>
      <alignment horizontal="left" indent="1"/>
    </dxf>
    <dxf>
      <alignment horizontal="right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font>
        <sz val="11"/>
      </font>
    </dxf>
    <dxf>
      <font>
        <sz val="11"/>
      </font>
    </dxf>
    <dxf>
      <font>
        <sz val="11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sz val="10"/>
      </font>
    </dxf>
    <dxf>
      <font>
        <color theme="1" tint="0.1499984740745262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[$-F400]h:mm:ss\ AM/P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[$-F400]h:mm:ss\ AM/P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[$-F400]h:mm:ss\ AM/P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9" tint="-0.499984740745262"/>
        <name val="Trebuchet MS"/>
        <scheme val="minor"/>
      </font>
      <alignment horizontal="left" vertical="center" textRotation="0" wrapText="0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font>
        <b/>
        <color theme="9"/>
      </font>
    </dxf>
    <dxf>
      <font>
        <b/>
        <color theme="1"/>
      </font>
    </dxf>
    <dxf>
      <font>
        <b/>
        <color theme="9"/>
      </font>
    </dxf>
    <dxf>
      <font>
        <b/>
        <color theme="1"/>
      </font>
    </dxf>
    <dxf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b/>
        <color theme="1"/>
      </font>
      <border>
        <top style="thin">
          <color theme="9"/>
        </top>
        <bottom style="thin">
          <color theme="9"/>
        </bottom>
      </border>
    </dxf>
    <dxf>
      <font>
        <color theme="1"/>
      </font>
      <border>
        <horizontal style="thin">
          <color theme="9" tint="0.79998168889431442"/>
        </horizontal>
      </border>
    </dxf>
  </dxfs>
  <tableStyles count="2" defaultTableStyle="TableStyleMedium2" defaultPivotStyle="PivotStyleLight16">
    <tableStyle name="Personalizado 1" table="0" count="11" xr9:uid="{00000000-0011-0000-FFFF-FFFF00000000}">
      <tableStyleElement type="wholeTable" dxfId="84"/>
      <tableStyleElement type="headerRow" dxfId="83"/>
      <tableStyleElement type="totalRow" dxfId="82"/>
      <tableStyleElement type="firstRowStripe" dxfId="81"/>
      <tableStyleElement type="firstColumnStripe" dxfId="80"/>
      <tableStyleElement type="firstSubtotalRow" dxfId="79"/>
      <tableStyleElement type="secondSubtotalRow" dxfId="78"/>
      <tableStyleElement type="firstRowSubheading" dxfId="77"/>
      <tableStyleElement type="secondRowSubheading" dxfId="76"/>
      <tableStyleElement type="pageFieldLabels" dxfId="75"/>
      <tableStyleElement type="pageFieldValues" dxfId="74"/>
    </tableStyle>
    <tableStyle name="Semestre" pivot="0" count="6" xr9:uid="{E6C090FA-E253-458E-9A12-758E8392E044}">
      <tableStyleElement type="headerRow" dxfId="73"/>
      <tableStyleElement type="totalRow" dxfId="72"/>
      <tableStyleElement type="firstColumn" dxfId="71"/>
      <tableStyleElement type="lastColumn" dxfId="70"/>
      <tableStyleElement type="firstRowStripe" dxfId="69"/>
      <tableStyleElement type="firstColumnStripe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worksheet" Target="/xl/worksheets/sheet31.xml" Id="rId3" /><Relationship Type="http://schemas.openxmlformats.org/officeDocument/2006/relationships/styles" Target="/xl/styles.xml" Id="rId7" /><Relationship Type="http://schemas.openxmlformats.org/officeDocument/2006/relationships/customXml" Target="/customXml/item3.xml" Id="rId12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theme" Target="/xl/theme/theme11.xml" Id="rId6" /><Relationship Type="http://schemas.openxmlformats.org/officeDocument/2006/relationships/customXml" Target="/customXml/item22.xml" Id="rId11" /><Relationship Type="http://schemas.openxmlformats.org/officeDocument/2006/relationships/pivotCacheDefinition" Target="/xl/pivotCache/pivotCacheDefinition11.xml" Id="rId5" /><Relationship Type="http://schemas.openxmlformats.org/officeDocument/2006/relationships/customXml" Target="/customXml/item13.xml" Id="rId10" /><Relationship Type="http://schemas.openxmlformats.org/officeDocument/2006/relationships/worksheet" Target="/xl/worksheets/sheet44.xml" Id="rId4" /><Relationship Type="http://schemas.openxmlformats.org/officeDocument/2006/relationships/calcChain" Target="/xl/calcChain.xml" Id="rId9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image" Target="/xl/media/image12.jpeg" Id="rId1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44.xml.rels>&#65279;<?xml version="1.0" encoding="utf-8"?><Relationships xmlns="http://schemas.openxmlformats.org/package/2006/relationships"><Relationship Type="http://schemas.openxmlformats.org/officeDocument/2006/relationships/image" Target="/xl/media/image33.jpeg" Id="rId1" /><Relationship Type="http://schemas.openxmlformats.org/officeDocument/2006/relationships/hyperlink" Target="#VerFechasL&#237;miteDelSemestre" TargetMode="External" Id="rId3" /><Relationship Type="http://schemas.openxmlformats.org/officeDocument/2006/relationships/hyperlink" Target="#VerFechasL&#237;miteSemestre" TargetMode="External" Id="rId2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118872</xdr:rowOff>
    </xdr:from>
    <xdr:to>
      <xdr:col>10</xdr:col>
      <xdr:colOff>0</xdr:colOff>
      <xdr:row>0</xdr:row>
      <xdr:rowOff>1368754</xdr:rowOff>
    </xdr:to>
    <xdr:pic>
      <xdr:nvPicPr>
        <xdr:cNvPr id="2" name="Imagen 1" descr="Dos alumnos frente a una taquilla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8872"/>
          <a:ext cx="10287000" cy="124988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816303</xdr:rowOff>
    </xdr:from>
    <xdr:to>
      <xdr:col>10</xdr:col>
      <xdr:colOff>1905</xdr:colOff>
      <xdr:row>0</xdr:row>
      <xdr:rowOff>1368754</xdr:rowOff>
    </xdr:to>
    <xdr:sp macro="" textlink="">
      <xdr:nvSpPr>
        <xdr:cNvPr id="3" name="Cuadro de texto 1" descr="Lista de clases" title="Título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16303"/>
          <a:ext cx="886968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e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Lista de clases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123823</xdr:colOff>
      <xdr:row>0</xdr:row>
      <xdr:rowOff>118872</xdr:rowOff>
    </xdr:from>
    <xdr:to>
      <xdr:col>6</xdr:col>
      <xdr:colOff>1752600</xdr:colOff>
      <xdr:row>0</xdr:row>
      <xdr:rowOff>1370524</xdr:rowOff>
    </xdr:to>
    <xdr:pic>
      <xdr:nvPicPr>
        <xdr:cNvPr id="3" name="Imagen 2" descr="Imagen abstracta" title="Banne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3" y="118872"/>
          <a:ext cx="9944102" cy="125165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816571</xdr:rowOff>
    </xdr:from>
    <xdr:to>
      <xdr:col>6</xdr:col>
      <xdr:colOff>849630</xdr:colOff>
      <xdr:row>0</xdr:row>
      <xdr:rowOff>1369022</xdr:rowOff>
    </xdr:to>
    <xdr:sp macro="" textlink="">
      <xdr:nvSpPr>
        <xdr:cNvPr id="5" name="Cuadro de texto 1" descr="Fechas límite" title="Título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23825" y="816571"/>
          <a:ext cx="886968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e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Fechas límite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111925</xdr:rowOff>
    </xdr:from>
    <xdr:to>
      <xdr:col>4</xdr:col>
      <xdr:colOff>3916680</xdr:colOff>
      <xdr:row>0</xdr:row>
      <xdr:rowOff>1362075</xdr:rowOff>
    </xdr:to>
    <xdr:pic>
      <xdr:nvPicPr>
        <xdr:cNvPr id="4" name="Imagen 3" descr="Imagen abstracta" title="Banne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1925"/>
          <a:ext cx="8869680" cy="12501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809624</xdr:rowOff>
    </xdr:from>
    <xdr:to>
      <xdr:col>5</xdr:col>
      <xdr:colOff>0</xdr:colOff>
      <xdr:row>0</xdr:row>
      <xdr:rowOff>1362075</xdr:rowOff>
    </xdr:to>
    <xdr:sp macro="" textlink="">
      <xdr:nvSpPr>
        <xdr:cNvPr id="5" name="Cuadro de texto 1" descr="Programación semanal" title="Título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23825" y="809624"/>
          <a:ext cx="8867775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e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Programación semanal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111925</xdr:rowOff>
    </xdr:from>
    <xdr:to>
      <xdr:col>16</xdr:col>
      <xdr:colOff>0</xdr:colOff>
      <xdr:row>0</xdr:row>
      <xdr:rowOff>1362075</xdr:rowOff>
    </xdr:to>
    <xdr:pic>
      <xdr:nvPicPr>
        <xdr:cNvPr id="5" name="Imagen 4" descr="Imagen abstracta" title="Banne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1925"/>
          <a:ext cx="8486775" cy="125015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0</xdr:row>
      <xdr:rowOff>809624</xdr:rowOff>
    </xdr:from>
    <xdr:to>
      <xdr:col>11</xdr:col>
      <xdr:colOff>552450</xdr:colOff>
      <xdr:row>0</xdr:row>
      <xdr:rowOff>1362075</xdr:rowOff>
    </xdr:to>
    <xdr:sp macro="" textlink="">
      <xdr:nvSpPr>
        <xdr:cNvPr id="6" name="Cuadro de texto 1" descr="Calendario semestral " title="Título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23826" y="809624"/>
          <a:ext cx="6134099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e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Calendario semestral </a:t>
          </a:r>
        </a:p>
      </xdr:txBody>
    </xdr:sp>
    <xdr:clientData/>
  </xdr:twoCellAnchor>
  <xdr:twoCellAnchor>
    <xdr:from>
      <xdr:col>11</xdr:col>
      <xdr:colOff>161926</xdr:colOff>
      <xdr:row>0</xdr:row>
      <xdr:rowOff>952500</xdr:rowOff>
    </xdr:from>
    <xdr:to>
      <xdr:col>15</xdr:col>
      <xdr:colOff>438150</xdr:colOff>
      <xdr:row>0</xdr:row>
      <xdr:rowOff>1238250</xdr:rowOff>
    </xdr:to>
    <xdr:grpSp>
      <xdr:nvGrpSpPr>
        <xdr:cNvPr id="3" name="Grupo 2" descr="Elemento decorativo">
          <a:hlinkClick xmlns:r="http://schemas.openxmlformats.org/officeDocument/2006/relationships" r:id="rId2" tooltip="Ver elementos de fecha límite del semestre"/>
          <a:extLst>
            <a:ext uri="{FF2B5EF4-FFF2-40B4-BE49-F238E27FC236}">
              <a16:creationId xmlns:a16="http://schemas.microsoft.com/office/drawing/2014/main" id="{134266AE-8420-4AB4-ABE2-E3A3DDCC1862}"/>
            </a:ext>
          </a:extLst>
        </xdr:cNvPr>
        <xdr:cNvGrpSpPr/>
      </xdr:nvGrpSpPr>
      <xdr:grpSpPr>
        <a:xfrm>
          <a:off x="5867401" y="952500"/>
          <a:ext cx="2600324" cy="285750"/>
          <a:chOff x="6324599" y="952500"/>
          <a:chExt cx="2143125" cy="285750"/>
        </a:xfrm>
      </xdr:grpSpPr>
      <xdr:sp macro="" textlink="">
        <xdr:nvSpPr>
          <xdr:cNvPr id="2" name="Rectángulo: esquinas redondeadas 1" descr="Elemento decorativo">
            <a:hlinkClick xmlns:r="http://schemas.openxmlformats.org/officeDocument/2006/relationships" r:id="rId3" tooltip="Ver lista de fechas límite del semestre"/>
            <a:extLst>
              <a:ext uri="{FF2B5EF4-FFF2-40B4-BE49-F238E27FC236}">
                <a16:creationId xmlns:a16="http://schemas.microsoft.com/office/drawing/2014/main" id="{CC38BA3B-D3CC-4734-98BC-CDB4AFE7FA07}"/>
              </a:ext>
            </a:extLst>
          </xdr:cNvPr>
          <xdr:cNvSpPr/>
        </xdr:nvSpPr>
        <xdr:spPr>
          <a:xfrm>
            <a:off x="6324599" y="952500"/>
            <a:ext cx="2143125" cy="285750"/>
          </a:xfrm>
          <a:prstGeom prst="round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 rtl="0"/>
            <a:r>
              <a:rPr lang="es" sz="1100">
                <a:latin typeface="Trebuchet MS" panose="020B0603020202020204" pitchFamily="34" charset="0"/>
              </a:rPr>
              <a:t>Ver fechas límite del semestre</a:t>
            </a:r>
            <a:endParaRPr lang="en-001" sz="1100">
              <a:latin typeface="Trebuchet MS" panose="020B0603020202020204" pitchFamily="34" charset="0"/>
            </a:endParaRPr>
          </a:p>
        </xdr:txBody>
      </xdr:sp>
      <xdr:sp macro="" textlink="">
        <xdr:nvSpPr>
          <xdr:cNvPr id="7" name="imgArrow" descr="Flecha">
            <a:extLst>
              <a:ext uri="{FF2B5EF4-FFF2-40B4-BE49-F238E27FC236}">
                <a16:creationId xmlns:a16="http://schemas.microsoft.com/office/drawing/2014/main" id="{051DD29D-25E1-4AD9-9427-B103F9FBB4D3}"/>
              </a:ext>
            </a:extLst>
          </xdr:cNvPr>
          <xdr:cNvSpPr>
            <a:spLocks/>
          </xdr:cNvSpPr>
        </xdr:nvSpPr>
        <xdr:spPr bwMode="auto">
          <a:xfrm rot="5400000">
            <a:off x="8249793" y="1019556"/>
            <a:ext cx="164592" cy="182880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0 w 10000"/>
              <a:gd name="connsiteY4" fmla="*/ 1642 h 10000"/>
              <a:gd name="connsiteX5" fmla="*/ 2935 w 10000"/>
              <a:gd name="connsiteY5" fmla="*/ 0 h 10000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2935 w 10000"/>
              <a:gd name="connsiteY4" fmla="*/ 0 h 10000"/>
              <a:gd name="connsiteX0" fmla="*/ 0 w 7065"/>
              <a:gd name="connsiteY0" fmla="*/ 0 h 10000"/>
              <a:gd name="connsiteX1" fmla="*/ 7065 w 7065"/>
              <a:gd name="connsiteY1" fmla="*/ 5003 h 10000"/>
              <a:gd name="connsiteX2" fmla="*/ 0 w 7065"/>
              <a:gd name="connsiteY2" fmla="*/ 10000 h 10000"/>
              <a:gd name="connsiteX3" fmla="*/ 0 w 7065"/>
              <a:gd name="connsiteY3" fmla="*/ 0 h 1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065" h="10000">
                <a:moveTo>
                  <a:pt x="0" y="0"/>
                </a:moveTo>
                <a:lnTo>
                  <a:pt x="7065" y="5003"/>
                </a:lnTo>
                <a:lnTo>
                  <a:pt x="0" y="10000"/>
                </a:lnTo>
                <a:lnTo>
                  <a:pt x="0" y="0"/>
                </a:lnTo>
                <a:close/>
              </a:path>
            </a:pathLst>
          </a:custGeom>
          <a:solidFill>
            <a:schemeClr val="tx1">
              <a:lumMod val="75000"/>
              <a:lumOff val="25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pivotCache/_rels/pivotCacheDefinition1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1.xml" Id="rId1" /></Relationships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50.762903935189" createdVersion="6" refreshedVersion="6" minRefreshableVersion="3" recordCount="6" xr:uid="{00000000-000A-0000-FFFF-FFFF23000000}">
  <cacheSource type="worksheet">
    <worksheetSource name="Tabla_ListaDeClases"/>
  </cacheSource>
  <cacheFields count="9">
    <cacheField name="Id. del curso" numFmtId="0">
      <sharedItems/>
    </cacheField>
    <cacheField name="Nombre del curso" numFmtId="0">
      <sharedItems count="4">
        <s v="Introducción a las aplicaciones informáticas"/>
        <s v="Redacción escrita"/>
        <s v="Hablar en público"/>
        <s v="Psicología básica"/>
      </sharedItems>
    </cacheField>
    <cacheField name="Profesor" numFmtId="0">
      <sharedItems/>
    </cacheField>
    <cacheField name="Día" numFmtId="0">
      <sharedItems count="5">
        <s v="Lunes"/>
        <s v="Martes"/>
        <s v="Jueves"/>
        <s v="Miércoles"/>
        <s v="Viernes"/>
      </sharedItems>
    </cacheField>
    <cacheField name="Año" numFmtId="0">
      <sharedItems containsSemiMixedTypes="0" containsString="0" containsNumber="1" containsInteger="1" minValue="2020" maxValue="2020"/>
    </cacheField>
    <cacheField name="Semestre" numFmtId="0">
      <sharedItems/>
    </cacheField>
    <cacheField name="Hora de inicio" numFmtId="168">
      <sharedItems containsSemiMixedTypes="0" containsNonDate="0" containsDate="1" containsString="0" minDate="1899-12-30T10:00:00" maxDate="1899-12-30T14:00:00" count="3">
        <d v="1899-12-30T14:00:00"/>
        <d v="1899-12-30T10:00:00"/>
        <d v="1899-12-30T11:00:00"/>
      </sharedItems>
    </cacheField>
    <cacheField name="Hora de finalización" numFmtId="168">
      <sharedItems containsSemiMixedTypes="0" containsNonDate="0" containsDate="1" containsString="0" minDate="1899-12-30T11:00:00" maxDate="1899-12-30T15:30:00"/>
    </cacheField>
    <cacheField name="Duración" numFmtId="168">
      <sharedItems containsSemiMixedTypes="0" containsNonDate="0" containsDate="1" containsString="0" minDate="1899-12-30T01:00:00" maxDate="1899-12-30T01:3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CS 120"/>
    <x v="0"/>
    <s v="Profesor 1"/>
    <x v="0"/>
    <n v="2020"/>
    <s v="Primavera"/>
    <x v="0"/>
    <d v="1899-12-30T15:30:00"/>
    <d v="1899-12-30T01:30:00"/>
  </r>
  <r>
    <s v="WR 121"/>
    <x v="1"/>
    <s v="Profesor 2"/>
    <x v="1"/>
    <n v="2020"/>
    <s v="Primavera"/>
    <x v="1"/>
    <d v="1899-12-30T11:30:00"/>
    <d v="1899-12-30T01:30:00"/>
  </r>
  <r>
    <s v="WR 121"/>
    <x v="1"/>
    <s v="Profesor 2"/>
    <x v="2"/>
    <n v="2020"/>
    <s v="Primavera"/>
    <x v="1"/>
    <d v="1899-12-30T11:30:00"/>
    <d v="1899-12-30T01:30:00"/>
  </r>
  <r>
    <s v="SP 111"/>
    <x v="2"/>
    <s v="Profesor 3"/>
    <x v="0"/>
    <n v="2020"/>
    <s v="Primavera"/>
    <x v="2"/>
    <d v="1899-12-30T12:00:00"/>
    <d v="1899-12-30T01:00:00"/>
  </r>
  <r>
    <s v="SP 111"/>
    <x v="2"/>
    <s v="Profesor 3"/>
    <x v="3"/>
    <n v="2020"/>
    <s v="Primavera"/>
    <x v="2"/>
    <d v="1899-12-30T12:00:00"/>
    <d v="1899-12-30T01:00:00"/>
  </r>
  <r>
    <s v="PSY 101"/>
    <x v="3"/>
    <s v="Profesor 4"/>
    <x v="4"/>
    <n v="2020"/>
    <s v="Primavera"/>
    <x v="1"/>
    <d v="1899-12-30T11:00:00"/>
    <d v="1899-12-30T01:00:00"/>
  </r>
</pivotCacheRecords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1.xml" Id="rId1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_ProgramaciónSemanal" cacheId="0" applyNumberFormats="0" applyBorderFormats="0" applyFontFormats="0" applyPatternFormats="0" applyAlignmentFormats="0" applyWidthHeightFormats="1" dataCaption="Values" updatedVersion="6" minRefreshableVersion="3" showDrill="0" rowGrandTotals="0" colGrandTotals="0" itemPrintTitles="1" createdVersion="6" indent="0" compact="0" compactData="0" multipleFieldFilters="0">
  <location ref="B3:D9" firstHeaderRow="1" firstDataRow="1" firstDataCol="3"/>
  <pivotFields count="9">
    <pivotField compact="0" outline="0" showAll="0"/>
    <pivotField axis="axisRow" compact="0" outline="0" showAll="0" defaultSubtotal="0">
      <items count="4">
        <item x="2"/>
        <item x="0"/>
        <item x="3"/>
        <item x="1"/>
      </items>
    </pivotField>
    <pivotField compact="0" outline="0" showAll="0"/>
    <pivotField axis="axisRow" compact="0" outline="0" showAll="0" defaultSubtotal="0">
      <items count="5">
        <item x="0"/>
        <item x="1"/>
        <item x="3"/>
        <item x="2"/>
        <item x="4"/>
      </items>
    </pivotField>
    <pivotField compact="0" outline="0" showAll="0"/>
    <pivotField compact="0" outline="0" showAll="0"/>
    <pivotField axis="axisRow" compact="0" numFmtId="168" outline="0" showAll="0" defaultSubtotal="0">
      <items count="3">
        <item x="1"/>
        <item x="0"/>
        <item x="2"/>
      </items>
    </pivotField>
    <pivotField compact="0" numFmtId="168" outline="0" showAll="0"/>
    <pivotField compact="0" numFmtId="168" outline="0" showAll="0"/>
  </pivotFields>
  <rowFields count="3">
    <field x="3"/>
    <field x="6"/>
    <field x="1"/>
  </rowFields>
  <rowItems count="6">
    <i>
      <x/>
      <x v="1"/>
      <x v="1"/>
    </i>
    <i r="1">
      <x v="2"/>
      <x/>
    </i>
    <i>
      <x v="1"/>
      <x/>
      <x v="3"/>
    </i>
    <i>
      <x v="2"/>
      <x v="2"/>
      <x/>
    </i>
    <i>
      <x v="3"/>
      <x/>
      <x v="3"/>
    </i>
    <i>
      <x v="4"/>
      <x/>
      <x v="2"/>
    </i>
  </rowItems>
  <colItems count="1">
    <i/>
  </colItems>
  <formats count="19">
    <format dxfId="25">
      <pivotArea type="all" dataOnly="0" outline="0" fieldPosition="0"/>
    </format>
    <format dxfId="24">
      <pivotArea type="all" dataOnly="0" outline="0" fieldPosition="0"/>
    </format>
    <format dxfId="23">
      <pivotArea field="3" type="button" dataOnly="0" labelOnly="1" outline="0" axis="axisRow" fieldPosition="0"/>
    </format>
    <format dxfId="22">
      <pivotArea field="6" type="button" dataOnly="0" labelOnly="1" outline="0" axis="axisRow" fieldPosition="1"/>
    </format>
    <format dxfId="21">
      <pivotArea field="1" type="button" dataOnly="0" labelOnly="1" outline="0" axis="axisRow" fieldPosition="2"/>
    </format>
    <format dxfId="20">
      <pivotArea field="3" type="button" dataOnly="0" labelOnly="1" outline="0" axis="axisRow" fieldPosition="0"/>
    </format>
    <format dxfId="19">
      <pivotArea field="6" type="button" dataOnly="0" labelOnly="1" outline="0" axis="axisRow" fieldPosition="1"/>
    </format>
    <format dxfId="18">
      <pivotArea field="1" type="button" dataOnly="0" labelOnly="1" outline="0" axis="axisRow" fieldPosition="2"/>
    </format>
    <format dxfId="17">
      <pivotArea field="3" type="button" dataOnly="0" labelOnly="1" outline="0" axis="axisRow" fieldPosition="0"/>
    </format>
    <format dxfId="16">
      <pivotArea field="6" type="button" dataOnly="0" labelOnly="1" outline="0" axis="axisRow" fieldPosition="1"/>
    </format>
    <format dxfId="15">
      <pivotArea field="1" type="button" dataOnly="0" labelOnly="1" outline="0" axis="axisRow" fieldPosition="2"/>
    </format>
    <format dxfId="7">
      <pivotArea dataOnly="0" labelOnly="1" outline="0" fieldPosition="0">
        <references count="1">
          <reference field="6" count="0"/>
        </references>
      </pivotArea>
    </format>
    <format dxfId="6">
      <pivotArea field="1" type="button" dataOnly="0" labelOnly="1" outline="0" axis="axisRow" fieldPosition="2"/>
    </format>
    <format dxfId="5">
      <pivotArea dataOnly="0" labelOnly="1" outline="0" fieldPosition="0">
        <references count="3">
          <reference field="1" count="1">
            <x v="1"/>
          </reference>
          <reference field="3" count="1" selected="0">
            <x v="0"/>
          </reference>
          <reference field="6" count="1" selected="0">
            <x v="1"/>
          </reference>
        </references>
      </pivotArea>
    </format>
    <format dxfId="4">
      <pivotArea dataOnly="0" labelOnly="1" outline="0" fieldPosition="0">
        <references count="3">
          <reference field="1" count="1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format>
    <format dxfId="3">
      <pivotArea dataOnly="0" labelOnly="1" outline="0" fieldPosition="0">
        <references count="3">
          <reference field="1" count="1">
            <x v="3"/>
          </reference>
          <reference field="3" count="1" selected="0">
            <x v="1"/>
          </reference>
          <reference field="6" count="1" selected="0">
            <x v="0"/>
          </reference>
        </references>
      </pivotArea>
    </format>
    <format dxfId="2">
      <pivotArea dataOnly="0" labelOnly="1" outline="0" fieldPosition="0">
        <references count="3">
          <reference field="1" count="1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format>
    <format dxfId="1">
      <pivotArea dataOnly="0" labelOnly="1" outline="0" fieldPosition="0">
        <references count="3">
          <reference field="1" count="1">
            <x v="3"/>
          </reference>
          <reference field="3" count="1" selected="0">
            <x v="3"/>
          </reference>
          <reference field="6" count="1" selected="0">
            <x v="0"/>
          </reference>
        </references>
      </pivotArea>
    </format>
    <format dxfId="0">
      <pivotArea dataOnly="0" labelOnly="1" outline="0" fieldPosition="0">
        <references count="3">
          <reference field="1" count="1">
            <x v="2"/>
          </reference>
          <reference field="3" count="1" selected="0">
            <x v="4"/>
          </reference>
          <reference field="6" count="1" selected="0">
            <x v="0"/>
          </reference>
        </references>
      </pivotArea>
    </format>
  </formats>
  <pivotTableStyleInfo name="Personalizado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Para actualizar la programación semanal, actualice la tabla dinámica.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ListaDeClases" displayName="Tabla_ListaDeClases" ref="B2:J8" headerRowDxfId="67" dataDxfId="66">
  <tableColumns count="9">
    <tableColumn id="1" xr3:uid="{00000000-0010-0000-0000-000001000000}" name="Id. del curso" totalsRowLabel="Total" dataDxfId="65" totalsRowDxfId="64"/>
    <tableColumn id="2" xr3:uid="{00000000-0010-0000-0000-000002000000}" name="Nombre del curso" dataDxfId="63" totalsRowDxfId="62"/>
    <tableColumn id="3" xr3:uid="{00000000-0010-0000-0000-000003000000}" name="Profesor" dataDxfId="61" totalsRowDxfId="60"/>
    <tableColumn id="4" xr3:uid="{00000000-0010-0000-0000-000004000000}" name="Día" dataDxfId="59" totalsRowDxfId="58"/>
    <tableColumn id="5" xr3:uid="{00000000-0010-0000-0000-000005000000}" name="Año" dataDxfId="57" totalsRowDxfId="56">
      <calculatedColumnFormula>YEAR(TODAY())</calculatedColumnFormula>
    </tableColumn>
    <tableColumn id="6" xr3:uid="{00000000-0010-0000-0000-000006000000}" name="Semestre" dataDxfId="55" totalsRowDxfId="54"/>
    <tableColumn id="7" xr3:uid="{00000000-0010-0000-0000-000007000000}" name="Hora de inicio" dataDxfId="53" totalsRowDxfId="52"/>
    <tableColumn id="8" xr3:uid="{00000000-0010-0000-0000-000008000000}" name="Hora de finalización" dataDxfId="51" totalsRowDxfId="50"/>
    <tableColumn id="9" xr3:uid="{00000000-0010-0000-0000-000009000000}" name="Duración" totalsRowFunction="sum" dataDxfId="49" totalsRowDxfId="48">
      <calculatedColumnFormula>IFERROR(IF(AND(ISNUMBER(Tabla_ListaDeClases[[#This Row],[Hora de finalización]]),ISNUMBER(Tabla_ListaDeClases[[#This Row],[Hora de inicio]])),Tabla_ListaDeClases[[#This Row],[Hora de finalización]]-Tabla_ListaDeClases[[#This Row],[Hora de inicio]],""),"")</calculatedColumnFormula>
    </tableColumn>
  </tableColumns>
  <tableStyleInfo name="Semestre" showFirstColumn="0" showLastColumn="0" showRowStripes="1" showColumnStripes="0"/>
  <extLst>
    <ext xmlns:x14="http://schemas.microsoft.com/office/spreadsheetml/2009/9/main" uri="{504A1905-F514-4f6f-8877-14C23A59335A}">
      <x14:table altTextSummary="Escriba los detalles de cada clase en la siguiente tabla. La duración de la clase se calcula automáticamente.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FechasLímite" displayName="Tabla_FechasLímite" ref="B2:K9" headerRowDxfId="47" dataDxfId="46">
  <autoFilter ref="B2:K9" xr:uid="{00000000-0009-0000-0100-000002000000}"/>
  <tableColumns count="10">
    <tableColumn id="1" xr3:uid="{00000000-0010-0000-0100-000001000000}" name="ID del curso" totalsRowLabel="Total" dataDxfId="45" totalsRowDxfId="44"/>
    <tableColumn id="2" xr3:uid="{00000000-0010-0000-0100-000002000000}" name="Nombre del curso" dataDxfId="43" totalsRowDxfId="42">
      <calculatedColumnFormula>IFERROR(VLOOKUP(Tabla_FechasLímite[[#This Row],[ID del curso]],Tabla_ListaDeClases[],2,0),"")</calculatedColumnFormula>
    </tableColumn>
    <tableColumn id="3" xr3:uid="{00000000-0010-0000-0100-000003000000}" name="Año" dataDxfId="41" totalsRowDxfId="40">
      <calculatedColumnFormula>YEAR(TODAY())</calculatedColumnFormula>
    </tableColumn>
    <tableColumn id="4" xr3:uid="{00000000-0010-0000-0100-000004000000}" name="Semestre" dataDxfId="39" totalsRowDxfId="38"/>
    <tableColumn id="5" xr3:uid="{00000000-0010-0000-0100-000005000000}" name="Descripción del elemento" dataDxfId="37" totalsRowDxfId="36"/>
    <tableColumn id="6" xr3:uid="{00000000-0010-0000-0100-000006000000}" name="Fecha de vencimiento" dataDxfId="35" totalsRowDxfId="34"/>
    <tableColumn id="7" xr3:uid="{744D7842-EFB6-474E-AFAF-6280AB469AB9}" name="Calc1" dataDxfId="33" totalsRowDxfId="32">
      <calculatedColumnFormula>IF(AND(Tabla_FechasLímite[[#This Row],[Fecha de vencimiento]]&gt;=ScheduleStart,Tabla_FechasLímite[[#This Row],[Fecha de vencimiento]]&lt;=ScheduleEnd),--SUBTOTAL(3,B$3:B3),0)</calculatedColumnFormula>
    </tableColumn>
    <tableColumn id="9" xr3:uid="{0BA4F186-B951-4A54-BD7F-86F31D7AE628}" name="Calc2" dataDxfId="31" totalsRowDxfId="30">
      <calculatedColumnFormula>IFERROR(INDEX(B:B,MATCH(ROW()-2,H:H,0)),"")</calculatedColumnFormula>
    </tableColumn>
    <tableColumn id="10" xr3:uid="{B20BA2DD-1391-47F4-8C7F-ADB63F551B2A}" name="Calc3" dataDxfId="29" totalsRowDxfId="28">
      <calculatedColumnFormula>IF(I3="","",MAX(J$2:J2)+1)</calculatedColumnFormula>
    </tableColumn>
    <tableColumn id="11" xr3:uid="{8CBDACE6-B19C-46C5-85CD-AA098947FBB8}" name="Calc4" totalsRowFunction="sum" dataDxfId="27" totalsRowDxfId="26">
      <calculatedColumnFormula>IFERROR(ROW(INDEX(I:I,MATCH(ROW()-2,J:J,0))),0)</calculatedColumnFormula>
    </tableColumn>
  </tableColumns>
  <tableStyleInfo name="Semestre" showFirstColumn="0" showLastColumn="0" showRowStripes="1" showColumnStripes="0"/>
  <extLst>
    <ext xmlns:x14="http://schemas.microsoft.com/office/spreadsheetml/2009/9/main" uri="{504A1905-F514-4f6f-8877-14C23A59335A}">
      <x14:table altTextSummary="Escriba las fechas límite del curso en esta tabla_x000d__x000a_- Seleccione un Id. de curso_x000d__x000a_- El nombre de la clase se rellena automáticamente. _x000d__x000a_- Tras actualizar la hoja de fechas límite, actualice la programación semanal para ver los cambios."/>
    </ext>
  </extLst>
</table>
</file>

<file path=xl/theme/theme1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2.xml" Id="rId3" /><Relationship Type="http://schemas.openxmlformats.org/officeDocument/2006/relationships/drawing" Target="/xl/drawings/drawing13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1.xml" Id="rId3" /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31.xml" Id="rId3" /><Relationship Type="http://schemas.openxmlformats.org/officeDocument/2006/relationships/printerSettings" Target="/xl/printerSettings/printerSettings31.bin" Id="rId2" /><Relationship Type="http://schemas.openxmlformats.org/officeDocument/2006/relationships/pivotTable" Target="/xl/pivotTables/pivotTable1.xml" Id="rId1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drawing" Target="/xl/drawings/drawing44.xml" Id="rId2" /><Relationship Type="http://schemas.openxmlformats.org/officeDocument/2006/relationships/printerSettings" Target="/xl/printerSettings/printerSettings4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8"/>
  <sheetViews>
    <sheetView showGridLines="0" showRowColHeaders="0" tabSelected="1" workbookViewId="0"/>
  </sheetViews>
  <sheetFormatPr baseColWidth="10" defaultColWidth="9" defaultRowHeight="27" customHeight="1" x14ac:dyDescent="0.3"/>
  <cols>
    <col min="1" max="1" width="1.625" style="2" customWidth="1"/>
    <col min="2" max="2" width="12.125" style="3" bestFit="1" customWidth="1"/>
    <col min="3" max="3" width="33.375" style="3" bestFit="1" customWidth="1"/>
    <col min="4" max="4" width="12.5" style="3" customWidth="1"/>
    <col min="5" max="7" width="11.25" style="3" customWidth="1"/>
    <col min="8" max="8" width="13.25" style="46" bestFit="1" customWidth="1"/>
    <col min="9" max="9" width="18.75" style="46" bestFit="1" customWidth="1"/>
    <col min="10" max="10" width="11.25" style="46" customWidth="1"/>
    <col min="11" max="11" width="1.625" style="2" customWidth="1"/>
    <col min="12" max="16384" width="9" style="2"/>
  </cols>
  <sheetData>
    <row r="1" spans="2:11" ht="108" customHeight="1" x14ac:dyDescent="0.3">
      <c r="K1" s="2" t="s">
        <v>27</v>
      </c>
    </row>
    <row r="2" spans="2:11" s="9" customFormat="1" ht="35.1" customHeight="1" x14ac:dyDescent="0.3">
      <c r="B2" s="8" t="s">
        <v>0</v>
      </c>
      <c r="C2" s="8" t="s">
        <v>5</v>
      </c>
      <c r="D2" s="8" t="s">
        <v>10</v>
      </c>
      <c r="E2" s="8" t="s">
        <v>15</v>
      </c>
      <c r="F2" s="8" t="s">
        <v>21</v>
      </c>
      <c r="G2" s="8" t="s">
        <v>22</v>
      </c>
      <c r="H2" s="47" t="s">
        <v>24</v>
      </c>
      <c r="I2" s="47" t="s">
        <v>25</v>
      </c>
      <c r="J2" s="47" t="s">
        <v>26</v>
      </c>
    </row>
    <row r="3" spans="2:11" ht="27" customHeight="1" x14ac:dyDescent="0.3">
      <c r="B3" s="3" t="s">
        <v>1</v>
      </c>
      <c r="C3" s="3" t="s">
        <v>6</v>
      </c>
      <c r="D3" s="3" t="s">
        <v>11</v>
      </c>
      <c r="E3" s="3" t="s">
        <v>16</v>
      </c>
      <c r="F3" s="3">
        <f t="shared" ref="F3:F8" ca="1" si="0">YEAR(TODAY())</f>
        <v>2020</v>
      </c>
      <c r="G3" s="3" t="s">
        <v>23</v>
      </c>
      <c r="H3" s="57">
        <v>0.58333333333333337</v>
      </c>
      <c r="I3" s="57">
        <v>0.64583333333333337</v>
      </c>
      <c r="J3" s="57">
        <f>IFERROR(IF(AND(ISNUMBER(Tabla_ListaDeClases[[#This Row],[Hora de finalización]]),ISNUMBER(Tabla_ListaDeClases[[#This Row],[Hora de inicio]])),Tabla_ListaDeClases[[#This Row],[Hora de finalización]]-Tabla_ListaDeClases[[#This Row],[Hora de inicio]],""),"")</f>
        <v>6.25E-2</v>
      </c>
    </row>
    <row r="4" spans="2:11" ht="27" customHeight="1" x14ac:dyDescent="0.3">
      <c r="B4" s="3" t="s">
        <v>2</v>
      </c>
      <c r="C4" s="3" t="s">
        <v>7</v>
      </c>
      <c r="D4" s="3" t="s">
        <v>12</v>
      </c>
      <c r="E4" s="3" t="s">
        <v>17</v>
      </c>
      <c r="F4" s="3">
        <f t="shared" ca="1" si="0"/>
        <v>2020</v>
      </c>
      <c r="G4" s="3" t="s">
        <v>23</v>
      </c>
      <c r="H4" s="57">
        <v>0.41666666666666669</v>
      </c>
      <c r="I4" s="57">
        <v>0.47916666666666669</v>
      </c>
      <c r="J4" s="57">
        <f>IFERROR(IF(AND(ISNUMBER(Tabla_ListaDeClases[[#This Row],[Hora de finalización]]),ISNUMBER(Tabla_ListaDeClases[[#This Row],[Hora de inicio]])),Tabla_ListaDeClases[[#This Row],[Hora de finalización]]-Tabla_ListaDeClases[[#This Row],[Hora de inicio]],""),"")</f>
        <v>6.25E-2</v>
      </c>
    </row>
    <row r="5" spans="2:11" ht="27" customHeight="1" x14ac:dyDescent="0.3">
      <c r="B5" s="3" t="s">
        <v>2</v>
      </c>
      <c r="C5" s="3" t="s">
        <v>7</v>
      </c>
      <c r="D5" s="3" t="s">
        <v>12</v>
      </c>
      <c r="E5" s="3" t="s">
        <v>18</v>
      </c>
      <c r="F5" s="3">
        <f t="shared" ca="1" si="0"/>
        <v>2020</v>
      </c>
      <c r="G5" s="3" t="s">
        <v>23</v>
      </c>
      <c r="H5" s="57">
        <v>0.41666666666666669</v>
      </c>
      <c r="I5" s="57">
        <v>0.47916666666666669</v>
      </c>
      <c r="J5" s="57">
        <f>IFERROR(IF(AND(ISNUMBER(Tabla_ListaDeClases[[#This Row],[Hora de finalización]]),ISNUMBER(Tabla_ListaDeClases[[#This Row],[Hora de inicio]])),Tabla_ListaDeClases[[#This Row],[Hora de finalización]]-Tabla_ListaDeClases[[#This Row],[Hora de inicio]],""),"")</f>
        <v>6.25E-2</v>
      </c>
    </row>
    <row r="6" spans="2:11" ht="27" customHeight="1" x14ac:dyDescent="0.3">
      <c r="B6" s="3" t="s">
        <v>3</v>
      </c>
      <c r="C6" s="3" t="s">
        <v>8</v>
      </c>
      <c r="D6" s="3" t="s">
        <v>13</v>
      </c>
      <c r="E6" s="3" t="s">
        <v>16</v>
      </c>
      <c r="F6" s="3">
        <f t="shared" ca="1" si="0"/>
        <v>2020</v>
      </c>
      <c r="G6" s="3" t="s">
        <v>23</v>
      </c>
      <c r="H6" s="57">
        <v>0.45833333333333331</v>
      </c>
      <c r="I6" s="57">
        <v>0.5</v>
      </c>
      <c r="J6" s="57">
        <f>IFERROR(IF(AND(ISNUMBER(Tabla_ListaDeClases[[#This Row],[Hora de finalización]]),ISNUMBER(Tabla_ListaDeClases[[#This Row],[Hora de inicio]])),Tabla_ListaDeClases[[#This Row],[Hora de finalización]]-Tabla_ListaDeClases[[#This Row],[Hora de inicio]],""),"")</f>
        <v>4.1666666666666685E-2</v>
      </c>
    </row>
    <row r="7" spans="2:11" ht="27" customHeight="1" x14ac:dyDescent="0.3">
      <c r="B7" s="3" t="s">
        <v>3</v>
      </c>
      <c r="C7" s="3" t="s">
        <v>8</v>
      </c>
      <c r="D7" s="3" t="s">
        <v>13</v>
      </c>
      <c r="E7" s="3" t="s">
        <v>19</v>
      </c>
      <c r="F7" s="3">
        <f t="shared" ca="1" si="0"/>
        <v>2020</v>
      </c>
      <c r="G7" s="3" t="s">
        <v>23</v>
      </c>
      <c r="H7" s="57">
        <v>0.45833333333333331</v>
      </c>
      <c r="I7" s="57">
        <v>0.5</v>
      </c>
      <c r="J7" s="57">
        <f>IFERROR(IF(AND(ISNUMBER(Tabla_ListaDeClases[[#This Row],[Hora de finalización]]),ISNUMBER(Tabla_ListaDeClases[[#This Row],[Hora de inicio]])),Tabla_ListaDeClases[[#This Row],[Hora de finalización]]-Tabla_ListaDeClases[[#This Row],[Hora de inicio]],""),"")</f>
        <v>4.1666666666666685E-2</v>
      </c>
    </row>
    <row r="8" spans="2:11" ht="27" customHeight="1" x14ac:dyDescent="0.3">
      <c r="B8" s="3" t="s">
        <v>4</v>
      </c>
      <c r="C8" s="3" t="s">
        <v>9</v>
      </c>
      <c r="D8" s="3" t="s">
        <v>14</v>
      </c>
      <c r="E8" s="3" t="s">
        <v>20</v>
      </c>
      <c r="F8" s="3">
        <f t="shared" ca="1" si="0"/>
        <v>2020</v>
      </c>
      <c r="G8" s="3" t="s">
        <v>23</v>
      </c>
      <c r="H8" s="57">
        <v>0.41666666666666669</v>
      </c>
      <c r="I8" s="57">
        <v>0.45833333333333331</v>
      </c>
      <c r="J8" s="57">
        <f>IFERROR(IF(AND(ISNUMBER(Tabla_ListaDeClases[[#This Row],[Hora de finalización]]),ISNUMBER(Tabla_ListaDeClases[[#This Row],[Hora de inicio]])),Tabla_ListaDeClases[[#This Row],[Hora de finalización]]-Tabla_ListaDeClases[[#This Row],[Hora de inicio]],""),"")</f>
        <v>4.166666666666663E-2</v>
      </c>
    </row>
  </sheetData>
  <dataValidations count="3">
    <dataValidation type="list" allowBlank="1" showInputMessage="1" showErrorMessage="1" sqref="G3:G8" xr:uid="{00000000-0002-0000-0000-000000000000}">
      <formula1>"Otoño,Invierno,Primavera,Verano"</formula1>
    </dataValidation>
    <dataValidation type="list" allowBlank="1" showInputMessage="1" showErrorMessage="1" sqref="E3:E8" xr:uid="{00000000-0002-0000-0000-000001000000}">
      <formula1>"Lunes,Martes,Miércoles,Jueves,Viernes,Sábado,Domingo"</formula1>
    </dataValidation>
    <dataValidation allowBlank="1" showInputMessage="1" showErrorMessage="1" prompt="Escriba los detalles de cada clase en la siguiente tabla. La duración de la clase se calcula automáticamente._x000a_" sqref="A1" xr:uid="{00000000-0002-0000-0000-000002000000}"/>
  </dataValidations>
  <printOptions horizontalCentered="1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9"/>
  <sheetViews>
    <sheetView showGridLines="0" showRowColHeaders="0" workbookViewId="0"/>
  </sheetViews>
  <sheetFormatPr baseColWidth="10" defaultColWidth="9" defaultRowHeight="27" customHeight="1" x14ac:dyDescent="0.3"/>
  <cols>
    <col min="1" max="1" width="1.625" style="3" customWidth="1"/>
    <col min="2" max="2" width="13.5" style="3" bestFit="1" customWidth="1"/>
    <col min="3" max="3" width="35.75" style="3" customWidth="1"/>
    <col min="4" max="5" width="11.25" style="3" customWidth="1"/>
    <col min="6" max="6" width="35.75" style="3" customWidth="1"/>
    <col min="7" max="7" width="23.125" style="3" bestFit="1" customWidth="1"/>
    <col min="8" max="8" width="13.875" style="3" hidden="1" customWidth="1"/>
    <col min="9" max="11" width="9" style="3" hidden="1" customWidth="1"/>
    <col min="12" max="16384" width="9" style="3"/>
  </cols>
  <sheetData>
    <row r="1" spans="2:11" s="2" customFormat="1" ht="108" customHeight="1" x14ac:dyDescent="0.3">
      <c r="B1" s="3"/>
      <c r="C1" s="3"/>
      <c r="D1" s="3"/>
      <c r="E1" s="3"/>
      <c r="F1" s="3"/>
      <c r="G1" s="3"/>
      <c r="H1" s="46" t="s">
        <v>27</v>
      </c>
    </row>
    <row r="2" spans="2:11" s="7" customFormat="1" ht="35.1" customHeight="1" x14ac:dyDescent="0.3">
      <c r="B2" s="8" t="s">
        <v>28</v>
      </c>
      <c r="C2" s="8" t="s">
        <v>5</v>
      </c>
      <c r="D2" s="8" t="s">
        <v>21</v>
      </c>
      <c r="E2" s="8" t="s">
        <v>22</v>
      </c>
      <c r="F2" s="8" t="s">
        <v>29</v>
      </c>
      <c r="G2" s="8" t="s">
        <v>35</v>
      </c>
      <c r="H2" s="8" t="s">
        <v>36</v>
      </c>
      <c r="I2" s="8" t="s">
        <v>37</v>
      </c>
      <c r="J2" s="7" t="s">
        <v>38</v>
      </c>
      <c r="K2" s="7" t="s">
        <v>39</v>
      </c>
    </row>
    <row r="3" spans="2:11" ht="27" customHeight="1" x14ac:dyDescent="0.3">
      <c r="B3" s="3" t="s">
        <v>2</v>
      </c>
      <c r="C3" s="3" t="str">
        <f>IFERROR(VLOOKUP(Tabla_FechasLímite[[#This Row],[ID del curso]],Tabla_ListaDeClases[],2,0),"")</f>
        <v>Redacción escrita</v>
      </c>
      <c r="D3" s="3">
        <f t="shared" ref="D3:D9" ca="1" si="0">YEAR(TODAY())</f>
        <v>2020</v>
      </c>
      <c r="E3" s="3" t="s">
        <v>23</v>
      </c>
      <c r="F3" s="3" t="s">
        <v>30</v>
      </c>
      <c r="G3" s="4">
        <f ca="1">DATE(YEAR(TODAY()),1,15)</f>
        <v>43845</v>
      </c>
      <c r="H3" s="3">
        <f ca="1">IF(AND(Tabla_FechasLímite[[#This Row],[Fecha de vencimiento]]&gt;=ScheduleStart,Tabla_FechasLímite[[#This Row],[Fecha de vencimiento]]&lt;=ScheduleEnd),--SUBTOTAL(3,B$3:B3),0)</f>
        <v>1</v>
      </c>
      <c r="I3" s="3" t="str">
        <f t="shared" ref="I3:I9" ca="1" si="1">IFERROR(INDEX(B:B,MATCH(ROW()-2,H:H,0)),"")</f>
        <v>WR 121</v>
      </c>
      <c r="J3" s="3">
        <f ca="1">IF(I3="","",MAX(J$2:J2)+1)</f>
        <v>1</v>
      </c>
      <c r="K3" s="3">
        <f t="shared" ref="K3:K9" ca="1" si="2">IFERROR(ROW(INDEX(I:I,MATCH(ROW()-2,J:J,0))),0)</f>
        <v>3</v>
      </c>
    </row>
    <row r="4" spans="2:11" ht="27" customHeight="1" x14ac:dyDescent="0.3">
      <c r="B4" s="3" t="s">
        <v>1</v>
      </c>
      <c r="C4" s="3" t="str">
        <f>IFERROR(VLOOKUP(Tabla_FechasLímite[[#This Row],[ID del curso]],Tabla_ListaDeClases[],2,0),"")</f>
        <v>Introducción a las aplicaciones informáticas</v>
      </c>
      <c r="D4" s="3">
        <f t="shared" ca="1" si="0"/>
        <v>2020</v>
      </c>
      <c r="E4" s="3" t="s">
        <v>23</v>
      </c>
      <c r="F4" s="3" t="s">
        <v>31</v>
      </c>
      <c r="G4" s="4">
        <f ca="1">DATE(YEAR(TODAY()),2,4)</f>
        <v>43865</v>
      </c>
      <c r="H4" s="3">
        <f ca="1">IF(AND(Tabla_FechasLímite[[#This Row],[Fecha de vencimiento]]&gt;=ScheduleStart,Tabla_FechasLímite[[#This Row],[Fecha de vencimiento]]&lt;=ScheduleEnd),--SUBTOTAL(3,B$3:B4),0)</f>
        <v>2</v>
      </c>
      <c r="I4" s="3" t="str">
        <f t="shared" ca="1" si="1"/>
        <v>CS 120</v>
      </c>
      <c r="J4" s="3">
        <f ca="1">IF(I4="","",MAX(J$2:J3)+1)</f>
        <v>2</v>
      </c>
      <c r="K4" s="3">
        <f t="shared" ca="1" si="2"/>
        <v>4</v>
      </c>
    </row>
    <row r="5" spans="2:11" ht="27" customHeight="1" x14ac:dyDescent="0.3">
      <c r="B5" s="3" t="s">
        <v>2</v>
      </c>
      <c r="C5" s="3" t="str">
        <f>IFERROR(VLOOKUP(Tabla_FechasLímite[[#This Row],[ID del curso]],Tabla_ListaDeClases[],2,0),"")</f>
        <v>Redacción escrita</v>
      </c>
      <c r="D5" s="3">
        <f t="shared" ca="1" si="0"/>
        <v>2020</v>
      </c>
      <c r="E5" s="3" t="s">
        <v>23</v>
      </c>
      <c r="F5" s="3" t="s">
        <v>32</v>
      </c>
      <c r="G5" s="4">
        <f ca="1">DATE(YEAR(TODAY()),2,5)</f>
        <v>43866</v>
      </c>
      <c r="H5" s="3">
        <f ca="1">IF(AND(Tabla_FechasLímite[[#This Row],[Fecha de vencimiento]]&gt;=ScheduleStart,Tabla_FechasLímite[[#This Row],[Fecha de vencimiento]]&lt;=ScheduleEnd),--SUBTOTAL(3,B$3:B5),0)</f>
        <v>3</v>
      </c>
      <c r="I5" s="3" t="str">
        <f t="shared" ca="1" si="1"/>
        <v>WR 121</v>
      </c>
      <c r="J5" s="3">
        <f ca="1">IF(I5="","",MAX(J$2:J4)+1)</f>
        <v>3</v>
      </c>
      <c r="K5" s="3">
        <f t="shared" ca="1" si="2"/>
        <v>5</v>
      </c>
    </row>
    <row r="6" spans="2:11" ht="27" customHeight="1" x14ac:dyDescent="0.3">
      <c r="B6" s="3" t="s">
        <v>1</v>
      </c>
      <c r="C6" s="3" t="str">
        <f>IFERROR(VLOOKUP(Tabla_FechasLímite[[#This Row],[ID del curso]],Tabla_ListaDeClases[],2,0),"")</f>
        <v>Introducción a las aplicaciones informáticas</v>
      </c>
      <c r="D6" s="3">
        <f t="shared" ca="1" si="0"/>
        <v>2020</v>
      </c>
      <c r="E6" s="3" t="s">
        <v>23</v>
      </c>
      <c r="F6" s="3" t="s">
        <v>33</v>
      </c>
      <c r="G6" s="4">
        <f ca="1">DATE(YEAR(TODAY()),2,18)</f>
        <v>43879</v>
      </c>
      <c r="H6" s="3">
        <f ca="1">IF(AND(Tabla_FechasLímite[[#This Row],[Fecha de vencimiento]]&gt;=ScheduleStart,Tabla_FechasLímite[[#This Row],[Fecha de vencimiento]]&lt;=ScheduleEnd),--SUBTOTAL(3,B$3:B6),0)</f>
        <v>4</v>
      </c>
      <c r="I6" s="3" t="str">
        <f t="shared" ca="1" si="1"/>
        <v>CS 120</v>
      </c>
      <c r="J6" s="3">
        <f ca="1">IF(I6="","",MAX(J$2:J5)+1)</f>
        <v>4</v>
      </c>
      <c r="K6" s="3">
        <f t="shared" ca="1" si="2"/>
        <v>6</v>
      </c>
    </row>
    <row r="7" spans="2:11" ht="27" customHeight="1" x14ac:dyDescent="0.3">
      <c r="B7" s="3" t="s">
        <v>1</v>
      </c>
      <c r="C7" s="3" t="str">
        <f>IFERROR(VLOOKUP(Tabla_FechasLímite[[#This Row],[ID del curso]],Tabla_ListaDeClases[],2,0),"")</f>
        <v>Introducción a las aplicaciones informáticas</v>
      </c>
      <c r="D7" s="3">
        <f t="shared" ca="1" si="0"/>
        <v>2020</v>
      </c>
      <c r="E7" s="3" t="s">
        <v>23</v>
      </c>
      <c r="F7" s="3" t="s">
        <v>34</v>
      </c>
      <c r="G7" s="4">
        <f ca="1">DATE(YEAR(TODAY()),3,17)</f>
        <v>43907</v>
      </c>
      <c r="H7" s="3">
        <f ca="1">IF(AND(Tabla_FechasLímite[[#This Row],[Fecha de vencimiento]]&gt;=ScheduleStart,Tabla_FechasLímite[[#This Row],[Fecha de vencimiento]]&lt;=ScheduleEnd),--SUBTOTAL(3,B$3:B7),0)</f>
        <v>5</v>
      </c>
      <c r="I7" s="3" t="str">
        <f t="shared" ca="1" si="1"/>
        <v>CS 120</v>
      </c>
      <c r="J7" s="3">
        <f ca="1">IF(I7="","",MAX(J$2:J6)+1)</f>
        <v>5</v>
      </c>
      <c r="K7" s="3">
        <f t="shared" ca="1" si="2"/>
        <v>7</v>
      </c>
    </row>
    <row r="8" spans="2:11" ht="27" customHeight="1" x14ac:dyDescent="0.3">
      <c r="B8" s="3" t="s">
        <v>2</v>
      </c>
      <c r="C8" s="3" t="str">
        <f>IFERROR(VLOOKUP(Tabla_FechasLímite[[#This Row],[ID del curso]],Tabla_ListaDeClases[],2,0),"")</f>
        <v>Redacción escrita</v>
      </c>
      <c r="D8" s="3">
        <f t="shared" ca="1" si="0"/>
        <v>2020</v>
      </c>
      <c r="E8" s="3" t="s">
        <v>23</v>
      </c>
      <c r="F8" s="3" t="s">
        <v>31</v>
      </c>
      <c r="G8" s="4">
        <f ca="1">DATE(YEAR(TODAY()),3,17)</f>
        <v>43907</v>
      </c>
      <c r="H8" s="3">
        <f ca="1">IF(AND(Tabla_FechasLímite[[#This Row],[Fecha de vencimiento]]&gt;=ScheduleStart,Tabla_FechasLímite[[#This Row],[Fecha de vencimiento]]&lt;=ScheduleEnd),--SUBTOTAL(3,B$3:B8),0)</f>
        <v>6</v>
      </c>
      <c r="I8" s="3" t="str">
        <f t="shared" ca="1" si="1"/>
        <v>WR 121</v>
      </c>
      <c r="J8" s="3">
        <f ca="1">IF(I8="","",MAX(J$2:J7)+1)</f>
        <v>6</v>
      </c>
      <c r="K8" s="3">
        <f t="shared" ca="1" si="2"/>
        <v>8</v>
      </c>
    </row>
    <row r="9" spans="2:11" ht="27" customHeight="1" x14ac:dyDescent="0.3">
      <c r="B9" s="3" t="s">
        <v>2</v>
      </c>
      <c r="C9" s="3" t="str">
        <f>IFERROR(VLOOKUP(Tabla_FechasLímite[[#This Row],[ID del curso]],Tabla_ListaDeClases[],2,0),"")</f>
        <v>Redacción escrita</v>
      </c>
      <c r="D9" s="3">
        <f t="shared" ca="1" si="0"/>
        <v>2020</v>
      </c>
      <c r="E9" s="3" t="s">
        <v>23</v>
      </c>
      <c r="F9" s="3" t="s">
        <v>34</v>
      </c>
      <c r="G9" s="4">
        <f ca="1">DATE(YEAR(TODAY()),4,2)</f>
        <v>43923</v>
      </c>
      <c r="H9" s="3">
        <f ca="1">IF(AND(Tabla_FechasLímite[[#This Row],[Fecha de vencimiento]]&gt;=ScheduleStart,Tabla_FechasLímite[[#This Row],[Fecha de vencimiento]]&lt;=ScheduleEnd),--SUBTOTAL(3,B$3:B9),0)</f>
        <v>7</v>
      </c>
      <c r="I9" s="3" t="str">
        <f t="shared" ca="1" si="1"/>
        <v>WR 121</v>
      </c>
      <c r="J9" s="3">
        <f ca="1">IF(I9="","",MAX(J$2:J8)+1)</f>
        <v>7</v>
      </c>
      <c r="K9" s="3">
        <f t="shared" ca="1" si="2"/>
        <v>9</v>
      </c>
    </row>
  </sheetData>
  <phoneticPr fontId="31" type="noConversion"/>
  <dataValidations count="6">
    <dataValidation type="list" allowBlank="1" showInputMessage="1" sqref="B3:B9" xr:uid="{00000000-0002-0000-0100-000000000000}">
      <formula1>Lista_IDCurso</formula1>
    </dataValidation>
    <dataValidation type="list" allowBlank="1" showInputMessage="1" showErrorMessage="1" sqref="E3:E9" xr:uid="{00000000-0002-0000-0100-000001000000}">
      <formula1>"Otoño,Invierno,Primavera,Verano"</formula1>
    </dataValidation>
    <dataValidation allowBlank="1" showInputMessage="1" showErrorMessage="1" prompt="Escriba las fechas límite del curso en la siguiente tabla_x000a_- Seleccione un Id. de curso_x000a_- El nombre de clase se rellena automáticamente. _x000a_- Tras actualizar la hoja de fechas límite, actualice la programación semanal para ver los cambios." sqref="A1" xr:uid="{00000000-0002-0000-0100-000002000000}"/>
    <dataValidation allowBlank="1" showInputMessage="1" showErrorMessage="1" prompt="Seleccione un Id. de curso de la lista desplegable" sqref="B2" xr:uid="{00000000-0002-0000-0100-000003000000}"/>
    <dataValidation allowBlank="1" showInputMessage="1" showErrorMessage="1" prompt="El nombre del curso se actualiza automáticamente en la hoja de cálculo Lista de clases" sqref="C2" xr:uid="{00000000-0002-0000-0100-000004000000}"/>
    <dataValidation allowBlank="1" showInputMessage="1" showErrorMessage="1" prompt="Campo calculado del calendario semestral" sqref="H2:K2" xr:uid="{5BEEBD1A-FC90-4B82-8F72-9BDD9A3951F9}"/>
  </dataValidations>
  <printOptions horizontalCentered="1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F20"/>
  <sheetViews>
    <sheetView showGridLines="0" showRowColHeaders="0" workbookViewId="0"/>
  </sheetViews>
  <sheetFormatPr baseColWidth="10" defaultColWidth="9" defaultRowHeight="15" x14ac:dyDescent="0.3"/>
  <cols>
    <col min="1" max="1" width="1.625" style="1" customWidth="1"/>
    <col min="2" max="2" width="14.5" style="1" customWidth="1"/>
    <col min="3" max="3" width="15.25" style="50" customWidth="1"/>
    <col min="4" max="4" width="35.25" style="6" bestFit="1" customWidth="1"/>
    <col min="5" max="5" width="54.375" style="1" customWidth="1"/>
    <col min="6" max="6" width="1.625" style="1" customWidth="1"/>
    <col min="7" max="16384" width="9" style="1"/>
  </cols>
  <sheetData>
    <row r="1" spans="2:6" s="5" customFormat="1" ht="108" customHeight="1" x14ac:dyDescent="0.5">
      <c r="B1" s="48"/>
      <c r="C1" s="49"/>
      <c r="D1" s="45"/>
      <c r="F1" s="5" t="s">
        <v>27</v>
      </c>
    </row>
    <row r="3" spans="2:6" s="7" customFormat="1" ht="16.5" x14ac:dyDescent="0.3">
      <c r="B3" s="59" t="s">
        <v>15</v>
      </c>
      <c r="C3" s="59" t="s">
        <v>24</v>
      </c>
      <c r="D3" s="65" t="s">
        <v>5</v>
      </c>
    </row>
    <row r="4" spans="2:6" x14ac:dyDescent="0.3">
      <c r="B4" s="1" t="s">
        <v>16</v>
      </c>
      <c r="C4" s="64">
        <v>0.58333333333333337</v>
      </c>
      <c r="D4" s="6" t="s">
        <v>6</v>
      </c>
    </row>
    <row r="5" spans="2:6" x14ac:dyDescent="0.3">
      <c r="C5" s="64">
        <v>0.45833333333333331</v>
      </c>
      <c r="D5" s="6" t="s">
        <v>8</v>
      </c>
    </row>
    <row r="6" spans="2:6" x14ac:dyDescent="0.3">
      <c r="B6" s="1" t="s">
        <v>17</v>
      </c>
      <c r="C6" s="64">
        <v>0.41666666666666669</v>
      </c>
      <c r="D6" s="6" t="s">
        <v>7</v>
      </c>
    </row>
    <row r="7" spans="2:6" x14ac:dyDescent="0.3">
      <c r="B7" s="1" t="s">
        <v>19</v>
      </c>
      <c r="C7" s="64">
        <v>0.45833333333333331</v>
      </c>
      <c r="D7" s="6" t="s">
        <v>8</v>
      </c>
    </row>
    <row r="8" spans="2:6" x14ac:dyDescent="0.3">
      <c r="B8" s="1" t="s">
        <v>18</v>
      </c>
      <c r="C8" s="64">
        <v>0.41666666666666669</v>
      </c>
      <c r="D8" s="6" t="s">
        <v>7</v>
      </c>
    </row>
    <row r="9" spans="2:6" x14ac:dyDescent="0.3">
      <c r="B9" s="1" t="s">
        <v>20</v>
      </c>
      <c r="C9" s="64">
        <v>0.41666666666666669</v>
      </c>
      <c r="D9" s="6" t="s">
        <v>9</v>
      </c>
    </row>
    <row r="10" spans="2:6" x14ac:dyDescent="0.3">
      <c r="B10"/>
      <c r="C10"/>
      <c r="D10"/>
    </row>
    <row r="11" spans="2:6" x14ac:dyDescent="0.3">
      <c r="B11"/>
      <c r="C11"/>
      <c r="D11"/>
    </row>
    <row r="12" spans="2:6" x14ac:dyDescent="0.3">
      <c r="B12"/>
      <c r="C12"/>
      <c r="D12"/>
    </row>
    <row r="13" spans="2:6" x14ac:dyDescent="0.3">
      <c r="B13"/>
      <c r="C13"/>
      <c r="D13"/>
    </row>
    <row r="14" spans="2:6" x14ac:dyDescent="0.3">
      <c r="B14"/>
      <c r="C14"/>
      <c r="D14"/>
    </row>
    <row r="15" spans="2:6" x14ac:dyDescent="0.3">
      <c r="B15"/>
      <c r="C15"/>
      <c r="D15"/>
    </row>
    <row r="16" spans="2:6" x14ac:dyDescent="0.3">
      <c r="B16"/>
      <c r="C16"/>
      <c r="D16"/>
    </row>
    <row r="17" spans="2:4" x14ac:dyDescent="0.3">
      <c r="B17"/>
      <c r="C17"/>
      <c r="D17"/>
    </row>
    <row r="18" spans="2:4" x14ac:dyDescent="0.3">
      <c r="B18"/>
      <c r="C18"/>
      <c r="D18"/>
    </row>
    <row r="19" spans="2:4" x14ac:dyDescent="0.3">
      <c r="B19"/>
      <c r="C19"/>
      <c r="D19"/>
    </row>
    <row r="20" spans="2:4" x14ac:dyDescent="0.3">
      <c r="B20"/>
      <c r="C20"/>
      <c r="D20"/>
    </row>
  </sheetData>
  <dataValidations count="1">
    <dataValidation allowBlank="1" showInputMessage="1" showErrorMessage="1" prompt="Para actualizar la programación semanal, actualice la tabla dinámica._x000a_" sqref="A1" xr:uid="{00000000-0002-0000-0200-000000000000}"/>
  </dataValidations>
  <printOptions horizontalCentered="1"/>
  <pageMargins left="0.7" right="0.7" top="0.75" bottom="0.75" header="0.3" footer="0.3"/>
  <pageSetup paperSize="9" orientation="landscape" r:id="rId2"/>
  <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autoPageBreaks="0"/>
  </sheetPr>
  <dimension ref="B1:AB50"/>
  <sheetViews>
    <sheetView showGridLines="0" showRowColHeaders="0" zoomScaleNormal="100" workbookViewId="0"/>
  </sheetViews>
  <sheetFormatPr baseColWidth="10" defaultColWidth="9" defaultRowHeight="30" customHeight="1" x14ac:dyDescent="0.3"/>
  <cols>
    <col min="1" max="1" width="1.625" style="11" customWidth="1"/>
    <col min="2" max="8" width="7.625" style="11" customWidth="1"/>
    <col min="9" max="9" width="4.625" style="11" customWidth="1"/>
    <col min="10" max="16" width="7.625" style="11" customWidth="1"/>
    <col min="17" max="17" width="1.625" style="11" customWidth="1"/>
    <col min="18" max="18" width="17.25" style="11" customWidth="1"/>
    <col min="19" max="19" width="15.125" style="11" customWidth="1"/>
    <col min="21" max="21" width="9" customWidth="1"/>
    <col min="29" max="16384" width="9" style="11"/>
  </cols>
  <sheetData>
    <row r="1" spans="2:19" ht="108" customHeight="1" x14ac:dyDescent="0.55000000000000004">
      <c r="B1" s="1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S1" s="11" t="s">
        <v>27</v>
      </c>
    </row>
    <row r="2" spans="2:19" ht="35.1" customHeight="1" x14ac:dyDescent="0.35">
      <c r="B2" s="60">
        <f ca="1">ScheduleStart</f>
        <v>43831</v>
      </c>
      <c r="C2" s="60"/>
      <c r="D2" s="56">
        <f ca="1">DAY(DATE(YEAR(ScheduleStart),MONTH(ScheduleStart)+1,1)-1)</f>
        <v>31</v>
      </c>
      <c r="E2" s="56">
        <f ca="1">WEEKDAY(DATE(YEAR(ScheduleStart),MONTH(ScheduleStart),1),2)</f>
        <v>3</v>
      </c>
      <c r="F2" s="16"/>
      <c r="G2" s="16"/>
      <c r="H2" s="16"/>
      <c r="J2" s="60">
        <f ca="1">DATE(ProgramaciónAño,MONTH(ScheduleStart)+1,1)</f>
        <v>43862</v>
      </c>
      <c r="K2" s="60"/>
      <c r="L2" s="56">
        <f ca="1">DAY(DATE(YEAR(ScheduleStart),MONTH(ScheduleStart)+2,1)-1)</f>
        <v>29</v>
      </c>
      <c r="M2" s="56">
        <f ca="1">WEEKDAY(DATE(YEAR(ScheduleStart),MONTH(ScheduleStart)+1,1),2)</f>
        <v>6</v>
      </c>
      <c r="N2" s="16"/>
      <c r="O2" s="16"/>
      <c r="P2" s="16"/>
    </row>
    <row r="3" spans="2:19" ht="27" customHeight="1" x14ac:dyDescent="0.35">
      <c r="B3" s="13" t="s">
        <v>40</v>
      </c>
      <c r="C3" s="14" t="s">
        <v>42</v>
      </c>
      <c r="D3" s="14" t="s">
        <v>44</v>
      </c>
      <c r="E3" s="14" t="s">
        <v>45</v>
      </c>
      <c r="F3" s="14" t="s">
        <v>46</v>
      </c>
      <c r="G3" s="14" t="s">
        <v>47</v>
      </c>
      <c r="H3" s="15" t="s">
        <v>48</v>
      </c>
      <c r="J3" s="13" t="s">
        <v>40</v>
      </c>
      <c r="K3" s="14" t="s">
        <v>42</v>
      </c>
      <c r="L3" s="14" t="s">
        <v>44</v>
      </c>
      <c r="M3" s="14" t="s">
        <v>45</v>
      </c>
      <c r="N3" s="14" t="s">
        <v>46</v>
      </c>
      <c r="O3" s="14" t="s">
        <v>47</v>
      </c>
      <c r="P3" s="15" t="s">
        <v>48</v>
      </c>
      <c r="R3" s="44" t="s">
        <v>21</v>
      </c>
    </row>
    <row r="4" spans="2:19" ht="27" customHeight="1" x14ac:dyDescent="0.3">
      <c r="B4" s="19" t="str">
        <f ca="1">IF($E$2=COLUMN(A$2),1,IF(A4&gt;0,A4+1,""))</f>
        <v/>
      </c>
      <c r="C4" s="20" t="str">
        <f t="shared" ref="C4:H4" ca="1" si="0">IF($E$2=COLUMN(B$2),1,IF(AND(B4&gt;0,B4&lt;&gt;""),B4+1,""))</f>
        <v/>
      </c>
      <c r="D4" s="20">
        <f t="shared" ca="1" si="0"/>
        <v>1</v>
      </c>
      <c r="E4" s="20">
        <f t="shared" ca="1" si="0"/>
        <v>2</v>
      </c>
      <c r="F4" s="20">
        <f t="shared" ca="1" si="0"/>
        <v>3</v>
      </c>
      <c r="G4" s="20">
        <f t="shared" ca="1" si="0"/>
        <v>4</v>
      </c>
      <c r="H4" s="21">
        <f t="shared" ca="1" si="0"/>
        <v>5</v>
      </c>
      <c r="J4" s="28" t="str">
        <f ca="1">IF(M$2=COLUMN(A$2),1,IF(I4&gt;0,I4+1,""))</f>
        <v/>
      </c>
      <c r="K4" s="29" t="str">
        <f ca="1">IF(M$2=COLUMN(B$2),1,IF(AND(J4&gt;0,J4&lt;&gt;""),J4+1,""))</f>
        <v/>
      </c>
      <c r="L4" s="29" t="str">
        <f ca="1">IF(M$2=COLUMN(C$2),1,IF(AND(K4&gt;0,K4&lt;&gt;""),K4+1,""))</f>
        <v/>
      </c>
      <c r="M4" s="29" t="str">
        <f ca="1">IF(M$2=COLUMN(D$2),1,IF(AND(L4&gt;0,L4&lt;&gt;""),L4+1,""))</f>
        <v/>
      </c>
      <c r="N4" s="29" t="str">
        <f ca="1">IF(M$2=COLUMN(E$2),1,IF(AND(M4&gt;0,M4&lt;&gt;""),M4+1,""))</f>
        <v/>
      </c>
      <c r="O4" s="29">
        <f ca="1">IF(M$2=COLUMN(F$2),1,IF(AND(N4&gt;0,N4&lt;&gt;""),N4+1,""))</f>
        <v>1</v>
      </c>
      <c r="P4" s="30">
        <f ca="1">IF(M$2=COLUMN(G$2),1,IF(AND(O4&gt;0,O4&lt;&gt;""),O4+1,""))</f>
        <v>2</v>
      </c>
      <c r="R4" s="17">
        <f ca="1">YEAR(TODAY())</f>
        <v>2020</v>
      </c>
    </row>
    <row r="5" spans="2:19" ht="27" customHeight="1" x14ac:dyDescent="0.35">
      <c r="B5" s="22">
        <f ca="1">H4+1</f>
        <v>6</v>
      </c>
      <c r="C5" s="23">
        <f ca="1">B5+1</f>
        <v>7</v>
      </c>
      <c r="D5" s="23">
        <f t="shared" ref="D5:H5" ca="1" si="1">C5+1</f>
        <v>8</v>
      </c>
      <c r="E5" s="23">
        <f t="shared" ca="1" si="1"/>
        <v>9</v>
      </c>
      <c r="F5" s="23">
        <f t="shared" ca="1" si="1"/>
        <v>10</v>
      </c>
      <c r="G5" s="23">
        <f t="shared" ca="1" si="1"/>
        <v>11</v>
      </c>
      <c r="H5" s="24">
        <f t="shared" ca="1" si="1"/>
        <v>12</v>
      </c>
      <c r="J5" s="31">
        <f ca="1">P4+1</f>
        <v>3</v>
      </c>
      <c r="K5" s="29">
        <f t="shared" ref="K5:P7" ca="1" si="2">J5+1</f>
        <v>4</v>
      </c>
      <c r="L5" s="29">
        <f t="shared" ca="1" si="2"/>
        <v>5</v>
      </c>
      <c r="M5" s="23">
        <f t="shared" ca="1" si="2"/>
        <v>6</v>
      </c>
      <c r="N5" s="23">
        <f t="shared" ca="1" si="2"/>
        <v>7</v>
      </c>
      <c r="O5" s="23">
        <f t="shared" ca="1" si="2"/>
        <v>8</v>
      </c>
      <c r="P5" s="32">
        <f t="shared" ca="1" si="2"/>
        <v>9</v>
      </c>
      <c r="R5" s="44" t="s">
        <v>49</v>
      </c>
    </row>
    <row r="6" spans="2:19" ht="27" customHeight="1" x14ac:dyDescent="0.3">
      <c r="B6" s="22">
        <f t="shared" ref="B6:B7" ca="1" si="3">H5+1</f>
        <v>13</v>
      </c>
      <c r="C6" s="23">
        <f t="shared" ref="C6:H7" ca="1" si="4">B6+1</f>
        <v>14</v>
      </c>
      <c r="D6" s="53">
        <f t="shared" ca="1" si="4"/>
        <v>15</v>
      </c>
      <c r="E6" s="53">
        <f t="shared" ca="1" si="4"/>
        <v>16</v>
      </c>
      <c r="F6" s="23">
        <f t="shared" ca="1" si="4"/>
        <v>17</v>
      </c>
      <c r="G6" s="23">
        <f t="shared" ca="1" si="4"/>
        <v>18</v>
      </c>
      <c r="H6" s="24">
        <f t="shared" ca="1" si="4"/>
        <v>19</v>
      </c>
      <c r="J6" s="31">
        <f ca="1">P5+1</f>
        <v>10</v>
      </c>
      <c r="K6" s="23">
        <f t="shared" ca="1" si="2"/>
        <v>11</v>
      </c>
      <c r="L6" s="23">
        <f t="shared" ca="1" si="2"/>
        <v>12</v>
      </c>
      <c r="M6" s="23">
        <f t="shared" ca="1" si="2"/>
        <v>13</v>
      </c>
      <c r="N6" s="23">
        <f t="shared" ca="1" si="2"/>
        <v>14</v>
      </c>
      <c r="O6" s="23">
        <f t="shared" ca="1" si="2"/>
        <v>15</v>
      </c>
      <c r="P6" s="32">
        <f t="shared" ca="1" si="2"/>
        <v>16</v>
      </c>
      <c r="R6" s="18">
        <f ca="1">DATE(YEAR(TODAY()),1,1)</f>
        <v>43831</v>
      </c>
      <c r="S6" s="18"/>
    </row>
    <row r="7" spans="2:19" ht="27" customHeight="1" x14ac:dyDescent="0.3">
      <c r="B7" s="22">
        <f t="shared" ca="1" si="3"/>
        <v>20</v>
      </c>
      <c r="C7" s="23">
        <f t="shared" ca="1" si="4"/>
        <v>21</v>
      </c>
      <c r="D7" s="23">
        <f t="shared" ca="1" si="4"/>
        <v>22</v>
      </c>
      <c r="E7" s="23">
        <f t="shared" ca="1" si="4"/>
        <v>23</v>
      </c>
      <c r="F7" s="23">
        <f t="shared" ca="1" si="4"/>
        <v>24</v>
      </c>
      <c r="G7" s="23">
        <f t="shared" ca="1" si="4"/>
        <v>25</v>
      </c>
      <c r="H7" s="24">
        <f t="shared" ca="1" si="4"/>
        <v>26</v>
      </c>
      <c r="J7" s="31">
        <f ca="1">P6+1</f>
        <v>17</v>
      </c>
      <c r="K7" s="23">
        <f t="shared" ca="1" si="2"/>
        <v>18</v>
      </c>
      <c r="L7" s="23">
        <f t="shared" ca="1" si="2"/>
        <v>19</v>
      </c>
      <c r="M7" s="23">
        <f t="shared" ca="1" si="2"/>
        <v>20</v>
      </c>
      <c r="N7" s="23">
        <f t="shared" ca="1" si="2"/>
        <v>21</v>
      </c>
      <c r="O7" s="23">
        <f t="shared" ca="1" si="2"/>
        <v>22</v>
      </c>
      <c r="P7" s="32">
        <f t="shared" ca="1" si="2"/>
        <v>23</v>
      </c>
    </row>
    <row r="8" spans="2:19" ht="27" customHeight="1" x14ac:dyDescent="0.3">
      <c r="B8" s="22">
        <f ca="1">IFERROR(IF(H7+1&gt;$D$2,"",H7+1),"")</f>
        <v>27</v>
      </c>
      <c r="C8" s="23">
        <f t="shared" ref="C8:H9" ca="1" si="5">IFERROR(IF(B8+1&gt;$D$2,"",B8+1),"")</f>
        <v>28</v>
      </c>
      <c r="D8" s="23">
        <f t="shared" ca="1" si="5"/>
        <v>29</v>
      </c>
      <c r="E8" s="23">
        <f t="shared" ca="1" si="5"/>
        <v>30</v>
      </c>
      <c r="F8" s="23">
        <f t="shared" ca="1" si="5"/>
        <v>31</v>
      </c>
      <c r="G8" s="23" t="str">
        <f t="shared" ca="1" si="5"/>
        <v/>
      </c>
      <c r="H8" s="24" t="str">
        <f t="shared" ca="1" si="5"/>
        <v/>
      </c>
      <c r="J8" s="31">
        <f ca="1">IFERROR(IF(P7+1&gt;L$2,"",P7+1),"")</f>
        <v>24</v>
      </c>
      <c r="K8" s="23">
        <f ca="1">IFERROR(IF(J8+1&gt;L$2,"",J8+1),"")</f>
        <v>25</v>
      </c>
      <c r="L8" s="23">
        <f ca="1">IFERROR(IF(K8+1&gt;L$2,"",K8+1),"")</f>
        <v>26</v>
      </c>
      <c r="M8" s="23">
        <f ca="1">IFERROR(IF(L8+1&gt;L$2,"",L8+1),"")</f>
        <v>27</v>
      </c>
      <c r="N8" s="23">
        <f ca="1">IFERROR(IF(M8+1&gt;L$2,"",M8+1),"")</f>
        <v>28</v>
      </c>
      <c r="O8" s="23">
        <f ca="1">IFERROR(IF(N8+1&gt;L$2,"",N8+1),"")</f>
        <v>29</v>
      </c>
      <c r="P8" s="32" t="str">
        <f ca="1">IFERROR(IF(O8+1&gt;L$2,"",O8+1),"")</f>
        <v/>
      </c>
    </row>
    <row r="9" spans="2:19" ht="27" customHeight="1" x14ac:dyDescent="0.3">
      <c r="B9" s="25" t="str">
        <f ca="1">IFERROR(IF(H8+1&gt;$D$2,"",H8+1),"")</f>
        <v/>
      </c>
      <c r="C9" s="26" t="str">
        <f t="shared" ca="1" si="5"/>
        <v/>
      </c>
      <c r="D9" s="26" t="str">
        <f t="shared" ca="1" si="5"/>
        <v/>
      </c>
      <c r="E9" s="26" t="str">
        <f t="shared" ca="1" si="5"/>
        <v/>
      </c>
      <c r="F9" s="26" t="str">
        <f t="shared" ca="1" si="5"/>
        <v/>
      </c>
      <c r="G9" s="26" t="str">
        <f t="shared" ca="1" si="5"/>
        <v/>
      </c>
      <c r="H9" s="27" t="str">
        <f t="shared" ca="1" si="5"/>
        <v/>
      </c>
      <c r="J9" s="33" t="str">
        <f ca="1">IFERROR(IF(P8+1&gt;L$2,"",P8+1),"")</f>
        <v/>
      </c>
      <c r="K9" s="34" t="str">
        <f ca="1">IFERROR(IF(J9+1&gt;L$2,"",J9+1),"")</f>
        <v/>
      </c>
      <c r="L9" s="34" t="str">
        <f ca="1">IFERROR(IF(K9+1&gt;L$2,"",K9+1),"")</f>
        <v/>
      </c>
      <c r="M9" s="34" t="str">
        <f ca="1">IFERROR(IF(L9+1&gt;L$2,"",L9+1),"")</f>
        <v/>
      </c>
      <c r="N9" s="34" t="str">
        <f ca="1">IFERROR(IF(M9+1&gt;L$2,"",M9+1),"")</f>
        <v/>
      </c>
      <c r="O9" s="34" t="str">
        <f ca="1">IFERROR(IF(N9+1&gt;L$2,"",N9+1),"")</f>
        <v/>
      </c>
      <c r="P9" s="35" t="str">
        <f ca="1">IFERROR(IF(O9+L$2,"",O9+1),"")</f>
        <v/>
      </c>
      <c r="S9" s="51"/>
    </row>
    <row r="10" spans="2:19" ht="35.1" customHeight="1" x14ac:dyDescent="0.35">
      <c r="B10" s="60">
        <f ca="1">DATE(ProgramaciónAño,MONTH(ScheduleStart)+2,1)</f>
        <v>43891</v>
      </c>
      <c r="C10" s="60"/>
      <c r="D10" s="56">
        <f ca="1">DAY(DATE(YEAR(ScheduleStart),MONTH(ScheduleStart)+3,1)-1)</f>
        <v>31</v>
      </c>
      <c r="E10" s="56">
        <f ca="1">WEEKDAY(DATE(YEAR(ScheduleStart),MONTH(ScheduleStart)+2,1),2)</f>
        <v>7</v>
      </c>
      <c r="F10" s="16"/>
      <c r="G10" s="16"/>
      <c r="H10" s="16"/>
      <c r="J10" s="60">
        <f ca="1">DATE(ProgramaciónAño,MONTH(ScheduleStart)+3,1)</f>
        <v>43922</v>
      </c>
      <c r="K10" s="60"/>
      <c r="L10" s="56">
        <f ca="1">DAY(DATE(YEAR(ScheduleStart),MONTH(ScheduleStart)+4,1)-1)</f>
        <v>30</v>
      </c>
      <c r="M10" s="56">
        <f ca="1">WEEKDAY(DATE(YEAR(ScheduleStart),MONTH(ScheduleStart)+3,1),2)</f>
        <v>3</v>
      </c>
      <c r="N10" s="16"/>
      <c r="O10" s="16"/>
      <c r="P10" s="16"/>
    </row>
    <row r="11" spans="2:19" ht="27" customHeight="1" x14ac:dyDescent="0.3">
      <c r="B11" s="13" t="s">
        <v>40</v>
      </c>
      <c r="C11" s="14" t="s">
        <v>42</v>
      </c>
      <c r="D11" s="14" t="s">
        <v>44</v>
      </c>
      <c r="E11" s="14" t="s">
        <v>45</v>
      </c>
      <c r="F11" s="14" t="s">
        <v>46</v>
      </c>
      <c r="G11" s="14" t="s">
        <v>47</v>
      </c>
      <c r="H11" s="15" t="s">
        <v>48</v>
      </c>
      <c r="J11" s="13" t="s">
        <v>40</v>
      </c>
      <c r="K11" s="14" t="s">
        <v>42</v>
      </c>
      <c r="L11" s="14" t="s">
        <v>44</v>
      </c>
      <c r="M11" s="14" t="s">
        <v>45</v>
      </c>
      <c r="N11" s="14" t="s">
        <v>46</v>
      </c>
      <c r="O11" s="14" t="s">
        <v>47</v>
      </c>
      <c r="P11" s="15" t="s">
        <v>48</v>
      </c>
    </row>
    <row r="12" spans="2:19" ht="27" customHeight="1" x14ac:dyDescent="0.3">
      <c r="B12" s="36" t="str">
        <f ca="1">IF($E$10=COLUMN(A$2),1,IF(A12&gt;0,A12+1,""))</f>
        <v/>
      </c>
      <c r="C12" s="29" t="str">
        <f t="shared" ref="C12:H12" ca="1" si="6">IF($E$10=COLUMN(B$2),1,IF(AND(B12&gt;0,B12&lt;&gt;""),B12+1,""))</f>
        <v/>
      </c>
      <c r="D12" s="29" t="str">
        <f t="shared" ca="1" si="6"/>
        <v/>
      </c>
      <c r="E12" s="29" t="str">
        <f t="shared" ca="1" si="6"/>
        <v/>
      </c>
      <c r="F12" s="29" t="str">
        <f t="shared" ca="1" si="6"/>
        <v/>
      </c>
      <c r="G12" s="29" t="str">
        <f t="shared" ca="1" si="6"/>
        <v/>
      </c>
      <c r="H12" s="37">
        <f t="shared" ca="1" si="6"/>
        <v>1</v>
      </c>
      <c r="J12" s="43" t="str">
        <f ca="1">IF($M$10=COLUMN(A$2),1,IF(I12&gt;0,I12+1,""))</f>
        <v/>
      </c>
      <c r="K12" s="29" t="str">
        <f t="shared" ref="K12:P12" ca="1" si="7">IF($M$10=COLUMN(B$2),1,IF(AND(J12&gt;0,J12&lt;&gt;""),J12+1,""))</f>
        <v/>
      </c>
      <c r="L12" s="29">
        <f t="shared" ca="1" si="7"/>
        <v>1</v>
      </c>
      <c r="M12" s="29">
        <f t="shared" ca="1" si="7"/>
        <v>2</v>
      </c>
      <c r="N12" s="29">
        <f t="shared" ca="1" si="7"/>
        <v>3</v>
      </c>
      <c r="O12" s="29">
        <f t="shared" ca="1" si="7"/>
        <v>4</v>
      </c>
      <c r="P12" s="37">
        <f t="shared" ca="1" si="7"/>
        <v>5</v>
      </c>
    </row>
    <row r="13" spans="2:19" ht="27" customHeight="1" x14ac:dyDescent="0.3">
      <c r="B13" s="38">
        <f ca="1">H12+1</f>
        <v>2</v>
      </c>
      <c r="C13" s="23">
        <f ca="1">B13+1</f>
        <v>3</v>
      </c>
      <c r="D13" s="23">
        <f t="shared" ref="D13:H13" ca="1" si="8">C13+1</f>
        <v>4</v>
      </c>
      <c r="E13" s="23">
        <f t="shared" ca="1" si="8"/>
        <v>5</v>
      </c>
      <c r="F13" s="23">
        <f t="shared" ca="1" si="8"/>
        <v>6</v>
      </c>
      <c r="G13" s="23">
        <f t="shared" ca="1" si="8"/>
        <v>7</v>
      </c>
      <c r="H13" s="39">
        <f t="shared" ca="1" si="8"/>
        <v>8</v>
      </c>
      <c r="J13" s="38">
        <f ca="1">P12+1</f>
        <v>6</v>
      </c>
      <c r="K13" s="23">
        <f ca="1">J13+1</f>
        <v>7</v>
      </c>
      <c r="L13" s="23">
        <f t="shared" ref="L13:P13" ca="1" si="9">K13+1</f>
        <v>8</v>
      </c>
      <c r="M13" s="23">
        <f t="shared" ca="1" si="9"/>
        <v>9</v>
      </c>
      <c r="N13" s="23">
        <f t="shared" ca="1" si="9"/>
        <v>10</v>
      </c>
      <c r="O13" s="23">
        <f t="shared" ca="1" si="9"/>
        <v>11</v>
      </c>
      <c r="P13" s="39">
        <f t="shared" ca="1" si="9"/>
        <v>12</v>
      </c>
    </row>
    <row r="14" spans="2:19" ht="27" customHeight="1" x14ac:dyDescent="0.3">
      <c r="B14" s="38">
        <f t="shared" ref="B14:B15" ca="1" si="10">H13+1</f>
        <v>9</v>
      </c>
      <c r="C14" s="23">
        <f t="shared" ref="C14:H15" ca="1" si="11">B14+1</f>
        <v>10</v>
      </c>
      <c r="D14" s="23">
        <f t="shared" ca="1" si="11"/>
        <v>11</v>
      </c>
      <c r="E14" s="23">
        <f t="shared" ca="1" si="11"/>
        <v>12</v>
      </c>
      <c r="F14" s="23">
        <f t="shared" ca="1" si="11"/>
        <v>13</v>
      </c>
      <c r="G14" s="23">
        <f t="shared" ca="1" si="11"/>
        <v>14</v>
      </c>
      <c r="H14" s="39">
        <f t="shared" ca="1" si="11"/>
        <v>15</v>
      </c>
      <c r="J14" s="38">
        <f t="shared" ref="J14:J15" ca="1" si="12">P13+1</f>
        <v>13</v>
      </c>
      <c r="K14" s="23">
        <f t="shared" ref="K14:P15" ca="1" si="13">J14+1</f>
        <v>14</v>
      </c>
      <c r="L14" s="23">
        <f t="shared" ca="1" si="13"/>
        <v>15</v>
      </c>
      <c r="M14" s="23">
        <f t="shared" ca="1" si="13"/>
        <v>16</v>
      </c>
      <c r="N14" s="23">
        <f t="shared" ca="1" si="13"/>
        <v>17</v>
      </c>
      <c r="O14" s="23">
        <f t="shared" ca="1" si="13"/>
        <v>18</v>
      </c>
      <c r="P14" s="39">
        <f t="shared" ca="1" si="13"/>
        <v>19</v>
      </c>
    </row>
    <row r="15" spans="2:19" ht="27" customHeight="1" x14ac:dyDescent="0.3">
      <c r="B15" s="38">
        <f t="shared" ca="1" si="10"/>
        <v>16</v>
      </c>
      <c r="C15" s="23">
        <f t="shared" ca="1" si="11"/>
        <v>17</v>
      </c>
      <c r="D15" s="23">
        <f t="shared" ca="1" si="11"/>
        <v>18</v>
      </c>
      <c r="E15" s="23">
        <f t="shared" ca="1" si="11"/>
        <v>19</v>
      </c>
      <c r="F15" s="23">
        <f t="shared" ca="1" si="11"/>
        <v>20</v>
      </c>
      <c r="G15" s="23">
        <f t="shared" ca="1" si="11"/>
        <v>21</v>
      </c>
      <c r="H15" s="39">
        <f t="shared" ca="1" si="11"/>
        <v>22</v>
      </c>
      <c r="J15" s="38">
        <f t="shared" ca="1" si="12"/>
        <v>20</v>
      </c>
      <c r="K15" s="23">
        <f t="shared" ca="1" si="13"/>
        <v>21</v>
      </c>
      <c r="L15" s="23">
        <f t="shared" ca="1" si="13"/>
        <v>22</v>
      </c>
      <c r="M15" s="23">
        <f t="shared" ca="1" si="13"/>
        <v>23</v>
      </c>
      <c r="N15" s="23">
        <f t="shared" ca="1" si="13"/>
        <v>24</v>
      </c>
      <c r="O15" s="23">
        <f t="shared" ca="1" si="13"/>
        <v>25</v>
      </c>
      <c r="P15" s="39">
        <f t="shared" ca="1" si="13"/>
        <v>26</v>
      </c>
      <c r="S15"/>
    </row>
    <row r="16" spans="2:19" ht="27" customHeight="1" x14ac:dyDescent="0.3">
      <c r="B16" s="38">
        <f ca="1">IFERROR(IF(H15+1&gt;$D$10,"",H15+1),"")</f>
        <v>23</v>
      </c>
      <c r="C16" s="23">
        <f ca="1">IFERROR(IF(B16+1&gt;$D$10,"",B16+1),"")</f>
        <v>24</v>
      </c>
      <c r="D16" s="23">
        <f t="shared" ref="D16:H17" ca="1" si="14">IFERROR(IF(C16+1&gt;$D$10,"",C16+1),"")</f>
        <v>25</v>
      </c>
      <c r="E16" s="23">
        <f t="shared" ca="1" si="14"/>
        <v>26</v>
      </c>
      <c r="F16" s="23">
        <f t="shared" ca="1" si="14"/>
        <v>27</v>
      </c>
      <c r="G16" s="23">
        <f t="shared" ca="1" si="14"/>
        <v>28</v>
      </c>
      <c r="H16" s="39">
        <f t="shared" ca="1" si="14"/>
        <v>29</v>
      </c>
      <c r="J16" s="38">
        <f ca="1">IFERROR(IF(P15+1&gt;$L$10,"",P15+1),"")</f>
        <v>27</v>
      </c>
      <c r="K16" s="23">
        <f ca="1">IFERROR(IF(J16+1&gt;$L$10,"",J16+1),"")</f>
        <v>28</v>
      </c>
      <c r="L16" s="23">
        <f t="shared" ref="L16:P17" ca="1" si="15">IFERROR(IF(K16+1&gt;$L$10,"",K16+1),"")</f>
        <v>29</v>
      </c>
      <c r="M16" s="23">
        <f t="shared" ca="1" si="15"/>
        <v>30</v>
      </c>
      <c r="N16" s="23" t="str">
        <f t="shared" ca="1" si="15"/>
        <v/>
      </c>
      <c r="O16" s="23" t="str">
        <f t="shared" ca="1" si="15"/>
        <v/>
      </c>
      <c r="P16" s="39" t="str">
        <f t="shared" ca="1" si="15"/>
        <v/>
      </c>
      <c r="S16"/>
    </row>
    <row r="17" spans="2:22" ht="27" customHeight="1" x14ac:dyDescent="0.3">
      <c r="B17" s="40">
        <f ca="1">IFERROR(IF(H16+1&gt;$D$10,"",H16+1),"")</f>
        <v>30</v>
      </c>
      <c r="C17" s="41">
        <f ca="1">IFERROR(IF(B17+1&gt;$D$10,"",B17+1),"")</f>
        <v>31</v>
      </c>
      <c r="D17" s="41" t="str">
        <f t="shared" ca="1" si="14"/>
        <v/>
      </c>
      <c r="E17" s="41" t="str">
        <f t="shared" ca="1" si="14"/>
        <v/>
      </c>
      <c r="F17" s="41" t="str">
        <f t="shared" ca="1" si="14"/>
        <v/>
      </c>
      <c r="G17" s="41" t="str">
        <f t="shared" ca="1" si="14"/>
        <v/>
      </c>
      <c r="H17" s="42" t="str">
        <f t="shared" ca="1" si="14"/>
        <v/>
      </c>
      <c r="J17" s="40" t="str">
        <f ca="1">IFERROR(IF(P16+1&gt;$L$10,"",P16+1),"")</f>
        <v/>
      </c>
      <c r="K17" s="41" t="str">
        <f ca="1">IFERROR(IF(J17+1&gt;$L$10,"",J17+1),"")</f>
        <v/>
      </c>
      <c r="L17" s="41" t="str">
        <f t="shared" ca="1" si="15"/>
        <v/>
      </c>
      <c r="M17" s="41" t="str">
        <f t="shared" ca="1" si="15"/>
        <v/>
      </c>
      <c r="N17" s="41" t="str">
        <f t="shared" ca="1" si="15"/>
        <v/>
      </c>
      <c r="O17" s="41" t="str">
        <f t="shared" ca="1" si="15"/>
        <v/>
      </c>
      <c r="P17" s="42" t="str">
        <f t="shared" ca="1" si="15"/>
        <v/>
      </c>
      <c r="S17"/>
    </row>
    <row r="18" spans="2:22" ht="9" customHeight="1" x14ac:dyDescent="0.3">
      <c r="S18"/>
    </row>
    <row r="19" spans="2:22" ht="30" customHeight="1" x14ac:dyDescent="0.3">
      <c r="S19"/>
      <c r="V19" s="55"/>
    </row>
    <row r="20" spans="2:22" ht="30" customHeight="1" x14ac:dyDescent="0.3">
      <c r="B20" s="52" t="s">
        <v>41</v>
      </c>
      <c r="C20" s="62" t="s">
        <v>43</v>
      </c>
      <c r="D20" s="62"/>
      <c r="E20" s="62"/>
      <c r="F20" s="62"/>
      <c r="G20" s="62"/>
      <c r="H20" s="62"/>
      <c r="I20" s="62"/>
      <c r="J20" s="62" t="s">
        <v>29</v>
      </c>
      <c r="K20" s="62"/>
      <c r="L20" s="62"/>
      <c r="M20" s="62"/>
      <c r="N20" s="62"/>
      <c r="O20" s="62"/>
      <c r="P20" s="62"/>
      <c r="S20"/>
    </row>
    <row r="21" spans="2:22" ht="27" customHeight="1" x14ac:dyDescent="0.3">
      <c r="B21" s="58">
        <f ca="1">IF('Fechas límite'!K3&lt;=0,"",INDIRECT("'Fechas límite'!G"&amp;'Fechas límite'!K3))</f>
        <v>43845</v>
      </c>
      <c r="C21" s="54" t="str">
        <f ca="1">IF('Fechas límite'!K3&lt;=0,"",INDIRECT("'Fechas límite'!B"&amp;'Fechas límite'!K3))</f>
        <v>WR 121</v>
      </c>
      <c r="D21" s="61" t="str">
        <f ca="1">IF('Fechas límite'!K3&lt;=0,"",INDIRECT("'Fechas límite'!c"&amp;'Fechas límite'!K3))</f>
        <v>Redacción escrita</v>
      </c>
      <c r="E21" s="61"/>
      <c r="F21" s="61"/>
      <c r="G21" s="61"/>
      <c r="H21" s="61"/>
      <c r="I21" s="61"/>
      <c r="J21" s="61" t="str">
        <f ca="1">IF('Fechas límite'!K3&lt;=0,"",INDIRECT("'Fechas límite'!F"&amp;'Fechas límite'!K3))</f>
        <v>Cuestionario 1</v>
      </c>
      <c r="K21" s="61"/>
      <c r="L21" s="61"/>
      <c r="M21" s="61"/>
      <c r="N21" s="61"/>
      <c r="O21" s="61"/>
      <c r="P21" s="61"/>
      <c r="S21" t="str">
        <f ca="1">_xlfn.IFNA(IF(ROW(B3)&gt;ROWS(Tabla_FechasLímite[])+2,"",INDEX(INDIRECT("'Fechas límite'!$B" &amp; ROW(B3)&amp;":$B$" &amp; ROWS(Tabla_FechasLímite[])+2),MATCH("Sí",INDIRECT("'Fechas límite'!$H"&amp; ROW(B3)&amp;":$H$"&amp;ROWS(Tabla_FechasLímite[])+2),0))),"")</f>
        <v/>
      </c>
    </row>
    <row r="22" spans="2:22" ht="27" customHeight="1" x14ac:dyDescent="0.3">
      <c r="B22" s="58">
        <f ca="1">IF('Fechas límite'!K4&lt;=0,"",INDIRECT("'Fechas límite'!G"&amp;'Fechas límite'!K4))</f>
        <v>43865</v>
      </c>
      <c r="C22" s="54" t="str">
        <f ca="1">IF('Fechas límite'!K4&lt;=0,"",INDIRECT("'Fechas límite'!B"&amp;'Fechas límite'!K4))</f>
        <v>CS 120</v>
      </c>
      <c r="D22" s="63" t="str">
        <f ca="1">IF('Fechas límite'!K4&lt;=0,"",INDIRECT("'Fechas límite'!c"&amp;'Fechas límite'!K4))</f>
        <v>Introducción a las aplicaciones informáticas</v>
      </c>
      <c r="E22" s="63"/>
      <c r="F22" s="63"/>
      <c r="G22" s="63"/>
      <c r="H22" s="63"/>
      <c r="I22" s="63"/>
      <c r="J22" s="63" t="str">
        <f ca="1">IF('Fechas límite'!K4&lt;=0,"",INDIRECT("'Fechas límite'!F"&amp;'Fechas límite'!K4))</f>
        <v>Tarea 2</v>
      </c>
      <c r="K22" s="63"/>
      <c r="L22" s="63"/>
      <c r="M22" s="63"/>
      <c r="N22" s="63"/>
      <c r="O22" s="63"/>
      <c r="P22" s="63"/>
      <c r="S22" t="str">
        <f ca="1">_xlfn.IFNA(IF(ROW(B4)&gt;ROWS(Tabla_FechasLímite[])+2,"",INDEX(INDIRECT("'Fechas límite'!B" &amp; ROW(B4)&amp;":$B$" &amp; ROWS(Tabla_FechasLímite[])+2),MATCH("Sí",INDIRECT("'Fechas límite'!$H"&amp; ROW(B4)&amp;":$H$"&amp;ROWS(Tabla_FechasLímite[])+2),0))),"")</f>
        <v/>
      </c>
    </row>
    <row r="23" spans="2:22" ht="27" customHeight="1" x14ac:dyDescent="0.3">
      <c r="B23" s="58">
        <f ca="1">IF('Fechas límite'!K5&lt;=0,"",INDIRECT("'Fechas límite'!G"&amp;'Fechas límite'!K5))</f>
        <v>43866</v>
      </c>
      <c r="C23" s="54" t="str">
        <f ca="1">IF('Fechas límite'!K5&lt;=0,"",INDIRECT("'Fechas límite'!B"&amp;'Fechas límite'!K5))</f>
        <v>WR 121</v>
      </c>
      <c r="D23" s="63" t="str">
        <f ca="1">IF('Fechas límite'!K5&lt;=0,"",INDIRECT("'Fechas límite'!c"&amp;'Fechas límite'!K5))</f>
        <v>Redacción escrita</v>
      </c>
      <c r="E23" s="63"/>
      <c r="F23" s="63"/>
      <c r="G23" s="63"/>
      <c r="H23" s="63"/>
      <c r="I23" s="63"/>
      <c r="J23" s="63" t="str">
        <f ca="1">IF('Fechas límite'!K5&lt;=0,"",INDIRECT("'Fechas límite'!F"&amp;'Fechas límite'!K5))</f>
        <v>Tarea 3</v>
      </c>
      <c r="K23" s="63"/>
      <c r="L23" s="63"/>
      <c r="M23" s="63"/>
      <c r="N23" s="63"/>
      <c r="O23" s="63"/>
      <c r="P23" s="63"/>
      <c r="S23" t="str">
        <f ca="1">_xlfn.IFNA(IF(ROW(B5)&gt;ROWS(Tabla_FechasLímite[])+2,"",INDEX(INDIRECT("'Fechas límite'!B" &amp; ROW(B5)&amp;":$B$" &amp; ROWS(Tabla_FechasLímite[])+2),MATCH("Sí",INDIRECT("'Fechas límite'!$H"&amp; ROW(B5)&amp;":$H$"&amp;ROWS(Tabla_FechasLímite[])+2),0))),"")</f>
        <v/>
      </c>
    </row>
    <row r="24" spans="2:22" ht="27" customHeight="1" x14ac:dyDescent="0.3">
      <c r="B24" s="58">
        <f ca="1">IF('Fechas límite'!K6&lt;=0,"",INDIRECT("'Fechas límite'!G"&amp;'Fechas límite'!K6))</f>
        <v>43879</v>
      </c>
      <c r="C24" s="54" t="str">
        <f ca="1">IF('Fechas límite'!K6&lt;=0,"",INDIRECT("'Fechas límite'!B"&amp;'Fechas límite'!K6))</f>
        <v>CS 120</v>
      </c>
      <c r="D24" s="63" t="str">
        <f ca="1">IF('Fechas límite'!K6&lt;=0,"",INDIRECT("'Fechas límite'!c"&amp;'Fechas límite'!K6))</f>
        <v>Introducción a las aplicaciones informáticas</v>
      </c>
      <c r="E24" s="63"/>
      <c r="F24" s="63"/>
      <c r="G24" s="63"/>
      <c r="H24" s="63"/>
      <c r="I24" s="63"/>
      <c r="J24" s="63" t="str">
        <f ca="1">IF('Fechas límite'!K6&lt;=0,"",INDIRECT("'Fechas límite'!F"&amp;'Fechas límite'!K6))</f>
        <v>Presentación 1</v>
      </c>
      <c r="K24" s="63"/>
      <c r="L24" s="63"/>
      <c r="M24" s="63"/>
      <c r="N24" s="63"/>
      <c r="O24" s="63"/>
      <c r="P24" s="63"/>
      <c r="S24" t="str">
        <f ca="1">_xlfn.IFNA(IF(ROW(B6)&gt;ROWS(Tabla_FechasLímite[])+2,"",INDEX(INDIRECT("'Fechas límite'!B" &amp; ROW(B6)&amp;":$B$" &amp; ROWS(Tabla_FechasLímite[])+2),MATCH("Sí",INDIRECT("'Fechas límite'!$H"&amp; ROW(B6)&amp;":$H$"&amp;ROWS(Tabla_FechasLímite[])+2),0))),"")</f>
        <v/>
      </c>
    </row>
    <row r="25" spans="2:22" ht="27" customHeight="1" x14ac:dyDescent="0.3">
      <c r="B25" s="58">
        <f ca="1">IF('Fechas límite'!K7&lt;=0,"",INDIRECT("'Fechas límite'!G"&amp;'Fechas límite'!K7))</f>
        <v>43907</v>
      </c>
      <c r="C25" s="54" t="str">
        <f ca="1">IF('Fechas límite'!K7&lt;=0,"",INDIRECT("'Fechas límite'!B"&amp;'Fechas límite'!K7))</f>
        <v>CS 120</v>
      </c>
      <c r="D25" s="63" t="str">
        <f ca="1">IF('Fechas límite'!K7&lt;=0,"",INDIRECT("'Fechas límite'!c"&amp;'Fechas límite'!K7))</f>
        <v>Introducción a las aplicaciones informáticas</v>
      </c>
      <c r="E25" s="63"/>
      <c r="F25" s="63"/>
      <c r="G25" s="63"/>
      <c r="H25" s="63"/>
      <c r="I25" s="63"/>
      <c r="J25" s="63" t="str">
        <f ca="1">IF('Fechas límite'!K7&lt;=0,"",INDIRECT("'Fechas límite'!F"&amp;'Fechas límite'!K7))</f>
        <v>Trabajo escrito</v>
      </c>
      <c r="K25" s="63"/>
      <c r="L25" s="63"/>
      <c r="M25" s="63"/>
      <c r="N25" s="63"/>
      <c r="O25" s="63"/>
      <c r="P25" s="63"/>
      <c r="S25"/>
    </row>
    <row r="26" spans="2:22" ht="27" customHeight="1" x14ac:dyDescent="0.3">
      <c r="B26" s="58">
        <f ca="1">IF('Fechas límite'!K8&lt;=0,"",INDIRECT("'Fechas límite'!G"&amp;'Fechas límite'!K8))</f>
        <v>43907</v>
      </c>
      <c r="C26" s="54" t="str">
        <f ca="1">IF('Fechas límite'!K8&lt;=0,"",INDIRECT("'Fechas límite'!B"&amp;'Fechas límite'!K8))</f>
        <v>WR 121</v>
      </c>
      <c r="D26" s="63" t="str">
        <f ca="1">IF('Fechas límite'!K8&lt;=0,"",INDIRECT("'Fechas límite'!c"&amp;'Fechas límite'!K8))</f>
        <v>Redacción escrita</v>
      </c>
      <c r="E26" s="63"/>
      <c r="F26" s="63"/>
      <c r="G26" s="63"/>
      <c r="H26" s="63"/>
      <c r="I26" s="63"/>
      <c r="J26" s="63" t="str">
        <f ca="1">IF('Fechas límite'!K8&lt;=0,"",INDIRECT("'Fechas límite'!F"&amp;'Fechas límite'!K8))</f>
        <v>Tarea 2</v>
      </c>
      <c r="K26" s="63"/>
      <c r="L26" s="63"/>
      <c r="M26" s="63"/>
      <c r="N26" s="63"/>
      <c r="O26" s="63"/>
      <c r="P26" s="63"/>
      <c r="S26"/>
    </row>
    <row r="27" spans="2:22" ht="27" customHeight="1" x14ac:dyDescent="0.3">
      <c r="B27" s="58">
        <f ca="1">IF('Fechas límite'!K9&lt;=0,"",INDIRECT("'Fechas límite'!G"&amp;'Fechas límite'!K9))</f>
        <v>43923</v>
      </c>
      <c r="C27" s="54" t="str">
        <f ca="1">IF('Fechas límite'!K9&lt;=0,"",INDIRECT("'Fechas límite'!B"&amp;'Fechas límite'!K9))</f>
        <v>WR 121</v>
      </c>
      <c r="D27" s="63" t="str">
        <f ca="1">IF('Fechas límite'!K9&lt;=0,"",INDIRECT("'Fechas límite'!c"&amp;'Fechas límite'!K9))</f>
        <v>Redacción escrita</v>
      </c>
      <c r="E27" s="63"/>
      <c r="F27" s="63"/>
      <c r="G27" s="63"/>
      <c r="H27" s="63"/>
      <c r="I27" s="63"/>
      <c r="J27" s="63" t="str">
        <f ca="1">IF('Fechas límite'!K9&lt;=0,"",INDIRECT("'Fechas límite'!F"&amp;'Fechas límite'!K9))</f>
        <v>Trabajo escrito</v>
      </c>
      <c r="K27" s="63"/>
      <c r="L27" s="63"/>
      <c r="M27" s="63"/>
      <c r="N27" s="63"/>
      <c r="O27" s="63"/>
      <c r="P27" s="63"/>
      <c r="S27"/>
    </row>
    <row r="28" spans="2:22" ht="27" customHeight="1" x14ac:dyDescent="0.3">
      <c r="B28" s="58" t="str">
        <f ca="1">IF('Fechas límite'!K10&lt;=0,"",INDIRECT("'Fechas límite'!G"&amp;'Fechas límite'!K10))</f>
        <v/>
      </c>
      <c r="C28" s="54" t="str">
        <f ca="1">IF('Fechas límite'!K10&lt;=0,"",INDIRECT("'Fechas límite'!B"&amp;'Fechas límite'!K10))</f>
        <v/>
      </c>
      <c r="D28" s="63" t="str">
        <f ca="1">IF('Fechas límite'!K10&lt;=0,"",INDIRECT("'Fechas límite'!c"&amp;'Fechas límite'!K10))</f>
        <v/>
      </c>
      <c r="E28" s="63"/>
      <c r="F28" s="63"/>
      <c r="G28" s="63"/>
      <c r="H28" s="63"/>
      <c r="I28" s="63"/>
      <c r="J28" s="63" t="str">
        <f ca="1">IF('Fechas límite'!K10&lt;=0,"",INDIRECT("'Fechas límite'!F"&amp;'Fechas límite'!K10))</f>
        <v/>
      </c>
      <c r="K28" s="63"/>
      <c r="L28" s="63"/>
      <c r="M28" s="63"/>
      <c r="N28" s="63"/>
      <c r="O28" s="63"/>
      <c r="P28" s="63"/>
      <c r="S28"/>
    </row>
    <row r="29" spans="2:22" ht="27" customHeight="1" x14ac:dyDescent="0.3">
      <c r="B29" s="58" t="str">
        <f ca="1">IF('Fechas límite'!K11&lt;=0,"",INDIRECT("'Fechas límite'!G"&amp;'Fechas límite'!K11))</f>
        <v/>
      </c>
      <c r="C29" s="54" t="str">
        <f ca="1">IF('Fechas límite'!K11&lt;=0,"",INDIRECT("'Fechas límite'!B"&amp;'Fechas límite'!K11))</f>
        <v/>
      </c>
      <c r="D29" s="63" t="str">
        <f ca="1">IF('Fechas límite'!K11&lt;=0,"",INDIRECT("'Fechas límite'!c"&amp;'Fechas límite'!K11))</f>
        <v/>
      </c>
      <c r="E29" s="63"/>
      <c r="F29" s="63"/>
      <c r="G29" s="63"/>
      <c r="H29" s="63"/>
      <c r="I29" s="63"/>
      <c r="J29" s="63" t="str">
        <f ca="1">IF('Fechas límite'!K11&lt;=0,"",INDIRECT("'Fechas límite'!F"&amp;'Fechas límite'!K11))</f>
        <v/>
      </c>
      <c r="K29" s="63"/>
      <c r="L29" s="63"/>
      <c r="M29" s="63"/>
      <c r="N29" s="63"/>
      <c r="O29" s="63"/>
      <c r="P29" s="63"/>
      <c r="S29"/>
    </row>
    <row r="30" spans="2:22" ht="27" customHeight="1" x14ac:dyDescent="0.3">
      <c r="B30" s="58" t="str">
        <f ca="1">IF('Fechas límite'!K12&lt;=0,"",INDIRECT("'Fechas límite'!G"&amp;'Fechas límite'!K12))</f>
        <v/>
      </c>
      <c r="C30" s="54" t="str">
        <f ca="1">IF('Fechas límite'!K12&lt;=0,"",INDIRECT("'Fechas límite'!B"&amp;'Fechas límite'!K12))</f>
        <v/>
      </c>
      <c r="D30" s="63" t="str">
        <f ca="1">IF('Fechas límite'!K12&lt;=0,"",INDIRECT("'Fechas límite'!c"&amp;'Fechas límite'!K12))</f>
        <v/>
      </c>
      <c r="E30" s="63"/>
      <c r="F30" s="63"/>
      <c r="G30" s="63"/>
      <c r="H30" s="63"/>
      <c r="I30" s="63"/>
      <c r="J30" s="63" t="str">
        <f ca="1">IF('Fechas límite'!K12&lt;=0,"",INDIRECT("'Fechas límite'!F"&amp;'Fechas límite'!K12))</f>
        <v/>
      </c>
      <c r="K30" s="63"/>
      <c r="L30" s="63"/>
      <c r="M30" s="63"/>
      <c r="N30" s="63"/>
      <c r="O30" s="63"/>
      <c r="P30" s="63"/>
      <c r="S30"/>
    </row>
    <row r="31" spans="2:22" ht="27" customHeight="1" x14ac:dyDescent="0.3">
      <c r="B31" s="58" t="str">
        <f ca="1">IF('Fechas límite'!K13&lt;=0,"",INDIRECT("'Fechas límite'!G"&amp;'Fechas límite'!K13))</f>
        <v/>
      </c>
      <c r="C31" s="54" t="str">
        <f ca="1">IF('Fechas límite'!K13&lt;=0,"",INDIRECT("'Fechas límite'!B"&amp;'Fechas límite'!K13))</f>
        <v/>
      </c>
      <c r="D31" s="63" t="str">
        <f ca="1">IF('Fechas límite'!K13&lt;=0,"",INDIRECT("'Fechas límite'!c"&amp;'Fechas límite'!K13))</f>
        <v/>
      </c>
      <c r="E31" s="63"/>
      <c r="F31" s="63"/>
      <c r="G31" s="63"/>
      <c r="H31" s="63"/>
      <c r="I31" s="63"/>
      <c r="J31" s="63" t="str">
        <f ca="1">IF('Fechas límite'!K13&lt;=0,"",INDIRECT("'Fechas límite'!F"&amp;'Fechas límite'!K13))</f>
        <v/>
      </c>
      <c r="K31" s="63"/>
      <c r="L31" s="63"/>
      <c r="M31" s="63"/>
      <c r="N31" s="63"/>
      <c r="O31" s="63"/>
      <c r="P31" s="63"/>
    </row>
    <row r="32" spans="2:22" ht="27" customHeight="1" x14ac:dyDescent="0.3">
      <c r="B32" s="58" t="str">
        <f ca="1">IF('Fechas límite'!K14&lt;=0,"",INDIRECT("'Fechas límite'!G"&amp;'Fechas límite'!K14))</f>
        <v/>
      </c>
      <c r="C32" s="54" t="str">
        <f ca="1">IF('Fechas límite'!K14&lt;=0,"",INDIRECT("'Fechas límite'!B"&amp;'Fechas límite'!K14))</f>
        <v/>
      </c>
      <c r="D32" s="63" t="str">
        <f ca="1">IF('Fechas límite'!K14&lt;=0,"",INDIRECT("'Fechas límite'!c"&amp;'Fechas límite'!K14))</f>
        <v/>
      </c>
      <c r="E32" s="63"/>
      <c r="F32" s="63"/>
      <c r="G32" s="63"/>
      <c r="H32" s="63"/>
      <c r="I32" s="63"/>
      <c r="J32" s="63" t="str">
        <f ca="1">IF('Fechas límite'!K14&lt;=0,"",INDIRECT("'Fechas límite'!F"&amp;'Fechas límite'!K14))</f>
        <v/>
      </c>
      <c r="K32" s="63"/>
      <c r="L32" s="63"/>
      <c r="M32" s="63"/>
      <c r="N32" s="63"/>
      <c r="O32" s="63"/>
      <c r="P32" s="63"/>
    </row>
    <row r="33" spans="2:16" ht="27" customHeight="1" x14ac:dyDescent="0.3">
      <c r="B33" s="58" t="str">
        <f ca="1">IF('Fechas límite'!K15&lt;=0,"",INDIRECT("'Fechas límite'!G"&amp;'Fechas límite'!K15))</f>
        <v/>
      </c>
      <c r="C33" s="54" t="str">
        <f ca="1">IF('Fechas límite'!K15&lt;=0,"",INDIRECT("'Fechas límite'!B"&amp;'Fechas límite'!K15))</f>
        <v/>
      </c>
      <c r="D33" s="63" t="str">
        <f ca="1">IF('Fechas límite'!K15&lt;=0,"",INDIRECT("'Fechas límite'!c"&amp;'Fechas límite'!K15))</f>
        <v/>
      </c>
      <c r="E33" s="63"/>
      <c r="F33" s="63"/>
      <c r="G33" s="63"/>
      <c r="H33" s="63"/>
      <c r="I33" s="63"/>
      <c r="J33" s="63" t="str">
        <f ca="1">IF('Fechas límite'!K15&lt;=0,"",INDIRECT("'Fechas límite'!F"&amp;'Fechas límite'!K15))</f>
        <v/>
      </c>
      <c r="K33" s="63"/>
      <c r="L33" s="63"/>
      <c r="M33" s="63"/>
      <c r="N33" s="63"/>
      <c r="O33" s="63"/>
      <c r="P33" s="63"/>
    </row>
    <row r="34" spans="2:16" ht="27" customHeight="1" x14ac:dyDescent="0.3">
      <c r="B34" s="58" t="str">
        <f ca="1">IF('Fechas límite'!K16&lt;=0,"",INDIRECT("'Fechas límite'!G"&amp;'Fechas límite'!K16))</f>
        <v/>
      </c>
      <c r="C34" s="54" t="str">
        <f ca="1">IF('Fechas límite'!K16&lt;=0,"",INDIRECT("'Fechas límite'!B"&amp;'Fechas límite'!K16))</f>
        <v/>
      </c>
      <c r="D34" s="63" t="str">
        <f ca="1">IF('Fechas límite'!K16&lt;=0,"",INDIRECT("'Fechas límite'!c"&amp;'Fechas límite'!K16))</f>
        <v/>
      </c>
      <c r="E34" s="63"/>
      <c r="F34" s="63"/>
      <c r="G34" s="63"/>
      <c r="H34" s="63"/>
      <c r="I34" s="63"/>
      <c r="J34" s="63" t="str">
        <f ca="1">IF('Fechas límite'!K16&lt;=0,"",INDIRECT("'Fechas límite'!F"&amp;'Fechas límite'!K16))</f>
        <v/>
      </c>
      <c r="K34" s="63"/>
      <c r="L34" s="63"/>
      <c r="M34" s="63"/>
      <c r="N34" s="63"/>
      <c r="O34" s="63"/>
      <c r="P34" s="63"/>
    </row>
    <row r="35" spans="2:16" ht="27" customHeight="1" x14ac:dyDescent="0.3">
      <c r="B35" s="58" t="str">
        <f ca="1">IF('Fechas límite'!K17&lt;=0,"",INDIRECT("'Fechas límite'!G"&amp;'Fechas límite'!K17))</f>
        <v/>
      </c>
      <c r="C35" s="54" t="str">
        <f ca="1">IF('Fechas límite'!K17&lt;=0,"",INDIRECT("'Fechas límite'!B"&amp;'Fechas límite'!K17))</f>
        <v/>
      </c>
      <c r="D35" s="63" t="str">
        <f ca="1">IF('Fechas límite'!K17&lt;=0,"",INDIRECT("'Fechas límite'!c"&amp;'Fechas límite'!K17))</f>
        <v/>
      </c>
      <c r="E35" s="63"/>
      <c r="F35" s="63"/>
      <c r="G35" s="63"/>
      <c r="H35" s="63"/>
      <c r="I35" s="63"/>
      <c r="J35" s="63" t="str">
        <f ca="1">IF('Fechas límite'!K17&lt;=0,"",INDIRECT("'Fechas límite'!F"&amp;'Fechas límite'!K17))</f>
        <v/>
      </c>
      <c r="K35" s="63"/>
      <c r="L35" s="63"/>
      <c r="M35" s="63"/>
      <c r="N35" s="63"/>
      <c r="O35" s="63"/>
      <c r="P35" s="63"/>
    </row>
    <row r="36" spans="2:16" ht="27" customHeight="1" x14ac:dyDescent="0.3">
      <c r="B36" s="58" t="str">
        <f ca="1">IF('Fechas límite'!K18&lt;=0,"",INDIRECT("'Fechas límite'!G"&amp;'Fechas límite'!K18))</f>
        <v/>
      </c>
      <c r="C36" s="54" t="str">
        <f ca="1">IF('Fechas límite'!K18&lt;=0,"",INDIRECT("'Fechas límite'!B"&amp;'Fechas límite'!K18))</f>
        <v/>
      </c>
      <c r="D36" s="63" t="str">
        <f ca="1">IF('Fechas límite'!K18&lt;=0,"",INDIRECT("'Fechas límite'!c"&amp;'Fechas límite'!K18))</f>
        <v/>
      </c>
      <c r="E36" s="63"/>
      <c r="F36" s="63"/>
      <c r="G36" s="63"/>
      <c r="H36" s="63"/>
      <c r="I36" s="63"/>
      <c r="J36" s="63" t="str">
        <f ca="1">IF('Fechas límite'!K18&lt;=0,"",INDIRECT("'Fechas límite'!F"&amp;'Fechas límite'!K18))</f>
        <v/>
      </c>
      <c r="K36" s="63"/>
      <c r="L36" s="63"/>
      <c r="M36" s="63"/>
      <c r="N36" s="63"/>
      <c r="O36" s="63"/>
      <c r="P36" s="63"/>
    </row>
    <row r="37" spans="2:16" ht="27" customHeight="1" x14ac:dyDescent="0.3">
      <c r="B37" s="58" t="str">
        <f ca="1">IF('Fechas límite'!K19&lt;=0,"",INDIRECT("'Fechas límite'!G"&amp;'Fechas límite'!K19))</f>
        <v/>
      </c>
      <c r="C37" s="54" t="str">
        <f ca="1">IF('Fechas límite'!K19&lt;=0,"",INDIRECT("'Fechas límite'!B"&amp;'Fechas límite'!K19))</f>
        <v/>
      </c>
      <c r="D37" s="63" t="str">
        <f ca="1">IF('Fechas límite'!K19&lt;=0,"",INDIRECT("'Fechas límite'!c"&amp;'Fechas límite'!K19))</f>
        <v/>
      </c>
      <c r="E37" s="63"/>
      <c r="F37" s="63"/>
      <c r="G37" s="63"/>
      <c r="H37" s="63"/>
      <c r="I37" s="63"/>
      <c r="J37" s="63" t="str">
        <f ca="1">IF('Fechas límite'!K19&lt;=0,"",INDIRECT("'Fechas límite'!F"&amp;'Fechas límite'!K19))</f>
        <v/>
      </c>
      <c r="K37" s="63"/>
      <c r="L37" s="63"/>
      <c r="M37" s="63"/>
      <c r="N37" s="63"/>
      <c r="O37" s="63"/>
      <c r="P37" s="63"/>
    </row>
    <row r="38" spans="2:16" ht="27" customHeight="1" x14ac:dyDescent="0.3">
      <c r="B38" s="58" t="str">
        <f ca="1">IF('Fechas límite'!K20&lt;=0,"",INDIRECT("'Fechas límite'!G"&amp;'Fechas límite'!K20))</f>
        <v/>
      </c>
      <c r="C38" s="54" t="str">
        <f ca="1">IF('Fechas límite'!K20&lt;=0,"",INDIRECT("'Fechas límite'!B"&amp;'Fechas límite'!K20))</f>
        <v/>
      </c>
      <c r="D38" s="63" t="str">
        <f ca="1">IF('Fechas límite'!K20&lt;=0,"",INDIRECT("'Fechas límite'!c"&amp;'Fechas límite'!K20))</f>
        <v/>
      </c>
      <c r="E38" s="63"/>
      <c r="F38" s="63"/>
      <c r="G38" s="63"/>
      <c r="H38" s="63"/>
      <c r="I38" s="63"/>
      <c r="J38" s="63" t="str">
        <f ca="1">IF('Fechas límite'!K20&lt;=0,"",INDIRECT("'Fechas límite'!F"&amp;'Fechas límite'!K20))</f>
        <v/>
      </c>
      <c r="K38" s="63"/>
      <c r="L38" s="63"/>
      <c r="M38" s="63"/>
      <c r="N38" s="63"/>
      <c r="O38" s="63"/>
      <c r="P38" s="63"/>
    </row>
    <row r="39" spans="2:16" ht="27" customHeight="1" x14ac:dyDescent="0.3">
      <c r="B39" s="58" t="str">
        <f ca="1">IF('Fechas límite'!K21&lt;=0,"",INDIRECT("'Fechas límite'!G"&amp;'Fechas límite'!K21))</f>
        <v/>
      </c>
      <c r="C39" s="54" t="str">
        <f ca="1">IF('Fechas límite'!K21&lt;=0,"",INDIRECT("'Fechas límite'!B"&amp;'Fechas límite'!K21))</f>
        <v/>
      </c>
      <c r="D39" s="63" t="str">
        <f ca="1">IF('Fechas límite'!K21&lt;=0,"",INDIRECT("'Fechas límite'!c"&amp;'Fechas límite'!K21))</f>
        <v/>
      </c>
      <c r="E39" s="63"/>
      <c r="F39" s="63"/>
      <c r="G39" s="63"/>
      <c r="H39" s="63"/>
      <c r="I39" s="63"/>
      <c r="J39" s="63" t="str">
        <f ca="1">IF('Fechas límite'!K21&lt;=0,"",INDIRECT("'Fechas límite'!F"&amp;'Fechas límite'!K21))</f>
        <v/>
      </c>
      <c r="K39" s="63"/>
      <c r="L39" s="63"/>
      <c r="M39" s="63"/>
      <c r="N39" s="63"/>
      <c r="O39" s="63"/>
      <c r="P39" s="63"/>
    </row>
    <row r="40" spans="2:16" ht="27" customHeight="1" x14ac:dyDescent="0.3">
      <c r="B40" s="58" t="str">
        <f ca="1">IF('Fechas límite'!K22&lt;=0,"",INDIRECT("'Fechas límite'!G"&amp;'Fechas límite'!K22))</f>
        <v/>
      </c>
      <c r="C40" s="54" t="str">
        <f ca="1">IF('Fechas límite'!K22&lt;=0,"",INDIRECT("'Fechas límite'!B"&amp;'Fechas límite'!K22))</f>
        <v/>
      </c>
      <c r="D40" s="63" t="str">
        <f ca="1">IF('Fechas límite'!K22&lt;=0,"",INDIRECT("'Fechas límite'!c"&amp;'Fechas límite'!K22))</f>
        <v/>
      </c>
      <c r="E40" s="63"/>
      <c r="F40" s="63"/>
      <c r="G40" s="63"/>
      <c r="H40" s="63"/>
      <c r="I40" s="63"/>
      <c r="J40" s="63" t="str">
        <f ca="1">IF('Fechas límite'!K22&lt;=0,"",INDIRECT("'Fechas límite'!F"&amp;'Fechas límite'!K22))</f>
        <v/>
      </c>
      <c r="K40" s="63"/>
      <c r="L40" s="63"/>
      <c r="M40" s="63"/>
      <c r="N40" s="63"/>
      <c r="O40" s="63"/>
      <c r="P40" s="63"/>
    </row>
    <row r="41" spans="2:16" ht="27" customHeight="1" x14ac:dyDescent="0.3">
      <c r="B41" s="58" t="str">
        <f ca="1">IF('Fechas límite'!K23&lt;=0,"",INDIRECT("'Fechas límite'!G"&amp;'Fechas límite'!K23))</f>
        <v/>
      </c>
      <c r="C41" s="54" t="str">
        <f ca="1">IF('Fechas límite'!K23&lt;=0,"",INDIRECT("'Fechas límite'!B"&amp;'Fechas límite'!K23))</f>
        <v/>
      </c>
      <c r="D41" s="63" t="str">
        <f ca="1">IF('Fechas límite'!K23&lt;=0,"",INDIRECT("'Fechas límite'!c"&amp;'Fechas límite'!K23))</f>
        <v/>
      </c>
      <c r="E41" s="63"/>
      <c r="F41" s="63"/>
      <c r="G41" s="63"/>
      <c r="H41" s="63"/>
      <c r="I41" s="63"/>
      <c r="J41" s="63" t="str">
        <f ca="1">IF('Fechas límite'!K23&lt;=0,"",INDIRECT("'Fechas límite'!F"&amp;'Fechas límite'!K23))</f>
        <v/>
      </c>
      <c r="K41" s="63"/>
      <c r="L41" s="63"/>
      <c r="M41" s="63"/>
      <c r="N41" s="63"/>
      <c r="O41" s="63"/>
      <c r="P41" s="63"/>
    </row>
    <row r="42" spans="2:16" ht="27" customHeight="1" x14ac:dyDescent="0.3">
      <c r="B42" s="58" t="str">
        <f ca="1">IF('Fechas límite'!K24&lt;=0,"",INDIRECT("'Fechas límite'!G"&amp;'Fechas límite'!K24))</f>
        <v/>
      </c>
      <c r="C42" s="54" t="str">
        <f ca="1">IF('Fechas límite'!K24&lt;=0,"",INDIRECT("'Fechas límite'!B"&amp;'Fechas límite'!K24))</f>
        <v/>
      </c>
      <c r="D42" s="63" t="str">
        <f ca="1">IF('Fechas límite'!K24&lt;=0,"",INDIRECT("'Fechas límite'!c"&amp;'Fechas límite'!K24))</f>
        <v/>
      </c>
      <c r="E42" s="63"/>
      <c r="F42" s="63"/>
      <c r="G42" s="63"/>
      <c r="H42" s="63"/>
      <c r="I42" s="63"/>
      <c r="J42" s="63" t="str">
        <f ca="1">IF('Fechas límite'!K24&lt;=0,"",INDIRECT("'Fechas límite'!F"&amp;'Fechas límite'!K24))</f>
        <v/>
      </c>
      <c r="K42" s="63"/>
      <c r="L42" s="63"/>
      <c r="M42" s="63"/>
      <c r="N42" s="63"/>
      <c r="O42" s="63"/>
      <c r="P42" s="63"/>
    </row>
    <row r="43" spans="2:16" ht="27" customHeight="1" x14ac:dyDescent="0.3">
      <c r="B43" s="58" t="str">
        <f ca="1">IF('Fechas límite'!K25&lt;=0,"",INDIRECT("'Fechas límite'!G"&amp;'Fechas límite'!K25))</f>
        <v/>
      </c>
      <c r="C43" s="54" t="str">
        <f ca="1">IF('Fechas límite'!K25&lt;=0,"",INDIRECT("'Fechas límite'!B"&amp;'Fechas límite'!K25))</f>
        <v/>
      </c>
      <c r="D43" s="63" t="str">
        <f ca="1">IF('Fechas límite'!K25&lt;=0,"",INDIRECT("'Fechas límite'!c"&amp;'Fechas límite'!K25))</f>
        <v/>
      </c>
      <c r="E43" s="63"/>
      <c r="F43" s="63"/>
      <c r="G43" s="63"/>
      <c r="H43" s="63"/>
      <c r="I43" s="63"/>
      <c r="J43" s="63" t="str">
        <f ca="1">IF('Fechas límite'!K25&lt;=0,"",INDIRECT("'Fechas límite'!F"&amp;'Fechas límite'!K25))</f>
        <v/>
      </c>
      <c r="K43" s="63"/>
      <c r="L43" s="63"/>
      <c r="M43" s="63"/>
      <c r="N43" s="63"/>
      <c r="O43" s="63"/>
      <c r="P43" s="63"/>
    </row>
    <row r="44" spans="2:16" ht="27" customHeight="1" x14ac:dyDescent="0.3">
      <c r="B44" s="58" t="str">
        <f ca="1">IF('Fechas límite'!K26&lt;=0,"",INDIRECT("'Fechas límite'!G"&amp;'Fechas límite'!K26))</f>
        <v/>
      </c>
      <c r="C44" s="54" t="str">
        <f ca="1">IF('Fechas límite'!K26&lt;=0,"",INDIRECT("'Fechas límite'!B"&amp;'Fechas límite'!K26))</f>
        <v/>
      </c>
      <c r="D44" s="63" t="str">
        <f ca="1">IF('Fechas límite'!K26&lt;=0,"",INDIRECT("'Fechas límite'!c"&amp;'Fechas límite'!K26))</f>
        <v/>
      </c>
      <c r="E44" s="63"/>
      <c r="F44" s="63"/>
      <c r="G44" s="63"/>
      <c r="H44" s="63"/>
      <c r="I44" s="63"/>
      <c r="J44" s="63" t="str">
        <f ca="1">IF('Fechas límite'!K26&lt;=0,"",INDIRECT("'Fechas límite'!F"&amp;'Fechas límite'!K26))</f>
        <v/>
      </c>
      <c r="K44" s="63"/>
      <c r="L44" s="63"/>
      <c r="M44" s="63"/>
      <c r="N44" s="63"/>
      <c r="O44" s="63"/>
      <c r="P44" s="63"/>
    </row>
    <row r="45" spans="2:16" ht="27" customHeight="1" x14ac:dyDescent="0.3">
      <c r="B45" s="58" t="str">
        <f ca="1">IF('Fechas límite'!K27&lt;=0,"",INDIRECT("'Fechas límite'!G"&amp;'Fechas límite'!K27))</f>
        <v/>
      </c>
      <c r="C45" s="54" t="str">
        <f ca="1">IF('Fechas límite'!K27&lt;=0,"",INDIRECT("'Fechas límite'!B"&amp;'Fechas límite'!K27))</f>
        <v/>
      </c>
      <c r="D45" s="63" t="str">
        <f ca="1">IF('Fechas límite'!K27&lt;=0,"",INDIRECT("'Fechas límite'!c"&amp;'Fechas límite'!K27))</f>
        <v/>
      </c>
      <c r="E45" s="63"/>
      <c r="F45" s="63"/>
      <c r="G45" s="63"/>
      <c r="H45" s="63"/>
      <c r="I45" s="63"/>
      <c r="J45" s="63" t="str">
        <f ca="1">IF('Fechas límite'!K27&lt;=0,"",INDIRECT("'Fechas límite'!F"&amp;'Fechas límite'!K27))</f>
        <v/>
      </c>
      <c r="K45" s="63"/>
      <c r="L45" s="63"/>
      <c r="M45" s="63"/>
      <c r="N45" s="63"/>
      <c r="O45" s="63"/>
      <c r="P45" s="63"/>
    </row>
    <row r="46" spans="2:16" ht="27" customHeight="1" x14ac:dyDescent="0.3">
      <c r="B46" s="58" t="str">
        <f ca="1">IF('Fechas límite'!K28&lt;=0,"",INDIRECT("'Fechas límite'!G"&amp;'Fechas límite'!K28))</f>
        <v/>
      </c>
      <c r="C46" s="54" t="str">
        <f ca="1">IF('Fechas límite'!K28&lt;=0,"",INDIRECT("'Fechas límite'!B"&amp;'Fechas límite'!K28))</f>
        <v/>
      </c>
      <c r="D46" s="63" t="str">
        <f ca="1">IF('Fechas límite'!K28&lt;=0,"",INDIRECT("'Fechas límite'!c"&amp;'Fechas límite'!K28))</f>
        <v/>
      </c>
      <c r="E46" s="63"/>
      <c r="F46" s="63"/>
      <c r="G46" s="63"/>
      <c r="H46" s="63"/>
      <c r="I46" s="63"/>
      <c r="J46" s="63" t="str">
        <f ca="1">IF('Fechas límite'!K28&lt;=0,"",INDIRECT("'Fechas límite'!F"&amp;'Fechas límite'!K28))</f>
        <v/>
      </c>
      <c r="K46" s="63"/>
      <c r="L46" s="63"/>
      <c r="M46" s="63"/>
      <c r="N46" s="63"/>
      <c r="O46" s="63"/>
      <c r="P46" s="63"/>
    </row>
    <row r="47" spans="2:16" ht="27" customHeight="1" x14ac:dyDescent="0.3">
      <c r="B47" s="58" t="str">
        <f ca="1">IF('Fechas límite'!K29&lt;=0,"",INDIRECT("'Fechas límite'!G"&amp;'Fechas límite'!K29))</f>
        <v/>
      </c>
      <c r="C47" s="54" t="str">
        <f ca="1">IF('Fechas límite'!K29&lt;=0,"",INDIRECT("'Fechas límite'!B"&amp;'Fechas límite'!K29))</f>
        <v/>
      </c>
      <c r="D47" s="63" t="str">
        <f ca="1">IF('Fechas límite'!K29&lt;=0,"",INDIRECT("'Fechas límite'!c"&amp;'Fechas límite'!K29))</f>
        <v/>
      </c>
      <c r="E47" s="63"/>
      <c r="F47" s="63"/>
      <c r="G47" s="63"/>
      <c r="H47" s="63"/>
      <c r="I47" s="63"/>
      <c r="J47" s="63" t="str">
        <f ca="1">IF('Fechas límite'!K29&lt;=0,"",INDIRECT("'Fechas límite'!F"&amp;'Fechas límite'!K29))</f>
        <v/>
      </c>
      <c r="K47" s="63"/>
      <c r="L47" s="63"/>
      <c r="M47" s="63"/>
      <c r="N47" s="63"/>
      <c r="O47" s="63"/>
      <c r="P47" s="63"/>
    </row>
    <row r="48" spans="2:16" ht="27" customHeight="1" x14ac:dyDescent="0.3">
      <c r="B48" s="58" t="str">
        <f ca="1">IF('Fechas límite'!K30&lt;=0,"",INDIRECT("'Fechas límite'!G"&amp;'Fechas límite'!K30))</f>
        <v/>
      </c>
      <c r="C48" s="54" t="str">
        <f ca="1">IF('Fechas límite'!K30&lt;=0,"",INDIRECT("'Fechas límite'!B"&amp;'Fechas límite'!K30))</f>
        <v/>
      </c>
      <c r="D48" s="63" t="str">
        <f ca="1">IF('Fechas límite'!K30&lt;=0,"",INDIRECT("'Fechas límite'!c"&amp;'Fechas límite'!K30))</f>
        <v/>
      </c>
      <c r="E48" s="63"/>
      <c r="F48" s="63"/>
      <c r="G48" s="63"/>
      <c r="H48" s="63"/>
      <c r="I48" s="63"/>
      <c r="J48" s="63" t="str">
        <f ca="1">IF('Fechas límite'!K30&lt;=0,"",INDIRECT("'Fechas límite'!F"&amp;'Fechas límite'!K30))</f>
        <v/>
      </c>
      <c r="K48" s="63"/>
      <c r="L48" s="63"/>
      <c r="M48" s="63"/>
      <c r="N48" s="63"/>
      <c r="O48" s="63"/>
      <c r="P48" s="63"/>
    </row>
    <row r="49" spans="2:16" ht="27" customHeight="1" x14ac:dyDescent="0.3">
      <c r="B49" s="58" t="str">
        <f ca="1">IF('Fechas límite'!K31&lt;=0,"",INDIRECT("'Fechas límite'!G"&amp;'Fechas límite'!K31))</f>
        <v/>
      </c>
      <c r="C49" s="54" t="str">
        <f ca="1">IF('Fechas límite'!K31&lt;=0,"",INDIRECT("'Fechas límite'!B"&amp;'Fechas límite'!K31))</f>
        <v/>
      </c>
      <c r="D49" s="63" t="str">
        <f ca="1">IF('Fechas límite'!K31&lt;=0,"",INDIRECT("'Fechas límite'!c"&amp;'Fechas límite'!K31))</f>
        <v/>
      </c>
      <c r="E49" s="63"/>
      <c r="F49" s="63"/>
      <c r="G49" s="63"/>
      <c r="H49" s="63"/>
      <c r="I49" s="63"/>
      <c r="J49" s="63" t="str">
        <f ca="1">IF('Fechas límite'!K31&lt;=0,"",INDIRECT("'Fechas límite'!F"&amp;'Fechas límite'!K31))</f>
        <v/>
      </c>
      <c r="K49" s="63"/>
      <c r="L49" s="63"/>
      <c r="M49" s="63"/>
      <c r="N49" s="63"/>
      <c r="O49" s="63"/>
      <c r="P49" s="63"/>
    </row>
    <row r="50" spans="2:16" ht="27" customHeight="1" x14ac:dyDescent="0.3">
      <c r="B50" s="58" t="str">
        <f ca="1">IF('Fechas límite'!K32&lt;=0,"",INDIRECT("'Fechas límite'!G"&amp;'Fechas límite'!K32))</f>
        <v/>
      </c>
      <c r="C50" s="54" t="str">
        <f ca="1">IF('Fechas límite'!K32&lt;=0,"",INDIRECT("'Fechas límite'!B"&amp;'Fechas límite'!K32))</f>
        <v/>
      </c>
      <c r="D50" s="63" t="str">
        <f ca="1">IF('Fechas límite'!K32&lt;=0,"",INDIRECT("'Fechas límite'!c"&amp;'Fechas límite'!K32))</f>
        <v/>
      </c>
      <c r="E50" s="63"/>
      <c r="F50" s="63"/>
      <c r="G50" s="63"/>
      <c r="H50" s="63"/>
      <c r="I50" s="63"/>
      <c r="J50" s="63" t="str">
        <f ca="1">IF('Fechas límite'!K32&lt;=0,"",INDIRECT("'Fechas límite'!F"&amp;'Fechas límite'!K32))</f>
        <v/>
      </c>
      <c r="K50" s="63"/>
      <c r="L50" s="63"/>
      <c r="M50" s="63"/>
      <c r="N50" s="63"/>
      <c r="O50" s="63"/>
      <c r="P50" s="63"/>
    </row>
  </sheetData>
  <mergeCells count="66">
    <mergeCell ref="D48:I48"/>
    <mergeCell ref="D49:I49"/>
    <mergeCell ref="D50:I50"/>
    <mergeCell ref="J42:P42"/>
    <mergeCell ref="J43:P43"/>
    <mergeCell ref="J44:P44"/>
    <mergeCell ref="J45:P45"/>
    <mergeCell ref="J46:P46"/>
    <mergeCell ref="J47:P47"/>
    <mergeCell ref="J48:P48"/>
    <mergeCell ref="J49:P49"/>
    <mergeCell ref="J50:P50"/>
    <mergeCell ref="D43:I43"/>
    <mergeCell ref="D44:I44"/>
    <mergeCell ref="D45:I45"/>
    <mergeCell ref="D46:I46"/>
    <mergeCell ref="D47:I47"/>
    <mergeCell ref="D40:I40"/>
    <mergeCell ref="J40:P40"/>
    <mergeCell ref="D41:I41"/>
    <mergeCell ref="J41:P41"/>
    <mergeCell ref="D42:I42"/>
    <mergeCell ref="D37:I37"/>
    <mergeCell ref="J37:P37"/>
    <mergeCell ref="D38:I38"/>
    <mergeCell ref="J38:P38"/>
    <mergeCell ref="D39:I39"/>
    <mergeCell ref="J39:P39"/>
    <mergeCell ref="D34:I34"/>
    <mergeCell ref="J34:P34"/>
    <mergeCell ref="D35:I35"/>
    <mergeCell ref="J35:P35"/>
    <mergeCell ref="D36:I36"/>
    <mergeCell ref="J36:P36"/>
    <mergeCell ref="D31:I31"/>
    <mergeCell ref="J31:P31"/>
    <mergeCell ref="D32:I32"/>
    <mergeCell ref="J32:P32"/>
    <mergeCell ref="D33:I33"/>
    <mergeCell ref="J33:P33"/>
    <mergeCell ref="D28:I28"/>
    <mergeCell ref="J28:P28"/>
    <mergeCell ref="D29:I29"/>
    <mergeCell ref="J29:P29"/>
    <mergeCell ref="D30:I30"/>
    <mergeCell ref="J30:P30"/>
    <mergeCell ref="D25:I25"/>
    <mergeCell ref="J25:P25"/>
    <mergeCell ref="D26:I26"/>
    <mergeCell ref="J26:P26"/>
    <mergeCell ref="D27:I27"/>
    <mergeCell ref="J27:P27"/>
    <mergeCell ref="D22:I22"/>
    <mergeCell ref="J22:P22"/>
    <mergeCell ref="D23:I23"/>
    <mergeCell ref="J23:P23"/>
    <mergeCell ref="D24:I24"/>
    <mergeCell ref="J24:P24"/>
    <mergeCell ref="B2:C2"/>
    <mergeCell ref="J2:K2"/>
    <mergeCell ref="B10:C10"/>
    <mergeCell ref="J10:K10"/>
    <mergeCell ref="D21:I21"/>
    <mergeCell ref="J21:P21"/>
    <mergeCell ref="J20:P20"/>
    <mergeCell ref="C20:I20"/>
  </mergeCells>
  <conditionalFormatting sqref="B21:D21 B22:C50 J21">
    <cfRule type="expression" dxfId="14" priority="8">
      <formula>AND(EVEN(ROW())=ROW()+1,$B21&lt;&gt;"")</formula>
    </cfRule>
  </conditionalFormatting>
  <conditionalFormatting sqref="D22:D50 J22:J50">
    <cfRule type="expression" dxfId="13" priority="3">
      <formula>AND(EVEN(ROW())=ROW()+1,$B22&lt;&gt;"")</formula>
    </cfRule>
  </conditionalFormatting>
  <conditionalFormatting sqref="D2:E2 L2:M2 D10:E10 L10:M10">
    <cfRule type="notContainsBlanks" dxfId="12" priority="14">
      <formula>LEN(TRIM(D2))&gt;0</formula>
    </cfRule>
  </conditionalFormatting>
  <dataValidations xWindow="89" yWindow="333" count="6">
    <dataValidation allowBlank="1" showInputMessage="1" showErrorMessage="1" prompt="La fórmula para generar semanas del mes se encuentra en esta celda. No elimine este contenido" sqref="E2 M2 E10 M10" xr:uid="{00000000-0002-0000-0300-000000000000}"/>
    <dataValidation allowBlank="1" showInputMessage="1" showErrorMessage="1" prompt="La fórmula para generar determinados días en un mes se encuentra en esta celda. No elimine este contenido." sqref="D2 L2 D10 L10" xr:uid="{00000000-0002-0000-0300-000001000000}"/>
    <dataValidation allowBlank="1" showInputMessage="1" showErrorMessage="1" prompt="Escriba la fecha de inicio en esta celda." sqref="R6" xr:uid="{00000000-0002-0000-0300-000002000000}"/>
    <dataValidation allowBlank="1" showInputMessage="1" showErrorMessage="1" prompt="Escriba el año en esta celda." sqref="R4" xr:uid="{00000000-0002-0000-0300-000003000000}"/>
    <dataValidation allowBlank="1" showInputMessage="1" showErrorMessage="1" prompt="Cree un calendario semestral en esta hoja de cálculo. Escriba el año en la celda R4 y la fecha de inicio en la R6. Se generará automáticamente un calendario de 4 meses con las fechas límite debajo._x000a__x000a_Las fechas límite aparecerán resaltadas." sqref="A1" xr:uid="{00000000-0002-0000-0300-000004000000}"/>
    <dataValidation allowBlank="1" showInputMessage="1" showErrorMessage="1" prompt="Las fechas límite del curso semestral de las fechas resaltadas se calculan automáticamente en la tabla siguiente." sqref="B20:P20" xr:uid="{BE84DCE6-DF8B-4A10-B91A-52FB0B91D447}"/>
  </dataValidations>
  <printOptions horizontalCentered="1"/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133E27BE-1BAF-46AA-9805-49DCC4CF288E}">
            <xm:f>(B12&lt;&gt;"")*(MATCH(DATE(YEAR($B$10),MONTH($B$10),B12),'Fechas límite'!$G:$G,0)&gt;0)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B12:H17</xm:sqref>
        </x14:conditionalFormatting>
        <x14:conditionalFormatting xmlns:xm="http://schemas.microsoft.com/office/excel/2006/main">
          <x14:cfRule type="expression" priority="11" id="{0FCCDF6C-00EB-4A1E-A125-22CACB259F66}">
            <xm:f>(J12&lt;&gt;"")*(MATCH(DATE(YEAR($J$10),MONTH($J$10),J12),'Fechas límite'!$G:$G,0)&gt;0)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J12:P17</xm:sqref>
        </x14:conditionalFormatting>
        <x14:conditionalFormatting xmlns:xm="http://schemas.microsoft.com/office/excel/2006/main">
          <x14:cfRule type="expression" priority="12" id="{CADD798F-EEED-4E92-96B7-3D864818ACDC}">
            <xm:f>(B4&lt;&gt;"")*(MATCH(DATE(YEAR($B$2),MONTH($B$2),B4),'Fechas límite'!$G:$G,0))</xm:f>
            <x14:dxf>
              <fill>
                <patternFill>
                  <bgColor theme="9" tint="0.79998168889431442"/>
                </patternFill>
              </fill>
            </x14:dxf>
          </x14:cfRule>
          <xm:sqref>B4:H9</xm:sqref>
        </x14:conditionalFormatting>
        <x14:conditionalFormatting xmlns:xm="http://schemas.microsoft.com/office/excel/2006/main">
          <x14:cfRule type="expression" priority="13" id="{6C6D27D1-7978-466C-8D0A-1715C168E1BB}">
            <xm:f>(J4&lt;&gt;"")*(MATCH(DATE(YEAR($J$2),MONTH($J$2),J4),'Fechas límite'!$G:$G,0)&gt;0)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J4:P9</xm:sqref>
        </x14:conditionalFormatting>
      </x14:conditionalFormattings>
    </ext>
  </extLst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b385d60f68dd989dca1fdc827799d853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911b479caf7b199da365455750e4572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3.xml><?xml version="1.0" encoding="utf-8"?>
<ds:datastoreItem xmlns:ds="http://schemas.openxmlformats.org/officeDocument/2006/customXml" ds:itemID="{79051568-B0AB-4829-8051-A4E15FBE0476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2.xml><?xml version="1.0" encoding="utf-8"?>
<ds:datastoreItem xmlns:ds="http://schemas.openxmlformats.org/officeDocument/2006/customXml" ds:itemID="{8CD0D23D-C0C9-4EBF-9743-DE5E97597F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1.xml><?xml version="1.0" encoding="utf-8"?>
<ds:datastoreItem xmlns:ds="http://schemas.openxmlformats.org/officeDocument/2006/customXml" ds:itemID="{6CE87396-933A-4C4C-B254-F0E601A6E9F0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DocSecurity>0</ap:DocSecurity>
  <ap:Template>TM44696098</ap:Template>
  <ap:ScaleCrop>false</ap:ScaleCrop>
  <ap:HeadingPairs>
    <vt:vector baseType="variant" size="4">
      <vt:variant>
        <vt:lpstr>Hojas de cálculo</vt:lpstr>
      </vt:variant>
      <vt:variant>
        <vt:i4>4</vt:i4>
      </vt:variant>
      <vt:variant>
        <vt:lpstr>Rangos con nombre</vt:lpstr>
      </vt:variant>
      <vt:variant>
        <vt:i4>10</vt:i4>
      </vt:variant>
    </vt:vector>
  </ap:HeadingPairs>
  <ap:TitlesOfParts>
    <vt:vector baseType="lpstr" size="14">
      <vt:lpstr>Lista de clases</vt:lpstr>
      <vt:lpstr>Fechas límite</vt:lpstr>
      <vt:lpstr>Programación semanal</vt:lpstr>
      <vt:lpstr>Calendario semestral </vt:lpstr>
      <vt:lpstr>EventosSemestre</vt:lpstr>
      <vt:lpstr>Lista_IDCurso</vt:lpstr>
      <vt:lpstr>'Calendario semestral '!Mes1</vt:lpstr>
      <vt:lpstr>'Calendario semestral '!Mes2</vt:lpstr>
      <vt:lpstr>'Calendario semestral '!Mes3</vt:lpstr>
      <vt:lpstr>'Calendario semestral '!Mes4</vt:lpstr>
      <vt:lpstr>ProgramaciónAño</vt:lpstr>
      <vt:lpstr>ScheduleSemester</vt:lpstr>
      <vt:lpstr>ScheduleStart</vt:lpstr>
      <vt:lpstr>VerFechasLímiteDelSemestre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2019-09-14T18:04:05Z</dcterms:created>
  <dcterms:modified xsi:type="dcterms:W3CDTF">2020-04-29T10:54:23Z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