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6ED3EA05-1EAA-4832-A4CB-1326669495F4}" xr6:coauthVersionLast="46" xr6:coauthVersionMax="46" xr10:uidLastSave="{00000000-0000-0000-0000-000000000000}"/>
  <bookViews>
    <workbookView xWindow="240" yWindow="105" windowWidth="14805" windowHeight="8010" activeTab="1" xr2:uid="{00000000-000D-0000-FFFF-FFFF00000000}"/>
  </bookViews>
  <sheets>
    <sheet name="Pivot Table" sheetId="2" r:id="rId1"/>
    <sheet name="Sheet1" sheetId="1" r:id="rId2"/>
  </sheets>
  <calcPr calcId="191028" calcCompleted="0"/>
  <pivotCaches>
    <pivotCache cacheId="286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17" i="1" s="1"/>
  <c r="F18" i="1"/>
  <c r="F19" i="1"/>
  <c r="F20" i="1"/>
  <c r="F21" i="1"/>
  <c r="F22" i="1"/>
  <c r="F23" i="1"/>
  <c r="F24" i="1"/>
  <c r="F25" i="1"/>
  <c r="F26" i="1"/>
  <c r="F27" i="1"/>
  <c r="F28" i="1"/>
  <c r="G2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D40" i="1"/>
  <c r="E41" i="1"/>
  <c r="D42" i="1"/>
  <c r="E13" i="1"/>
  <c r="E14" i="1"/>
  <c r="E16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8" i="1"/>
  <c r="E9" i="1"/>
  <c r="E10" i="1"/>
  <c r="E11" i="1"/>
  <c r="E12" i="1"/>
  <c r="B2" i="1"/>
  <c r="C2" i="1" s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D37" i="1"/>
  <c r="D38" i="1"/>
  <c r="E38" i="1" s="1"/>
  <c r="D39" i="1"/>
  <c r="D43" i="1"/>
  <c r="D44" i="1"/>
  <c r="D45" i="1"/>
  <c r="D46" i="1"/>
  <c r="D47" i="1"/>
  <c r="D48" i="1"/>
  <c r="D49" i="1"/>
  <c r="D50" i="1"/>
  <c r="D51" i="1"/>
  <c r="D52" i="1"/>
  <c r="D53" i="1"/>
  <c r="D2" i="1"/>
  <c r="E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</calcChain>
</file>

<file path=xl/sharedStrings.xml><?xml version="1.0" encoding="utf-8"?>
<sst xmlns="http://schemas.openxmlformats.org/spreadsheetml/2006/main" count="230" uniqueCount="128">
  <si>
    <t>Driver</t>
  </si>
  <si>
    <t>Sum of Miles / Year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</si>
  <si>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</si>
  <si>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</si>
  <si>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</si>
  <si>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</si>
  <si>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</si>
  <si>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</si>
  <si>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</si>
  <si>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</si>
  <si>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</si>
  <si>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</si>
  <si>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</si>
  <si>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</si>
  <si>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</si>
  <si>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</si>
  <si>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</si>
  <si>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</si>
  <si>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</si>
  <si>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</si>
  <si>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</si>
  <si>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</si>
  <si>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</si>
  <si>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</si>
  <si>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</si>
  <si>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</si>
  <si>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 (How old is the car)</t>
  </si>
  <si>
    <t>Miles</t>
  </si>
  <si>
    <t>Miles / Year</t>
  </si>
  <si>
    <t>Color</t>
  </si>
  <si>
    <t>Warantee Miles</t>
  </si>
  <si>
    <t>Covered?</t>
  </si>
  <si>
    <t>New Car ID</t>
  </si>
  <si>
    <t>FD06MTG001</t>
  </si>
  <si>
    <t>Black</t>
  </si>
  <si>
    <t>FD06MTG002</t>
  </si>
  <si>
    <t>White</t>
  </si>
  <si>
    <t>FD08MTG003</t>
  </si>
  <si>
    <t>Green</t>
  </si>
  <si>
    <t>FD08MTG004</t>
  </si>
  <si>
    <t>FD08MTG005</t>
  </si>
  <si>
    <t>FD06FCS006</t>
  </si>
  <si>
    <t>FD06FCS007</t>
  </si>
  <si>
    <t>FD09FCS008</t>
  </si>
  <si>
    <t>FD13FCS009</t>
  </si>
  <si>
    <t>FD13FCS010</t>
  </si>
  <si>
    <t>FD12FCS011</t>
  </si>
  <si>
    <t>FD13FCS012</t>
  </si>
  <si>
    <t>FD13FCS013</t>
  </si>
  <si>
    <t>GM09CMR014</t>
  </si>
  <si>
    <t>GM12CMR015</t>
  </si>
  <si>
    <t>GM13CMR016</t>
  </si>
  <si>
    <t>GM10SLV017</t>
  </si>
  <si>
    <t>GM98SLV018</t>
  </si>
  <si>
    <t>GM00SLV019</t>
  </si>
  <si>
    <t>Blue</t>
  </si>
  <si>
    <t>TY96CAM020</t>
  </si>
  <si>
    <t>TY98CAM021</t>
  </si>
  <si>
    <t>TY00CAM022</t>
  </si>
  <si>
    <t>TY02CAM023</t>
  </si>
  <si>
    <t>TY09CAM024</t>
  </si>
  <si>
    <t>TY02COR025</t>
  </si>
  <si>
    <t>Red</t>
  </si>
  <si>
    <t>TY03COR026</t>
  </si>
  <si>
    <t>TY13COR027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</si>
  <si>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</si>
  <si>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</si>
  <si>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</si>
  <si>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</si>
  <si>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</si>
  <si>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</si>
  <si>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</si>
  <si>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</si>
  <si>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</si>
  <si>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</si>
  <si>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</si>
  <si>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</si>
  <si>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</si>
  <si>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HO13ODY041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</si>
  <si>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</si>
  <si>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</si>
  <si>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</si>
  <si>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</si>
  <si>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</si>
  <si>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</si>
  <si>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</si>
  <si>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</si>
  <si>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</si>
  <si>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</si>
  <si>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</si>
  <si>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Make Name Lookup Table</t>
  </si>
  <si>
    <t xml:space="preserve">Abbreviation </t>
  </si>
  <si>
    <t>Full Name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</si>
  <si>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</si>
  <si>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</si>
  <si>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</si>
  <si>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</si>
  <si>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</si>
  <si>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</si>
  <si>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</si>
  <si>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</si>
  <si>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</si>
  <si>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</si>
  <si>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</si>
  <si>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</si>
  <si>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Model Name Lookup Table</t>
  </si>
  <si>
    <t>CAM</t>
  </si>
  <si>
    <t>Camrey</t>
  </si>
  <si>
    <t>CAR</t>
  </si>
  <si>
    <t>Caravan</t>
  </si>
  <si>
    <t>CIV</t>
  </si>
  <si>
    <t>Civic</t>
  </si>
  <si>
    <t>CMR</t>
  </si>
  <si>
    <t>Camero</t>
  </si>
  <si>
    <t>COR</t>
  </si>
  <si>
    <t>Corola</t>
  </si>
  <si>
    <t>ELA</t>
  </si>
  <si>
    <t>Elantra</t>
  </si>
  <si>
    <t>FCS</t>
  </si>
  <si>
    <t>Focus</t>
  </si>
  <si>
    <t>MTG</t>
  </si>
  <si>
    <t>Mustang</t>
  </si>
  <si>
    <t>ODY</t>
  </si>
  <si>
    <t xml:space="preserve">Odyssey </t>
  </si>
  <si>
    <t>PTC</t>
  </si>
  <si>
    <t>PT Cruiser</t>
  </si>
  <si>
    <t>SLV</t>
  </si>
  <si>
    <t xml:space="preserve">Silverado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</si>
</sst>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22233.21</c:v>
                </c:pt>
                <c:pt idx="1">
                  <c:v>31301.733333333337</c:v>
                </c:pt>
                <c:pt idx="2">
                  <c:v>34115.139285714286</c:v>
                </c:pt>
                <c:pt idx="3">
                  <c:v>18059.646969696969</c:v>
                </c:pt>
                <c:pt idx="4">
                  <c:v>23360.184444444443</c:v>
                </c:pt>
                <c:pt idx="5">
                  <c:v>25337.406666666669</c:v>
                </c:pt>
                <c:pt idx="6">
                  <c:v>17153.464285714283</c:v>
                </c:pt>
                <c:pt idx="7">
                  <c:v>24204.870833333334</c:v>
                </c:pt>
                <c:pt idx="8">
                  <c:v>20470.95</c:v>
                </c:pt>
                <c:pt idx="9">
                  <c:v>65315</c:v>
                </c:pt>
                <c:pt idx="10">
                  <c:v>26258.6</c:v>
                </c:pt>
                <c:pt idx="11">
                  <c:v>25691.578750000001</c:v>
                </c:pt>
                <c:pt idx="12">
                  <c:v>56139.11217948718</c:v>
                </c:pt>
                <c:pt idx="13">
                  <c:v>21470.583928571428</c:v>
                </c:pt>
                <c:pt idx="14">
                  <c:v>29633.616666666665</c:v>
                </c:pt>
                <c:pt idx="15">
                  <c:v>37416.271428571425</c:v>
                </c:pt>
                <c:pt idx="16">
                  <c:v>9670.85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3CD-94D0-B7B3E89F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85527"/>
        <c:axId val="26354840"/>
      </c:barChart>
      <c:catAx>
        <c:axId val="128778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4840"/>
        <c:crosses val="autoZero"/>
        <c:auto val="1"/>
        <c:lblAlgn val="ctr"/>
        <c:lblOffset val="100"/>
        <c:noMultiLvlLbl val="0"/>
      </c:catAx>
      <c:valAx>
        <c:axId val="26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8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Sheet1!$G$2:$G$78</c:f>
              <c:numCache>
                <c:formatCode>General</c:formatCode>
                <c:ptCount val="7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1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Sheet1!$H$2:$H$78</c:f>
              <c:numCache>
                <c:formatCode>General</c:formatCode>
                <c:ptCount val="77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8-4B67-9FE4-B0062505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8263"/>
        <c:axId val="412697831"/>
      </c:scatterChart>
      <c:valAx>
        <c:axId val="47331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7831"/>
        <c:crosses val="autoZero"/>
        <c:crossBetween val="midCat"/>
      </c:valAx>
      <c:valAx>
        <c:axId val="41269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8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B0EB7-A4C3-4463-8DD9-A058D246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1800225</xdr:colOff>
      <xdr:row>1</xdr:row>
      <xdr:rowOff>38100</xdr:rowOff>
    </xdr:from>
    <xdr:to>
      <xdr:col>21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6A8C-059D-48DB-9729-AB01D7F7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8.190715856479" createdVersion="6" refreshedVersion="6" minRefreshableVersion="3" recordCount="52" xr:uid="{BC70484C-E420-4D20-866B-1B74034A907F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 (How old is the car)" numFmtId="0">
      <sharedItems containsSemiMixedTypes="0" containsString="0" containsNumber="1" containsInteger="1" minValue="1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8.1" maxValue="27637.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5040.8500000000004"/>
    <s v="Black"/>
    <x v="0"/>
    <n v="50000"/>
    <s v="Y"/>
    <s v="FD06MTGBLA001"/>
  </r>
  <r>
    <s v="FD06MTG002"/>
    <s v="FD"/>
    <s v="Ford"/>
    <s v="MTG"/>
    <s v="Mustang"/>
    <s v="06"/>
    <n v="8"/>
    <n v="44974.8"/>
    <n v="5621.85"/>
    <s v="White"/>
    <x v="1"/>
    <n v="50000"/>
    <s v="Y"/>
    <s v="FD06MTGWHI002"/>
  </r>
  <r>
    <s v="FD08MTG003"/>
    <s v="FD"/>
    <s v="Ford"/>
    <s v="MTG"/>
    <s v="Mustang"/>
    <s v="08"/>
    <n v="6"/>
    <n v="44946.5"/>
    <n v="7491.08333333333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6259.8"/>
    <s v="Black"/>
    <x v="3"/>
    <n v="50000"/>
    <s v="Y"/>
    <s v="FD08MTGBLA004"/>
  </r>
  <r>
    <s v="FD08MTG005"/>
    <s v="FD"/>
    <s v="Ford"/>
    <s v="MTG"/>
    <s v="Mustang"/>
    <s v="08"/>
    <n v="6"/>
    <n v="36438.5"/>
    <n v="6073.083333333333"/>
    <s v="White"/>
    <x v="0"/>
    <n v="50000"/>
    <s v="Y"/>
    <s v="FD08MTGWHI005"/>
  </r>
  <r>
    <s v="FD06FCS006"/>
    <s v="FD"/>
    <s v="Ford"/>
    <s v="FCS"/>
    <s v="Focus"/>
    <s v="06"/>
    <n v="8"/>
    <n v="46311.4"/>
    <n v="5788.9250000000002"/>
    <s v="Green"/>
    <x v="4"/>
    <n v="75000"/>
    <s v="Y"/>
    <s v="FD06FCSGRE006"/>
  </r>
  <r>
    <s v="FD06FCS007"/>
    <s v="FD"/>
    <s v="Ford"/>
    <s v="FCS"/>
    <s v="Focus"/>
    <s v="06"/>
    <n v="8"/>
    <n v="52229.5"/>
    <n v="6528.6875"/>
    <s v="Green"/>
    <x v="2"/>
    <n v="75000"/>
    <s v="Y"/>
    <s v="FD06FCSGRE007"/>
  </r>
  <r>
    <s v="FD09FCS008"/>
    <s v="FD"/>
    <s v="Ford"/>
    <s v="FCS"/>
    <s v="Focus"/>
    <s v="09"/>
    <n v="5"/>
    <n v="35137"/>
    <n v="7027.4"/>
    <s v="Black"/>
    <x v="5"/>
    <n v="75000"/>
    <s v="Y"/>
    <s v="FD09FCSBLA008"/>
  </r>
  <r>
    <s v="FD13FCS009"/>
    <s v="FD"/>
    <s v="Ford"/>
    <s v="FCS"/>
    <s v="Focus"/>
    <s v="13"/>
    <n v="1"/>
    <n v="27637.1"/>
    <n v="27637.1"/>
    <s v="Black"/>
    <x v="0"/>
    <n v="75000"/>
    <s v="Y"/>
    <s v="FD13FCSBLA009"/>
  </r>
  <r>
    <s v="FD13FCS010"/>
    <s v="FD"/>
    <s v="Ford"/>
    <s v="FCS"/>
    <s v="Focus"/>
    <s v="13"/>
    <n v="1"/>
    <n v="27534.799999999999"/>
    <n v="27534.799999999999"/>
    <s v="White"/>
    <x v="6"/>
    <n v="75000"/>
    <s v="Y"/>
    <s v="FD13FCSWHI010"/>
  </r>
  <r>
    <s v="FD12FCS011"/>
    <s v="FD"/>
    <s v="Ford"/>
    <s v="FCS"/>
    <s v="Focus"/>
    <s v="12"/>
    <n v="2"/>
    <n v="19341.7"/>
    <n v="9670.85"/>
    <s v="White"/>
    <x v="7"/>
    <n v="75000"/>
    <s v="Y"/>
    <s v="FD12FCSWHI011"/>
  </r>
  <r>
    <s v="FD13FCS012"/>
    <s v="FD"/>
    <s v="Ford"/>
    <s v="FCS"/>
    <s v="Focus"/>
    <s v="13"/>
    <n v="1"/>
    <n v="22521.599999999999"/>
    <n v="22521.599999999999"/>
    <s v="Black"/>
    <x v="8"/>
    <n v="75000"/>
    <s v="Y"/>
    <s v="FD13FCSBLA012"/>
  </r>
  <r>
    <s v="FD13FCS013"/>
    <s v="FD"/>
    <s v="Ford"/>
    <s v="FCS"/>
    <s v="Focus"/>
    <s v="13"/>
    <n v="1"/>
    <n v="13682.9"/>
    <n v="13682.9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692.96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9710.5499999999993"/>
    <s v="Black"/>
    <x v="11"/>
    <n v="100000"/>
    <s v="Y"/>
    <s v="GM12CMRBLA015"/>
  </r>
  <r>
    <s v="GM13CMR016"/>
    <s v="GM"/>
    <s v="General Motors"/>
    <s v="CMR"/>
    <s v="Camero"/>
    <s v="13"/>
    <n v="1"/>
    <n v="14289.6"/>
    <n v="14289.6"/>
    <s v="White"/>
    <x v="12"/>
    <n v="100000"/>
    <s v="Y"/>
    <s v="GM13CMRWHI016"/>
  </r>
  <r>
    <s v="GM10SLV017"/>
    <s v="GM"/>
    <s v="General Motors"/>
    <s v="SLV"/>
    <s v="Silverado "/>
    <s v="10"/>
    <n v="4"/>
    <n v="31144.400000000001"/>
    <n v="7786.1"/>
    <s v="Black"/>
    <x v="13"/>
    <n v="100000"/>
    <s v="Y"/>
    <s v="GM10SLVBLA017"/>
  </r>
  <r>
    <s v="GM98SLV018"/>
    <s v="GM"/>
    <s v="General Motors"/>
    <s v="SLV"/>
    <s v="Silverado "/>
    <s v="98"/>
    <n v="16"/>
    <n v="83162.7"/>
    <n v="5197.6687499999998"/>
    <s v="Black"/>
    <x v="10"/>
    <n v="100000"/>
    <s v="Y"/>
    <s v="GM98SLVBLA018"/>
  </r>
  <r>
    <s v="GM00SLV019"/>
    <s v="GM"/>
    <s v="General Motors"/>
    <s v="SLV"/>
    <s v="Silverado "/>
    <s v="00"/>
    <n v="14"/>
    <n v="80685.8"/>
    <n v="5763.2714285714292"/>
    <s v="Blue"/>
    <x v="8"/>
    <n v="100000"/>
    <s v="Y"/>
    <s v="GM00SLVBLU019"/>
  </r>
  <r>
    <s v="TY96CAM020"/>
    <s v="TY"/>
    <s v="Toyota"/>
    <s v="CAM"/>
    <s v="Camrey"/>
    <s v="96"/>
    <n v="18"/>
    <n v="114660.6"/>
    <n v="6370.0333333333338"/>
    <s v="Green"/>
    <x v="14"/>
    <n v="100000"/>
    <s v="N"/>
    <s v="TY96CAMGRE020"/>
  </r>
  <r>
    <s v="TY98CAM021"/>
    <s v="TY"/>
    <s v="Toyota"/>
    <s v="CAM"/>
    <s v="Camrey"/>
    <s v="98"/>
    <n v="16"/>
    <n v="93382.6"/>
    <n v="5836.4125000000004"/>
    <s v="Black"/>
    <x v="15"/>
    <n v="100000"/>
    <s v="Y"/>
    <s v="TY98CAMBLA021"/>
  </r>
  <r>
    <s v="TY00CAM022"/>
    <s v="TY"/>
    <s v="Toyota"/>
    <s v="CAM"/>
    <s v="Camrey"/>
    <s v="00"/>
    <n v="14"/>
    <n v="85928"/>
    <n v="6137.7142857142853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652.4250000000002"/>
    <s v="Black"/>
    <x v="0"/>
    <n v="100000"/>
    <s v="Y"/>
    <s v="TY02CAMBLA023"/>
  </r>
  <r>
    <s v="TY09CAM024"/>
    <s v="TY"/>
    <s v="Toyota"/>
    <s v="CAM"/>
    <s v="Camrey"/>
    <s v="09"/>
    <n v="5"/>
    <n v="48114.2"/>
    <n v="9622.84"/>
    <s v="White"/>
    <x v="5"/>
    <n v="100000"/>
    <s v="Y"/>
    <s v="TY09CAMWHI024"/>
  </r>
  <r>
    <s v="TY02COR025"/>
    <s v="TY"/>
    <s v="Toyota"/>
    <s v="COR"/>
    <s v="Corola"/>
    <s v="02"/>
    <n v="12"/>
    <n v="64467.4"/>
    <n v="5372.283333333333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676.7636363636357"/>
    <s v="Black"/>
    <x v="16"/>
    <n v="100000"/>
    <s v="Y"/>
    <s v="TY03CORBLA026"/>
  </r>
  <r>
    <s v="TY13COR027"/>
    <s v="TY"/>
    <s v="Toyota"/>
    <s v="COR"/>
    <s v="Corola"/>
    <s v="13"/>
    <n v="1"/>
    <n v="17556.3"/>
    <n v="17556.3"/>
    <s v="Blue"/>
    <x v="6"/>
    <n v="100000"/>
    <s v="Y"/>
    <s v="TY13CORBLU027"/>
  </r>
  <r>
    <s v="TY12COR028"/>
    <s v="TY"/>
    <s v="Toyota"/>
    <s v="COR"/>
    <s v="Corola"/>
    <s v="12"/>
    <n v="2"/>
    <n v="29601.9"/>
    <n v="14800.95"/>
    <s v="Black"/>
    <x v="10"/>
    <n v="100000"/>
    <s v="Y"/>
    <s v="TY12CORBLA028"/>
  </r>
  <r>
    <s v="TY12CAM029"/>
    <s v="TY"/>
    <s v="Toyota"/>
    <s v="CAM"/>
    <s v="Camrey"/>
    <s v="12"/>
    <n v="2"/>
    <n v="22128.2"/>
    <n v="11064.1"/>
    <s v="Blue"/>
    <x v="14"/>
    <n v="100000"/>
    <s v="Y"/>
    <s v="TY12CAMBLU029"/>
  </r>
  <r>
    <s v="HO99CIV030"/>
    <s v="HO"/>
    <s v="Honda"/>
    <s v="CIV"/>
    <s v="Civic"/>
    <s v="99"/>
    <n v="15"/>
    <n v="82374"/>
    <n v="5491.6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376.2999999999993"/>
    <s v="Blue"/>
    <x v="3"/>
    <n v="75000"/>
    <s v="Y"/>
    <s v="HO01CIVBLU031"/>
  </r>
  <r>
    <s v="HO10CIV032"/>
    <s v="HO"/>
    <s v="Honda"/>
    <s v="CIV"/>
    <s v="Civic"/>
    <s v="10"/>
    <n v="4"/>
    <n v="22573"/>
    <n v="5643.25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8369.2999999999993"/>
    <s v="Black"/>
    <x v="15"/>
    <n v="75000"/>
    <s v="Y"/>
    <s v="HO10CIVBLA033"/>
  </r>
  <r>
    <s v="HO11CIV034"/>
    <s v="HO"/>
    <s v="Honda"/>
    <s v="CIV"/>
    <s v="Civic"/>
    <s v="11"/>
    <n v="3"/>
    <n v="30555.3"/>
    <n v="10185.1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12256.6"/>
    <s v="Black"/>
    <x v="13"/>
    <n v="75000"/>
    <s v="Y"/>
    <s v="HO12CIVBLA035"/>
  </r>
  <r>
    <s v="HO13CIV036"/>
    <s v="HO"/>
    <s v="Honda"/>
    <s v="CIV"/>
    <s v="Civic"/>
    <s v="13"/>
    <n v="1"/>
    <n v="13867.6"/>
    <n v="13867.6"/>
    <s v="Black"/>
    <x v="14"/>
    <n v="75000"/>
    <s v="Y"/>
    <s v="HO13CIVBLA036"/>
  </r>
  <r>
    <s v="HO05ODY037"/>
    <s v="HO"/>
    <s v="Honda"/>
    <s v="ODY"/>
    <s v="Odyssey "/>
    <s v="05"/>
    <n v="9"/>
    <n v="60389.5"/>
    <n v="6709.9444444444443"/>
    <s v="White"/>
    <x v="5"/>
    <n v="100000"/>
    <s v="Y"/>
    <s v="HO05ODYWHI037"/>
  </r>
  <r>
    <s v="HO07ODY038"/>
    <s v="HO"/>
    <s v="Honda"/>
    <s v="ODY"/>
    <s v="Odyssey "/>
    <s v="07"/>
    <n v="7"/>
    <n v="50854.1"/>
    <n v="7264.8714285714286"/>
    <s v="Black"/>
    <x v="15"/>
    <n v="100000"/>
    <s v="Y"/>
    <s v="HO07ODYBLA038"/>
  </r>
  <r>
    <s v="HO08ODY039"/>
    <s v="HO"/>
    <s v="Honda"/>
    <s v="ODY"/>
    <s v="Odyssey "/>
    <s v="08"/>
    <n v="6"/>
    <n v="42504.6"/>
    <n v="7084.0999999999995"/>
    <s v="White"/>
    <x v="9"/>
    <n v="100000"/>
    <s v="Y"/>
    <s v="HO08ODYWHI039"/>
  </r>
  <r>
    <s v="HO01ODY040"/>
    <s v="HO"/>
    <s v="Honda"/>
    <s v="ODY"/>
    <s v="Odyssey "/>
    <s v="01"/>
    <n v="13"/>
    <n v="68658.899999999994"/>
    <n v="5281.4538461538459"/>
    <s v="Black"/>
    <x v="0"/>
    <n v="100000"/>
    <s v="Y"/>
    <s v="HO01ODYBLA040"/>
  </r>
  <r>
    <s v="HO13ODY041"/>
    <s v="HO"/>
    <s v="Honda"/>
    <s v="ODY"/>
    <s v="Odyssey "/>
    <s v="13"/>
    <n v="1"/>
    <n v="3708.1"/>
    <n v="3708.1"/>
    <s v="Black"/>
    <x v="1"/>
    <n v="100000"/>
    <s v="Y"/>
    <s v="HO13ODYBLA041"/>
  </r>
  <r>
    <s v="CR04PTC042"/>
    <s v="CR"/>
    <s v="Chrysler"/>
    <s v="PTC"/>
    <s v="PT Cruiser"/>
    <s v="04"/>
    <n v="10"/>
    <n v="64542"/>
    <n v="6454.2"/>
    <s v="Blue"/>
    <x v="0"/>
    <n v="75000"/>
    <s v="Y"/>
    <s v="CR04PTCBLU042"/>
  </r>
  <r>
    <s v="CR07PTC043"/>
    <s v="CR"/>
    <s v="Chrysler"/>
    <s v="PTC"/>
    <s v="PT Cruiser"/>
    <s v="07"/>
    <n v="7"/>
    <n v="42074.2"/>
    <n v="6010.5999999999995"/>
    <s v="Green"/>
    <x v="16"/>
    <n v="75000"/>
    <s v="Y"/>
    <s v="CR07PTCGRE043"/>
  </r>
  <r>
    <s v="CR11PTC044"/>
    <s v="CR"/>
    <s v="Chrysler"/>
    <s v="PTC"/>
    <s v="PT Cruiser"/>
    <s v="11"/>
    <n v="3"/>
    <n v="27394.2"/>
    <n v="9131.4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294.7066666666669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517.3642857142859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7252.7199999999993"/>
    <s v="White"/>
    <x v="11"/>
    <n v="75000"/>
    <s v="Y"/>
    <s v="CR04CARWHI047"/>
  </r>
  <r>
    <s v="CR04CAR048"/>
    <s v="CR"/>
    <s v="Chrysler"/>
    <s v="CAR"/>
    <s v="Caravan"/>
    <s v="04"/>
    <n v="10"/>
    <n v="52699.4"/>
    <n v="5269.9400000000005"/>
    <s v="Red"/>
    <x v="11"/>
    <n v="75000"/>
    <s v="Y"/>
    <s v="CR04CARRED048"/>
  </r>
  <r>
    <s v="HY11ELA049"/>
    <s v="HY"/>
    <s v="Hyundai"/>
    <s v="ELA"/>
    <s v="Elantra"/>
    <s v="11"/>
    <n v="3"/>
    <n v="29102.3"/>
    <n v="9700.7666666666664"/>
    <s v="Black"/>
    <x v="12"/>
    <n v="100000"/>
    <s v="Y"/>
    <s v="HY11ELABLA049"/>
  </r>
  <r>
    <s v="HY12ELA050"/>
    <s v="HY"/>
    <s v="Hyundai"/>
    <s v="ELA"/>
    <s v="Elantra"/>
    <s v="12"/>
    <n v="2"/>
    <n v="22282"/>
    <n v="11141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20223.900000000001"/>
    <s v="Black"/>
    <x v="6"/>
    <n v="100000"/>
    <s v="Y"/>
    <s v="HY13ELABLA051"/>
  </r>
  <r>
    <s v="HY13ELA052"/>
    <s v="HY"/>
    <s v="Hyundai"/>
    <s v="ELA"/>
    <s v="Elantra"/>
    <s v="13"/>
    <n v="1"/>
    <n v="22188.5"/>
    <n v="22188.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BA64A-744D-4F55-943D-52DD236B4B40}" name="PivotTable1" cacheId="286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718D-BDC8-4763-A497-EEB19A0B8FE4}">
  <dimension ref="A3:B21"/>
  <sheetViews>
    <sheetView workbookViewId="0">
      <selection activeCell="I20" sqref="I20"/>
    </sheetView>
  </sheetViews>
  <sheetFormatPr defaultRowHeight="15"/>
  <cols>
    <col min="1" max="1" width="11.42578125" bestFit="1" customWidth="1"/>
    <col min="2" max="2" width="18.7109375" bestFit="1" customWidth="1"/>
  </cols>
  <sheetData>
    <row r="3" spans="1:2">
      <c r="A3" s="9" t="s">
        <v>0</v>
      </c>
      <c r="B3" t="s">
        <v>1</v>
      </c>
    </row>
    <row r="4" spans="1:2">
      <c r="A4" t="s">
        <v>2</v>
      </c>
      <c r="B4" s="10">
        <v>22233.21</v>
      </c>
    </row>
    <row r="5" spans="1:2">
      <c r="A5" t="s">
        <v>3</v>
      </c>
      <c r="B5" s="10">
        <v>31301.733333333337</v>
      </c>
    </row>
    <row r="6" spans="1:2">
      <c r="A6" t="s">
        <v>4</v>
      </c>
      <c r="B6" s="10">
        <v>34115.139285714286</v>
      </c>
    </row>
    <row r="7" spans="1:2">
      <c r="A7" t="s">
        <v>5</v>
      </c>
      <c r="B7" s="10">
        <v>18059.646969696969</v>
      </c>
    </row>
    <row r="8" spans="1:2">
      <c r="A8" t="s">
        <v>6</v>
      </c>
      <c r="B8" s="10">
        <v>23360.184444444443</v>
      </c>
    </row>
    <row r="9" spans="1:2">
      <c r="A9" t="s">
        <v>7</v>
      </c>
      <c r="B9" s="10">
        <v>25337.406666666669</v>
      </c>
    </row>
    <row r="10" spans="1:2">
      <c r="A10" t="s">
        <v>8</v>
      </c>
      <c r="B10" s="10">
        <v>17153.464285714283</v>
      </c>
    </row>
    <row r="11" spans="1:2">
      <c r="A11" t="s">
        <v>9</v>
      </c>
      <c r="B11" s="10">
        <v>24204.870833333334</v>
      </c>
    </row>
    <row r="12" spans="1:2">
      <c r="A12" t="s">
        <v>10</v>
      </c>
      <c r="B12" s="10">
        <v>20470.95</v>
      </c>
    </row>
    <row r="13" spans="1:2">
      <c r="A13" t="s">
        <v>11</v>
      </c>
      <c r="B13" s="10">
        <v>65315</v>
      </c>
    </row>
    <row r="14" spans="1:2">
      <c r="A14" t="s">
        <v>12</v>
      </c>
      <c r="B14" s="10">
        <v>26258.6</v>
      </c>
    </row>
    <row r="15" spans="1:2">
      <c r="A15" t="s">
        <v>13</v>
      </c>
      <c r="B15" s="10">
        <v>25691.578750000001</v>
      </c>
    </row>
    <row r="16" spans="1:2">
      <c r="A16" t="s">
        <v>14</v>
      </c>
      <c r="B16" s="10">
        <v>56139.11217948718</v>
      </c>
    </row>
    <row r="17" spans="1:2">
      <c r="A17" t="s">
        <v>15</v>
      </c>
      <c r="B17" s="10">
        <v>21470.583928571428</v>
      </c>
    </row>
    <row r="18" spans="1:2">
      <c r="A18" t="s">
        <v>16</v>
      </c>
      <c r="B18" s="10">
        <v>29633.616666666665</v>
      </c>
    </row>
    <row r="19" spans="1:2">
      <c r="A19" t="s">
        <v>17</v>
      </c>
      <c r="B19" s="10">
        <v>37416.271428571425</v>
      </c>
    </row>
    <row r="20" spans="1:2">
      <c r="A20" t="s">
        <v>18</v>
      </c>
      <c r="B20" s="10">
        <v>9670.85</v>
      </c>
    </row>
    <row r="21" spans="1:2">
      <c r="A21" t="s">
        <v>19</v>
      </c>
      <c r="B21" s="10">
        <v>487832.21877219999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21.5703125" customWidth="1"/>
    <col min="2" max="2" width="15.140625" customWidth="1"/>
    <col min="3" max="3" width="25.7109375" customWidth="1"/>
    <col min="5" max="5" width="21.28515625" customWidth="1"/>
    <col min="6" max="6" width="15.85546875" customWidth="1"/>
    <col min="7" max="7" width="16.7109375" customWidth="1"/>
    <col min="9" max="9" width="12.140625" customWidth="1"/>
    <col min="12" max="12" width="12.7109375" customWidth="1"/>
    <col min="13" max="13" width="10.42578125" customWidth="1"/>
    <col min="14" max="14" width="27.140625" customWidth="1"/>
  </cols>
  <sheetData>
    <row r="1" spans="1:14" s="7" customFormat="1" ht="30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0</v>
      </c>
      <c r="L1" s="7" t="s">
        <v>30</v>
      </c>
      <c r="M1" s="7" t="s">
        <v>31</v>
      </c>
      <c r="N1" s="7" t="s">
        <v>32</v>
      </c>
    </row>
    <row r="2" spans="1:14" ht="15.75">
      <c r="A2" t="s">
        <v>33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VLOOKUP(D2,B$67:C$77,2)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H2/G2</f>
        <v>5040.8500000000004</v>
      </c>
      <c r="J2" t="s">
        <v>34</v>
      </c>
      <c r="K2" t="s">
        <v>14</v>
      </c>
      <c r="L2">
        <v>50000</v>
      </c>
      <c r="M2" t="str">
        <f>IF(H2&lt;=L2,"Y","N")</f>
        <v>Y</v>
      </c>
      <c r="N2" s="8" t="str">
        <f>_xlfn.CONCAT(B2,F2,D2,UPPER(LEFT(J2,3)),RIGHT(A2,3))</f>
        <v>FD06MTGBLA001</v>
      </c>
    </row>
    <row r="3" spans="1:14" ht="15.75">
      <c r="A3" t="s">
        <v>35</v>
      </c>
      <c r="B3" t="str">
        <f t="shared" ref="B3:B53" si="0">LEFT(A3,2)</f>
        <v>FD</v>
      </c>
      <c r="C3" t="str">
        <f>VLOOKUP(B3,B$57:C$62,2)</f>
        <v>Ford</v>
      </c>
      <c r="D3" t="str">
        <f t="shared" ref="D3:D53" si="1">MID(A3,5,3)</f>
        <v>MTG</v>
      </c>
      <c r="E3" t="str">
        <f t="shared" ref="E3:E53" si="2">VLOOKUP(D3,B$67:C$77,2)</f>
        <v>Mustang</v>
      </c>
      <c r="F3" t="str">
        <f t="shared" ref="F3:F53" si="3">MID(A3,3,2)</f>
        <v>06</v>
      </c>
      <c r="G3">
        <f t="shared" ref="G3:G53" si="4">IF(14-F3&lt;0,100-F3+14,14-F3)</f>
        <v>8</v>
      </c>
      <c r="H3">
        <v>44974.8</v>
      </c>
      <c r="I3">
        <f t="shared" ref="I3:I53" si="5">H3/G3</f>
        <v>5621.85</v>
      </c>
      <c r="J3" t="s">
        <v>36</v>
      </c>
      <c r="K3" t="s">
        <v>10</v>
      </c>
      <c r="L3">
        <v>50000</v>
      </c>
      <c r="M3" t="str">
        <f t="shared" ref="M3:M53" si="6">IF(H3&lt;=L3,"Y","N")</f>
        <v>Y</v>
      </c>
      <c r="N3" s="8" t="str">
        <f t="shared" ref="N3:N53" si="7">_xlfn.CONCAT(B3,F3,D3,UPPER(LEFT(J3,3)),RIGHT(A3,3))</f>
        <v>FD06MTGWHI002</v>
      </c>
    </row>
    <row r="4" spans="1:14" ht="15.75">
      <c r="A4" t="s">
        <v>37</v>
      </c>
      <c r="B4" t="str">
        <f t="shared" si="0"/>
        <v>FD</v>
      </c>
      <c r="C4" t="str">
        <f>VLOOKUP(B4,B$57:C$62,2)</f>
        <v>Ford</v>
      </c>
      <c r="D4" t="str">
        <f t="shared" si="1"/>
        <v>MTG</v>
      </c>
      <c r="E4" t="str">
        <f t="shared" si="2"/>
        <v>Mustang</v>
      </c>
      <c r="F4" t="str">
        <f t="shared" si="3"/>
        <v>08</v>
      </c>
      <c r="G4">
        <f t="shared" si="4"/>
        <v>6</v>
      </c>
      <c r="H4">
        <v>44946.5</v>
      </c>
      <c r="I4">
        <f t="shared" si="5"/>
        <v>7491.083333333333</v>
      </c>
      <c r="J4" t="s">
        <v>38</v>
      </c>
      <c r="K4" t="s">
        <v>9</v>
      </c>
      <c r="L4">
        <v>50000</v>
      </c>
      <c r="M4" t="str">
        <f t="shared" si="6"/>
        <v>Y</v>
      </c>
      <c r="N4" s="8" t="str">
        <f t="shared" si="7"/>
        <v>FD08MTGGRE003</v>
      </c>
    </row>
    <row r="5" spans="1:14" ht="15.75">
      <c r="A5" t="s">
        <v>39</v>
      </c>
      <c r="B5" t="str">
        <f t="shared" si="0"/>
        <v>FD</v>
      </c>
      <c r="C5" t="str">
        <f>VLOOKUP(B5,B$57:C$62,2)</f>
        <v>Ford</v>
      </c>
      <c r="D5" t="str">
        <f t="shared" si="1"/>
        <v>MTG</v>
      </c>
      <c r="E5" t="str">
        <f t="shared" si="2"/>
        <v>Mustang</v>
      </c>
      <c r="F5" t="str">
        <f t="shared" si="3"/>
        <v>08</v>
      </c>
      <c r="G5">
        <f t="shared" si="4"/>
        <v>6</v>
      </c>
      <c r="H5">
        <v>37558.800000000003</v>
      </c>
      <c r="I5">
        <f t="shared" si="5"/>
        <v>6259.8</v>
      </c>
      <c r="J5" t="s">
        <v>34</v>
      </c>
      <c r="K5" t="s">
        <v>8</v>
      </c>
      <c r="L5">
        <v>50000</v>
      </c>
      <c r="M5" t="str">
        <f t="shared" si="6"/>
        <v>Y</v>
      </c>
      <c r="N5" s="8" t="str">
        <f t="shared" si="7"/>
        <v>FD08MTGBLA004</v>
      </c>
    </row>
    <row r="6" spans="1:14" ht="15.75">
      <c r="A6" t="s">
        <v>40</v>
      </c>
      <c r="B6" t="str">
        <f t="shared" si="0"/>
        <v>FD</v>
      </c>
      <c r="C6" t="str">
        <f>VLOOKUP(B6,B$57:C$62,2)</f>
        <v>Ford</v>
      </c>
      <c r="D6" t="str">
        <f t="shared" si="1"/>
        <v>MTG</v>
      </c>
      <c r="E6" t="str">
        <f t="shared" si="2"/>
        <v>Mustang</v>
      </c>
      <c r="F6" t="str">
        <f t="shared" si="3"/>
        <v>08</v>
      </c>
      <c r="G6">
        <f t="shared" si="4"/>
        <v>6</v>
      </c>
      <c r="H6">
        <v>36438.5</v>
      </c>
      <c r="I6">
        <f t="shared" si="5"/>
        <v>6073.083333333333</v>
      </c>
      <c r="J6" t="s">
        <v>36</v>
      </c>
      <c r="K6" t="s">
        <v>14</v>
      </c>
      <c r="L6">
        <v>50000</v>
      </c>
      <c r="M6" t="str">
        <f t="shared" si="6"/>
        <v>Y</v>
      </c>
      <c r="N6" s="8" t="str">
        <f t="shared" si="7"/>
        <v>FD08MTGWHI005</v>
      </c>
    </row>
    <row r="7" spans="1:14" ht="15.75">
      <c r="A7" t="s">
        <v>41</v>
      </c>
      <c r="B7" t="str">
        <f t="shared" si="0"/>
        <v>FD</v>
      </c>
      <c r="C7" t="str">
        <f>VLOOKUP(B7,B$57:C$62,2)</f>
        <v>Ford</v>
      </c>
      <c r="D7" t="str">
        <f t="shared" si="1"/>
        <v>FCS</v>
      </c>
      <c r="E7" t="str">
        <f t="shared" si="2"/>
        <v>Focus</v>
      </c>
      <c r="F7" t="str">
        <f t="shared" si="3"/>
        <v>06</v>
      </c>
      <c r="G7">
        <f t="shared" si="4"/>
        <v>8</v>
      </c>
      <c r="H7">
        <v>46311.4</v>
      </c>
      <c r="I7">
        <f t="shared" si="5"/>
        <v>5788.9250000000002</v>
      </c>
      <c r="J7" t="s">
        <v>38</v>
      </c>
      <c r="K7" t="s">
        <v>4</v>
      </c>
      <c r="L7">
        <v>75000</v>
      </c>
      <c r="M7" t="str">
        <f t="shared" si="6"/>
        <v>Y</v>
      </c>
      <c r="N7" s="8" t="str">
        <f t="shared" si="7"/>
        <v>FD06FCSGRE006</v>
      </c>
    </row>
    <row r="8" spans="1:14" ht="15.75">
      <c r="A8" t="s">
        <v>42</v>
      </c>
      <c r="B8" t="str">
        <f t="shared" si="0"/>
        <v>FD</v>
      </c>
      <c r="C8" t="str">
        <f>VLOOKUP(B8,B$57:C$62,2)</f>
        <v>Ford</v>
      </c>
      <c r="D8" t="str">
        <f t="shared" si="1"/>
        <v>FCS</v>
      </c>
      <c r="E8" t="str">
        <f t="shared" si="2"/>
        <v>Focus</v>
      </c>
      <c r="F8" t="str">
        <f t="shared" si="3"/>
        <v>06</v>
      </c>
      <c r="G8">
        <f t="shared" si="4"/>
        <v>8</v>
      </c>
      <c r="H8">
        <v>52229.5</v>
      </c>
      <c r="I8">
        <f t="shared" si="5"/>
        <v>6528.6875</v>
      </c>
      <c r="J8" t="s">
        <v>38</v>
      </c>
      <c r="K8" t="s">
        <v>9</v>
      </c>
      <c r="L8">
        <v>75000</v>
      </c>
      <c r="M8" t="str">
        <f t="shared" si="6"/>
        <v>Y</v>
      </c>
      <c r="N8" s="8" t="str">
        <f t="shared" si="7"/>
        <v>FD06FCSGRE007</v>
      </c>
    </row>
    <row r="9" spans="1:14" ht="15.75">
      <c r="A9" t="s">
        <v>43</v>
      </c>
      <c r="B9" t="str">
        <f t="shared" si="0"/>
        <v>FD</v>
      </c>
      <c r="C9" t="str">
        <f>VLOOKUP(B9,B$57:C$62,2)</f>
        <v>Ford</v>
      </c>
      <c r="D9" t="str">
        <f t="shared" si="1"/>
        <v>FCS</v>
      </c>
      <c r="E9" t="str">
        <f t="shared" si="2"/>
        <v>Focus</v>
      </c>
      <c r="F9" t="str">
        <f t="shared" si="3"/>
        <v>09</v>
      </c>
      <c r="G9">
        <f t="shared" si="4"/>
        <v>5</v>
      </c>
      <c r="H9">
        <v>35137</v>
      </c>
      <c r="I9">
        <f t="shared" si="5"/>
        <v>7027.4</v>
      </c>
      <c r="J9" t="s">
        <v>34</v>
      </c>
      <c r="K9" t="s">
        <v>6</v>
      </c>
      <c r="L9">
        <v>75000</v>
      </c>
      <c r="M9" t="str">
        <f t="shared" si="6"/>
        <v>Y</v>
      </c>
      <c r="N9" s="8" t="str">
        <f t="shared" si="7"/>
        <v>FD09FCSBLA008</v>
      </c>
    </row>
    <row r="10" spans="1:14" ht="15.75">
      <c r="A10" t="s">
        <v>44</v>
      </c>
      <c r="B10" t="str">
        <f t="shared" si="0"/>
        <v>FD</v>
      </c>
      <c r="C10" t="str">
        <f>VLOOKUP(B10,B$57:C$62,2)</f>
        <v>Ford</v>
      </c>
      <c r="D10" t="str">
        <f t="shared" si="1"/>
        <v>FCS</v>
      </c>
      <c r="E10" t="str">
        <f t="shared" si="2"/>
        <v>Focus</v>
      </c>
      <c r="F10" t="str">
        <f t="shared" si="3"/>
        <v>13</v>
      </c>
      <c r="G10">
        <f t="shared" si="4"/>
        <v>1</v>
      </c>
      <c r="H10">
        <v>27637.1</v>
      </c>
      <c r="I10">
        <f t="shared" si="5"/>
        <v>27637.1</v>
      </c>
      <c r="J10" t="s">
        <v>34</v>
      </c>
      <c r="K10" t="s">
        <v>14</v>
      </c>
      <c r="L10">
        <v>75000</v>
      </c>
      <c r="M10" t="str">
        <f t="shared" si="6"/>
        <v>Y</v>
      </c>
      <c r="N10" s="8" t="str">
        <f t="shared" si="7"/>
        <v>FD13FCSBLA009</v>
      </c>
    </row>
    <row r="11" spans="1:14" ht="15.75">
      <c r="A11" t="s">
        <v>45</v>
      </c>
      <c r="B11" t="str">
        <f t="shared" si="0"/>
        <v>FD</v>
      </c>
      <c r="C11" t="str">
        <f>VLOOKUP(B11,B$57:C$62,2)</f>
        <v>Ford</v>
      </c>
      <c r="D11" t="str">
        <f t="shared" si="1"/>
        <v>FCS</v>
      </c>
      <c r="E11" t="str">
        <f t="shared" si="2"/>
        <v>Focus</v>
      </c>
      <c r="F11" t="str">
        <f t="shared" si="3"/>
        <v>13</v>
      </c>
      <c r="G11">
        <f t="shared" si="4"/>
        <v>1</v>
      </c>
      <c r="H11">
        <v>27534.799999999999</v>
      </c>
      <c r="I11">
        <f t="shared" si="5"/>
        <v>27534.799999999999</v>
      </c>
      <c r="J11" t="s">
        <v>36</v>
      </c>
      <c r="K11" t="s">
        <v>11</v>
      </c>
      <c r="L11">
        <v>75000</v>
      </c>
      <c r="M11" t="str">
        <f t="shared" si="6"/>
        <v>Y</v>
      </c>
      <c r="N11" s="8" t="str">
        <f t="shared" si="7"/>
        <v>FD13FCSWHI010</v>
      </c>
    </row>
    <row r="12" spans="1:14" ht="15.75">
      <c r="A12" t="s">
        <v>46</v>
      </c>
      <c r="B12" t="str">
        <f t="shared" si="0"/>
        <v>FD</v>
      </c>
      <c r="C12" t="str">
        <f>VLOOKUP(B12,B$57:C$62,2)</f>
        <v>Ford</v>
      </c>
      <c r="D12" t="str">
        <f t="shared" si="1"/>
        <v>FCS</v>
      </c>
      <c r="E12" t="str">
        <f t="shared" si="2"/>
        <v>Focus</v>
      </c>
      <c r="F12" t="str">
        <f t="shared" si="3"/>
        <v>12</v>
      </c>
      <c r="G12">
        <f t="shared" si="4"/>
        <v>2</v>
      </c>
      <c r="H12">
        <v>19341.7</v>
      </c>
      <c r="I12">
        <f t="shared" si="5"/>
        <v>9670.85</v>
      </c>
      <c r="J12" t="s">
        <v>36</v>
      </c>
      <c r="K12" t="s">
        <v>18</v>
      </c>
      <c r="L12">
        <v>75000</v>
      </c>
      <c r="M12" t="str">
        <f t="shared" si="6"/>
        <v>Y</v>
      </c>
      <c r="N12" s="8" t="str">
        <f t="shared" si="7"/>
        <v>FD12FCSWHI011</v>
      </c>
    </row>
    <row r="13" spans="1:14" ht="15.75">
      <c r="A13" t="s">
        <v>47</v>
      </c>
      <c r="B13" t="str">
        <f t="shared" si="0"/>
        <v>FD</v>
      </c>
      <c r="C13" t="str">
        <f>VLOOKUP(B13,B$57:C$62,2)</f>
        <v>Ford</v>
      </c>
      <c r="D13" t="str">
        <f t="shared" si="1"/>
        <v>FCS</v>
      </c>
      <c r="E13" t="str">
        <f t="shared" si="2"/>
        <v>Focus</v>
      </c>
      <c r="F13" t="str">
        <f t="shared" si="3"/>
        <v>13</v>
      </c>
      <c r="G13">
        <f t="shared" si="4"/>
        <v>1</v>
      </c>
      <c r="H13">
        <v>22521.599999999999</v>
      </c>
      <c r="I13">
        <f t="shared" si="5"/>
        <v>22521.599999999999</v>
      </c>
      <c r="J13" t="s">
        <v>34</v>
      </c>
      <c r="K13" t="s">
        <v>17</v>
      </c>
      <c r="L13">
        <v>75000</v>
      </c>
      <c r="M13" t="str">
        <f t="shared" si="6"/>
        <v>Y</v>
      </c>
      <c r="N13" s="8" t="str">
        <f t="shared" si="7"/>
        <v>FD13FCSBLA012</v>
      </c>
    </row>
    <row r="14" spans="1:14" ht="15.75">
      <c r="A14" t="s">
        <v>48</v>
      </c>
      <c r="B14" t="str">
        <f t="shared" si="0"/>
        <v>FD</v>
      </c>
      <c r="C14" t="str">
        <f>VLOOKUP(B14,B$57:C$62,2)</f>
        <v>Ford</v>
      </c>
      <c r="D14" t="str">
        <f t="shared" si="1"/>
        <v>FCS</v>
      </c>
      <c r="E14" t="str">
        <f t="shared" si="2"/>
        <v>Focus</v>
      </c>
      <c r="F14" t="str">
        <f t="shared" si="3"/>
        <v>13</v>
      </c>
      <c r="G14">
        <f t="shared" si="4"/>
        <v>1</v>
      </c>
      <c r="H14">
        <v>13682.9</v>
      </c>
      <c r="I14">
        <f t="shared" si="5"/>
        <v>13682.9</v>
      </c>
      <c r="J14" t="s">
        <v>34</v>
      </c>
      <c r="K14" t="s">
        <v>12</v>
      </c>
      <c r="L14">
        <v>75000</v>
      </c>
      <c r="M14" t="str">
        <f t="shared" si="6"/>
        <v>Y</v>
      </c>
      <c r="N14" s="8" t="str">
        <f t="shared" si="7"/>
        <v>FD13FCSBLA013</v>
      </c>
    </row>
    <row r="15" spans="1:14" ht="15.75">
      <c r="A15" t="s">
        <v>49</v>
      </c>
      <c r="B15" t="str">
        <f t="shared" si="0"/>
        <v>GM</v>
      </c>
      <c r="C15" t="str">
        <f>VLOOKUP(B15,B$57:C$62,2)</f>
        <v>General Motors</v>
      </c>
      <c r="D15" t="str">
        <f t="shared" si="1"/>
        <v>CMR</v>
      </c>
      <c r="E15" t="str">
        <f t="shared" si="2"/>
        <v>Camero</v>
      </c>
      <c r="F15" t="str">
        <f t="shared" si="3"/>
        <v>09</v>
      </c>
      <c r="G15">
        <f t="shared" si="4"/>
        <v>5</v>
      </c>
      <c r="H15">
        <v>28464.799999999999</v>
      </c>
      <c r="I15">
        <f t="shared" si="5"/>
        <v>5692.96</v>
      </c>
      <c r="J15" t="s">
        <v>36</v>
      </c>
      <c r="K15" t="s">
        <v>13</v>
      </c>
      <c r="L15">
        <v>100000</v>
      </c>
      <c r="M15" t="str">
        <f t="shared" si="6"/>
        <v>Y</v>
      </c>
      <c r="N15" s="8" t="str">
        <f t="shared" si="7"/>
        <v>GM09CMRWHI014</v>
      </c>
    </row>
    <row r="16" spans="1:14" ht="15.75">
      <c r="A16" t="s">
        <v>50</v>
      </c>
      <c r="B16" t="str">
        <f t="shared" si="0"/>
        <v>GM</v>
      </c>
      <c r="C16" t="str">
        <f>VLOOKUP(B16,B$57:C$62,2)</f>
        <v>General Motors</v>
      </c>
      <c r="D16" t="str">
        <f t="shared" si="1"/>
        <v>CMR</v>
      </c>
      <c r="E16" t="str">
        <f t="shared" si="2"/>
        <v>Camero</v>
      </c>
      <c r="F16" t="str">
        <f t="shared" si="3"/>
        <v>12</v>
      </c>
      <c r="G16">
        <f t="shared" si="4"/>
        <v>2</v>
      </c>
      <c r="H16">
        <v>19421.099999999999</v>
      </c>
      <c r="I16">
        <f t="shared" si="5"/>
        <v>9710.5499999999993</v>
      </c>
      <c r="J16" t="s">
        <v>34</v>
      </c>
      <c r="K16" t="s">
        <v>2</v>
      </c>
      <c r="L16">
        <v>100000</v>
      </c>
      <c r="M16" t="str">
        <f t="shared" si="6"/>
        <v>Y</v>
      </c>
      <c r="N16" s="8" t="str">
        <f t="shared" si="7"/>
        <v>GM12CMRBLA015</v>
      </c>
    </row>
    <row r="17" spans="1:14" ht="15.75">
      <c r="A17" t="s">
        <v>51</v>
      </c>
      <c r="B17" t="str">
        <f t="shared" si="0"/>
        <v>GM</v>
      </c>
      <c r="C17" t="str">
        <f>VLOOKUP(B17,B$57:C$62,2)</f>
        <v>General Motors</v>
      </c>
      <c r="D17" t="str">
        <f t="shared" si="1"/>
        <v>CMR</v>
      </c>
      <c r="E17" t="str">
        <f t="shared" si="2"/>
        <v>Camero</v>
      </c>
      <c r="F17" t="str">
        <f t="shared" si="3"/>
        <v>13</v>
      </c>
      <c r="G17">
        <f t="shared" si="4"/>
        <v>1</v>
      </c>
      <c r="H17">
        <v>14289.6</v>
      </c>
      <c r="I17">
        <f t="shared" si="5"/>
        <v>14289.6</v>
      </c>
      <c r="J17" t="s">
        <v>36</v>
      </c>
      <c r="K17" t="s">
        <v>16</v>
      </c>
      <c r="L17">
        <v>100000</v>
      </c>
      <c r="M17" t="str">
        <f t="shared" si="6"/>
        <v>Y</v>
      </c>
      <c r="N17" s="8" t="str">
        <f t="shared" si="7"/>
        <v>GM13CMRWHI016</v>
      </c>
    </row>
    <row r="18" spans="1:14" ht="15.75">
      <c r="A18" t="s">
        <v>52</v>
      </c>
      <c r="B18" t="str">
        <f t="shared" si="0"/>
        <v>GM</v>
      </c>
      <c r="C18" t="str">
        <f>VLOOKUP(B18,B$57:C$62,2)</f>
        <v>General Motors</v>
      </c>
      <c r="D18" t="str">
        <f t="shared" si="1"/>
        <v>SLV</v>
      </c>
      <c r="E18" t="str">
        <f t="shared" si="2"/>
        <v xml:space="preserve">Silverado </v>
      </c>
      <c r="F18" t="str">
        <f t="shared" si="3"/>
        <v>10</v>
      </c>
      <c r="G18">
        <f t="shared" si="4"/>
        <v>4</v>
      </c>
      <c r="H18">
        <v>31144.400000000001</v>
      </c>
      <c r="I18">
        <f t="shared" si="5"/>
        <v>7786.1</v>
      </c>
      <c r="J18" t="s">
        <v>34</v>
      </c>
      <c r="K18" t="s">
        <v>7</v>
      </c>
      <c r="L18">
        <v>100000</v>
      </c>
      <c r="M18" t="str">
        <f t="shared" si="6"/>
        <v>Y</v>
      </c>
      <c r="N18" s="8" t="str">
        <f t="shared" si="7"/>
        <v>GM10SLVBLA017</v>
      </c>
    </row>
    <row r="19" spans="1:14" ht="15.75">
      <c r="A19" t="s">
        <v>53</v>
      </c>
      <c r="B19" t="str">
        <f t="shared" si="0"/>
        <v>GM</v>
      </c>
      <c r="C19" t="str">
        <f>VLOOKUP(B19,B$57:C$62,2)</f>
        <v>General Motors</v>
      </c>
      <c r="D19" t="str">
        <f t="shared" si="1"/>
        <v>SLV</v>
      </c>
      <c r="E19" t="str">
        <f t="shared" si="2"/>
        <v xml:space="preserve">Silverado </v>
      </c>
      <c r="F19" t="str">
        <f t="shared" si="3"/>
        <v>98</v>
      </c>
      <c r="G19">
        <f t="shared" si="4"/>
        <v>16</v>
      </c>
      <c r="H19">
        <v>83162.7</v>
      </c>
      <c r="I19">
        <f t="shared" si="5"/>
        <v>5197.6687499999998</v>
      </c>
      <c r="J19" t="s">
        <v>34</v>
      </c>
      <c r="K19" t="s">
        <v>13</v>
      </c>
      <c r="L19">
        <v>100000</v>
      </c>
      <c r="M19" t="str">
        <f t="shared" si="6"/>
        <v>Y</v>
      </c>
      <c r="N19" s="8" t="str">
        <f t="shared" si="7"/>
        <v>GM98SLVBLA018</v>
      </c>
    </row>
    <row r="20" spans="1:14" ht="15.75">
      <c r="A20" t="s">
        <v>54</v>
      </c>
      <c r="B20" t="str">
        <f t="shared" si="0"/>
        <v>GM</v>
      </c>
      <c r="C20" t="str">
        <f>VLOOKUP(B20,B$57:C$62,2)</f>
        <v>General Motors</v>
      </c>
      <c r="D20" t="str">
        <f t="shared" si="1"/>
        <v>SLV</v>
      </c>
      <c r="E20" t="str">
        <f t="shared" si="2"/>
        <v xml:space="preserve">Silverado </v>
      </c>
      <c r="F20" t="str">
        <f t="shared" si="3"/>
        <v>00</v>
      </c>
      <c r="G20">
        <f t="shared" si="4"/>
        <v>14</v>
      </c>
      <c r="H20">
        <v>80685.8</v>
      </c>
      <c r="I20">
        <f t="shared" si="5"/>
        <v>5763.2714285714292</v>
      </c>
      <c r="J20" t="s">
        <v>55</v>
      </c>
      <c r="K20" t="s">
        <v>17</v>
      </c>
      <c r="L20">
        <v>100000</v>
      </c>
      <c r="M20" t="str">
        <f t="shared" si="6"/>
        <v>Y</v>
      </c>
      <c r="N20" s="8" t="str">
        <f t="shared" si="7"/>
        <v>GM00SLVBLU019</v>
      </c>
    </row>
    <row r="21" spans="1:14" ht="15.75">
      <c r="A21" t="s">
        <v>56</v>
      </c>
      <c r="B21" t="str">
        <f t="shared" si="0"/>
        <v>TY</v>
      </c>
      <c r="C21" t="str">
        <f>VLOOKUP(B21,B$57:C$62,2)</f>
        <v>Toyota</v>
      </c>
      <c r="D21" t="str">
        <f t="shared" si="1"/>
        <v>CAM</v>
      </c>
      <c r="E21" t="str">
        <f t="shared" si="2"/>
        <v>Camrey</v>
      </c>
      <c r="F21" t="str">
        <f t="shared" si="3"/>
        <v>96</v>
      </c>
      <c r="G21">
        <f t="shared" si="4"/>
        <v>18</v>
      </c>
      <c r="H21">
        <v>114660.6</v>
      </c>
      <c r="I21">
        <f t="shared" si="5"/>
        <v>6370.0333333333338</v>
      </c>
      <c r="J21" t="s">
        <v>38</v>
      </c>
      <c r="K21" t="s">
        <v>3</v>
      </c>
      <c r="L21">
        <v>100000</v>
      </c>
      <c r="M21" t="str">
        <f>IF(H21&lt;=L21,"Y","N")</f>
        <v>N</v>
      </c>
      <c r="N21" s="8" t="str">
        <f t="shared" si="7"/>
        <v>TY96CAMGRE020</v>
      </c>
    </row>
    <row r="22" spans="1:14" ht="15.75">
      <c r="A22" t="s">
        <v>57</v>
      </c>
      <c r="B22" t="str">
        <f t="shared" si="0"/>
        <v>TY</v>
      </c>
      <c r="C22" t="str">
        <f>VLOOKUP(B22,B$57:C$62,2)</f>
        <v>Toyota</v>
      </c>
      <c r="D22" t="str">
        <f t="shared" si="1"/>
        <v>CAM</v>
      </c>
      <c r="E22" t="str">
        <f t="shared" si="2"/>
        <v>Camrey</v>
      </c>
      <c r="F22" t="str">
        <f t="shared" si="3"/>
        <v>98</v>
      </c>
      <c r="G22">
        <f t="shared" si="4"/>
        <v>16</v>
      </c>
      <c r="H22">
        <v>93382.6</v>
      </c>
      <c r="I22">
        <f t="shared" si="5"/>
        <v>5836.4125000000004</v>
      </c>
      <c r="J22" t="s">
        <v>34</v>
      </c>
      <c r="K22" t="s">
        <v>15</v>
      </c>
      <c r="L22">
        <v>100000</v>
      </c>
      <c r="M22" t="str">
        <f t="shared" si="6"/>
        <v>Y</v>
      </c>
      <c r="N22" s="8" t="str">
        <f t="shared" si="7"/>
        <v>TY98CAMBLA021</v>
      </c>
    </row>
    <row r="23" spans="1:14" ht="15.75">
      <c r="A23" t="s">
        <v>58</v>
      </c>
      <c r="B23" t="str">
        <f t="shared" si="0"/>
        <v>TY</v>
      </c>
      <c r="C23" t="str">
        <f>VLOOKUP(B23,B$57:C$62,2)</f>
        <v>Toyota</v>
      </c>
      <c r="D23" t="str">
        <f t="shared" si="1"/>
        <v>CAM</v>
      </c>
      <c r="E23" t="str">
        <f t="shared" si="2"/>
        <v>Camrey</v>
      </c>
      <c r="F23" t="str">
        <f t="shared" si="3"/>
        <v>00</v>
      </c>
      <c r="G23">
        <f t="shared" si="4"/>
        <v>14</v>
      </c>
      <c r="H23">
        <v>85928</v>
      </c>
      <c r="I23">
        <f t="shared" si="5"/>
        <v>6137.7142857142853</v>
      </c>
      <c r="J23" t="s">
        <v>38</v>
      </c>
      <c r="K23" t="s">
        <v>4</v>
      </c>
      <c r="L23">
        <v>100000</v>
      </c>
      <c r="M23" t="str">
        <f t="shared" si="6"/>
        <v>Y</v>
      </c>
      <c r="N23" s="8" t="str">
        <f t="shared" si="7"/>
        <v>TY00CAMGRE022</v>
      </c>
    </row>
    <row r="24" spans="1:14" ht="15.75">
      <c r="A24" t="s">
        <v>59</v>
      </c>
      <c r="B24" t="str">
        <f t="shared" si="0"/>
        <v>TY</v>
      </c>
      <c r="C24" t="str">
        <f>VLOOKUP(B24,B$57:C$62,2)</f>
        <v>Toyota</v>
      </c>
      <c r="D24" t="str">
        <f t="shared" si="1"/>
        <v>CAM</v>
      </c>
      <c r="E24" t="str">
        <f t="shared" si="2"/>
        <v>Camrey</v>
      </c>
      <c r="F24" t="str">
        <f t="shared" si="3"/>
        <v>02</v>
      </c>
      <c r="G24">
        <f t="shared" si="4"/>
        <v>12</v>
      </c>
      <c r="H24">
        <v>67829.100000000006</v>
      </c>
      <c r="I24">
        <f t="shared" si="5"/>
        <v>5652.4250000000002</v>
      </c>
      <c r="J24" t="s">
        <v>34</v>
      </c>
      <c r="K24" t="s">
        <v>14</v>
      </c>
      <c r="L24">
        <v>100000</v>
      </c>
      <c r="M24" t="str">
        <f t="shared" si="6"/>
        <v>Y</v>
      </c>
      <c r="N24" s="8" t="str">
        <f t="shared" si="7"/>
        <v>TY02CAMBLA023</v>
      </c>
    </row>
    <row r="25" spans="1:14" ht="15.75">
      <c r="A25" t="s">
        <v>60</v>
      </c>
      <c r="B25" t="str">
        <f t="shared" si="0"/>
        <v>TY</v>
      </c>
      <c r="C25" t="str">
        <f>VLOOKUP(B25,B$57:C$62,2)</f>
        <v>Toyota</v>
      </c>
      <c r="D25" t="str">
        <f t="shared" si="1"/>
        <v>CAM</v>
      </c>
      <c r="E25" t="str">
        <f t="shared" si="2"/>
        <v>Camrey</v>
      </c>
      <c r="F25" t="str">
        <f t="shared" si="3"/>
        <v>09</v>
      </c>
      <c r="G25">
        <f t="shared" si="4"/>
        <v>5</v>
      </c>
      <c r="H25">
        <v>48114.2</v>
      </c>
      <c r="I25">
        <f t="shared" si="5"/>
        <v>9622.84</v>
      </c>
      <c r="J25" t="s">
        <v>36</v>
      </c>
      <c r="K25" t="s">
        <v>6</v>
      </c>
      <c r="L25">
        <v>100000</v>
      </c>
      <c r="M25" t="str">
        <f t="shared" si="6"/>
        <v>Y</v>
      </c>
      <c r="N25" s="8" t="str">
        <f t="shared" si="7"/>
        <v>TY09CAMWHI024</v>
      </c>
    </row>
    <row r="26" spans="1:14" ht="15.75">
      <c r="A26" t="s">
        <v>61</v>
      </c>
      <c r="B26" t="str">
        <f t="shared" si="0"/>
        <v>TY</v>
      </c>
      <c r="C26" t="str">
        <f>VLOOKUP(B26,B$57:C$62,2)</f>
        <v>Toyota</v>
      </c>
      <c r="D26" t="str">
        <f t="shared" si="1"/>
        <v>COR</v>
      </c>
      <c r="E26" t="str">
        <f t="shared" si="2"/>
        <v>Corola</v>
      </c>
      <c r="F26" t="str">
        <f t="shared" si="3"/>
        <v>02</v>
      </c>
      <c r="G26">
        <f t="shared" si="4"/>
        <v>12</v>
      </c>
      <c r="H26">
        <v>64467.4</v>
      </c>
      <c r="I26">
        <f t="shared" si="5"/>
        <v>5372.2833333333338</v>
      </c>
      <c r="J26" t="s">
        <v>62</v>
      </c>
      <c r="K26" t="s">
        <v>5</v>
      </c>
      <c r="L26">
        <v>100000</v>
      </c>
      <c r="M26" t="str">
        <f t="shared" si="6"/>
        <v>Y</v>
      </c>
      <c r="N26" s="8" t="str">
        <f t="shared" si="7"/>
        <v>TY02CORRED025</v>
      </c>
    </row>
    <row r="27" spans="1:14" ht="15.75">
      <c r="A27" t="s">
        <v>63</v>
      </c>
      <c r="B27" t="str">
        <f t="shared" si="0"/>
        <v>TY</v>
      </c>
      <c r="C27" t="str">
        <f>VLOOKUP(B27,B$57:C$62,2)</f>
        <v>Toyota</v>
      </c>
      <c r="D27" t="str">
        <f t="shared" si="1"/>
        <v>COR</v>
      </c>
      <c r="E27" t="str">
        <f t="shared" si="2"/>
        <v>Corola</v>
      </c>
      <c r="F27" t="str">
        <f t="shared" si="3"/>
        <v>03</v>
      </c>
      <c r="G27">
        <f t="shared" si="4"/>
        <v>11</v>
      </c>
      <c r="H27">
        <v>73444.399999999994</v>
      </c>
      <c r="I27">
        <f t="shared" si="5"/>
        <v>6676.7636363636357</v>
      </c>
      <c r="J27" t="s">
        <v>34</v>
      </c>
      <c r="K27" t="s">
        <v>5</v>
      </c>
      <c r="L27">
        <v>100000</v>
      </c>
      <c r="M27" t="str">
        <f t="shared" si="6"/>
        <v>Y</v>
      </c>
      <c r="N27" s="8" t="str">
        <f t="shared" si="7"/>
        <v>TY03CORBLA026</v>
      </c>
    </row>
    <row r="28" spans="1:14" ht="15.75">
      <c r="A28" t="s">
        <v>64</v>
      </c>
      <c r="B28" t="str">
        <f t="shared" si="0"/>
        <v>TY</v>
      </c>
      <c r="C28" t="str">
        <f>VLOOKUP(B28,B$57:C$62,2)</f>
        <v>Toyota</v>
      </c>
      <c r="D28" t="str">
        <f t="shared" si="1"/>
        <v>COR</v>
      </c>
      <c r="E28" t="str">
        <f t="shared" si="2"/>
        <v>Corola</v>
      </c>
      <c r="F28" t="str">
        <f t="shared" si="3"/>
        <v>13</v>
      </c>
      <c r="G28">
        <f t="shared" si="4"/>
        <v>1</v>
      </c>
      <c r="H28">
        <v>17556.3</v>
      </c>
      <c r="I28">
        <f t="shared" si="5"/>
        <v>17556.3</v>
      </c>
      <c r="J28" t="s">
        <v>55</v>
      </c>
      <c r="K28" t="s">
        <v>11</v>
      </c>
      <c r="L28">
        <v>100000</v>
      </c>
      <c r="M28" t="str">
        <f t="shared" si="6"/>
        <v>Y</v>
      </c>
      <c r="N28" s="8" t="str">
        <f t="shared" si="7"/>
        <v>TY13CORBLU027</v>
      </c>
    </row>
    <row r="29" spans="1:14" ht="15.75">
      <c r="A29" t="s">
        <v>65</v>
      </c>
      <c r="B29" t="str">
        <f t="shared" si="0"/>
        <v>TY</v>
      </c>
      <c r="C29" t="str">
        <f>VLOOKUP(B29,B$57:C$62,2)</f>
        <v>Toyota</v>
      </c>
      <c r="D29" t="str">
        <f t="shared" si="1"/>
        <v>COR</v>
      </c>
      <c r="E29" t="str">
        <f t="shared" si="2"/>
        <v>Corola</v>
      </c>
      <c r="F29" t="str">
        <f t="shared" si="3"/>
        <v>12</v>
      </c>
      <c r="G29">
        <f t="shared" si="4"/>
        <v>2</v>
      </c>
      <c r="H29">
        <v>29601.9</v>
      </c>
      <c r="I29">
        <f t="shared" si="5"/>
        <v>14800.95</v>
      </c>
      <c r="J29" t="s">
        <v>34</v>
      </c>
      <c r="K29" t="s">
        <v>13</v>
      </c>
      <c r="L29">
        <v>100000</v>
      </c>
      <c r="M29" t="str">
        <f t="shared" si="6"/>
        <v>Y</v>
      </c>
      <c r="N29" s="8" t="str">
        <f t="shared" si="7"/>
        <v>TY12CORBLA028</v>
      </c>
    </row>
    <row r="30" spans="1:14" ht="15.75">
      <c r="A30" t="s">
        <v>66</v>
      </c>
      <c r="B30" t="str">
        <f t="shared" si="0"/>
        <v>TY</v>
      </c>
      <c r="C30" t="str">
        <f>VLOOKUP(B30,B$57:C$62,2)</f>
        <v>Toyota</v>
      </c>
      <c r="D30" t="str">
        <f t="shared" si="1"/>
        <v>CAM</v>
      </c>
      <c r="E30" t="str">
        <f t="shared" si="2"/>
        <v>Camrey</v>
      </c>
      <c r="F30" t="str">
        <f t="shared" si="3"/>
        <v>12</v>
      </c>
      <c r="G30">
        <f t="shared" si="4"/>
        <v>2</v>
      </c>
      <c r="H30">
        <v>22128.2</v>
      </c>
      <c r="I30">
        <f t="shared" si="5"/>
        <v>11064.1</v>
      </c>
      <c r="J30" t="s">
        <v>55</v>
      </c>
      <c r="K30" t="s">
        <v>3</v>
      </c>
      <c r="L30">
        <v>100000</v>
      </c>
      <c r="M30" t="str">
        <f t="shared" si="6"/>
        <v>Y</v>
      </c>
      <c r="N30" s="8" t="str">
        <f t="shared" si="7"/>
        <v>TY12CAMBLU029</v>
      </c>
    </row>
    <row r="31" spans="1:14" ht="15.75">
      <c r="A31" t="s">
        <v>67</v>
      </c>
      <c r="B31" t="str">
        <f t="shared" si="0"/>
        <v>HO</v>
      </c>
      <c r="C31" t="str">
        <f>VLOOKUP(B31,B$57:C$62,2)</f>
        <v>Honda</v>
      </c>
      <c r="D31" t="str">
        <f t="shared" si="1"/>
        <v>CIV</v>
      </c>
      <c r="E31" t="str">
        <f t="shared" si="2"/>
        <v>Civic</v>
      </c>
      <c r="F31" t="str">
        <f t="shared" si="3"/>
        <v>99</v>
      </c>
      <c r="G31">
        <f t="shared" si="4"/>
        <v>15</v>
      </c>
      <c r="H31">
        <v>82374</v>
      </c>
      <c r="I31">
        <f t="shared" si="5"/>
        <v>5491.6</v>
      </c>
      <c r="J31" t="s">
        <v>36</v>
      </c>
      <c r="K31" t="s">
        <v>12</v>
      </c>
      <c r="L31">
        <v>75000</v>
      </c>
      <c r="M31" t="str">
        <f t="shared" si="6"/>
        <v>N</v>
      </c>
      <c r="N31" s="8" t="str">
        <f t="shared" si="7"/>
        <v>HO99CIVWHI030</v>
      </c>
    </row>
    <row r="32" spans="1:14" ht="15.75">
      <c r="A32" t="s">
        <v>68</v>
      </c>
      <c r="B32" t="str">
        <f t="shared" si="0"/>
        <v>HO</v>
      </c>
      <c r="C32" t="str">
        <f>VLOOKUP(B32,B$57:C$62,2)</f>
        <v>Honda</v>
      </c>
      <c r="D32" t="str">
        <f t="shared" si="1"/>
        <v>CIV</v>
      </c>
      <c r="E32" t="str">
        <f t="shared" si="2"/>
        <v>Civic</v>
      </c>
      <c r="F32" t="str">
        <f t="shared" si="3"/>
        <v>01</v>
      </c>
      <c r="G32">
        <f t="shared" si="4"/>
        <v>13</v>
      </c>
      <c r="H32">
        <v>69891.899999999994</v>
      </c>
      <c r="I32">
        <f t="shared" si="5"/>
        <v>5376.2999999999993</v>
      </c>
      <c r="J32" t="s">
        <v>55</v>
      </c>
      <c r="K32" t="s">
        <v>8</v>
      </c>
      <c r="L32">
        <v>75000</v>
      </c>
      <c r="M32" t="str">
        <f t="shared" si="6"/>
        <v>Y</v>
      </c>
      <c r="N32" s="8" t="str">
        <f t="shared" si="7"/>
        <v>HO01CIVBLU031</v>
      </c>
    </row>
    <row r="33" spans="1:14" ht="15.75">
      <c r="A33" t="s">
        <v>69</v>
      </c>
      <c r="B33" t="str">
        <f t="shared" si="0"/>
        <v>HO</v>
      </c>
      <c r="C33" t="str">
        <f>VLOOKUP(B33,B$57:C$62,2)</f>
        <v>Honda</v>
      </c>
      <c r="D33" t="str">
        <f t="shared" si="1"/>
        <v>CIV</v>
      </c>
      <c r="E33" t="str">
        <f t="shared" si="2"/>
        <v>Civic</v>
      </c>
      <c r="F33" t="str">
        <f t="shared" si="3"/>
        <v>10</v>
      </c>
      <c r="G33">
        <f t="shared" si="4"/>
        <v>4</v>
      </c>
      <c r="H33">
        <v>22573</v>
      </c>
      <c r="I33">
        <f t="shared" si="5"/>
        <v>5643.25</v>
      </c>
      <c r="J33" t="s">
        <v>55</v>
      </c>
      <c r="K33" t="s">
        <v>16</v>
      </c>
      <c r="L33">
        <v>75000</v>
      </c>
      <c r="M33" t="str">
        <f t="shared" si="6"/>
        <v>Y</v>
      </c>
      <c r="N33" s="8" t="str">
        <f t="shared" si="7"/>
        <v>HO10CIVBLU032</v>
      </c>
    </row>
    <row r="34" spans="1:14" ht="15.75">
      <c r="A34" t="s">
        <v>70</v>
      </c>
      <c r="B34" t="str">
        <f t="shared" si="0"/>
        <v>HO</v>
      </c>
      <c r="C34" t="str">
        <f>VLOOKUP(B34,B$57:C$62,2)</f>
        <v>Honda</v>
      </c>
      <c r="D34" t="str">
        <f t="shared" si="1"/>
        <v>CIV</v>
      </c>
      <c r="E34" t="str">
        <f t="shared" si="2"/>
        <v>Civic</v>
      </c>
      <c r="F34" t="str">
        <f t="shared" si="3"/>
        <v>10</v>
      </c>
      <c r="G34">
        <f t="shared" si="4"/>
        <v>4</v>
      </c>
      <c r="H34">
        <v>33477.199999999997</v>
      </c>
      <c r="I34">
        <f t="shared" si="5"/>
        <v>8369.2999999999993</v>
      </c>
      <c r="J34" t="s">
        <v>34</v>
      </c>
      <c r="K34" t="s">
        <v>15</v>
      </c>
      <c r="L34">
        <v>75000</v>
      </c>
      <c r="M34" t="str">
        <f t="shared" si="6"/>
        <v>Y</v>
      </c>
      <c r="N34" s="8" t="str">
        <f t="shared" si="7"/>
        <v>HO10CIVBLA033</v>
      </c>
    </row>
    <row r="35" spans="1:14" ht="15.75">
      <c r="A35" t="s">
        <v>71</v>
      </c>
      <c r="B35" t="str">
        <f t="shared" si="0"/>
        <v>HO</v>
      </c>
      <c r="C35" t="str">
        <f>VLOOKUP(B35,B$57:C$62,2)</f>
        <v>Honda</v>
      </c>
      <c r="D35" t="str">
        <f t="shared" si="1"/>
        <v>CIV</v>
      </c>
      <c r="E35" t="str">
        <f t="shared" si="2"/>
        <v>Civic</v>
      </c>
      <c r="F35" t="str">
        <f t="shared" si="3"/>
        <v>11</v>
      </c>
      <c r="G35">
        <f t="shared" si="4"/>
        <v>3</v>
      </c>
      <c r="H35">
        <v>30555.3</v>
      </c>
      <c r="I35">
        <f t="shared" si="5"/>
        <v>10185.1</v>
      </c>
      <c r="J35" t="s">
        <v>34</v>
      </c>
      <c r="K35" t="s">
        <v>9</v>
      </c>
      <c r="L35">
        <v>75000</v>
      </c>
      <c r="M35" t="str">
        <f t="shared" si="6"/>
        <v>Y</v>
      </c>
      <c r="N35" s="8" t="str">
        <f t="shared" si="7"/>
        <v>HO11CIVBLA034</v>
      </c>
    </row>
    <row r="36" spans="1:14" ht="15.75">
      <c r="A36" t="s">
        <v>72</v>
      </c>
      <c r="B36" t="str">
        <f t="shared" si="0"/>
        <v>HO</v>
      </c>
      <c r="C36" t="str">
        <f>VLOOKUP(B36,B$57:C$62,2)</f>
        <v>Honda</v>
      </c>
      <c r="D36" t="str">
        <f t="shared" si="1"/>
        <v>CIV</v>
      </c>
      <c r="E36" t="str">
        <f t="shared" si="2"/>
        <v>Civic</v>
      </c>
      <c r="F36" t="str">
        <f t="shared" si="3"/>
        <v>12</v>
      </c>
      <c r="G36">
        <f t="shared" si="4"/>
        <v>2</v>
      </c>
      <c r="H36">
        <v>24513.200000000001</v>
      </c>
      <c r="I36">
        <f t="shared" si="5"/>
        <v>12256.6</v>
      </c>
      <c r="J36" t="s">
        <v>34</v>
      </c>
      <c r="K36" t="s">
        <v>7</v>
      </c>
      <c r="L36">
        <v>75000</v>
      </c>
      <c r="M36" t="str">
        <f t="shared" si="6"/>
        <v>Y</v>
      </c>
      <c r="N36" s="8" t="str">
        <f t="shared" si="7"/>
        <v>HO12CIVBLA035</v>
      </c>
    </row>
    <row r="37" spans="1:14" ht="15.75">
      <c r="A37" t="s">
        <v>73</v>
      </c>
      <c r="B37" t="str">
        <f t="shared" si="0"/>
        <v>HO</v>
      </c>
      <c r="C37" t="str">
        <f>VLOOKUP(B37,B$57:C$62,2)</f>
        <v>Honda</v>
      </c>
      <c r="D37" t="str">
        <f t="shared" si="1"/>
        <v>CIV</v>
      </c>
      <c r="E37" t="str">
        <f t="shared" si="2"/>
        <v>Civic</v>
      </c>
      <c r="F37" t="str">
        <f t="shared" si="3"/>
        <v>13</v>
      </c>
      <c r="G37">
        <f t="shared" si="4"/>
        <v>1</v>
      </c>
      <c r="H37">
        <v>13867.6</v>
      </c>
      <c r="I37">
        <f t="shared" si="5"/>
        <v>13867.6</v>
      </c>
      <c r="J37" t="s">
        <v>34</v>
      </c>
      <c r="K37" t="s">
        <v>3</v>
      </c>
      <c r="L37">
        <v>75000</v>
      </c>
      <c r="M37" t="str">
        <f t="shared" si="6"/>
        <v>Y</v>
      </c>
      <c r="N37" s="8" t="str">
        <f t="shared" si="7"/>
        <v>HO13CIVBLA036</v>
      </c>
    </row>
    <row r="38" spans="1:14" ht="15.75">
      <c r="A38" t="s">
        <v>74</v>
      </c>
      <c r="B38" t="str">
        <f t="shared" si="0"/>
        <v>HO</v>
      </c>
      <c r="C38" t="str">
        <f>VLOOKUP(B38,B$57:C$62,2)</f>
        <v>Honda</v>
      </c>
      <c r="D38" t="str">
        <f t="shared" si="1"/>
        <v>ODY</v>
      </c>
      <c r="E38" t="str">
        <f t="shared" si="2"/>
        <v xml:space="preserve">Odyssey </v>
      </c>
      <c r="F38" t="str">
        <f t="shared" si="3"/>
        <v>05</v>
      </c>
      <c r="G38">
        <f t="shared" si="4"/>
        <v>9</v>
      </c>
      <c r="H38">
        <v>60389.5</v>
      </c>
      <c r="I38">
        <f t="shared" si="5"/>
        <v>6709.9444444444443</v>
      </c>
      <c r="J38" t="s">
        <v>36</v>
      </c>
      <c r="K38" t="s">
        <v>6</v>
      </c>
      <c r="L38">
        <v>100000</v>
      </c>
      <c r="M38" t="str">
        <f t="shared" si="6"/>
        <v>Y</v>
      </c>
      <c r="N38" s="8" t="str">
        <f t="shared" si="7"/>
        <v>HO05ODYWHI037</v>
      </c>
    </row>
    <row r="39" spans="1:14" ht="15.75">
      <c r="A39" t="s">
        <v>75</v>
      </c>
      <c r="B39" t="str">
        <f t="shared" si="0"/>
        <v>HO</v>
      </c>
      <c r="C39" t="str">
        <f>VLOOKUP(B39,B$57:C$62,2)</f>
        <v>Honda</v>
      </c>
      <c r="D39" t="str">
        <f t="shared" si="1"/>
        <v>ODY</v>
      </c>
      <c r="E39" t="str">
        <f t="shared" si="2"/>
        <v xml:space="preserve">Odyssey </v>
      </c>
      <c r="F39" t="str">
        <f t="shared" si="3"/>
        <v>07</v>
      </c>
      <c r="G39">
        <f t="shared" si="4"/>
        <v>7</v>
      </c>
      <c r="H39">
        <v>50854.1</v>
      </c>
      <c r="I39">
        <f t="shared" si="5"/>
        <v>7264.8714285714286</v>
      </c>
      <c r="J39" t="s">
        <v>34</v>
      </c>
      <c r="K39" t="s">
        <v>15</v>
      </c>
      <c r="L39">
        <v>100000</v>
      </c>
      <c r="M39" t="str">
        <f t="shared" si="6"/>
        <v>Y</v>
      </c>
      <c r="N39" s="8" t="str">
        <f t="shared" si="7"/>
        <v>HO07ODYBLA038</v>
      </c>
    </row>
    <row r="40" spans="1:14" ht="15.75">
      <c r="A40" t="s">
        <v>76</v>
      </c>
      <c r="B40" t="str">
        <f t="shared" si="0"/>
        <v>HO</v>
      </c>
      <c r="C40" t="str">
        <f>VLOOKUP(B40,B$57:C$62,2)</f>
        <v>Honda</v>
      </c>
      <c r="D40" t="str">
        <f t="shared" si="1"/>
        <v>ODY</v>
      </c>
      <c r="E40" t="str">
        <f t="shared" si="2"/>
        <v xml:space="preserve">Odyssey </v>
      </c>
      <c r="F40" t="str">
        <f t="shared" si="3"/>
        <v>08</v>
      </c>
      <c r="G40">
        <f t="shared" si="4"/>
        <v>6</v>
      </c>
      <c r="H40">
        <v>42504.6</v>
      </c>
      <c r="I40">
        <f t="shared" si="5"/>
        <v>7084.0999999999995</v>
      </c>
      <c r="J40" t="s">
        <v>36</v>
      </c>
      <c r="K40" t="s">
        <v>12</v>
      </c>
      <c r="L40">
        <v>100000</v>
      </c>
      <c r="M40" t="str">
        <f t="shared" si="6"/>
        <v>Y</v>
      </c>
      <c r="N40" s="8" t="str">
        <f t="shared" si="7"/>
        <v>HO08ODYWHI039</v>
      </c>
    </row>
    <row r="41" spans="1:14" ht="15.75">
      <c r="A41" t="s">
        <v>77</v>
      </c>
      <c r="B41" t="str">
        <f t="shared" si="0"/>
        <v>HO</v>
      </c>
      <c r="C41" t="str">
        <f>VLOOKUP(B41,B$57:C$62,2)</f>
        <v>Honda</v>
      </c>
      <c r="D41" t="str">
        <f>MID(A41,5,3)</f>
        <v>ODY</v>
      </c>
      <c r="E41" t="str">
        <f t="shared" si="2"/>
        <v xml:space="preserve">Odyssey </v>
      </c>
      <c r="F41" t="str">
        <f t="shared" si="3"/>
        <v>01</v>
      </c>
      <c r="G41">
        <f t="shared" si="4"/>
        <v>13</v>
      </c>
      <c r="H41">
        <v>68658.899999999994</v>
      </c>
      <c r="I41">
        <f t="shared" si="5"/>
        <v>5281.4538461538459</v>
      </c>
      <c r="J41" t="s">
        <v>34</v>
      </c>
      <c r="K41" t="s">
        <v>14</v>
      </c>
      <c r="L41">
        <v>100000</v>
      </c>
      <c r="M41" t="str">
        <f t="shared" si="6"/>
        <v>Y</v>
      </c>
      <c r="N41" s="8" t="str">
        <f t="shared" si="7"/>
        <v>HO01ODYBLA040</v>
      </c>
    </row>
    <row r="42" spans="1:14" ht="15.75">
      <c r="A42" t="s">
        <v>78</v>
      </c>
      <c r="B42" t="str">
        <f t="shared" si="0"/>
        <v>HO</v>
      </c>
      <c r="C42" t="str">
        <f>VLOOKUP(B42,B$57:C$62,2)</f>
        <v>Honda</v>
      </c>
      <c r="D42" t="str">
        <f t="shared" si="1"/>
        <v>ODY</v>
      </c>
      <c r="E42" t="str">
        <f t="shared" si="2"/>
        <v xml:space="preserve">Odyssey </v>
      </c>
      <c r="F42" t="str">
        <f t="shared" si="3"/>
        <v>13</v>
      </c>
      <c r="G42">
        <f t="shared" si="4"/>
        <v>1</v>
      </c>
      <c r="H42">
        <v>3708.1</v>
      </c>
      <c r="I42">
        <f t="shared" si="5"/>
        <v>3708.1</v>
      </c>
      <c r="J42" t="s">
        <v>34</v>
      </c>
      <c r="K42" t="s">
        <v>10</v>
      </c>
      <c r="L42">
        <v>100000</v>
      </c>
      <c r="M42" t="str">
        <f t="shared" si="6"/>
        <v>Y</v>
      </c>
      <c r="N42" s="8" t="str">
        <f t="shared" si="7"/>
        <v>HO13ODYBLA041</v>
      </c>
    </row>
    <row r="43" spans="1:14" ht="15.75">
      <c r="A43" t="s">
        <v>79</v>
      </c>
      <c r="B43" t="str">
        <f t="shared" si="0"/>
        <v>CR</v>
      </c>
      <c r="C43" t="str">
        <f>VLOOKUP(B43,B$57:C$62,2)</f>
        <v>Chrysler</v>
      </c>
      <c r="D43" t="str">
        <f t="shared" si="1"/>
        <v>PTC</v>
      </c>
      <c r="E43" t="str">
        <f t="shared" si="2"/>
        <v>PT Cruiser</v>
      </c>
      <c r="F43" t="str">
        <f t="shared" si="3"/>
        <v>04</v>
      </c>
      <c r="G43">
        <f t="shared" si="4"/>
        <v>10</v>
      </c>
      <c r="H43">
        <v>64542</v>
      </c>
      <c r="I43">
        <f t="shared" si="5"/>
        <v>6454.2</v>
      </c>
      <c r="J43" t="s">
        <v>55</v>
      </c>
      <c r="K43" t="s">
        <v>14</v>
      </c>
      <c r="L43">
        <v>75000</v>
      </c>
      <c r="M43" t="str">
        <f t="shared" si="6"/>
        <v>Y</v>
      </c>
      <c r="N43" s="8" t="str">
        <f t="shared" si="7"/>
        <v>CR04PTCBLU042</v>
      </c>
    </row>
    <row r="44" spans="1:14" ht="15.75">
      <c r="A44" t="s">
        <v>80</v>
      </c>
      <c r="B44" t="str">
        <f t="shared" si="0"/>
        <v>CR</v>
      </c>
      <c r="C44" t="str">
        <f>VLOOKUP(B44,B$57:C$62,2)</f>
        <v>Chrysler</v>
      </c>
      <c r="D44" t="str">
        <f t="shared" si="1"/>
        <v>PTC</v>
      </c>
      <c r="E44" t="str">
        <f t="shared" si="2"/>
        <v>PT Cruiser</v>
      </c>
      <c r="F44" t="str">
        <f t="shared" si="3"/>
        <v>07</v>
      </c>
      <c r="G44">
        <f t="shared" si="4"/>
        <v>7</v>
      </c>
      <c r="H44">
        <v>42074.2</v>
      </c>
      <c r="I44">
        <f t="shared" si="5"/>
        <v>6010.5999999999995</v>
      </c>
      <c r="J44" t="s">
        <v>38</v>
      </c>
      <c r="K44" t="s">
        <v>5</v>
      </c>
      <c r="L44">
        <v>75000</v>
      </c>
      <c r="M44" t="str">
        <f t="shared" si="6"/>
        <v>Y</v>
      </c>
      <c r="N44" s="8" t="str">
        <f t="shared" si="7"/>
        <v>CR07PTCGRE043</v>
      </c>
    </row>
    <row r="45" spans="1:14" ht="15.75">
      <c r="A45" t="s">
        <v>81</v>
      </c>
      <c r="B45" t="str">
        <f t="shared" si="0"/>
        <v>CR</v>
      </c>
      <c r="C45" t="str">
        <f>VLOOKUP(B45,B$57:C$62,2)</f>
        <v>Chrysler</v>
      </c>
      <c r="D45" t="str">
        <f t="shared" si="1"/>
        <v>PTC</v>
      </c>
      <c r="E45" t="str">
        <f t="shared" si="2"/>
        <v>PT Cruiser</v>
      </c>
      <c r="F45" t="str">
        <f t="shared" si="3"/>
        <v>11</v>
      </c>
      <c r="G45">
        <f t="shared" si="4"/>
        <v>3</v>
      </c>
      <c r="H45">
        <v>27394.2</v>
      </c>
      <c r="I45">
        <f t="shared" si="5"/>
        <v>9131.4</v>
      </c>
      <c r="J45" t="s">
        <v>34</v>
      </c>
      <c r="K45" t="s">
        <v>17</v>
      </c>
      <c r="L45">
        <v>75000</v>
      </c>
      <c r="M45" t="str">
        <f t="shared" si="6"/>
        <v>Y</v>
      </c>
      <c r="N45" s="8" t="str">
        <f t="shared" si="7"/>
        <v>CR11PTCBLA044</v>
      </c>
    </row>
    <row r="46" spans="1:14" ht="15.75">
      <c r="A46" t="s">
        <v>82</v>
      </c>
      <c r="B46" t="str">
        <f t="shared" si="0"/>
        <v>CR</v>
      </c>
      <c r="C46" t="str">
        <f>VLOOKUP(B46,B$57:C$62,2)</f>
        <v>Chrysler</v>
      </c>
      <c r="D46" t="str">
        <f t="shared" si="1"/>
        <v>CAR</v>
      </c>
      <c r="E46" t="str">
        <f t="shared" si="2"/>
        <v>Caravan</v>
      </c>
      <c r="F46" t="str">
        <f t="shared" si="3"/>
        <v>99</v>
      </c>
      <c r="G46">
        <f t="shared" si="4"/>
        <v>15</v>
      </c>
      <c r="H46">
        <v>79420.600000000006</v>
      </c>
      <c r="I46">
        <f t="shared" si="5"/>
        <v>5294.7066666666669</v>
      </c>
      <c r="J46" t="s">
        <v>38</v>
      </c>
      <c r="K46" t="s">
        <v>7</v>
      </c>
      <c r="L46">
        <v>75000</v>
      </c>
      <c r="M46" t="str">
        <f t="shared" si="6"/>
        <v>N</v>
      </c>
      <c r="N46" s="8" t="str">
        <f t="shared" si="7"/>
        <v>CR99CARGRE045</v>
      </c>
    </row>
    <row r="47" spans="1:14" ht="15.75">
      <c r="A47" t="s">
        <v>83</v>
      </c>
      <c r="B47" t="str">
        <f t="shared" si="0"/>
        <v>CR</v>
      </c>
      <c r="C47" t="str">
        <f>VLOOKUP(B47,B$57:C$62,2)</f>
        <v>Chrysler</v>
      </c>
      <c r="D47" t="str">
        <f t="shared" si="1"/>
        <v>CAR</v>
      </c>
      <c r="E47" t="str">
        <f t="shared" si="2"/>
        <v>Caravan</v>
      </c>
      <c r="F47" t="str">
        <f t="shared" si="3"/>
        <v>00</v>
      </c>
      <c r="G47">
        <f t="shared" si="4"/>
        <v>14</v>
      </c>
      <c r="H47">
        <v>77243.100000000006</v>
      </c>
      <c r="I47">
        <f t="shared" si="5"/>
        <v>5517.3642857142859</v>
      </c>
      <c r="J47" t="s">
        <v>34</v>
      </c>
      <c r="K47" t="s">
        <v>8</v>
      </c>
      <c r="L47">
        <v>75000</v>
      </c>
      <c r="M47" t="str">
        <f t="shared" si="6"/>
        <v>N</v>
      </c>
      <c r="N47" s="8" t="str">
        <f t="shared" si="7"/>
        <v>CR00CARBLA046</v>
      </c>
    </row>
    <row r="48" spans="1:14" ht="15.75">
      <c r="A48" t="s">
        <v>84</v>
      </c>
      <c r="B48" t="str">
        <f t="shared" si="0"/>
        <v>CR</v>
      </c>
      <c r="C48" t="str">
        <f>VLOOKUP(B48,B$57:C$62,2)</f>
        <v>Chrysler</v>
      </c>
      <c r="D48" t="str">
        <f t="shared" si="1"/>
        <v>CAR</v>
      </c>
      <c r="E48" t="str">
        <f t="shared" si="2"/>
        <v>Caravan</v>
      </c>
      <c r="F48" t="str">
        <f t="shared" si="3"/>
        <v>04</v>
      </c>
      <c r="G48">
        <f t="shared" si="4"/>
        <v>10</v>
      </c>
      <c r="H48">
        <v>72527.199999999997</v>
      </c>
      <c r="I48">
        <f t="shared" si="5"/>
        <v>7252.7199999999993</v>
      </c>
      <c r="J48" t="s">
        <v>36</v>
      </c>
      <c r="K48" t="s">
        <v>2</v>
      </c>
      <c r="L48">
        <v>75000</v>
      </c>
      <c r="M48" t="str">
        <f t="shared" si="6"/>
        <v>Y</v>
      </c>
      <c r="N48" s="8" t="str">
        <f t="shared" si="7"/>
        <v>CR04CARWHI047</v>
      </c>
    </row>
    <row r="49" spans="1:14" ht="15.75">
      <c r="A49" t="s">
        <v>85</v>
      </c>
      <c r="B49" t="str">
        <f t="shared" si="0"/>
        <v>CR</v>
      </c>
      <c r="C49" t="str">
        <f>VLOOKUP(B49,B$57:C$62,2)</f>
        <v>Chrysler</v>
      </c>
      <c r="D49" t="str">
        <f t="shared" si="1"/>
        <v>CAR</v>
      </c>
      <c r="E49" t="str">
        <f t="shared" si="2"/>
        <v>Caravan</v>
      </c>
      <c r="F49" t="str">
        <f t="shared" si="3"/>
        <v>04</v>
      </c>
      <c r="G49">
        <f t="shared" si="4"/>
        <v>10</v>
      </c>
      <c r="H49">
        <v>52699.4</v>
      </c>
      <c r="I49">
        <f t="shared" si="5"/>
        <v>5269.9400000000005</v>
      </c>
      <c r="J49" t="s">
        <v>62</v>
      </c>
      <c r="K49" t="s">
        <v>2</v>
      </c>
      <c r="L49">
        <v>75000</v>
      </c>
      <c r="M49" t="str">
        <f t="shared" si="6"/>
        <v>Y</v>
      </c>
      <c r="N49" s="8" t="str">
        <f t="shared" si="7"/>
        <v>CR04CARRED048</v>
      </c>
    </row>
    <row r="50" spans="1:14" ht="15.75">
      <c r="A50" t="s">
        <v>86</v>
      </c>
      <c r="B50" t="str">
        <f t="shared" si="0"/>
        <v>HY</v>
      </c>
      <c r="C50" t="str">
        <f>VLOOKUP(B50,B$57:C$62,2)</f>
        <v>Hyundai</v>
      </c>
      <c r="D50" t="str">
        <f t="shared" si="1"/>
        <v>ELA</v>
      </c>
      <c r="E50" t="str">
        <f t="shared" si="2"/>
        <v>Elantra</v>
      </c>
      <c r="F50" t="str">
        <f t="shared" si="3"/>
        <v>11</v>
      </c>
      <c r="G50">
        <f t="shared" si="4"/>
        <v>3</v>
      </c>
      <c r="H50">
        <v>29102.3</v>
      </c>
      <c r="I50">
        <f t="shared" si="5"/>
        <v>9700.7666666666664</v>
      </c>
      <c r="J50" t="s">
        <v>34</v>
      </c>
      <c r="K50" t="s">
        <v>16</v>
      </c>
      <c r="L50">
        <v>100000</v>
      </c>
      <c r="M50" t="str">
        <f t="shared" si="6"/>
        <v>Y</v>
      </c>
      <c r="N50" s="8" t="str">
        <f t="shared" si="7"/>
        <v>HY11ELABLA049</v>
      </c>
    </row>
    <row r="51" spans="1:14" ht="15.75">
      <c r="A51" t="s">
        <v>87</v>
      </c>
      <c r="B51" t="str">
        <f t="shared" si="0"/>
        <v>HY</v>
      </c>
      <c r="C51" t="str">
        <f>VLOOKUP(B51,B$57:C$62,2)</f>
        <v>Hyundai</v>
      </c>
      <c r="D51" t="str">
        <f t="shared" si="1"/>
        <v>ELA</v>
      </c>
      <c r="E51" t="str">
        <f t="shared" si="2"/>
        <v>Elantra</v>
      </c>
      <c r="F51" t="str">
        <f t="shared" si="3"/>
        <v>12</v>
      </c>
      <c r="G51">
        <f t="shared" si="4"/>
        <v>2</v>
      </c>
      <c r="H51">
        <v>22282</v>
      </c>
      <c r="I51">
        <f t="shared" si="5"/>
        <v>11141</v>
      </c>
      <c r="J51" t="s">
        <v>55</v>
      </c>
      <c r="K51" t="s">
        <v>10</v>
      </c>
      <c r="L51">
        <v>100000</v>
      </c>
      <c r="M51" t="str">
        <f t="shared" si="6"/>
        <v>Y</v>
      </c>
      <c r="N51" s="8" t="str">
        <f t="shared" si="7"/>
        <v>HY12ELABLU050</v>
      </c>
    </row>
    <row r="52" spans="1:14" ht="15.75">
      <c r="A52" t="s">
        <v>88</v>
      </c>
      <c r="B52" t="str">
        <f t="shared" si="0"/>
        <v>HY</v>
      </c>
      <c r="C52" t="str">
        <f>VLOOKUP(B52,B$57:C$62,2)</f>
        <v>Hyundai</v>
      </c>
      <c r="D52" t="str">
        <f t="shared" si="1"/>
        <v>ELA</v>
      </c>
      <c r="E52" t="str">
        <f t="shared" si="2"/>
        <v>Elantra</v>
      </c>
      <c r="F52" t="str">
        <f t="shared" si="3"/>
        <v>13</v>
      </c>
      <c r="G52">
        <f t="shared" si="4"/>
        <v>1</v>
      </c>
      <c r="H52">
        <v>20223.900000000001</v>
      </c>
      <c r="I52">
        <f t="shared" si="5"/>
        <v>20223.900000000001</v>
      </c>
      <c r="J52" t="s">
        <v>34</v>
      </c>
      <c r="K52" t="s">
        <v>11</v>
      </c>
      <c r="L52">
        <v>100000</v>
      </c>
      <c r="M52" t="str">
        <f t="shared" si="6"/>
        <v>Y</v>
      </c>
      <c r="N52" s="8" t="str">
        <f t="shared" si="7"/>
        <v>HY13ELABLA051</v>
      </c>
    </row>
    <row r="53" spans="1:14" ht="15.75">
      <c r="A53" t="s">
        <v>89</v>
      </c>
      <c r="B53" t="str">
        <f t="shared" si="0"/>
        <v>HY</v>
      </c>
      <c r="C53" t="str">
        <f>VLOOKUP(B53,B$57:C$62,2)</f>
        <v>Hyundai</v>
      </c>
      <c r="D53" t="str">
        <f t="shared" si="1"/>
        <v>ELA</v>
      </c>
      <c r="E53" t="str">
        <f t="shared" si="2"/>
        <v>Elantra</v>
      </c>
      <c r="F53" t="str">
        <f t="shared" si="3"/>
        <v>13</v>
      </c>
      <c r="G53">
        <f t="shared" si="4"/>
        <v>1</v>
      </c>
      <c r="H53">
        <v>22188.5</v>
      </c>
      <c r="I53">
        <f t="shared" si="5"/>
        <v>22188.5</v>
      </c>
      <c r="J53" t="s">
        <v>55</v>
      </c>
      <c r="K53" t="s">
        <v>4</v>
      </c>
      <c r="L53">
        <v>100000</v>
      </c>
      <c r="M53" t="str">
        <f t="shared" si="6"/>
        <v>Y</v>
      </c>
      <c r="N53" s="8" t="str">
        <f t="shared" si="7"/>
        <v>HY13ELABLU052</v>
      </c>
    </row>
    <row r="55" spans="1:14">
      <c r="B55" s="1" t="s">
        <v>90</v>
      </c>
      <c r="C55" s="1"/>
    </row>
    <row r="56" spans="1:14">
      <c r="B56" s="2" t="s">
        <v>91</v>
      </c>
      <c r="C56" s="2" t="s">
        <v>92</v>
      </c>
    </row>
    <row r="57" spans="1:14">
      <c r="B57" s="3" t="s">
        <v>93</v>
      </c>
      <c r="C57" s="3" t="s">
        <v>94</v>
      </c>
    </row>
    <row r="58" spans="1:14">
      <c r="B58" s="3" t="s">
        <v>95</v>
      </c>
      <c r="C58" s="3" t="s">
        <v>96</v>
      </c>
    </row>
    <row r="59" spans="1:14">
      <c r="B59" s="3" t="s">
        <v>97</v>
      </c>
      <c r="C59" s="3" t="s">
        <v>98</v>
      </c>
    </row>
    <row r="60" spans="1:14">
      <c r="B60" s="3" t="s">
        <v>99</v>
      </c>
      <c r="C60" s="3" t="s">
        <v>100</v>
      </c>
    </row>
    <row r="61" spans="1:14">
      <c r="B61" s="3" t="s">
        <v>101</v>
      </c>
      <c r="C61" s="3" t="s">
        <v>102</v>
      </c>
    </row>
    <row r="62" spans="1:14">
      <c r="B62" s="3" t="s">
        <v>103</v>
      </c>
      <c r="C62" s="3" t="s">
        <v>104</v>
      </c>
    </row>
    <row r="65" spans="2:3">
      <c r="B65" s="4" t="s">
        <v>105</v>
      </c>
      <c r="C65" s="4"/>
    </row>
    <row r="66" spans="2:3">
      <c r="B66" s="5" t="s">
        <v>91</v>
      </c>
      <c r="C66" s="5" t="s">
        <v>92</v>
      </c>
    </row>
    <row r="67" spans="2:3">
      <c r="B67" s="6" t="s">
        <v>106</v>
      </c>
      <c r="C67" s="6" t="s">
        <v>107</v>
      </c>
    </row>
    <row r="68" spans="2:3">
      <c r="B68" s="6" t="s">
        <v>108</v>
      </c>
      <c r="C68" s="6" t="s">
        <v>109</v>
      </c>
    </row>
    <row r="69" spans="2:3">
      <c r="B69" s="6" t="s">
        <v>110</v>
      </c>
      <c r="C69" s="6" t="s">
        <v>111</v>
      </c>
    </row>
    <row r="70" spans="2:3">
      <c r="B70" s="6" t="s">
        <v>112</v>
      </c>
      <c r="C70" s="6" t="s">
        <v>113</v>
      </c>
    </row>
    <row r="71" spans="2:3">
      <c r="B71" s="6" t="s">
        <v>114</v>
      </c>
      <c r="C71" s="6" t="s">
        <v>115</v>
      </c>
    </row>
    <row r="72" spans="2:3">
      <c r="B72" s="6" t="s">
        <v>116</v>
      </c>
      <c r="C72" s="6" t="s">
        <v>117</v>
      </c>
    </row>
    <row r="73" spans="2:3">
      <c r="B73" s="6" t="s">
        <v>118</v>
      </c>
      <c r="C73" s="6" t="s">
        <v>119</v>
      </c>
    </row>
    <row r="74" spans="2:3">
      <c r="B74" s="6" t="s">
        <v>120</v>
      </c>
      <c r="C74" s="6" t="s">
        <v>121</v>
      </c>
    </row>
    <row r="75" spans="2:3">
      <c r="B75" s="6" t="s">
        <v>122</v>
      </c>
      <c r="C75" s="6" t="s">
        <v>123</v>
      </c>
    </row>
    <row r="76" spans="2:3">
      <c r="B76" s="6" t="s">
        <v>124</v>
      </c>
      <c r="C76" s="6" t="s">
        <v>125</v>
      </c>
    </row>
    <row r="77" spans="2:3">
      <c r="B77" s="6" t="s">
        <v>126</v>
      </c>
      <c r="C77" s="6" t="s">
        <v>127</v>
      </c>
    </row>
  </sheetData>
  <sortState xmlns:xlrd2="http://schemas.microsoft.com/office/spreadsheetml/2017/richdata2" ref="B67:C77">
    <sortCondition ref="B67:B77"/>
  </sortState>
  <mergeCells count="2">
    <mergeCell ref="B55:C55"/>
    <mergeCell ref="B65:C65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2021-03-03T03:46:39Z</dcterms:created>
  <dcterms:modified xsi:type="dcterms:W3CDTF">2021-03-03T04:42:56Z</dcterms:modified>
  <cp:category/>
  <cp:contentStatus/>
</cp:coreProperties>
</file>