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Flavors" sheetId="1" r:id="rId4"/>
    <sheet state="visible" name="Flavors - Analysis" sheetId="2" r:id="rId5"/>
    <sheet state="visible" name="Raw Temperatures" sheetId="3" r:id="rId6"/>
    <sheet state="visible" name="Temperatures - Analysis" sheetId="4" r:id="rId7"/>
    <sheet state="visible" name="Raw Sales" sheetId="5" r:id="rId8"/>
    <sheet state="visible" name="Sales - Analysis" sheetId="6" r:id="rId9"/>
  </sheets>
  <definedNames>
    <definedName localSheetId="5" name="IceaCreamFrozenDessert">'Sales - Analysis'!$B$1:$C$366</definedName>
    <definedName localSheetId="4" name="IceaCreamFrozenDessert">'Raw Sales'!$A$1:$B$366</definedName>
  </definedNames>
  <calcPr/>
</workbook>
</file>

<file path=xl/sharedStrings.xml><?xml version="1.0" encoding="utf-8"?>
<sst xmlns="http://schemas.openxmlformats.org/spreadsheetml/2006/main" count="457" uniqueCount="38">
  <si>
    <t>week</t>
  </si>
  <si>
    <t>units sold</t>
  </si>
  <si>
    <t>flavor</t>
  </si>
  <si>
    <t>chocolate</t>
  </si>
  <si>
    <t>lemon</t>
  </si>
  <si>
    <t>strawberry</t>
  </si>
  <si>
    <t>vanilla</t>
  </si>
  <si>
    <t>WEEK</t>
  </si>
  <si>
    <t>UNITS SOLD</t>
  </si>
  <si>
    <t>FLAVOR</t>
  </si>
  <si>
    <t>Check missing Values</t>
  </si>
  <si>
    <t>Totals</t>
  </si>
  <si>
    <t>MAX sales</t>
  </si>
  <si>
    <t>Popular Flavor</t>
  </si>
  <si>
    <t>Lemon</t>
  </si>
  <si>
    <t>temperature</t>
  </si>
  <si>
    <t>sales</t>
  </si>
  <si>
    <t>TEMPERATURE</t>
  </si>
  <si>
    <t>SALES</t>
  </si>
  <si>
    <t>Check for Missing Values</t>
  </si>
  <si>
    <t>Analysis</t>
  </si>
  <si>
    <t>Min Temp</t>
  </si>
  <si>
    <t>Max Temp</t>
  </si>
  <si>
    <t>AVG Temp</t>
  </si>
  <si>
    <t>Sales above AVG</t>
  </si>
  <si>
    <t>Sales Below AVG</t>
  </si>
  <si>
    <t>Correlation</t>
  </si>
  <si>
    <t>Perfect +ve Correlation</t>
  </si>
  <si>
    <t>date</t>
  </si>
  <si>
    <t>DATE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</si>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</sst>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mmmm d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b/>
      <sz val="12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0" numFmtId="1" xfId="0" applyFont="1" applyNumberFormat="1"/>
    <xf borderId="0" fillId="0" fontId="0" numFmtId="2" xfId="0" applyFont="1" applyNumberFormat="1"/>
    <xf borderId="0" fillId="0" fontId="4" numFmtId="1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0" numFmtId="1" xfId="0" applyAlignment="1" applyFont="1" applyNumberFormat="1">
      <alignment readingOrder="0" shrinkToFit="0" wrapText="1"/>
    </xf>
    <xf borderId="1" fillId="2" fontId="0" numFmtId="1" xfId="0" applyAlignment="1" applyBorder="1" applyFont="1" applyNumberFormat="1">
      <alignment horizontal="center" readingOrder="0"/>
    </xf>
    <xf borderId="4" fillId="0" fontId="0" numFmtId="1" xfId="0" applyAlignment="1" applyBorder="1" applyFont="1" applyNumberFormat="1">
      <alignment readingOrder="0"/>
    </xf>
    <xf borderId="4" fillId="0" fontId="0" numFmtId="1" xfId="0" applyBorder="1" applyFont="1" applyNumberFormat="1"/>
    <xf borderId="4" fillId="0" fontId="0" numFmtId="2" xfId="0" applyBorder="1" applyFont="1" applyNumberFormat="1"/>
    <xf borderId="4" fillId="0" fontId="0" numFmtId="2" xfId="0" applyAlignment="1" applyBorder="1" applyFont="1" applyNumberFormat="1">
      <alignment readingOrder="0" shrinkToFit="0" wrapText="1"/>
    </xf>
    <xf borderId="0" fillId="0" fontId="0" numFmtId="14" xfId="0" applyFont="1" applyNumberFormat="1"/>
    <xf borderId="0" fillId="0" fontId="2" numFmtId="0" xfId="0" applyAlignment="1" applyFont="1">
      <alignment horizontal="center" readingOrder="0"/>
    </xf>
    <xf borderId="0" fillId="0" fontId="0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0" numFmtId="14" xfId="0" applyBorder="1" applyFont="1" applyNumberFormat="1"/>
    <xf borderId="0" fillId="3" fontId="0" numFmtId="14" xfId="0" applyFill="1" applyFont="1" applyNumberFormat="1"/>
    <xf borderId="4" fillId="3" fontId="0" numFmtId="14" xfId="0" applyBorder="1" applyFont="1" applyNumberFormat="1"/>
    <xf borderId="4" fillId="3" fontId="0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ice cream unit sales by flavor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'Flavors - Analysis'!$A$212:$A$215</c:f>
            </c:strRef>
          </c:cat>
          <c:val>
            <c:numRef>
              <c:f>'Flavors - Analysis'!$B$212:$B$215</c:f>
              <c:numCache/>
            </c:numRef>
          </c:val>
        </c:ser>
        <c:ser>
          <c:idx val="1"/>
          <c:order val="1"/>
          <c:cat>
            <c:strRef>
              <c:f>'Flavors - Analysis'!$A$212:$A$215</c:f>
            </c:strRef>
          </c:cat>
          <c:val>
            <c:numRef>
              <c:f>'Flavors - Analysis'!$C$212:$C$215</c:f>
              <c:numCache/>
            </c:numRef>
          </c:val>
        </c:ser>
        <c:ser>
          <c:idx val="2"/>
          <c:order val="2"/>
          <c:cat>
            <c:strRef>
              <c:f>'Flavors - Analysis'!$A$212:$A$215</c:f>
            </c:strRef>
          </c:cat>
          <c:val>
            <c:numRef>
              <c:f>'Flavors - Analysis'!$D$212:$D$215</c:f>
              <c:numCache/>
            </c:numRef>
          </c:val>
        </c:ser>
        <c:axId val="2073311707"/>
        <c:axId val="242782196"/>
      </c:barChart>
      <c:catAx>
        <c:axId val="2073311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Flavors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782196"/>
      </c:catAx>
      <c:valAx>
        <c:axId val="242782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311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Above VS Sales Below Average Temperature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'Temperatures - Analysis'!$A$372:$A$373</c:f>
            </c:strRef>
          </c:cat>
          <c:val>
            <c:numRef>
              <c:f>'Temperatures - Analysis'!$B$372:$B$373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'Temperatures -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'Temperatures - Analysis'!$B$2:$B$366</c:f>
            </c:numRef>
          </c:xVal>
          <c:yVal>
            <c:numRef>
              <c:f>'Temperatures -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26630"/>
        <c:axId val="694568334"/>
      </c:scatterChart>
      <c:valAx>
        <c:axId val="12946266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68334"/>
      </c:valAx>
      <c:valAx>
        <c:axId val="694568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626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sales by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- Analysis'!$B$369:$B$375</c:f>
            </c:strRef>
          </c:cat>
          <c:val>
            <c:numRef>
              <c:f>'Sales - Analysis'!$C$369:$C$375</c:f>
              <c:numCache/>
            </c:numRef>
          </c:val>
        </c:ser>
        <c:axId val="890082201"/>
        <c:axId val="1924368358"/>
      </c:barChart>
      <c:catAx>
        <c:axId val="890082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368358"/>
      </c:catAx>
      <c:valAx>
        <c:axId val="1924368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082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866775</xdr:colOff>
      <xdr:row>203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376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1133475</xdr:colOff>
      <xdr:row>375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376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1.0</v>
      </c>
      <c r="B2" s="1">
        <v>6.0</v>
      </c>
      <c r="C2" s="1" t="s">
        <v>3</v>
      </c>
    </row>
    <row r="3" ht="15.75" customHeight="1">
      <c r="A3" s="1">
        <v>1.0</v>
      </c>
      <c r="B3" s="1">
        <v>15.0</v>
      </c>
      <c r="C3" s="1" t="s">
        <v>4</v>
      </c>
    </row>
    <row r="4" ht="15.75" customHeight="1">
      <c r="A4" s="1">
        <v>1.0</v>
      </c>
      <c r="B4" s="1">
        <v>12.0</v>
      </c>
      <c r="C4" s="1" t="s">
        <v>5</v>
      </c>
    </row>
    <row r="5" ht="15.75" customHeight="1">
      <c r="A5" s="1">
        <v>1.0</v>
      </c>
      <c r="B5" s="1">
        <v>6.0</v>
      </c>
      <c r="C5" s="1" t="s">
        <v>6</v>
      </c>
    </row>
    <row r="6" ht="15.75" customHeight="1">
      <c r="A6" s="1">
        <v>2.0</v>
      </c>
      <c r="B6" s="1">
        <v>16.0</v>
      </c>
      <c r="C6" s="1" t="s">
        <v>3</v>
      </c>
    </row>
    <row r="7" ht="15.75" customHeight="1">
      <c r="A7" s="1">
        <v>2.0</v>
      </c>
      <c r="B7" s="1">
        <v>7.0</v>
      </c>
      <c r="C7" s="1" t="s">
        <v>4</v>
      </c>
    </row>
    <row r="8" ht="15.75" customHeight="1">
      <c r="A8" s="1">
        <v>2.0</v>
      </c>
      <c r="B8" s="1">
        <v>7.0</v>
      </c>
      <c r="C8" s="1" t="s">
        <v>5</v>
      </c>
    </row>
    <row r="9" ht="15.75" customHeight="1">
      <c r="A9" s="1">
        <v>2.0</v>
      </c>
      <c r="B9" s="1">
        <v>18.0</v>
      </c>
      <c r="C9" s="1" t="s">
        <v>6</v>
      </c>
    </row>
    <row r="10" ht="15.75" customHeight="1">
      <c r="A10" s="1">
        <v>3.0</v>
      </c>
      <c r="B10" s="1">
        <v>5.0</v>
      </c>
      <c r="C10" s="1" t="s">
        <v>3</v>
      </c>
    </row>
    <row r="11" ht="15.75" customHeight="1">
      <c r="A11" s="1">
        <v>3.0</v>
      </c>
      <c r="B11" s="1">
        <v>8.0</v>
      </c>
      <c r="C11" s="1" t="s">
        <v>4</v>
      </c>
    </row>
    <row r="12" ht="15.75" customHeight="1">
      <c r="A12" s="1">
        <v>3.0</v>
      </c>
      <c r="B12" s="1">
        <v>4.0</v>
      </c>
      <c r="C12" s="1" t="s">
        <v>5</v>
      </c>
    </row>
    <row r="13" ht="15.75" customHeight="1">
      <c r="A13" s="1">
        <v>3.0</v>
      </c>
      <c r="B13" s="1">
        <v>9.0</v>
      </c>
      <c r="C13" s="1" t="s">
        <v>6</v>
      </c>
    </row>
    <row r="14" ht="15.75" customHeight="1">
      <c r="A14" s="1">
        <v>4.0</v>
      </c>
      <c r="B14" s="1">
        <v>20.0</v>
      </c>
      <c r="C14" s="1" t="s">
        <v>3</v>
      </c>
    </row>
    <row r="15" ht="15.75" customHeight="1">
      <c r="A15" s="1">
        <v>4.0</v>
      </c>
      <c r="B15" s="1">
        <v>12.0</v>
      </c>
      <c r="C15" s="1" t="s">
        <v>4</v>
      </c>
    </row>
    <row r="16" ht="15.75" customHeight="1">
      <c r="A16" s="1">
        <v>4.0</v>
      </c>
      <c r="B16" s="1">
        <v>1.0</v>
      </c>
      <c r="C16" s="1" t="s">
        <v>5</v>
      </c>
    </row>
    <row r="17" ht="15.75" customHeight="1">
      <c r="A17" s="1">
        <v>4.0</v>
      </c>
      <c r="B17" s="1">
        <v>14.0</v>
      </c>
      <c r="C17" s="1" t="s">
        <v>6</v>
      </c>
    </row>
    <row r="18" ht="15.75" customHeight="1">
      <c r="A18" s="1">
        <v>5.0</v>
      </c>
      <c r="B18" s="1">
        <v>4.0</v>
      </c>
      <c r="C18" s="1" t="s">
        <v>3</v>
      </c>
    </row>
    <row r="19" ht="15.75" customHeight="1">
      <c r="A19" s="1">
        <v>5.0</v>
      </c>
      <c r="B19" s="1">
        <v>20.0</v>
      </c>
      <c r="C19" s="1" t="s">
        <v>4</v>
      </c>
    </row>
    <row r="20" ht="15.75" customHeight="1">
      <c r="A20" s="1">
        <v>5.0</v>
      </c>
      <c r="B20" s="1">
        <v>18.0</v>
      </c>
      <c r="C20" s="1" t="s">
        <v>5</v>
      </c>
    </row>
    <row r="21" ht="15.75" customHeight="1">
      <c r="A21" s="1">
        <v>5.0</v>
      </c>
      <c r="B21" s="1">
        <v>7.0</v>
      </c>
      <c r="C21" s="1" t="s">
        <v>6</v>
      </c>
    </row>
    <row r="22" ht="15.75" customHeight="1">
      <c r="A22" s="1">
        <v>6.0</v>
      </c>
      <c r="B22" s="1">
        <v>5.0</v>
      </c>
      <c r="C22" s="1" t="s">
        <v>3</v>
      </c>
    </row>
    <row r="23" ht="15.75" customHeight="1">
      <c r="A23" s="1">
        <v>6.0</v>
      </c>
      <c r="B23" s="1">
        <v>6.0</v>
      </c>
      <c r="C23" s="1" t="s">
        <v>4</v>
      </c>
    </row>
    <row r="24" ht="15.75" customHeight="1">
      <c r="A24" s="1">
        <v>6.0</v>
      </c>
      <c r="B24" s="1">
        <v>4.0</v>
      </c>
      <c r="C24" s="1" t="s">
        <v>5</v>
      </c>
    </row>
    <row r="25" ht="15.75" customHeight="1">
      <c r="A25" s="1">
        <v>6.0</v>
      </c>
      <c r="B25" s="1">
        <v>11.0</v>
      </c>
      <c r="C25" s="1" t="s">
        <v>6</v>
      </c>
    </row>
    <row r="26" ht="15.75" customHeight="1">
      <c r="A26" s="1">
        <v>7.0</v>
      </c>
      <c r="B26" s="1">
        <v>13.0</v>
      </c>
      <c r="C26" s="1" t="s">
        <v>3</v>
      </c>
    </row>
    <row r="27" ht="15.75" customHeight="1">
      <c r="A27" s="1">
        <v>7.0</v>
      </c>
      <c r="B27" s="1">
        <v>5.0</v>
      </c>
      <c r="C27" s="1" t="s">
        <v>4</v>
      </c>
    </row>
    <row r="28" ht="15.75" customHeight="1">
      <c r="A28" s="1">
        <v>7.0</v>
      </c>
      <c r="B28" s="1">
        <v>9.0</v>
      </c>
      <c r="C28" s="1" t="s">
        <v>5</v>
      </c>
    </row>
    <row r="29" ht="15.75" customHeight="1">
      <c r="A29" s="1">
        <v>7.0</v>
      </c>
      <c r="B29" s="1">
        <v>3.0</v>
      </c>
      <c r="C29" s="1" t="s">
        <v>6</v>
      </c>
    </row>
    <row r="30" ht="15.75" customHeight="1">
      <c r="A30" s="1">
        <v>8.0</v>
      </c>
      <c r="B30" s="1">
        <v>5.0</v>
      </c>
      <c r="C30" s="1" t="s">
        <v>3</v>
      </c>
    </row>
    <row r="31" ht="15.75" customHeight="1">
      <c r="A31" s="1">
        <v>8.0</v>
      </c>
      <c r="B31" s="1">
        <v>18.0</v>
      </c>
      <c r="C31" s="1" t="s">
        <v>4</v>
      </c>
    </row>
    <row r="32" ht="15.75" customHeight="1">
      <c r="A32" s="1">
        <v>8.0</v>
      </c>
      <c r="B32" s="1">
        <v>9.0</v>
      </c>
      <c r="C32" s="1" t="s">
        <v>5</v>
      </c>
    </row>
    <row r="33" ht="15.75" customHeight="1">
      <c r="A33" s="1">
        <v>8.0</v>
      </c>
      <c r="B33" s="1">
        <v>17.0</v>
      </c>
      <c r="C33" s="1" t="s">
        <v>6</v>
      </c>
    </row>
    <row r="34" ht="15.75" customHeight="1">
      <c r="A34" s="1">
        <v>9.0</v>
      </c>
      <c r="B34" s="1">
        <v>2.0</v>
      </c>
      <c r="C34" s="1" t="s">
        <v>3</v>
      </c>
    </row>
    <row r="35" ht="15.75" customHeight="1">
      <c r="A35" s="1">
        <v>9.0</v>
      </c>
      <c r="B35" s="1">
        <v>9.0</v>
      </c>
      <c r="C35" s="1" t="s">
        <v>4</v>
      </c>
    </row>
    <row r="36" ht="15.75" customHeight="1">
      <c r="A36" s="1">
        <v>9.0</v>
      </c>
      <c r="B36" s="1">
        <v>11.0</v>
      </c>
      <c r="C36" s="1" t="s">
        <v>5</v>
      </c>
    </row>
    <row r="37" ht="15.75" customHeight="1">
      <c r="A37" s="1">
        <v>9.0</v>
      </c>
      <c r="B37" s="1">
        <v>12.0</v>
      </c>
      <c r="C37" s="1" t="s">
        <v>6</v>
      </c>
    </row>
    <row r="38" ht="15.75" customHeight="1">
      <c r="A38" s="1">
        <v>10.0</v>
      </c>
      <c r="B38" s="1">
        <v>7.0</v>
      </c>
      <c r="C38" s="1" t="s">
        <v>3</v>
      </c>
    </row>
    <row r="39" ht="15.75" customHeight="1">
      <c r="A39" s="1">
        <v>10.0</v>
      </c>
      <c r="B39" s="1">
        <v>14.0</v>
      </c>
      <c r="C39" s="1" t="s">
        <v>4</v>
      </c>
    </row>
    <row r="40" ht="15.75" customHeight="1">
      <c r="A40" s="1">
        <v>10.0</v>
      </c>
      <c r="B40" s="1">
        <v>18.0</v>
      </c>
      <c r="C40" s="1" t="s">
        <v>5</v>
      </c>
    </row>
    <row r="41" ht="15.75" customHeight="1">
      <c r="A41" s="1">
        <v>10.0</v>
      </c>
      <c r="B41" s="1">
        <v>4.0</v>
      </c>
      <c r="C41" s="1" t="s">
        <v>6</v>
      </c>
    </row>
    <row r="42" ht="15.75" customHeight="1">
      <c r="A42" s="1">
        <v>11.0</v>
      </c>
      <c r="B42" s="1">
        <v>13.0</v>
      </c>
      <c r="C42" s="1" t="s">
        <v>3</v>
      </c>
    </row>
    <row r="43" ht="15.75" customHeight="1">
      <c r="A43" s="1">
        <v>11.0</v>
      </c>
      <c r="B43" s="1">
        <v>18.0</v>
      </c>
      <c r="C43" s="1" t="s">
        <v>4</v>
      </c>
    </row>
    <row r="44" ht="15.75" customHeight="1">
      <c r="A44" s="1">
        <v>11.0</v>
      </c>
      <c r="B44" s="1">
        <v>9.0</v>
      </c>
      <c r="C44" s="1" t="s">
        <v>5</v>
      </c>
    </row>
    <row r="45" ht="15.75" customHeight="1">
      <c r="A45" s="1">
        <v>11.0</v>
      </c>
      <c r="B45" s="1">
        <v>5.0</v>
      </c>
      <c r="C45" s="1" t="s">
        <v>6</v>
      </c>
    </row>
    <row r="46" ht="15.75" customHeight="1">
      <c r="A46" s="1">
        <v>12.0</v>
      </c>
      <c r="B46" s="1">
        <v>6.0</v>
      </c>
      <c r="C46" s="1" t="s">
        <v>3</v>
      </c>
    </row>
    <row r="47" ht="15.75" customHeight="1">
      <c r="A47" s="1">
        <v>12.0</v>
      </c>
      <c r="B47" s="1">
        <v>16.0</v>
      </c>
      <c r="C47" s="1" t="s">
        <v>4</v>
      </c>
    </row>
    <row r="48" ht="15.75" customHeight="1">
      <c r="A48" s="1">
        <v>12.0</v>
      </c>
      <c r="B48" s="1">
        <v>10.0</v>
      </c>
      <c r="C48" s="1" t="s">
        <v>5</v>
      </c>
    </row>
    <row r="49" ht="15.75" customHeight="1">
      <c r="A49" s="1">
        <v>12.0</v>
      </c>
      <c r="B49" s="1">
        <v>12.0</v>
      </c>
      <c r="C49" s="1" t="s">
        <v>6</v>
      </c>
    </row>
    <row r="50" ht="15.75" customHeight="1">
      <c r="A50" s="1">
        <v>13.0</v>
      </c>
      <c r="B50" s="1">
        <v>1.0</v>
      </c>
      <c r="C50" s="1" t="s">
        <v>3</v>
      </c>
    </row>
    <row r="51" ht="15.75" customHeight="1">
      <c r="A51" s="1">
        <v>13.0</v>
      </c>
      <c r="B51" s="1">
        <v>15.0</v>
      </c>
      <c r="C51" s="1" t="s">
        <v>4</v>
      </c>
    </row>
    <row r="52" ht="15.75" customHeight="1">
      <c r="A52" s="1">
        <v>13.0</v>
      </c>
      <c r="B52" s="1">
        <v>4.0</v>
      </c>
      <c r="C52" s="1" t="s">
        <v>5</v>
      </c>
    </row>
    <row r="53" ht="15.75" customHeight="1">
      <c r="A53" s="1">
        <v>13.0</v>
      </c>
      <c r="B53" s="1">
        <v>13.0</v>
      </c>
      <c r="C53" s="1" t="s">
        <v>6</v>
      </c>
    </row>
    <row r="54" ht="15.75" customHeight="1">
      <c r="A54" s="1">
        <v>14.0</v>
      </c>
      <c r="B54" s="1">
        <v>4.0</v>
      </c>
      <c r="C54" s="1" t="s">
        <v>3</v>
      </c>
    </row>
    <row r="55" ht="15.75" customHeight="1">
      <c r="A55" s="1">
        <v>14.0</v>
      </c>
      <c r="B55" s="1">
        <v>14.0</v>
      </c>
      <c r="C55" s="1" t="s">
        <v>4</v>
      </c>
    </row>
    <row r="56" ht="15.75" customHeight="1">
      <c r="A56" s="1">
        <v>14.0</v>
      </c>
      <c r="B56" s="1">
        <v>4.0</v>
      </c>
      <c r="C56" s="1" t="s">
        <v>5</v>
      </c>
    </row>
    <row r="57" ht="15.75" customHeight="1">
      <c r="A57" s="1">
        <v>14.0</v>
      </c>
      <c r="B57" s="1">
        <v>10.0</v>
      </c>
      <c r="C57" s="1" t="s">
        <v>6</v>
      </c>
    </row>
    <row r="58" ht="15.75" customHeight="1">
      <c r="A58" s="1">
        <v>15.0</v>
      </c>
      <c r="B58" s="1">
        <v>20.0</v>
      </c>
      <c r="C58" s="1" t="s">
        <v>3</v>
      </c>
    </row>
    <row r="59" ht="15.75" customHeight="1">
      <c r="A59" s="1">
        <v>15.0</v>
      </c>
      <c r="B59" s="1">
        <v>18.0</v>
      </c>
      <c r="C59" s="1" t="s">
        <v>4</v>
      </c>
    </row>
    <row r="60" ht="15.75" customHeight="1">
      <c r="A60" s="1">
        <v>15.0</v>
      </c>
      <c r="B60" s="1">
        <v>1.0</v>
      </c>
      <c r="C60" s="1" t="s">
        <v>5</v>
      </c>
    </row>
    <row r="61" ht="15.75" customHeight="1">
      <c r="A61" s="1">
        <v>15.0</v>
      </c>
      <c r="B61" s="1">
        <v>12.0</v>
      </c>
      <c r="C61" s="1" t="s">
        <v>6</v>
      </c>
    </row>
    <row r="62" ht="15.75" customHeight="1">
      <c r="A62" s="1">
        <v>16.0</v>
      </c>
      <c r="B62" s="1">
        <v>2.0</v>
      </c>
      <c r="C62" s="1" t="s">
        <v>3</v>
      </c>
    </row>
    <row r="63" ht="15.75" customHeight="1">
      <c r="A63" s="1">
        <v>16.0</v>
      </c>
      <c r="B63" s="1">
        <v>13.0</v>
      </c>
      <c r="C63" s="1" t="s">
        <v>4</v>
      </c>
    </row>
    <row r="64" ht="15.75" customHeight="1">
      <c r="A64" s="1">
        <v>16.0</v>
      </c>
      <c r="B64" s="1">
        <v>17.0</v>
      </c>
      <c r="C64" s="1" t="s">
        <v>5</v>
      </c>
    </row>
    <row r="65" ht="15.75" customHeight="1">
      <c r="A65" s="1">
        <v>16.0</v>
      </c>
      <c r="B65" s="1">
        <v>18.0</v>
      </c>
      <c r="C65" s="1" t="s">
        <v>6</v>
      </c>
    </row>
    <row r="66" ht="15.75" customHeight="1">
      <c r="A66" s="1">
        <v>17.0</v>
      </c>
      <c r="B66" s="1">
        <v>5.0</v>
      </c>
      <c r="C66" s="1" t="s">
        <v>3</v>
      </c>
    </row>
    <row r="67" ht="15.75" customHeight="1">
      <c r="A67" s="1">
        <v>17.0</v>
      </c>
      <c r="B67" s="1">
        <v>16.0</v>
      </c>
      <c r="C67" s="1" t="s">
        <v>4</v>
      </c>
    </row>
    <row r="68" ht="15.75" customHeight="1">
      <c r="A68" s="1">
        <v>17.0</v>
      </c>
      <c r="B68" s="1">
        <v>2.0</v>
      </c>
      <c r="C68" s="1" t="s">
        <v>5</v>
      </c>
    </row>
    <row r="69" ht="15.75" customHeight="1">
      <c r="A69" s="1">
        <v>17.0</v>
      </c>
      <c r="B69" s="1">
        <v>11.0</v>
      </c>
      <c r="C69" s="1" t="s">
        <v>6</v>
      </c>
    </row>
    <row r="70" ht="15.75" customHeight="1">
      <c r="A70" s="1">
        <v>18.0</v>
      </c>
      <c r="B70" s="1">
        <v>1.0</v>
      </c>
      <c r="C70" s="1" t="s">
        <v>3</v>
      </c>
    </row>
    <row r="71" ht="15.75" customHeight="1">
      <c r="A71" s="1">
        <v>18.0</v>
      </c>
      <c r="B71" s="1">
        <v>20.0</v>
      </c>
      <c r="C71" s="1" t="s">
        <v>4</v>
      </c>
    </row>
    <row r="72" ht="15.75" customHeight="1">
      <c r="A72" s="1">
        <v>18.0</v>
      </c>
      <c r="B72" s="1">
        <v>14.0</v>
      </c>
      <c r="C72" s="1" t="s">
        <v>5</v>
      </c>
    </row>
    <row r="73" ht="15.75" customHeight="1">
      <c r="A73" s="1">
        <v>18.0</v>
      </c>
      <c r="B73" s="1">
        <v>3.0</v>
      </c>
      <c r="C73" s="1" t="s">
        <v>6</v>
      </c>
    </row>
    <row r="74" ht="15.75" customHeight="1">
      <c r="A74" s="1">
        <v>19.0</v>
      </c>
      <c r="B74" s="1">
        <v>2.0</v>
      </c>
      <c r="C74" s="1" t="s">
        <v>3</v>
      </c>
    </row>
    <row r="75" ht="15.75" customHeight="1">
      <c r="A75" s="1">
        <v>19.0</v>
      </c>
      <c r="B75" s="1">
        <v>18.0</v>
      </c>
      <c r="C75" s="1" t="s">
        <v>4</v>
      </c>
    </row>
    <row r="76" ht="15.75" customHeight="1">
      <c r="A76" s="1">
        <v>19.0</v>
      </c>
      <c r="B76" s="1">
        <v>16.0</v>
      </c>
      <c r="C76" s="1" t="s">
        <v>5</v>
      </c>
    </row>
    <row r="77" ht="15.75" customHeight="1">
      <c r="A77" s="1">
        <v>19.0</v>
      </c>
      <c r="B77" s="1">
        <v>18.0</v>
      </c>
      <c r="C77" s="1" t="s">
        <v>6</v>
      </c>
    </row>
    <row r="78" ht="15.75" customHeight="1">
      <c r="A78" s="1">
        <v>20.0</v>
      </c>
      <c r="B78" s="1">
        <v>11.0</v>
      </c>
      <c r="C78" s="1" t="s">
        <v>3</v>
      </c>
    </row>
    <row r="79" ht="15.75" customHeight="1">
      <c r="A79" s="1">
        <v>20.0</v>
      </c>
      <c r="B79" s="1">
        <v>13.0</v>
      </c>
      <c r="C79" s="1" t="s">
        <v>4</v>
      </c>
    </row>
    <row r="80" ht="15.75" customHeight="1">
      <c r="A80" s="1">
        <v>20.0</v>
      </c>
      <c r="B80" s="1">
        <v>9.0</v>
      </c>
      <c r="C80" s="1" t="s">
        <v>5</v>
      </c>
    </row>
    <row r="81" ht="15.75" customHeight="1">
      <c r="A81" s="1">
        <v>20.0</v>
      </c>
      <c r="B81" s="1">
        <v>8.0</v>
      </c>
      <c r="C81" s="1" t="s">
        <v>6</v>
      </c>
    </row>
    <row r="82" ht="15.75" customHeight="1">
      <c r="A82" s="1">
        <v>21.0</v>
      </c>
      <c r="B82" s="1">
        <v>6.0</v>
      </c>
      <c r="C82" s="1" t="s">
        <v>3</v>
      </c>
    </row>
    <row r="83" ht="15.75" customHeight="1">
      <c r="A83" s="1">
        <v>21.0</v>
      </c>
      <c r="B83" s="1">
        <v>18.0</v>
      </c>
      <c r="C83" s="1" t="s">
        <v>4</v>
      </c>
    </row>
    <row r="84" ht="15.75" customHeight="1">
      <c r="A84" s="1">
        <v>21.0</v>
      </c>
      <c r="B84" s="1">
        <v>1.0</v>
      </c>
      <c r="C84" s="1" t="s">
        <v>5</v>
      </c>
    </row>
    <row r="85" ht="15.75" customHeight="1">
      <c r="A85" s="1">
        <v>21.0</v>
      </c>
      <c r="B85" s="1">
        <v>11.0</v>
      </c>
      <c r="C85" s="1" t="s">
        <v>6</v>
      </c>
    </row>
    <row r="86" ht="15.75" customHeight="1">
      <c r="A86" s="1">
        <v>22.0</v>
      </c>
      <c r="B86" s="1">
        <v>3.0</v>
      </c>
      <c r="C86" s="1" t="s">
        <v>3</v>
      </c>
    </row>
    <row r="87" ht="15.75" customHeight="1">
      <c r="A87" s="1">
        <v>22.0</v>
      </c>
      <c r="B87" s="1">
        <v>18.0</v>
      </c>
      <c r="C87" s="1" t="s">
        <v>4</v>
      </c>
    </row>
    <row r="88" ht="15.75" customHeight="1">
      <c r="A88" s="1">
        <v>22.0</v>
      </c>
      <c r="B88" s="1">
        <v>13.0</v>
      </c>
      <c r="C88" s="1" t="s">
        <v>5</v>
      </c>
    </row>
    <row r="89" ht="15.75" customHeight="1">
      <c r="A89" s="1">
        <v>22.0</v>
      </c>
      <c r="B89" s="1">
        <v>6.0</v>
      </c>
      <c r="C89" s="1" t="s">
        <v>6</v>
      </c>
    </row>
    <row r="90" ht="15.75" customHeight="1">
      <c r="A90" s="1">
        <v>23.0</v>
      </c>
      <c r="B90" s="1">
        <v>15.0</v>
      </c>
      <c r="C90" s="1" t="s">
        <v>3</v>
      </c>
    </row>
    <row r="91" ht="15.75" customHeight="1">
      <c r="A91" s="1">
        <v>23.0</v>
      </c>
      <c r="B91" s="1">
        <v>12.0</v>
      </c>
      <c r="C91" s="1" t="s">
        <v>4</v>
      </c>
    </row>
    <row r="92" ht="15.75" customHeight="1">
      <c r="A92" s="1">
        <v>23.0</v>
      </c>
      <c r="B92" s="1">
        <v>10.0</v>
      </c>
      <c r="C92" s="1" t="s">
        <v>5</v>
      </c>
    </row>
    <row r="93" ht="15.75" customHeight="1">
      <c r="A93" s="1">
        <v>23.0</v>
      </c>
      <c r="B93" s="1">
        <v>5.0</v>
      </c>
      <c r="C93" s="1" t="s">
        <v>6</v>
      </c>
    </row>
    <row r="94" ht="15.75" customHeight="1">
      <c r="A94" s="1">
        <v>24.0</v>
      </c>
      <c r="B94" s="1">
        <v>19.0</v>
      </c>
      <c r="C94" s="1" t="s">
        <v>3</v>
      </c>
    </row>
    <row r="95" ht="15.75" customHeight="1">
      <c r="A95" s="1">
        <v>24.0</v>
      </c>
      <c r="B95" s="1">
        <v>8.0</v>
      </c>
      <c r="C95" s="1" t="s">
        <v>4</v>
      </c>
    </row>
    <row r="96" ht="15.75" customHeight="1">
      <c r="A96" s="1">
        <v>24.0</v>
      </c>
      <c r="B96" s="1">
        <v>9.0</v>
      </c>
      <c r="C96" s="1" t="s">
        <v>5</v>
      </c>
    </row>
    <row r="97" ht="15.75" customHeight="1">
      <c r="A97" s="1">
        <v>24.0</v>
      </c>
      <c r="B97" s="1">
        <v>2.0</v>
      </c>
      <c r="C97" s="1" t="s">
        <v>6</v>
      </c>
    </row>
    <row r="98" ht="15.75" customHeight="1">
      <c r="A98" s="1">
        <v>25.0</v>
      </c>
      <c r="B98" s="1">
        <v>13.0</v>
      </c>
      <c r="C98" s="1" t="s">
        <v>3</v>
      </c>
    </row>
    <row r="99" ht="15.75" customHeight="1">
      <c r="A99" s="1">
        <v>25.0</v>
      </c>
      <c r="B99" s="1">
        <v>16.0</v>
      </c>
      <c r="C99" s="1" t="s">
        <v>4</v>
      </c>
    </row>
    <row r="100" ht="15.75" customHeight="1">
      <c r="A100" s="1">
        <v>25.0</v>
      </c>
      <c r="B100" s="1">
        <v>1.0</v>
      </c>
      <c r="C100" s="1" t="s">
        <v>5</v>
      </c>
    </row>
    <row r="101" ht="15.75" customHeight="1">
      <c r="A101" s="1">
        <v>25.0</v>
      </c>
      <c r="B101" s="1">
        <v>1.0</v>
      </c>
      <c r="C101" s="1" t="s">
        <v>6</v>
      </c>
    </row>
    <row r="102" ht="15.75" customHeight="1">
      <c r="A102" s="1">
        <v>26.0</v>
      </c>
      <c r="B102" s="1">
        <v>11.0</v>
      </c>
      <c r="C102" s="1" t="s">
        <v>3</v>
      </c>
    </row>
    <row r="103" ht="15.75" customHeight="1">
      <c r="A103" s="1">
        <v>26.0</v>
      </c>
      <c r="B103" s="1">
        <v>1.0</v>
      </c>
      <c r="C103" s="1" t="s">
        <v>4</v>
      </c>
    </row>
    <row r="104" ht="15.75" customHeight="1">
      <c r="A104" s="1">
        <v>26.0</v>
      </c>
      <c r="B104" s="1">
        <v>1.0</v>
      </c>
      <c r="C104" s="1" t="s">
        <v>5</v>
      </c>
    </row>
    <row r="105" ht="15.75" customHeight="1">
      <c r="A105" s="1">
        <v>26.0</v>
      </c>
      <c r="B105" s="1">
        <v>10.0</v>
      </c>
      <c r="C105" s="1" t="s">
        <v>6</v>
      </c>
    </row>
    <row r="106" ht="15.75" customHeight="1">
      <c r="A106" s="1">
        <v>27.0</v>
      </c>
      <c r="B106" s="1">
        <v>9.0</v>
      </c>
      <c r="C106" s="1" t="s">
        <v>3</v>
      </c>
    </row>
    <row r="107" ht="15.75" customHeight="1">
      <c r="A107" s="1">
        <v>27.0</v>
      </c>
      <c r="B107" s="1">
        <v>6.0</v>
      </c>
      <c r="C107" s="1" t="s">
        <v>4</v>
      </c>
    </row>
    <row r="108" ht="15.75" customHeight="1">
      <c r="A108" s="1">
        <v>27.0</v>
      </c>
      <c r="B108" s="1">
        <v>14.0</v>
      </c>
      <c r="C108" s="1" t="s">
        <v>5</v>
      </c>
    </row>
    <row r="109" ht="15.75" customHeight="1">
      <c r="A109" s="1">
        <v>27.0</v>
      </c>
      <c r="B109" s="1">
        <v>5.0</v>
      </c>
      <c r="C109" s="1" t="s">
        <v>6</v>
      </c>
    </row>
    <row r="110" ht="15.75" customHeight="1">
      <c r="A110" s="1">
        <v>28.0</v>
      </c>
      <c r="B110" s="1">
        <v>4.0</v>
      </c>
      <c r="C110" s="1" t="s">
        <v>3</v>
      </c>
    </row>
    <row r="111" ht="15.75" customHeight="1">
      <c r="A111" s="1">
        <v>28.0</v>
      </c>
      <c r="B111" s="1">
        <v>12.0</v>
      </c>
      <c r="C111" s="1" t="s">
        <v>4</v>
      </c>
    </row>
    <row r="112" ht="15.75" customHeight="1">
      <c r="A112" s="1">
        <v>28.0</v>
      </c>
      <c r="B112" s="1">
        <v>8.0</v>
      </c>
      <c r="C112" s="1" t="s">
        <v>5</v>
      </c>
    </row>
    <row r="113" ht="15.75" customHeight="1">
      <c r="A113" s="1">
        <v>28.0</v>
      </c>
      <c r="B113" s="1">
        <v>13.0</v>
      </c>
      <c r="C113" s="1" t="s">
        <v>6</v>
      </c>
    </row>
    <row r="114" ht="15.75" customHeight="1">
      <c r="A114" s="1">
        <v>29.0</v>
      </c>
      <c r="B114" s="1">
        <v>15.0</v>
      </c>
      <c r="C114" s="1" t="s">
        <v>3</v>
      </c>
    </row>
    <row r="115" ht="15.75" customHeight="1">
      <c r="A115" s="1">
        <v>29.0</v>
      </c>
      <c r="B115" s="1">
        <v>18.0</v>
      </c>
      <c r="C115" s="1" t="s">
        <v>4</v>
      </c>
    </row>
    <row r="116" ht="15.75" customHeight="1">
      <c r="A116" s="1">
        <v>29.0</v>
      </c>
      <c r="B116" s="1">
        <v>6.0</v>
      </c>
      <c r="C116" s="1" t="s">
        <v>5</v>
      </c>
    </row>
    <row r="117" ht="15.75" customHeight="1">
      <c r="A117" s="1">
        <v>29.0</v>
      </c>
      <c r="B117" s="1">
        <v>4.0</v>
      </c>
      <c r="C117" s="1" t="s">
        <v>6</v>
      </c>
    </row>
    <row r="118" ht="15.75" customHeight="1">
      <c r="A118" s="1">
        <v>30.0</v>
      </c>
      <c r="B118" s="1">
        <v>17.0</v>
      </c>
      <c r="C118" s="1" t="s">
        <v>3</v>
      </c>
    </row>
    <row r="119" ht="15.75" customHeight="1">
      <c r="A119" s="1">
        <v>30.0</v>
      </c>
      <c r="B119" s="1">
        <v>17.0</v>
      </c>
      <c r="C119" s="1" t="s">
        <v>4</v>
      </c>
    </row>
    <row r="120" ht="15.75" customHeight="1">
      <c r="A120" s="1">
        <v>30.0</v>
      </c>
      <c r="B120" s="1">
        <v>7.0</v>
      </c>
      <c r="C120" s="1" t="s">
        <v>5</v>
      </c>
    </row>
    <row r="121" ht="15.75" customHeight="1">
      <c r="A121" s="1">
        <v>30.0</v>
      </c>
      <c r="B121" s="1">
        <v>20.0</v>
      </c>
      <c r="C121" s="1" t="s">
        <v>6</v>
      </c>
    </row>
    <row r="122" ht="15.75" customHeight="1">
      <c r="A122" s="1">
        <v>31.0</v>
      </c>
      <c r="B122" s="1">
        <v>1.0</v>
      </c>
      <c r="C122" s="1" t="s">
        <v>3</v>
      </c>
    </row>
    <row r="123" ht="15.75" customHeight="1">
      <c r="A123" s="1">
        <v>31.0</v>
      </c>
      <c r="B123" s="1">
        <v>16.0</v>
      </c>
      <c r="C123" s="1" t="s">
        <v>4</v>
      </c>
    </row>
    <row r="124" ht="15.75" customHeight="1">
      <c r="A124" s="1">
        <v>31.0</v>
      </c>
      <c r="B124" s="1">
        <v>2.0</v>
      </c>
      <c r="C124" s="1" t="s">
        <v>5</v>
      </c>
    </row>
    <row r="125" ht="15.75" customHeight="1">
      <c r="A125" s="1">
        <v>31.0</v>
      </c>
      <c r="B125" s="1">
        <v>13.0</v>
      </c>
      <c r="C125" s="1" t="s">
        <v>6</v>
      </c>
    </row>
    <row r="126" ht="15.75" customHeight="1">
      <c r="A126" s="1">
        <v>32.0</v>
      </c>
      <c r="B126" s="1">
        <v>2.0</v>
      </c>
      <c r="C126" s="1" t="s">
        <v>3</v>
      </c>
    </row>
    <row r="127" ht="15.75" customHeight="1">
      <c r="A127" s="1">
        <v>32.0</v>
      </c>
      <c r="B127" s="1">
        <v>17.0</v>
      </c>
      <c r="C127" s="1" t="s">
        <v>4</v>
      </c>
    </row>
    <row r="128" ht="15.75" customHeight="1">
      <c r="A128" s="1">
        <v>32.0</v>
      </c>
      <c r="B128" s="1">
        <v>9.0</v>
      </c>
      <c r="C128" s="1" t="s">
        <v>5</v>
      </c>
    </row>
    <row r="129" ht="15.75" customHeight="1">
      <c r="A129" s="1">
        <v>32.0</v>
      </c>
      <c r="B129" s="1">
        <v>4.0</v>
      </c>
      <c r="C129" s="1" t="s">
        <v>6</v>
      </c>
    </row>
    <row r="130" ht="15.75" customHeight="1">
      <c r="A130" s="1">
        <v>33.0</v>
      </c>
      <c r="B130" s="1">
        <v>11.0</v>
      </c>
      <c r="C130" s="1" t="s">
        <v>3</v>
      </c>
    </row>
    <row r="131" ht="15.75" customHeight="1">
      <c r="A131" s="1">
        <v>33.0</v>
      </c>
      <c r="B131" s="1">
        <v>12.0</v>
      </c>
      <c r="C131" s="1" t="s">
        <v>4</v>
      </c>
    </row>
    <row r="132" ht="15.75" customHeight="1">
      <c r="A132" s="1">
        <v>33.0</v>
      </c>
      <c r="B132" s="1">
        <v>16.0</v>
      </c>
      <c r="C132" s="1" t="s">
        <v>5</v>
      </c>
    </row>
    <row r="133" ht="15.75" customHeight="1">
      <c r="A133" s="1">
        <v>33.0</v>
      </c>
      <c r="B133" s="1">
        <v>8.0</v>
      </c>
      <c r="C133" s="1" t="s">
        <v>6</v>
      </c>
    </row>
    <row r="134" ht="15.75" customHeight="1">
      <c r="A134" s="1">
        <v>34.0</v>
      </c>
      <c r="B134" s="1">
        <v>15.0</v>
      </c>
      <c r="C134" s="1" t="s">
        <v>3</v>
      </c>
    </row>
    <row r="135" ht="15.75" customHeight="1">
      <c r="A135" s="1">
        <v>34.0</v>
      </c>
      <c r="B135" s="1">
        <v>19.0</v>
      </c>
      <c r="C135" s="1" t="s">
        <v>4</v>
      </c>
    </row>
    <row r="136" ht="15.75" customHeight="1">
      <c r="A136" s="1">
        <v>34.0</v>
      </c>
      <c r="B136" s="1">
        <v>4.0</v>
      </c>
      <c r="C136" s="1" t="s">
        <v>5</v>
      </c>
    </row>
    <row r="137" ht="15.75" customHeight="1">
      <c r="A137" s="1">
        <v>34.0</v>
      </c>
      <c r="B137" s="1">
        <v>7.0</v>
      </c>
      <c r="C137" s="1" t="s">
        <v>6</v>
      </c>
    </row>
    <row r="138" ht="15.75" customHeight="1">
      <c r="A138" s="1">
        <v>35.0</v>
      </c>
      <c r="B138" s="1">
        <v>18.0</v>
      </c>
      <c r="C138" s="1" t="s">
        <v>3</v>
      </c>
    </row>
    <row r="139" ht="15.75" customHeight="1">
      <c r="A139" s="1">
        <v>35.0</v>
      </c>
      <c r="B139" s="1">
        <v>13.0</v>
      </c>
      <c r="C139" s="1" t="s">
        <v>4</v>
      </c>
    </row>
    <row r="140" ht="15.75" customHeight="1">
      <c r="A140" s="1">
        <v>35.0</v>
      </c>
      <c r="B140" s="1">
        <v>9.0</v>
      </c>
      <c r="C140" s="1" t="s">
        <v>5</v>
      </c>
    </row>
    <row r="141" ht="15.75" customHeight="1">
      <c r="A141" s="1">
        <v>35.0</v>
      </c>
      <c r="B141" s="1">
        <v>5.0</v>
      </c>
      <c r="C141" s="1" t="s">
        <v>6</v>
      </c>
    </row>
    <row r="142" ht="15.75" customHeight="1">
      <c r="A142" s="1">
        <v>36.0</v>
      </c>
      <c r="B142" s="1">
        <v>15.0</v>
      </c>
      <c r="C142" s="1" t="s">
        <v>3</v>
      </c>
    </row>
    <row r="143" ht="15.75" customHeight="1">
      <c r="A143" s="1">
        <v>36.0</v>
      </c>
      <c r="B143" s="1">
        <v>17.0</v>
      </c>
      <c r="C143" s="1" t="s">
        <v>4</v>
      </c>
    </row>
    <row r="144" ht="15.75" customHeight="1">
      <c r="A144" s="1">
        <v>36.0</v>
      </c>
      <c r="B144" s="1">
        <v>4.0</v>
      </c>
      <c r="C144" s="1" t="s">
        <v>5</v>
      </c>
    </row>
    <row r="145" ht="15.75" customHeight="1">
      <c r="A145" s="1">
        <v>36.0</v>
      </c>
      <c r="B145" s="1">
        <v>18.0</v>
      </c>
      <c r="C145" s="1" t="s">
        <v>6</v>
      </c>
    </row>
    <row r="146" ht="15.75" customHeight="1">
      <c r="A146" s="1">
        <v>37.0</v>
      </c>
      <c r="B146" s="1">
        <v>6.0</v>
      </c>
      <c r="C146" s="1" t="s">
        <v>3</v>
      </c>
    </row>
    <row r="147" ht="15.75" customHeight="1">
      <c r="A147" s="1">
        <v>37.0</v>
      </c>
      <c r="B147" s="1">
        <v>12.0</v>
      </c>
      <c r="C147" s="1" t="s">
        <v>4</v>
      </c>
    </row>
    <row r="148" ht="15.75" customHeight="1">
      <c r="A148" s="1">
        <v>37.0</v>
      </c>
      <c r="B148" s="1">
        <v>2.0</v>
      </c>
      <c r="C148" s="1" t="s">
        <v>5</v>
      </c>
    </row>
    <row r="149" ht="15.75" customHeight="1">
      <c r="A149" s="1">
        <v>37.0</v>
      </c>
      <c r="B149" s="1">
        <v>16.0</v>
      </c>
      <c r="C149" s="1" t="s">
        <v>6</v>
      </c>
    </row>
    <row r="150" ht="15.75" customHeight="1">
      <c r="A150" s="1">
        <v>38.0</v>
      </c>
      <c r="B150" s="1">
        <v>1.0</v>
      </c>
      <c r="C150" s="1" t="s">
        <v>3</v>
      </c>
    </row>
    <row r="151" ht="15.75" customHeight="1">
      <c r="A151" s="1">
        <v>38.0</v>
      </c>
      <c r="B151" s="1">
        <v>11.0</v>
      </c>
      <c r="C151" s="1" t="s">
        <v>4</v>
      </c>
    </row>
    <row r="152" ht="15.75" customHeight="1">
      <c r="A152" s="1">
        <v>38.0</v>
      </c>
      <c r="B152" s="1">
        <v>10.0</v>
      </c>
      <c r="C152" s="1" t="s">
        <v>5</v>
      </c>
    </row>
    <row r="153" ht="15.75" customHeight="1">
      <c r="A153" s="1">
        <v>38.0</v>
      </c>
      <c r="B153" s="1">
        <v>8.0</v>
      </c>
      <c r="C153" s="1" t="s">
        <v>6</v>
      </c>
    </row>
    <row r="154" ht="15.75" customHeight="1">
      <c r="A154" s="1">
        <v>39.0</v>
      </c>
      <c r="B154" s="1">
        <v>15.0</v>
      </c>
      <c r="C154" s="1" t="s">
        <v>3</v>
      </c>
    </row>
    <row r="155" ht="15.75" customHeight="1">
      <c r="A155" s="1">
        <v>39.0</v>
      </c>
      <c r="B155" s="1">
        <v>12.0</v>
      </c>
      <c r="C155" s="1" t="s">
        <v>4</v>
      </c>
    </row>
    <row r="156" ht="15.75" customHeight="1">
      <c r="A156" s="1">
        <v>39.0</v>
      </c>
      <c r="B156" s="1">
        <v>3.0</v>
      </c>
      <c r="C156" s="1" t="s">
        <v>5</v>
      </c>
    </row>
    <row r="157" ht="15.75" customHeight="1">
      <c r="A157" s="1">
        <v>39.0</v>
      </c>
      <c r="B157" s="1">
        <v>15.0</v>
      </c>
      <c r="C157" s="1" t="s">
        <v>6</v>
      </c>
    </row>
    <row r="158" ht="15.75" customHeight="1">
      <c r="A158" s="1">
        <v>40.0</v>
      </c>
      <c r="B158" s="1">
        <v>2.0</v>
      </c>
      <c r="C158" s="1" t="s">
        <v>3</v>
      </c>
    </row>
    <row r="159" ht="15.75" customHeight="1">
      <c r="A159" s="1">
        <v>40.0</v>
      </c>
      <c r="B159" s="1">
        <v>20.0</v>
      </c>
      <c r="C159" s="1" t="s">
        <v>4</v>
      </c>
    </row>
    <row r="160" ht="15.75" customHeight="1">
      <c r="A160" s="1">
        <v>40.0</v>
      </c>
      <c r="B160" s="1">
        <v>2.0</v>
      </c>
      <c r="C160" s="1" t="s">
        <v>5</v>
      </c>
    </row>
    <row r="161" ht="15.75" customHeight="1">
      <c r="A161" s="1">
        <v>40.0</v>
      </c>
      <c r="B161" s="1">
        <v>11.0</v>
      </c>
      <c r="C161" s="1" t="s">
        <v>6</v>
      </c>
    </row>
    <row r="162" ht="15.75" customHeight="1">
      <c r="A162" s="1">
        <v>41.0</v>
      </c>
      <c r="B162" s="1">
        <v>4.0</v>
      </c>
      <c r="C162" s="1" t="s">
        <v>3</v>
      </c>
    </row>
    <row r="163" ht="15.75" customHeight="1">
      <c r="A163" s="1">
        <v>41.0</v>
      </c>
      <c r="B163" s="1">
        <v>13.0</v>
      </c>
      <c r="C163" s="1" t="s">
        <v>4</v>
      </c>
    </row>
    <row r="164" ht="15.75" customHeight="1">
      <c r="A164" s="1">
        <v>41.0</v>
      </c>
      <c r="B164" s="1">
        <v>14.0</v>
      </c>
      <c r="C164" s="1" t="s">
        <v>5</v>
      </c>
    </row>
    <row r="165" ht="15.75" customHeight="1">
      <c r="A165" s="1">
        <v>41.0</v>
      </c>
      <c r="B165" s="1">
        <v>8.0</v>
      </c>
      <c r="C165" s="1" t="s">
        <v>6</v>
      </c>
    </row>
    <row r="166" ht="15.75" customHeight="1">
      <c r="A166" s="1">
        <v>42.0</v>
      </c>
      <c r="B166" s="1">
        <v>12.0</v>
      </c>
      <c r="C166" s="1" t="s">
        <v>3</v>
      </c>
    </row>
    <row r="167" ht="15.75" customHeight="1">
      <c r="A167" s="1">
        <v>42.0</v>
      </c>
      <c r="B167" s="1">
        <v>17.0</v>
      </c>
      <c r="C167" s="1" t="s">
        <v>4</v>
      </c>
    </row>
    <row r="168" ht="15.75" customHeight="1">
      <c r="A168" s="1">
        <v>42.0</v>
      </c>
      <c r="B168" s="1">
        <v>5.0</v>
      </c>
      <c r="C168" s="1" t="s">
        <v>5</v>
      </c>
    </row>
    <row r="169" ht="15.75" customHeight="1">
      <c r="A169" s="1">
        <v>42.0</v>
      </c>
      <c r="B169" s="1">
        <v>2.0</v>
      </c>
      <c r="C169" s="1" t="s">
        <v>6</v>
      </c>
    </row>
    <row r="170" ht="15.75" customHeight="1">
      <c r="A170" s="1">
        <v>43.0</v>
      </c>
      <c r="B170" s="1">
        <v>4.0</v>
      </c>
      <c r="C170" s="1" t="s">
        <v>3</v>
      </c>
    </row>
    <row r="171" ht="15.75" customHeight="1">
      <c r="A171" s="1">
        <v>43.0</v>
      </c>
      <c r="B171" s="1">
        <v>17.0</v>
      </c>
      <c r="C171" s="1" t="s">
        <v>4</v>
      </c>
    </row>
    <row r="172" ht="15.75" customHeight="1">
      <c r="A172" s="1">
        <v>43.0</v>
      </c>
      <c r="B172" s="1">
        <v>14.0</v>
      </c>
      <c r="C172" s="1" t="s">
        <v>5</v>
      </c>
    </row>
    <row r="173" ht="15.75" customHeight="1">
      <c r="A173" s="1">
        <v>43.0</v>
      </c>
      <c r="B173" s="1">
        <v>6.0</v>
      </c>
      <c r="C173" s="1" t="s">
        <v>6</v>
      </c>
    </row>
    <row r="174" ht="15.75" customHeight="1">
      <c r="A174" s="1">
        <v>44.0</v>
      </c>
      <c r="B174" s="1">
        <v>7.0</v>
      </c>
      <c r="C174" s="1" t="s">
        <v>3</v>
      </c>
    </row>
    <row r="175" ht="15.75" customHeight="1">
      <c r="A175" s="1">
        <v>44.0</v>
      </c>
      <c r="B175" s="1">
        <v>20.0</v>
      </c>
      <c r="C175" s="1" t="s">
        <v>4</v>
      </c>
    </row>
    <row r="176" ht="15.75" customHeight="1">
      <c r="A176" s="1">
        <v>44.0</v>
      </c>
      <c r="B176" s="1">
        <v>2.0</v>
      </c>
      <c r="C176" s="1" t="s">
        <v>5</v>
      </c>
    </row>
    <row r="177" ht="15.75" customHeight="1">
      <c r="A177" s="1">
        <v>44.0</v>
      </c>
      <c r="B177" s="1">
        <v>12.0</v>
      </c>
      <c r="C177" s="1" t="s">
        <v>6</v>
      </c>
    </row>
    <row r="178" ht="15.75" customHeight="1">
      <c r="A178" s="1">
        <v>45.0</v>
      </c>
      <c r="B178" s="1">
        <v>10.0</v>
      </c>
      <c r="C178" s="1" t="s">
        <v>3</v>
      </c>
    </row>
    <row r="179" ht="15.75" customHeight="1">
      <c r="A179" s="1">
        <v>45.0</v>
      </c>
      <c r="B179" s="1">
        <v>13.0</v>
      </c>
      <c r="C179" s="1" t="s">
        <v>4</v>
      </c>
    </row>
    <row r="180" ht="15.75" customHeight="1">
      <c r="A180" s="1">
        <v>45.0</v>
      </c>
      <c r="B180" s="1">
        <v>15.0</v>
      </c>
      <c r="C180" s="1" t="s">
        <v>5</v>
      </c>
    </row>
    <row r="181" ht="15.75" customHeight="1">
      <c r="A181" s="1">
        <v>45.0</v>
      </c>
      <c r="B181" s="1">
        <v>6.0</v>
      </c>
      <c r="C181" s="1" t="s">
        <v>6</v>
      </c>
    </row>
    <row r="182" ht="15.75" customHeight="1">
      <c r="A182" s="1">
        <v>46.0</v>
      </c>
      <c r="B182" s="1">
        <v>13.0</v>
      </c>
      <c r="C182" s="1" t="s">
        <v>3</v>
      </c>
    </row>
    <row r="183" ht="15.75" customHeight="1">
      <c r="A183" s="1">
        <v>46.0</v>
      </c>
      <c r="B183" s="1">
        <v>18.0</v>
      </c>
      <c r="C183" s="1" t="s">
        <v>4</v>
      </c>
    </row>
    <row r="184" ht="15.75" customHeight="1">
      <c r="A184" s="1">
        <v>46.0</v>
      </c>
      <c r="B184" s="1">
        <v>3.0</v>
      </c>
      <c r="C184" s="1" t="s">
        <v>5</v>
      </c>
    </row>
    <row r="185" ht="15.75" customHeight="1">
      <c r="A185" s="1">
        <v>46.0</v>
      </c>
      <c r="B185" s="1">
        <v>19.0</v>
      </c>
      <c r="C185" s="1" t="s">
        <v>6</v>
      </c>
    </row>
    <row r="186" ht="15.75" customHeight="1">
      <c r="A186" s="1">
        <v>47.0</v>
      </c>
      <c r="B186" s="1">
        <v>14.0</v>
      </c>
      <c r="C186" s="1" t="s">
        <v>3</v>
      </c>
    </row>
    <row r="187" ht="15.75" customHeight="1">
      <c r="A187" s="1">
        <v>47.0</v>
      </c>
      <c r="B187" s="1">
        <v>14.0</v>
      </c>
      <c r="C187" s="1" t="s">
        <v>4</v>
      </c>
    </row>
    <row r="188" ht="15.75" customHeight="1">
      <c r="A188" s="1">
        <v>47.0</v>
      </c>
      <c r="B188" s="1">
        <v>2.0</v>
      </c>
      <c r="C188" s="1" t="s">
        <v>5</v>
      </c>
    </row>
    <row r="189" ht="15.75" customHeight="1">
      <c r="A189" s="1">
        <v>47.0</v>
      </c>
      <c r="B189" s="1">
        <v>18.0</v>
      </c>
      <c r="C189" s="1" t="s">
        <v>6</v>
      </c>
    </row>
    <row r="190" ht="15.75" customHeight="1">
      <c r="A190" s="1">
        <v>48.0</v>
      </c>
      <c r="B190" s="1">
        <v>7.0</v>
      </c>
      <c r="C190" s="1" t="s">
        <v>3</v>
      </c>
    </row>
    <row r="191" ht="15.75" customHeight="1">
      <c r="A191" s="1">
        <v>48.0</v>
      </c>
      <c r="B191" s="1">
        <v>15.0</v>
      </c>
      <c r="C191" s="1" t="s">
        <v>4</v>
      </c>
    </row>
    <row r="192" ht="15.75" customHeight="1">
      <c r="A192" s="1">
        <v>48.0</v>
      </c>
      <c r="B192" s="1">
        <v>4.0</v>
      </c>
      <c r="C192" s="1" t="s">
        <v>5</v>
      </c>
    </row>
    <row r="193" ht="15.75" customHeight="1">
      <c r="A193" s="1">
        <v>48.0</v>
      </c>
      <c r="B193" s="1">
        <v>13.0</v>
      </c>
      <c r="C193" s="1" t="s">
        <v>6</v>
      </c>
    </row>
    <row r="194" ht="15.75" customHeight="1">
      <c r="A194" s="1">
        <v>49.0</v>
      </c>
      <c r="B194" s="1">
        <v>17.0</v>
      </c>
      <c r="C194" s="1" t="s">
        <v>3</v>
      </c>
    </row>
    <row r="195" ht="15.75" customHeight="1">
      <c r="A195" s="1">
        <v>49.0</v>
      </c>
      <c r="B195" s="1">
        <v>7.0</v>
      </c>
      <c r="C195" s="1" t="s">
        <v>4</v>
      </c>
    </row>
    <row r="196" ht="15.75" customHeight="1">
      <c r="A196" s="1">
        <v>49.0</v>
      </c>
      <c r="B196" s="1">
        <v>9.0</v>
      </c>
      <c r="C196" s="1" t="s">
        <v>5</v>
      </c>
    </row>
    <row r="197" ht="15.75" customHeight="1">
      <c r="A197" s="1">
        <v>49.0</v>
      </c>
      <c r="B197" s="1">
        <v>8.0</v>
      </c>
      <c r="C197" s="1" t="s">
        <v>6</v>
      </c>
    </row>
    <row r="198" ht="15.75" customHeight="1">
      <c r="A198" s="1">
        <v>50.0</v>
      </c>
      <c r="B198" s="1">
        <v>5.0</v>
      </c>
      <c r="C198" s="1" t="s">
        <v>3</v>
      </c>
    </row>
    <row r="199" ht="15.75" customHeight="1">
      <c r="A199" s="1">
        <v>50.0</v>
      </c>
      <c r="B199" s="1">
        <v>9.0</v>
      </c>
      <c r="C199" s="1" t="s">
        <v>4</v>
      </c>
    </row>
    <row r="200" ht="15.75" customHeight="1">
      <c r="A200" s="1">
        <v>50.0</v>
      </c>
      <c r="B200" s="1">
        <v>8.0</v>
      </c>
      <c r="C200" s="1" t="s">
        <v>5</v>
      </c>
    </row>
    <row r="201" ht="15.75" customHeight="1">
      <c r="A201" s="1">
        <v>50.0</v>
      </c>
      <c r="B201" s="1">
        <v>4.0</v>
      </c>
      <c r="C201" s="1" t="s">
        <v>6</v>
      </c>
    </row>
    <row r="202" ht="15.75" customHeight="1">
      <c r="A202" s="1">
        <v>51.0</v>
      </c>
      <c r="B202" s="1">
        <v>11.0</v>
      </c>
      <c r="C202" s="1" t="s">
        <v>3</v>
      </c>
    </row>
    <row r="203" ht="15.75" customHeight="1">
      <c r="A203" s="1">
        <v>51.0</v>
      </c>
      <c r="B203" s="1">
        <v>11.0</v>
      </c>
      <c r="C203" s="1" t="s">
        <v>4</v>
      </c>
    </row>
    <row r="204" ht="15.75" customHeight="1">
      <c r="A204" s="1">
        <v>51.0</v>
      </c>
      <c r="B204" s="1">
        <v>12.0</v>
      </c>
      <c r="C204" s="1" t="s">
        <v>5</v>
      </c>
    </row>
    <row r="205" ht="15.75" customHeight="1">
      <c r="A205" s="1">
        <v>51.0</v>
      </c>
      <c r="B205" s="1">
        <v>20.0</v>
      </c>
      <c r="C205" s="1" t="s">
        <v>6</v>
      </c>
    </row>
    <row r="206" ht="15.75" customHeight="1">
      <c r="A206" s="1">
        <v>52.0</v>
      </c>
      <c r="B206" s="1">
        <v>10.0</v>
      </c>
      <c r="C206" s="1" t="s">
        <v>3</v>
      </c>
    </row>
    <row r="207" ht="15.75" customHeight="1">
      <c r="A207" s="1">
        <v>52.0</v>
      </c>
      <c r="B207" s="1">
        <v>9.0</v>
      </c>
      <c r="C207" s="1" t="s">
        <v>4</v>
      </c>
    </row>
    <row r="208" ht="15.75" customHeight="1">
      <c r="A208" s="1">
        <v>52.0</v>
      </c>
      <c r="B208" s="1">
        <v>1.0</v>
      </c>
      <c r="C208" s="1" t="s">
        <v>5</v>
      </c>
    </row>
    <row r="209" ht="15.75" customHeight="1">
      <c r="A209" s="1">
        <v>52.0</v>
      </c>
      <c r="B209" s="1">
        <v>18.0</v>
      </c>
      <c r="C209" s="1" t="s">
        <v>6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10.56"/>
  </cols>
  <sheetData>
    <row r="1" ht="15.75" customHeight="1">
      <c r="A1" s="2"/>
      <c r="B1" s="3" t="s">
        <v>7</v>
      </c>
      <c r="C1" s="3" t="s">
        <v>8</v>
      </c>
      <c r="D1" s="3" t="s">
        <v>9</v>
      </c>
    </row>
    <row r="2" ht="15.75" customHeight="1">
      <c r="B2" s="1">
        <v>1.0</v>
      </c>
      <c r="C2" s="1">
        <v>6.0</v>
      </c>
      <c r="D2" s="1" t="s">
        <v>3</v>
      </c>
    </row>
    <row r="3" ht="15.75" customHeight="1">
      <c r="B3" s="1">
        <v>1.0</v>
      </c>
      <c r="C3" s="1">
        <v>15.0</v>
      </c>
      <c r="D3" s="1" t="s">
        <v>4</v>
      </c>
    </row>
    <row r="4" ht="15.75" customHeight="1">
      <c r="B4" s="1">
        <v>1.0</v>
      </c>
      <c r="C4" s="1">
        <v>12.0</v>
      </c>
      <c r="D4" s="1" t="s">
        <v>5</v>
      </c>
    </row>
    <row r="5" ht="15.75" customHeight="1">
      <c r="B5" s="1">
        <v>1.0</v>
      </c>
      <c r="C5" s="1">
        <v>6.0</v>
      </c>
      <c r="D5" s="1" t="s">
        <v>6</v>
      </c>
    </row>
    <row r="6" ht="15.75" customHeight="1">
      <c r="B6" s="1">
        <v>2.0</v>
      </c>
      <c r="C6" s="1">
        <v>16.0</v>
      </c>
      <c r="D6" s="1" t="s">
        <v>3</v>
      </c>
    </row>
    <row r="7" ht="15.75" customHeight="1">
      <c r="B7" s="1">
        <v>2.0</v>
      </c>
      <c r="C7" s="1">
        <v>7.0</v>
      </c>
      <c r="D7" s="1" t="s">
        <v>4</v>
      </c>
    </row>
    <row r="8" ht="15.75" customHeight="1">
      <c r="B8" s="1">
        <v>2.0</v>
      </c>
      <c r="C8" s="1">
        <v>7.0</v>
      </c>
      <c r="D8" s="1" t="s">
        <v>5</v>
      </c>
    </row>
    <row r="9" ht="15.75" customHeight="1">
      <c r="B9" s="1">
        <v>2.0</v>
      </c>
      <c r="C9" s="1">
        <v>18.0</v>
      </c>
      <c r="D9" s="1" t="s">
        <v>6</v>
      </c>
    </row>
    <row r="10" ht="15.75" customHeight="1">
      <c r="B10" s="1">
        <v>3.0</v>
      </c>
      <c r="C10" s="1">
        <v>5.0</v>
      </c>
      <c r="D10" s="1" t="s">
        <v>3</v>
      </c>
    </row>
    <row r="11" ht="15.75" customHeight="1">
      <c r="B11" s="1">
        <v>3.0</v>
      </c>
      <c r="C11" s="1">
        <v>8.0</v>
      </c>
      <c r="D11" s="1" t="s">
        <v>4</v>
      </c>
    </row>
    <row r="12" ht="15.75" customHeight="1">
      <c r="B12" s="1">
        <v>3.0</v>
      </c>
      <c r="C12" s="1">
        <v>4.0</v>
      </c>
      <c r="D12" s="1" t="s">
        <v>5</v>
      </c>
    </row>
    <row r="13" ht="15.75" customHeight="1">
      <c r="B13" s="1">
        <v>3.0</v>
      </c>
      <c r="C13" s="1">
        <v>9.0</v>
      </c>
      <c r="D13" s="1" t="s">
        <v>6</v>
      </c>
    </row>
    <row r="14" ht="15.75" customHeight="1">
      <c r="B14" s="1">
        <v>4.0</v>
      </c>
      <c r="C14" s="1">
        <v>20.0</v>
      </c>
      <c r="D14" s="1" t="s">
        <v>3</v>
      </c>
    </row>
    <row r="15" ht="15.75" customHeight="1">
      <c r="B15" s="1">
        <v>4.0</v>
      </c>
      <c r="C15" s="1">
        <v>12.0</v>
      </c>
      <c r="D15" s="1" t="s">
        <v>4</v>
      </c>
    </row>
    <row r="16" ht="15.75" customHeight="1">
      <c r="B16" s="1">
        <v>4.0</v>
      </c>
      <c r="C16" s="1">
        <v>1.0</v>
      </c>
      <c r="D16" s="1" t="s">
        <v>5</v>
      </c>
    </row>
    <row r="17" ht="15.75" customHeight="1">
      <c r="B17" s="1">
        <v>4.0</v>
      </c>
      <c r="C17" s="1">
        <v>14.0</v>
      </c>
      <c r="D17" s="1" t="s">
        <v>6</v>
      </c>
    </row>
    <row r="18" ht="15.75" customHeight="1">
      <c r="B18" s="1">
        <v>5.0</v>
      </c>
      <c r="C18" s="1">
        <v>4.0</v>
      </c>
      <c r="D18" s="1" t="s">
        <v>3</v>
      </c>
    </row>
    <row r="19" ht="15.75" customHeight="1">
      <c r="B19" s="1">
        <v>5.0</v>
      </c>
      <c r="C19" s="1">
        <v>20.0</v>
      </c>
      <c r="D19" s="1" t="s">
        <v>4</v>
      </c>
    </row>
    <row r="20" ht="15.75" customHeight="1">
      <c r="B20" s="1">
        <v>5.0</v>
      </c>
      <c r="C20" s="1">
        <v>18.0</v>
      </c>
      <c r="D20" s="1" t="s">
        <v>5</v>
      </c>
    </row>
    <row r="21" ht="15.75" customHeight="1">
      <c r="B21" s="1">
        <v>5.0</v>
      </c>
      <c r="C21" s="1">
        <v>7.0</v>
      </c>
      <c r="D21" s="1" t="s">
        <v>6</v>
      </c>
    </row>
    <row r="22" ht="15.75" customHeight="1">
      <c r="B22" s="1">
        <v>6.0</v>
      </c>
      <c r="C22" s="1">
        <v>5.0</v>
      </c>
      <c r="D22" s="1" t="s">
        <v>3</v>
      </c>
    </row>
    <row r="23" ht="15.75" customHeight="1">
      <c r="B23" s="1">
        <v>6.0</v>
      </c>
      <c r="C23" s="1">
        <v>6.0</v>
      </c>
      <c r="D23" s="1" t="s">
        <v>4</v>
      </c>
    </row>
    <row r="24" ht="15.75" customHeight="1">
      <c r="B24" s="1">
        <v>6.0</v>
      </c>
      <c r="C24" s="1">
        <v>4.0</v>
      </c>
      <c r="D24" s="1" t="s">
        <v>5</v>
      </c>
    </row>
    <row r="25" ht="15.75" customHeight="1">
      <c r="B25" s="1">
        <v>6.0</v>
      </c>
      <c r="C25" s="1">
        <v>11.0</v>
      </c>
      <c r="D25" s="1" t="s">
        <v>6</v>
      </c>
    </row>
    <row r="26" ht="15.75" customHeight="1">
      <c r="B26" s="1">
        <v>7.0</v>
      </c>
      <c r="C26" s="1">
        <v>13.0</v>
      </c>
      <c r="D26" s="1" t="s">
        <v>3</v>
      </c>
    </row>
    <row r="27" ht="15.75" customHeight="1">
      <c r="B27" s="1">
        <v>7.0</v>
      </c>
      <c r="C27" s="1">
        <v>5.0</v>
      </c>
      <c r="D27" s="1" t="s">
        <v>4</v>
      </c>
    </row>
    <row r="28" ht="15.75" customHeight="1">
      <c r="B28" s="1">
        <v>7.0</v>
      </c>
      <c r="C28" s="1">
        <v>9.0</v>
      </c>
      <c r="D28" s="1" t="s">
        <v>5</v>
      </c>
    </row>
    <row r="29" ht="15.75" customHeight="1">
      <c r="B29" s="1">
        <v>7.0</v>
      </c>
      <c r="C29" s="1">
        <v>3.0</v>
      </c>
      <c r="D29" s="1" t="s">
        <v>6</v>
      </c>
    </row>
    <row r="30" ht="15.75" customHeight="1">
      <c r="B30" s="1">
        <v>8.0</v>
      </c>
      <c r="C30" s="1">
        <v>5.0</v>
      </c>
      <c r="D30" s="1" t="s">
        <v>3</v>
      </c>
    </row>
    <row r="31" ht="15.75" customHeight="1">
      <c r="B31" s="1">
        <v>8.0</v>
      </c>
      <c r="C31" s="1">
        <v>18.0</v>
      </c>
      <c r="D31" s="1" t="s">
        <v>4</v>
      </c>
    </row>
    <row r="32" ht="15.75" customHeight="1">
      <c r="B32" s="1">
        <v>8.0</v>
      </c>
      <c r="C32" s="1">
        <v>9.0</v>
      </c>
      <c r="D32" s="1" t="s">
        <v>5</v>
      </c>
    </row>
    <row r="33" ht="15.75" customHeight="1">
      <c r="B33" s="1">
        <v>8.0</v>
      </c>
      <c r="C33" s="1">
        <v>17.0</v>
      </c>
      <c r="D33" s="1" t="s">
        <v>6</v>
      </c>
    </row>
    <row r="34" ht="15.75" customHeight="1">
      <c r="B34" s="1">
        <v>9.0</v>
      </c>
      <c r="C34" s="1">
        <v>2.0</v>
      </c>
      <c r="D34" s="1" t="s">
        <v>3</v>
      </c>
    </row>
    <row r="35" ht="15.75" customHeight="1">
      <c r="B35" s="1">
        <v>9.0</v>
      </c>
      <c r="C35" s="1">
        <v>9.0</v>
      </c>
      <c r="D35" s="1" t="s">
        <v>4</v>
      </c>
    </row>
    <row r="36" ht="15.75" customHeight="1">
      <c r="B36" s="1">
        <v>9.0</v>
      </c>
      <c r="C36" s="1">
        <v>11.0</v>
      </c>
      <c r="D36" s="1" t="s">
        <v>5</v>
      </c>
    </row>
    <row r="37" ht="15.75" customHeight="1">
      <c r="B37" s="1">
        <v>9.0</v>
      </c>
      <c r="C37" s="1">
        <v>12.0</v>
      </c>
      <c r="D37" s="1" t="s">
        <v>6</v>
      </c>
    </row>
    <row r="38" ht="15.75" customHeight="1">
      <c r="B38" s="1">
        <v>10.0</v>
      </c>
      <c r="C38" s="1">
        <v>7.0</v>
      </c>
      <c r="D38" s="1" t="s">
        <v>3</v>
      </c>
    </row>
    <row r="39" ht="15.75" customHeight="1">
      <c r="B39" s="1">
        <v>10.0</v>
      </c>
      <c r="C39" s="1">
        <v>14.0</v>
      </c>
      <c r="D39" s="1" t="s">
        <v>4</v>
      </c>
    </row>
    <row r="40" ht="15.75" customHeight="1">
      <c r="B40" s="1">
        <v>10.0</v>
      </c>
      <c r="C40" s="1">
        <v>18.0</v>
      </c>
      <c r="D40" s="1" t="s">
        <v>5</v>
      </c>
    </row>
    <row r="41" ht="15.75" customHeight="1">
      <c r="B41" s="1">
        <v>10.0</v>
      </c>
      <c r="C41" s="1">
        <v>4.0</v>
      </c>
      <c r="D41" s="1" t="s">
        <v>6</v>
      </c>
    </row>
    <row r="42" ht="15.75" customHeight="1">
      <c r="B42" s="1">
        <v>11.0</v>
      </c>
      <c r="C42" s="1">
        <v>13.0</v>
      </c>
      <c r="D42" s="1" t="s">
        <v>3</v>
      </c>
    </row>
    <row r="43" ht="15.75" customHeight="1">
      <c r="B43" s="1">
        <v>11.0</v>
      </c>
      <c r="C43" s="1">
        <v>18.0</v>
      </c>
      <c r="D43" s="1" t="s">
        <v>4</v>
      </c>
    </row>
    <row r="44" ht="15.75" customHeight="1">
      <c r="B44" s="1">
        <v>11.0</v>
      </c>
      <c r="C44" s="1">
        <v>9.0</v>
      </c>
      <c r="D44" s="1" t="s">
        <v>5</v>
      </c>
    </row>
    <row r="45" ht="15.75" customHeight="1">
      <c r="B45" s="1">
        <v>11.0</v>
      </c>
      <c r="C45" s="1">
        <v>5.0</v>
      </c>
      <c r="D45" s="1" t="s">
        <v>6</v>
      </c>
    </row>
    <row r="46" ht="15.75" customHeight="1">
      <c r="B46" s="1">
        <v>12.0</v>
      </c>
      <c r="C46" s="1">
        <v>6.0</v>
      </c>
      <c r="D46" s="1" t="s">
        <v>3</v>
      </c>
    </row>
    <row r="47" ht="15.75" customHeight="1">
      <c r="B47" s="1">
        <v>12.0</v>
      </c>
      <c r="C47" s="1">
        <v>16.0</v>
      </c>
      <c r="D47" s="1" t="s">
        <v>4</v>
      </c>
    </row>
    <row r="48" ht="15.75" customHeight="1">
      <c r="B48" s="1">
        <v>12.0</v>
      </c>
      <c r="C48" s="1">
        <v>10.0</v>
      </c>
      <c r="D48" s="1" t="s">
        <v>5</v>
      </c>
    </row>
    <row r="49" ht="15.75" customHeight="1">
      <c r="B49" s="1">
        <v>12.0</v>
      </c>
      <c r="C49" s="1">
        <v>12.0</v>
      </c>
      <c r="D49" s="1" t="s">
        <v>6</v>
      </c>
    </row>
    <row r="50" ht="15.75" customHeight="1">
      <c r="B50" s="1">
        <v>13.0</v>
      </c>
      <c r="C50" s="1">
        <v>1.0</v>
      </c>
      <c r="D50" s="1" t="s">
        <v>3</v>
      </c>
    </row>
    <row r="51" ht="15.75" customHeight="1">
      <c r="B51" s="1">
        <v>13.0</v>
      </c>
      <c r="C51" s="1">
        <v>15.0</v>
      </c>
      <c r="D51" s="1" t="s">
        <v>4</v>
      </c>
    </row>
    <row r="52" ht="15.75" customHeight="1">
      <c r="B52" s="1">
        <v>13.0</v>
      </c>
      <c r="C52" s="1">
        <v>4.0</v>
      </c>
      <c r="D52" s="1" t="s">
        <v>5</v>
      </c>
    </row>
    <row r="53" ht="15.75" customHeight="1">
      <c r="B53" s="1">
        <v>13.0</v>
      </c>
      <c r="C53" s="1">
        <v>13.0</v>
      </c>
      <c r="D53" s="1" t="s">
        <v>6</v>
      </c>
    </row>
    <row r="54" ht="15.75" customHeight="1">
      <c r="B54" s="1">
        <v>14.0</v>
      </c>
      <c r="C54" s="1">
        <v>4.0</v>
      </c>
      <c r="D54" s="1" t="s">
        <v>3</v>
      </c>
    </row>
    <row r="55" ht="15.75" customHeight="1">
      <c r="B55" s="1">
        <v>14.0</v>
      </c>
      <c r="C55" s="1">
        <v>14.0</v>
      </c>
      <c r="D55" s="1" t="s">
        <v>4</v>
      </c>
    </row>
    <row r="56" ht="15.75" customHeight="1">
      <c r="B56" s="1">
        <v>14.0</v>
      </c>
      <c r="C56" s="1">
        <v>4.0</v>
      </c>
      <c r="D56" s="1" t="s">
        <v>5</v>
      </c>
    </row>
    <row r="57" ht="15.75" customHeight="1">
      <c r="B57" s="1">
        <v>14.0</v>
      </c>
      <c r="C57" s="1">
        <v>10.0</v>
      </c>
      <c r="D57" s="1" t="s">
        <v>6</v>
      </c>
    </row>
    <row r="58" ht="15.75" customHeight="1">
      <c r="B58" s="1">
        <v>15.0</v>
      </c>
      <c r="C58" s="1">
        <v>20.0</v>
      </c>
      <c r="D58" s="1" t="s">
        <v>3</v>
      </c>
    </row>
    <row r="59" ht="15.75" customHeight="1">
      <c r="B59" s="1">
        <v>15.0</v>
      </c>
      <c r="C59" s="1">
        <v>18.0</v>
      </c>
      <c r="D59" s="1" t="s">
        <v>4</v>
      </c>
    </row>
    <row r="60" ht="15.75" customHeight="1">
      <c r="B60" s="1">
        <v>15.0</v>
      </c>
      <c r="C60" s="1">
        <v>1.0</v>
      </c>
      <c r="D60" s="1" t="s">
        <v>5</v>
      </c>
    </row>
    <row r="61" ht="15.75" customHeight="1">
      <c r="B61" s="1">
        <v>15.0</v>
      </c>
      <c r="C61" s="1">
        <v>12.0</v>
      </c>
      <c r="D61" s="1" t="s">
        <v>6</v>
      </c>
    </row>
    <row r="62" ht="15.75" customHeight="1">
      <c r="B62" s="1">
        <v>16.0</v>
      </c>
      <c r="C62" s="1">
        <v>2.0</v>
      </c>
      <c r="D62" s="1" t="s">
        <v>3</v>
      </c>
    </row>
    <row r="63" ht="15.75" customHeight="1">
      <c r="B63" s="1">
        <v>16.0</v>
      </c>
      <c r="C63" s="1">
        <v>13.0</v>
      </c>
      <c r="D63" s="1" t="s">
        <v>4</v>
      </c>
    </row>
    <row r="64" ht="15.75" customHeight="1">
      <c r="B64" s="1">
        <v>16.0</v>
      </c>
      <c r="C64" s="1">
        <v>17.0</v>
      </c>
      <c r="D64" s="1" t="s">
        <v>5</v>
      </c>
    </row>
    <row r="65" ht="15.75" customHeight="1">
      <c r="B65" s="1">
        <v>16.0</v>
      </c>
      <c r="C65" s="1">
        <v>18.0</v>
      </c>
      <c r="D65" s="1" t="s">
        <v>6</v>
      </c>
    </row>
    <row r="66" ht="15.75" customHeight="1">
      <c r="B66" s="1">
        <v>17.0</v>
      </c>
      <c r="C66" s="1">
        <v>5.0</v>
      </c>
      <c r="D66" s="1" t="s">
        <v>3</v>
      </c>
    </row>
    <row r="67" ht="15.75" customHeight="1">
      <c r="B67" s="1">
        <v>17.0</v>
      </c>
      <c r="C67" s="1">
        <v>16.0</v>
      </c>
      <c r="D67" s="1" t="s">
        <v>4</v>
      </c>
    </row>
    <row r="68" ht="15.75" customHeight="1">
      <c r="B68" s="1">
        <v>17.0</v>
      </c>
      <c r="C68" s="1">
        <v>2.0</v>
      </c>
      <c r="D68" s="1" t="s">
        <v>5</v>
      </c>
    </row>
    <row r="69" ht="15.75" customHeight="1">
      <c r="B69" s="1">
        <v>17.0</v>
      </c>
      <c r="C69" s="1">
        <v>11.0</v>
      </c>
      <c r="D69" s="1" t="s">
        <v>6</v>
      </c>
    </row>
    <row r="70" ht="15.75" customHeight="1">
      <c r="B70" s="1">
        <v>18.0</v>
      </c>
      <c r="C70" s="1">
        <v>1.0</v>
      </c>
      <c r="D70" s="1" t="s">
        <v>3</v>
      </c>
    </row>
    <row r="71" ht="15.75" customHeight="1">
      <c r="B71" s="1">
        <v>18.0</v>
      </c>
      <c r="C71" s="1">
        <v>20.0</v>
      </c>
      <c r="D71" s="1" t="s">
        <v>4</v>
      </c>
    </row>
    <row r="72" ht="15.75" customHeight="1">
      <c r="B72" s="1">
        <v>18.0</v>
      </c>
      <c r="C72" s="1">
        <v>14.0</v>
      </c>
      <c r="D72" s="1" t="s">
        <v>5</v>
      </c>
    </row>
    <row r="73" ht="15.75" customHeight="1">
      <c r="B73" s="1">
        <v>18.0</v>
      </c>
      <c r="C73" s="1">
        <v>3.0</v>
      </c>
      <c r="D73" s="1" t="s">
        <v>6</v>
      </c>
    </row>
    <row r="74" ht="15.75" customHeight="1">
      <c r="B74" s="1">
        <v>19.0</v>
      </c>
      <c r="C74" s="1">
        <v>2.0</v>
      </c>
      <c r="D74" s="1" t="s">
        <v>3</v>
      </c>
    </row>
    <row r="75" ht="15.75" customHeight="1">
      <c r="B75" s="1">
        <v>19.0</v>
      </c>
      <c r="C75" s="1">
        <v>18.0</v>
      </c>
      <c r="D75" s="1" t="s">
        <v>4</v>
      </c>
    </row>
    <row r="76" ht="15.75" customHeight="1">
      <c r="B76" s="1">
        <v>19.0</v>
      </c>
      <c r="C76" s="1">
        <v>16.0</v>
      </c>
      <c r="D76" s="1" t="s">
        <v>5</v>
      </c>
    </row>
    <row r="77" ht="15.75" customHeight="1">
      <c r="B77" s="1">
        <v>19.0</v>
      </c>
      <c r="C77" s="1">
        <v>18.0</v>
      </c>
      <c r="D77" s="1" t="s">
        <v>6</v>
      </c>
    </row>
    <row r="78" ht="15.75" customHeight="1">
      <c r="B78" s="1">
        <v>20.0</v>
      </c>
      <c r="C78" s="1">
        <v>11.0</v>
      </c>
      <c r="D78" s="1" t="s">
        <v>3</v>
      </c>
    </row>
    <row r="79" ht="15.75" customHeight="1">
      <c r="B79" s="1">
        <v>20.0</v>
      </c>
      <c r="C79" s="1">
        <v>13.0</v>
      </c>
      <c r="D79" s="1" t="s">
        <v>4</v>
      </c>
    </row>
    <row r="80" ht="15.75" customHeight="1">
      <c r="B80" s="1">
        <v>20.0</v>
      </c>
      <c r="C80" s="1">
        <v>9.0</v>
      </c>
      <c r="D80" s="1" t="s">
        <v>5</v>
      </c>
    </row>
    <row r="81" ht="15.75" customHeight="1">
      <c r="B81" s="1">
        <v>20.0</v>
      </c>
      <c r="C81" s="1">
        <v>8.0</v>
      </c>
      <c r="D81" s="1" t="s">
        <v>6</v>
      </c>
    </row>
    <row r="82" ht="15.75" customHeight="1">
      <c r="B82" s="1">
        <v>21.0</v>
      </c>
      <c r="C82" s="1">
        <v>6.0</v>
      </c>
      <c r="D82" s="1" t="s">
        <v>3</v>
      </c>
    </row>
    <row r="83" ht="15.75" customHeight="1">
      <c r="B83" s="1">
        <v>21.0</v>
      </c>
      <c r="C83" s="1">
        <v>18.0</v>
      </c>
      <c r="D83" s="1" t="s">
        <v>4</v>
      </c>
    </row>
    <row r="84" ht="15.75" customHeight="1">
      <c r="B84" s="1">
        <v>21.0</v>
      </c>
      <c r="C84" s="1">
        <v>1.0</v>
      </c>
      <c r="D84" s="1" t="s">
        <v>5</v>
      </c>
    </row>
    <row r="85" ht="15.75" customHeight="1">
      <c r="B85" s="1">
        <v>21.0</v>
      </c>
      <c r="C85" s="1">
        <v>11.0</v>
      </c>
      <c r="D85" s="1" t="s">
        <v>6</v>
      </c>
    </row>
    <row r="86" ht="15.75" customHeight="1">
      <c r="B86" s="1">
        <v>22.0</v>
      </c>
      <c r="C86" s="1">
        <v>3.0</v>
      </c>
      <c r="D86" s="1" t="s">
        <v>3</v>
      </c>
    </row>
    <row r="87" ht="15.75" customHeight="1">
      <c r="B87" s="1">
        <v>22.0</v>
      </c>
      <c r="C87" s="1">
        <v>18.0</v>
      </c>
      <c r="D87" s="1" t="s">
        <v>4</v>
      </c>
    </row>
    <row r="88" ht="15.75" customHeight="1">
      <c r="B88" s="1">
        <v>22.0</v>
      </c>
      <c r="C88" s="1">
        <v>13.0</v>
      </c>
      <c r="D88" s="1" t="s">
        <v>5</v>
      </c>
    </row>
    <row r="89" ht="15.75" customHeight="1">
      <c r="B89" s="1">
        <v>22.0</v>
      </c>
      <c r="C89" s="1">
        <v>6.0</v>
      </c>
      <c r="D89" s="1" t="s">
        <v>6</v>
      </c>
    </row>
    <row r="90" ht="15.75" customHeight="1">
      <c r="B90" s="1">
        <v>23.0</v>
      </c>
      <c r="C90" s="1">
        <v>15.0</v>
      </c>
      <c r="D90" s="1" t="s">
        <v>3</v>
      </c>
    </row>
    <row r="91" ht="15.75" customHeight="1">
      <c r="B91" s="1">
        <v>23.0</v>
      </c>
      <c r="C91" s="1">
        <v>12.0</v>
      </c>
      <c r="D91" s="1" t="s">
        <v>4</v>
      </c>
    </row>
    <row r="92" ht="15.75" customHeight="1">
      <c r="B92" s="1">
        <v>23.0</v>
      </c>
      <c r="C92" s="1">
        <v>10.0</v>
      </c>
      <c r="D92" s="1" t="s">
        <v>5</v>
      </c>
    </row>
    <row r="93" ht="15.75" customHeight="1">
      <c r="B93" s="1">
        <v>23.0</v>
      </c>
      <c r="C93" s="1">
        <v>5.0</v>
      </c>
      <c r="D93" s="1" t="s">
        <v>6</v>
      </c>
    </row>
    <row r="94" ht="15.75" customHeight="1">
      <c r="B94" s="1">
        <v>24.0</v>
      </c>
      <c r="C94" s="1">
        <v>19.0</v>
      </c>
      <c r="D94" s="1" t="s">
        <v>3</v>
      </c>
    </row>
    <row r="95" ht="15.75" customHeight="1">
      <c r="B95" s="1">
        <v>24.0</v>
      </c>
      <c r="C95" s="1">
        <v>8.0</v>
      </c>
      <c r="D95" s="1" t="s">
        <v>4</v>
      </c>
    </row>
    <row r="96" ht="15.75" customHeight="1">
      <c r="B96" s="1">
        <v>24.0</v>
      </c>
      <c r="C96" s="1">
        <v>9.0</v>
      </c>
      <c r="D96" s="1" t="s">
        <v>5</v>
      </c>
    </row>
    <row r="97" ht="15.75" customHeight="1">
      <c r="B97" s="1">
        <v>24.0</v>
      </c>
      <c r="C97" s="1">
        <v>2.0</v>
      </c>
      <c r="D97" s="1" t="s">
        <v>6</v>
      </c>
    </row>
    <row r="98" ht="15.75" customHeight="1">
      <c r="B98" s="1">
        <v>25.0</v>
      </c>
      <c r="C98" s="1">
        <v>13.0</v>
      </c>
      <c r="D98" s="1" t="s">
        <v>3</v>
      </c>
    </row>
    <row r="99" ht="15.75" customHeight="1">
      <c r="B99" s="1">
        <v>25.0</v>
      </c>
      <c r="C99" s="1">
        <v>16.0</v>
      </c>
      <c r="D99" s="1" t="s">
        <v>4</v>
      </c>
    </row>
    <row r="100" ht="15.75" customHeight="1">
      <c r="B100" s="1">
        <v>25.0</v>
      </c>
      <c r="C100" s="1">
        <v>1.0</v>
      </c>
      <c r="D100" s="1" t="s">
        <v>5</v>
      </c>
    </row>
    <row r="101" ht="15.75" customHeight="1">
      <c r="B101" s="1">
        <v>25.0</v>
      </c>
      <c r="C101" s="1">
        <v>1.0</v>
      </c>
      <c r="D101" s="1" t="s">
        <v>6</v>
      </c>
    </row>
    <row r="102" ht="15.75" customHeight="1">
      <c r="B102" s="1">
        <v>26.0</v>
      </c>
      <c r="C102" s="1">
        <v>11.0</v>
      </c>
      <c r="D102" s="1" t="s">
        <v>3</v>
      </c>
    </row>
    <row r="103" ht="15.75" customHeight="1">
      <c r="B103" s="1">
        <v>26.0</v>
      </c>
      <c r="C103" s="1">
        <v>1.0</v>
      </c>
      <c r="D103" s="1" t="s">
        <v>4</v>
      </c>
    </row>
    <row r="104" ht="15.75" customHeight="1">
      <c r="B104" s="1">
        <v>26.0</v>
      </c>
      <c r="C104" s="1">
        <v>1.0</v>
      </c>
      <c r="D104" s="1" t="s">
        <v>5</v>
      </c>
    </row>
    <row r="105" ht="15.75" customHeight="1">
      <c r="B105" s="1">
        <v>26.0</v>
      </c>
      <c r="C105" s="1">
        <v>10.0</v>
      </c>
      <c r="D105" s="1" t="s">
        <v>6</v>
      </c>
    </row>
    <row r="106" ht="15.75" customHeight="1">
      <c r="B106" s="1">
        <v>27.0</v>
      </c>
      <c r="C106" s="1">
        <v>9.0</v>
      </c>
      <c r="D106" s="1" t="s">
        <v>3</v>
      </c>
    </row>
    <row r="107" ht="15.75" customHeight="1">
      <c r="B107" s="1">
        <v>27.0</v>
      </c>
      <c r="C107" s="1">
        <v>6.0</v>
      </c>
      <c r="D107" s="1" t="s">
        <v>4</v>
      </c>
    </row>
    <row r="108" ht="15.75" customHeight="1">
      <c r="B108" s="1">
        <v>27.0</v>
      </c>
      <c r="C108" s="1">
        <v>14.0</v>
      </c>
      <c r="D108" s="1" t="s">
        <v>5</v>
      </c>
    </row>
    <row r="109" ht="15.75" customHeight="1">
      <c r="B109" s="1">
        <v>27.0</v>
      </c>
      <c r="C109" s="1">
        <v>5.0</v>
      </c>
      <c r="D109" s="1" t="s">
        <v>6</v>
      </c>
    </row>
    <row r="110" ht="15.75" customHeight="1">
      <c r="B110" s="1">
        <v>28.0</v>
      </c>
      <c r="C110" s="1">
        <v>4.0</v>
      </c>
      <c r="D110" s="1" t="s">
        <v>3</v>
      </c>
    </row>
    <row r="111" ht="15.75" customHeight="1">
      <c r="B111" s="1">
        <v>28.0</v>
      </c>
      <c r="C111" s="1">
        <v>12.0</v>
      </c>
      <c r="D111" s="1" t="s">
        <v>4</v>
      </c>
    </row>
    <row r="112" ht="15.75" customHeight="1">
      <c r="B112" s="1">
        <v>28.0</v>
      </c>
      <c r="C112" s="1">
        <v>8.0</v>
      </c>
      <c r="D112" s="1" t="s">
        <v>5</v>
      </c>
    </row>
    <row r="113" ht="15.75" customHeight="1">
      <c r="B113" s="1">
        <v>28.0</v>
      </c>
      <c r="C113" s="1">
        <v>13.0</v>
      </c>
      <c r="D113" s="1" t="s">
        <v>6</v>
      </c>
    </row>
    <row r="114" ht="15.75" customHeight="1">
      <c r="B114" s="1">
        <v>29.0</v>
      </c>
      <c r="C114" s="1">
        <v>15.0</v>
      </c>
      <c r="D114" s="1" t="s">
        <v>3</v>
      </c>
    </row>
    <row r="115" ht="15.75" customHeight="1">
      <c r="B115" s="1">
        <v>29.0</v>
      </c>
      <c r="C115" s="1">
        <v>18.0</v>
      </c>
      <c r="D115" s="1" t="s">
        <v>4</v>
      </c>
    </row>
    <row r="116" ht="15.75" customHeight="1">
      <c r="B116" s="1">
        <v>29.0</v>
      </c>
      <c r="C116" s="1">
        <v>6.0</v>
      </c>
      <c r="D116" s="1" t="s">
        <v>5</v>
      </c>
    </row>
    <row r="117" ht="15.75" customHeight="1">
      <c r="B117" s="1">
        <v>29.0</v>
      </c>
      <c r="C117" s="1">
        <v>4.0</v>
      </c>
      <c r="D117" s="1" t="s">
        <v>6</v>
      </c>
    </row>
    <row r="118" ht="15.75" customHeight="1">
      <c r="B118" s="1">
        <v>30.0</v>
      </c>
      <c r="C118" s="1">
        <v>17.0</v>
      </c>
      <c r="D118" s="1" t="s">
        <v>3</v>
      </c>
    </row>
    <row r="119" ht="15.75" customHeight="1">
      <c r="B119" s="1">
        <v>30.0</v>
      </c>
      <c r="C119" s="1">
        <v>17.0</v>
      </c>
      <c r="D119" s="1" t="s">
        <v>4</v>
      </c>
    </row>
    <row r="120" ht="15.75" customHeight="1">
      <c r="B120" s="1">
        <v>30.0</v>
      </c>
      <c r="C120" s="1">
        <v>7.0</v>
      </c>
      <c r="D120" s="1" t="s">
        <v>5</v>
      </c>
    </row>
    <row r="121" ht="15.75" customHeight="1">
      <c r="B121" s="1">
        <v>30.0</v>
      </c>
      <c r="C121" s="1">
        <v>20.0</v>
      </c>
      <c r="D121" s="1" t="s">
        <v>6</v>
      </c>
    </row>
    <row r="122" ht="15.75" customHeight="1">
      <c r="B122" s="1">
        <v>31.0</v>
      </c>
      <c r="C122" s="1">
        <v>1.0</v>
      </c>
      <c r="D122" s="1" t="s">
        <v>3</v>
      </c>
    </row>
    <row r="123" ht="15.75" customHeight="1">
      <c r="B123" s="1">
        <v>31.0</v>
      </c>
      <c r="C123" s="1">
        <v>16.0</v>
      </c>
      <c r="D123" s="1" t="s">
        <v>4</v>
      </c>
    </row>
    <row r="124" ht="15.75" customHeight="1">
      <c r="B124" s="1">
        <v>31.0</v>
      </c>
      <c r="C124" s="1">
        <v>2.0</v>
      </c>
      <c r="D124" s="1" t="s">
        <v>5</v>
      </c>
    </row>
    <row r="125" ht="15.75" customHeight="1">
      <c r="B125" s="1">
        <v>31.0</v>
      </c>
      <c r="C125" s="1">
        <v>13.0</v>
      </c>
      <c r="D125" s="1" t="s">
        <v>6</v>
      </c>
    </row>
    <row r="126" ht="15.75" customHeight="1">
      <c r="B126" s="1">
        <v>32.0</v>
      </c>
      <c r="C126" s="1">
        <v>2.0</v>
      </c>
      <c r="D126" s="1" t="s">
        <v>3</v>
      </c>
    </row>
    <row r="127" ht="15.75" customHeight="1">
      <c r="B127" s="1">
        <v>32.0</v>
      </c>
      <c r="C127" s="1">
        <v>17.0</v>
      </c>
      <c r="D127" s="1" t="s">
        <v>4</v>
      </c>
    </row>
    <row r="128" ht="15.75" customHeight="1">
      <c r="B128" s="1">
        <v>32.0</v>
      </c>
      <c r="C128" s="1">
        <v>9.0</v>
      </c>
      <c r="D128" s="1" t="s">
        <v>5</v>
      </c>
    </row>
    <row r="129" ht="15.75" customHeight="1">
      <c r="B129" s="1">
        <v>32.0</v>
      </c>
      <c r="C129" s="1">
        <v>4.0</v>
      </c>
      <c r="D129" s="1" t="s">
        <v>6</v>
      </c>
    </row>
    <row r="130" ht="15.75" customHeight="1">
      <c r="B130" s="1">
        <v>33.0</v>
      </c>
      <c r="C130" s="1">
        <v>11.0</v>
      </c>
      <c r="D130" s="1" t="s">
        <v>3</v>
      </c>
    </row>
    <row r="131" ht="15.75" customHeight="1">
      <c r="B131" s="1">
        <v>33.0</v>
      </c>
      <c r="C131" s="1">
        <v>12.0</v>
      </c>
      <c r="D131" s="1" t="s">
        <v>4</v>
      </c>
    </row>
    <row r="132" ht="15.75" customHeight="1">
      <c r="B132" s="1">
        <v>33.0</v>
      </c>
      <c r="C132" s="1">
        <v>16.0</v>
      </c>
      <c r="D132" s="1" t="s">
        <v>5</v>
      </c>
    </row>
    <row r="133" ht="15.75" customHeight="1">
      <c r="B133" s="1">
        <v>33.0</v>
      </c>
      <c r="C133" s="1">
        <v>8.0</v>
      </c>
      <c r="D133" s="1" t="s">
        <v>6</v>
      </c>
    </row>
    <row r="134" ht="15.75" customHeight="1">
      <c r="B134" s="1">
        <v>34.0</v>
      </c>
      <c r="C134" s="1">
        <v>15.0</v>
      </c>
      <c r="D134" s="1" t="s">
        <v>3</v>
      </c>
    </row>
    <row r="135" ht="15.75" customHeight="1">
      <c r="B135" s="1">
        <v>34.0</v>
      </c>
      <c r="C135" s="1">
        <v>19.0</v>
      </c>
      <c r="D135" s="1" t="s">
        <v>4</v>
      </c>
    </row>
    <row r="136" ht="15.75" customHeight="1">
      <c r="B136" s="1">
        <v>34.0</v>
      </c>
      <c r="C136" s="1">
        <v>4.0</v>
      </c>
      <c r="D136" s="1" t="s">
        <v>5</v>
      </c>
    </row>
    <row r="137" ht="15.75" customHeight="1">
      <c r="B137" s="1">
        <v>34.0</v>
      </c>
      <c r="C137" s="1">
        <v>7.0</v>
      </c>
      <c r="D137" s="1" t="s">
        <v>6</v>
      </c>
    </row>
    <row r="138" ht="15.75" customHeight="1">
      <c r="B138" s="1">
        <v>35.0</v>
      </c>
      <c r="C138" s="1">
        <v>18.0</v>
      </c>
      <c r="D138" s="1" t="s">
        <v>3</v>
      </c>
    </row>
    <row r="139" ht="15.75" customHeight="1">
      <c r="B139" s="1">
        <v>35.0</v>
      </c>
      <c r="C139" s="1">
        <v>13.0</v>
      </c>
      <c r="D139" s="1" t="s">
        <v>4</v>
      </c>
    </row>
    <row r="140" ht="15.75" customHeight="1">
      <c r="B140" s="1">
        <v>35.0</v>
      </c>
      <c r="C140" s="1">
        <v>9.0</v>
      </c>
      <c r="D140" s="1" t="s">
        <v>5</v>
      </c>
    </row>
    <row r="141" ht="15.75" customHeight="1">
      <c r="B141" s="1">
        <v>35.0</v>
      </c>
      <c r="C141" s="1">
        <v>5.0</v>
      </c>
      <c r="D141" s="1" t="s">
        <v>6</v>
      </c>
    </row>
    <row r="142" ht="15.75" customHeight="1">
      <c r="B142" s="1">
        <v>36.0</v>
      </c>
      <c r="C142" s="1">
        <v>15.0</v>
      </c>
      <c r="D142" s="1" t="s">
        <v>3</v>
      </c>
    </row>
    <row r="143" ht="15.75" customHeight="1">
      <c r="B143" s="1">
        <v>36.0</v>
      </c>
      <c r="C143" s="1">
        <v>17.0</v>
      </c>
      <c r="D143" s="1" t="s">
        <v>4</v>
      </c>
    </row>
    <row r="144" ht="15.75" customHeight="1">
      <c r="B144" s="1">
        <v>36.0</v>
      </c>
      <c r="C144" s="1">
        <v>4.0</v>
      </c>
      <c r="D144" s="1" t="s">
        <v>5</v>
      </c>
    </row>
    <row r="145" ht="15.75" customHeight="1">
      <c r="B145" s="1">
        <v>36.0</v>
      </c>
      <c r="C145" s="1">
        <v>18.0</v>
      </c>
      <c r="D145" s="1" t="s">
        <v>6</v>
      </c>
    </row>
    <row r="146" ht="15.75" customHeight="1">
      <c r="B146" s="1">
        <v>37.0</v>
      </c>
      <c r="C146" s="1">
        <v>6.0</v>
      </c>
      <c r="D146" s="1" t="s">
        <v>3</v>
      </c>
    </row>
    <row r="147" ht="15.75" customHeight="1">
      <c r="B147" s="1">
        <v>37.0</v>
      </c>
      <c r="C147" s="1">
        <v>12.0</v>
      </c>
      <c r="D147" s="1" t="s">
        <v>4</v>
      </c>
    </row>
    <row r="148" ht="15.75" customHeight="1">
      <c r="B148" s="1">
        <v>37.0</v>
      </c>
      <c r="C148" s="1">
        <v>2.0</v>
      </c>
      <c r="D148" s="1" t="s">
        <v>5</v>
      </c>
    </row>
    <row r="149" ht="15.75" customHeight="1">
      <c r="B149" s="1">
        <v>37.0</v>
      </c>
      <c r="C149" s="1">
        <v>16.0</v>
      </c>
      <c r="D149" s="1" t="s">
        <v>6</v>
      </c>
    </row>
    <row r="150" ht="15.75" customHeight="1">
      <c r="B150" s="1">
        <v>38.0</v>
      </c>
      <c r="C150" s="1">
        <v>1.0</v>
      </c>
      <c r="D150" s="1" t="s">
        <v>3</v>
      </c>
    </row>
    <row r="151" ht="15.75" customHeight="1">
      <c r="B151" s="1">
        <v>38.0</v>
      </c>
      <c r="C151" s="1">
        <v>11.0</v>
      </c>
      <c r="D151" s="1" t="s">
        <v>4</v>
      </c>
    </row>
    <row r="152" ht="15.75" customHeight="1">
      <c r="B152" s="1">
        <v>38.0</v>
      </c>
      <c r="C152" s="1">
        <v>10.0</v>
      </c>
      <c r="D152" s="1" t="s">
        <v>5</v>
      </c>
    </row>
    <row r="153" ht="15.75" customHeight="1">
      <c r="B153" s="1">
        <v>38.0</v>
      </c>
      <c r="C153" s="1">
        <v>8.0</v>
      </c>
      <c r="D153" s="1" t="s">
        <v>6</v>
      </c>
    </row>
    <row r="154" ht="15.75" customHeight="1">
      <c r="B154" s="1">
        <v>39.0</v>
      </c>
      <c r="C154" s="1">
        <v>15.0</v>
      </c>
      <c r="D154" s="1" t="s">
        <v>3</v>
      </c>
    </row>
    <row r="155" ht="15.75" customHeight="1">
      <c r="B155" s="1">
        <v>39.0</v>
      </c>
      <c r="C155" s="1">
        <v>12.0</v>
      </c>
      <c r="D155" s="1" t="s">
        <v>4</v>
      </c>
    </row>
    <row r="156" ht="15.75" customHeight="1">
      <c r="B156" s="1">
        <v>39.0</v>
      </c>
      <c r="C156" s="1">
        <v>3.0</v>
      </c>
      <c r="D156" s="1" t="s">
        <v>5</v>
      </c>
    </row>
    <row r="157" ht="15.75" customHeight="1">
      <c r="B157" s="1">
        <v>39.0</v>
      </c>
      <c r="C157" s="1">
        <v>15.0</v>
      </c>
      <c r="D157" s="1" t="s">
        <v>6</v>
      </c>
    </row>
    <row r="158" ht="15.75" customHeight="1">
      <c r="B158" s="1">
        <v>40.0</v>
      </c>
      <c r="C158" s="1">
        <v>2.0</v>
      </c>
      <c r="D158" s="1" t="s">
        <v>3</v>
      </c>
    </row>
    <row r="159" ht="15.75" customHeight="1">
      <c r="B159" s="1">
        <v>40.0</v>
      </c>
      <c r="C159" s="1">
        <v>20.0</v>
      </c>
      <c r="D159" s="1" t="s">
        <v>4</v>
      </c>
    </row>
    <row r="160" ht="15.75" customHeight="1">
      <c r="B160" s="1">
        <v>40.0</v>
      </c>
      <c r="C160" s="1">
        <v>2.0</v>
      </c>
      <c r="D160" s="1" t="s">
        <v>5</v>
      </c>
    </row>
    <row r="161" ht="15.75" customHeight="1">
      <c r="B161" s="1">
        <v>40.0</v>
      </c>
      <c r="C161" s="1">
        <v>11.0</v>
      </c>
      <c r="D161" s="1" t="s">
        <v>6</v>
      </c>
    </row>
    <row r="162" ht="15.75" customHeight="1">
      <c r="B162" s="1">
        <v>41.0</v>
      </c>
      <c r="C162" s="1">
        <v>4.0</v>
      </c>
      <c r="D162" s="1" t="s">
        <v>3</v>
      </c>
    </row>
    <row r="163" ht="15.75" customHeight="1">
      <c r="B163" s="1">
        <v>41.0</v>
      </c>
      <c r="C163" s="1">
        <v>13.0</v>
      </c>
      <c r="D163" s="1" t="s">
        <v>4</v>
      </c>
    </row>
    <row r="164" ht="15.75" customHeight="1">
      <c r="B164" s="1">
        <v>41.0</v>
      </c>
      <c r="C164" s="1">
        <v>14.0</v>
      </c>
      <c r="D164" s="1" t="s">
        <v>5</v>
      </c>
    </row>
    <row r="165" ht="15.75" customHeight="1">
      <c r="B165" s="1">
        <v>41.0</v>
      </c>
      <c r="C165" s="1">
        <v>8.0</v>
      </c>
      <c r="D165" s="1" t="s">
        <v>6</v>
      </c>
    </row>
    <row r="166" ht="15.75" customHeight="1">
      <c r="B166" s="1">
        <v>42.0</v>
      </c>
      <c r="C166" s="1">
        <v>12.0</v>
      </c>
      <c r="D166" s="1" t="s">
        <v>3</v>
      </c>
    </row>
    <row r="167" ht="15.75" customHeight="1">
      <c r="B167" s="1">
        <v>42.0</v>
      </c>
      <c r="C167" s="1">
        <v>17.0</v>
      </c>
      <c r="D167" s="1" t="s">
        <v>4</v>
      </c>
    </row>
    <row r="168" ht="15.75" customHeight="1">
      <c r="B168" s="1">
        <v>42.0</v>
      </c>
      <c r="C168" s="1">
        <v>5.0</v>
      </c>
      <c r="D168" s="1" t="s">
        <v>5</v>
      </c>
    </row>
    <row r="169" ht="15.75" customHeight="1">
      <c r="B169" s="1">
        <v>42.0</v>
      </c>
      <c r="C169" s="1">
        <v>2.0</v>
      </c>
      <c r="D169" s="1" t="s">
        <v>6</v>
      </c>
    </row>
    <row r="170" ht="15.75" customHeight="1">
      <c r="B170" s="1">
        <v>43.0</v>
      </c>
      <c r="C170" s="1">
        <v>4.0</v>
      </c>
      <c r="D170" s="1" t="s">
        <v>3</v>
      </c>
    </row>
    <row r="171" ht="15.75" customHeight="1">
      <c r="B171" s="1">
        <v>43.0</v>
      </c>
      <c r="C171" s="1">
        <v>17.0</v>
      </c>
      <c r="D171" s="1" t="s">
        <v>4</v>
      </c>
    </row>
    <row r="172" ht="15.75" customHeight="1">
      <c r="B172" s="1">
        <v>43.0</v>
      </c>
      <c r="C172" s="1">
        <v>14.0</v>
      </c>
      <c r="D172" s="1" t="s">
        <v>5</v>
      </c>
    </row>
    <row r="173" ht="15.75" customHeight="1">
      <c r="B173" s="1">
        <v>43.0</v>
      </c>
      <c r="C173" s="1">
        <v>6.0</v>
      </c>
      <c r="D173" s="1" t="s">
        <v>6</v>
      </c>
    </row>
    <row r="174" ht="15.75" customHeight="1">
      <c r="B174" s="1">
        <v>44.0</v>
      </c>
      <c r="C174" s="1">
        <v>7.0</v>
      </c>
      <c r="D174" s="1" t="s">
        <v>3</v>
      </c>
    </row>
    <row r="175" ht="15.75" customHeight="1">
      <c r="B175" s="1">
        <v>44.0</v>
      </c>
      <c r="C175" s="1">
        <v>20.0</v>
      </c>
      <c r="D175" s="1" t="s">
        <v>4</v>
      </c>
    </row>
    <row r="176" ht="15.75" customHeight="1">
      <c r="B176" s="1">
        <v>44.0</v>
      </c>
      <c r="C176" s="1">
        <v>2.0</v>
      </c>
      <c r="D176" s="1" t="s">
        <v>5</v>
      </c>
    </row>
    <row r="177" ht="15.75" customHeight="1">
      <c r="B177" s="1">
        <v>44.0</v>
      </c>
      <c r="C177" s="1">
        <v>12.0</v>
      </c>
      <c r="D177" s="1" t="s">
        <v>6</v>
      </c>
    </row>
    <row r="178" ht="15.75" customHeight="1">
      <c r="B178" s="1">
        <v>45.0</v>
      </c>
      <c r="C178" s="1">
        <v>10.0</v>
      </c>
      <c r="D178" s="1" t="s">
        <v>3</v>
      </c>
    </row>
    <row r="179" ht="15.75" customHeight="1">
      <c r="B179" s="1">
        <v>45.0</v>
      </c>
      <c r="C179" s="1">
        <v>13.0</v>
      </c>
      <c r="D179" s="1" t="s">
        <v>4</v>
      </c>
    </row>
    <row r="180" ht="15.75" customHeight="1">
      <c r="B180" s="1">
        <v>45.0</v>
      </c>
      <c r="C180" s="1">
        <v>15.0</v>
      </c>
      <c r="D180" s="1" t="s">
        <v>5</v>
      </c>
    </row>
    <row r="181" ht="15.75" customHeight="1">
      <c r="B181" s="1">
        <v>45.0</v>
      </c>
      <c r="C181" s="1">
        <v>6.0</v>
      </c>
      <c r="D181" s="1" t="s">
        <v>6</v>
      </c>
    </row>
    <row r="182" ht="15.75" customHeight="1">
      <c r="B182" s="1">
        <v>46.0</v>
      </c>
      <c r="C182" s="1">
        <v>13.0</v>
      </c>
      <c r="D182" s="1" t="s">
        <v>3</v>
      </c>
    </row>
    <row r="183" ht="15.75" customHeight="1">
      <c r="B183" s="1">
        <v>46.0</v>
      </c>
      <c r="C183" s="1">
        <v>18.0</v>
      </c>
      <c r="D183" s="1" t="s">
        <v>4</v>
      </c>
    </row>
    <row r="184" ht="15.75" customHeight="1">
      <c r="B184" s="1">
        <v>46.0</v>
      </c>
      <c r="C184" s="1">
        <v>3.0</v>
      </c>
      <c r="D184" s="1" t="s">
        <v>5</v>
      </c>
    </row>
    <row r="185" ht="15.75" customHeight="1">
      <c r="B185" s="1">
        <v>46.0</v>
      </c>
      <c r="C185" s="1">
        <v>19.0</v>
      </c>
      <c r="D185" s="1" t="s">
        <v>6</v>
      </c>
    </row>
    <row r="186" ht="15.75" customHeight="1">
      <c r="B186" s="1">
        <v>47.0</v>
      </c>
      <c r="C186" s="1">
        <v>14.0</v>
      </c>
      <c r="D186" s="1" t="s">
        <v>3</v>
      </c>
    </row>
    <row r="187" ht="15.75" customHeight="1">
      <c r="B187" s="1">
        <v>47.0</v>
      </c>
      <c r="C187" s="1">
        <v>14.0</v>
      </c>
      <c r="D187" s="1" t="s">
        <v>4</v>
      </c>
    </row>
    <row r="188" ht="15.75" customHeight="1">
      <c r="B188" s="1">
        <v>47.0</v>
      </c>
      <c r="C188" s="1">
        <v>2.0</v>
      </c>
      <c r="D188" s="1" t="s">
        <v>5</v>
      </c>
    </row>
    <row r="189" ht="15.75" customHeight="1">
      <c r="B189" s="1">
        <v>47.0</v>
      </c>
      <c r="C189" s="1">
        <v>18.0</v>
      </c>
      <c r="D189" s="1" t="s">
        <v>6</v>
      </c>
    </row>
    <row r="190" ht="15.75" customHeight="1">
      <c r="B190" s="1">
        <v>48.0</v>
      </c>
      <c r="C190" s="1">
        <v>7.0</v>
      </c>
      <c r="D190" s="1" t="s">
        <v>3</v>
      </c>
    </row>
    <row r="191" ht="15.75" customHeight="1">
      <c r="B191" s="1">
        <v>48.0</v>
      </c>
      <c r="C191" s="1">
        <v>15.0</v>
      </c>
      <c r="D191" s="1" t="s">
        <v>4</v>
      </c>
    </row>
    <row r="192" ht="15.75" customHeight="1">
      <c r="B192" s="1">
        <v>48.0</v>
      </c>
      <c r="C192" s="1">
        <v>4.0</v>
      </c>
      <c r="D192" s="1" t="s">
        <v>5</v>
      </c>
    </row>
    <row r="193" ht="15.75" customHeight="1">
      <c r="B193" s="1">
        <v>48.0</v>
      </c>
      <c r="C193" s="1">
        <v>13.0</v>
      </c>
      <c r="D193" s="1" t="s">
        <v>6</v>
      </c>
    </row>
    <row r="194" ht="15.75" customHeight="1">
      <c r="B194" s="1">
        <v>49.0</v>
      </c>
      <c r="C194" s="1">
        <v>17.0</v>
      </c>
      <c r="D194" s="1" t="s">
        <v>3</v>
      </c>
    </row>
    <row r="195" ht="15.75" customHeight="1">
      <c r="B195" s="1">
        <v>49.0</v>
      </c>
      <c r="C195" s="1">
        <v>7.0</v>
      </c>
      <c r="D195" s="1" t="s">
        <v>4</v>
      </c>
    </row>
    <row r="196" ht="15.75" customHeight="1">
      <c r="B196" s="1">
        <v>49.0</v>
      </c>
      <c r="C196" s="1">
        <v>9.0</v>
      </c>
      <c r="D196" s="1" t="s">
        <v>5</v>
      </c>
    </row>
    <row r="197" ht="15.75" customHeight="1">
      <c r="B197" s="1">
        <v>49.0</v>
      </c>
      <c r="C197" s="1">
        <v>8.0</v>
      </c>
      <c r="D197" s="1" t="s">
        <v>6</v>
      </c>
    </row>
    <row r="198" ht="15.75" customHeight="1">
      <c r="B198" s="1">
        <v>50.0</v>
      </c>
      <c r="C198" s="1">
        <v>5.0</v>
      </c>
      <c r="D198" s="1" t="s">
        <v>3</v>
      </c>
    </row>
    <row r="199" ht="15.75" customHeight="1">
      <c r="B199" s="1">
        <v>50.0</v>
      </c>
      <c r="C199" s="1">
        <v>9.0</v>
      </c>
      <c r="D199" s="1" t="s">
        <v>4</v>
      </c>
    </row>
    <row r="200" ht="15.75" customHeight="1">
      <c r="B200" s="1">
        <v>50.0</v>
      </c>
      <c r="C200" s="1">
        <v>8.0</v>
      </c>
      <c r="D200" s="1" t="s">
        <v>5</v>
      </c>
    </row>
    <row r="201" ht="15.75" customHeight="1">
      <c r="B201" s="1">
        <v>50.0</v>
      </c>
      <c r="C201" s="1">
        <v>4.0</v>
      </c>
      <c r="D201" s="1" t="s">
        <v>6</v>
      </c>
    </row>
    <row r="202" ht="15.75" customHeight="1">
      <c r="B202" s="1">
        <v>51.0</v>
      </c>
      <c r="C202" s="1">
        <v>11.0</v>
      </c>
      <c r="D202" s="1" t="s">
        <v>3</v>
      </c>
    </row>
    <row r="203" ht="15.75" customHeight="1">
      <c r="B203" s="1">
        <v>51.0</v>
      </c>
      <c r="C203" s="1">
        <v>11.0</v>
      </c>
      <c r="D203" s="1" t="s">
        <v>4</v>
      </c>
    </row>
    <row r="204" ht="15.75" customHeight="1">
      <c r="B204" s="1">
        <v>51.0</v>
      </c>
      <c r="C204" s="1">
        <v>12.0</v>
      </c>
      <c r="D204" s="1" t="s">
        <v>5</v>
      </c>
    </row>
    <row r="205" ht="15.75" customHeight="1">
      <c r="B205" s="1">
        <v>51.0</v>
      </c>
      <c r="C205" s="1">
        <v>20.0</v>
      </c>
      <c r="D205" s="1" t="s">
        <v>6</v>
      </c>
    </row>
    <row r="206" ht="15.75" customHeight="1">
      <c r="B206" s="1">
        <v>52.0</v>
      </c>
      <c r="C206" s="1">
        <v>10.0</v>
      </c>
      <c r="D206" s="1" t="s">
        <v>3</v>
      </c>
    </row>
    <row r="207" ht="15.75" customHeight="1">
      <c r="B207" s="1">
        <v>52.0</v>
      </c>
      <c r="C207" s="1">
        <v>9.0</v>
      </c>
      <c r="D207" s="1" t="s">
        <v>4</v>
      </c>
    </row>
    <row r="208" ht="15.75" customHeight="1">
      <c r="B208" s="1">
        <v>52.0</v>
      </c>
      <c r="C208" s="1">
        <v>1.0</v>
      </c>
      <c r="D208" s="1" t="s">
        <v>5</v>
      </c>
    </row>
    <row r="209" ht="15.75" customHeight="1">
      <c r="B209" s="1">
        <v>52.0</v>
      </c>
      <c r="C209" s="1">
        <v>18.0</v>
      </c>
      <c r="D209" s="1" t="s">
        <v>6</v>
      </c>
    </row>
    <row r="210" ht="15.75" customHeight="1">
      <c r="A210" s="4" t="s">
        <v>10</v>
      </c>
      <c r="B210" s="1">
        <f t="shared" ref="B210:D210" si="1">COUNTA(B2:B209)</f>
        <v>208</v>
      </c>
      <c r="C210" s="1">
        <f t="shared" si="1"/>
        <v>208</v>
      </c>
      <c r="D210" s="1">
        <f t="shared" si="1"/>
        <v>208</v>
      </c>
    </row>
    <row r="211" ht="15.75" customHeight="1">
      <c r="A211" s="5" t="s">
        <v>11</v>
      </c>
      <c r="B211" s="6"/>
      <c r="C211" s="6"/>
      <c r="D211" s="7"/>
    </row>
    <row r="212" ht="15.75" customHeight="1">
      <c r="A212" s="8" t="s">
        <v>5</v>
      </c>
      <c r="B212" s="8"/>
      <c r="C212" s="8"/>
      <c r="D212" s="8">
        <f t="shared" ref="D212:D215" si="2">SUMIF($D$2:$D$209, A212, $C$2:$C$209)</f>
        <v>399</v>
      </c>
    </row>
    <row r="213" ht="15.75" customHeight="1">
      <c r="A213" s="8" t="s">
        <v>6</v>
      </c>
      <c r="B213" s="8"/>
      <c r="C213" s="8"/>
      <c r="D213" s="8">
        <f t="shared" si="2"/>
        <v>527</v>
      </c>
    </row>
    <row r="214" ht="15.75" customHeight="1">
      <c r="A214" s="8" t="s">
        <v>3</v>
      </c>
      <c r="B214" s="8"/>
      <c r="C214" s="8"/>
      <c r="D214" s="8">
        <f t="shared" si="2"/>
        <v>460</v>
      </c>
    </row>
    <row r="215" ht="15.75" customHeight="1">
      <c r="A215" s="8" t="s">
        <v>4</v>
      </c>
      <c r="B215" s="8"/>
      <c r="C215" s="8"/>
      <c r="D215" s="8">
        <f t="shared" si="2"/>
        <v>713</v>
      </c>
    </row>
    <row r="216" ht="15.75" customHeight="1">
      <c r="A216" s="9" t="s">
        <v>12</v>
      </c>
      <c r="B216" s="8"/>
      <c r="C216" s="8"/>
      <c r="D216" s="8">
        <f>MAX(D212:D215)</f>
        <v>713</v>
      </c>
    </row>
    <row r="217" ht="15.75" customHeight="1">
      <c r="A217" s="9" t="s">
        <v>13</v>
      </c>
      <c r="B217" s="8"/>
      <c r="C217" s="8"/>
      <c r="D217" s="9" t="s">
        <v>14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11:D2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15</v>
      </c>
      <c r="B1" s="11" t="s">
        <v>16</v>
      </c>
    </row>
    <row r="2" ht="15.75" customHeight="1">
      <c r="A2" s="10">
        <v>60.217675897999996</v>
      </c>
      <c r="B2" s="11">
        <v>39.69356482</v>
      </c>
    </row>
    <row r="3" ht="15.75" customHeight="1">
      <c r="A3" s="10">
        <v>80.37245523200001</v>
      </c>
      <c r="B3" s="11">
        <v>61.592665020000005</v>
      </c>
    </row>
    <row r="4" ht="15.75" customHeight="1">
      <c r="A4" s="10">
        <v>57.67437308</v>
      </c>
      <c r="B4" s="11">
        <v>33.44337199</v>
      </c>
    </row>
    <row r="5" ht="15.75" customHeight="1">
      <c r="A5" s="10">
        <v>95.800183196</v>
      </c>
      <c r="B5" s="11">
        <v>80.02024937</v>
      </c>
    </row>
    <row r="6" ht="15.75" customHeight="1">
      <c r="A6" s="10">
        <v>95.17063199</v>
      </c>
      <c r="B6" s="11">
        <v>80.75412872000001</v>
      </c>
    </row>
    <row r="7" ht="15.75" customHeight="1">
      <c r="A7" s="10">
        <v>54.078591812</v>
      </c>
      <c r="B7" s="11">
        <v>31.940290320000003</v>
      </c>
    </row>
    <row r="8" ht="15.75" customHeight="1">
      <c r="A8" s="10">
        <v>73.557794786</v>
      </c>
      <c r="B8" s="11">
        <v>53.62081816</v>
      </c>
    </row>
    <row r="9" ht="15.75" customHeight="1">
      <c r="A9" s="10">
        <v>57.834524984</v>
      </c>
      <c r="B9" s="11">
        <v>36.79407438</v>
      </c>
    </row>
    <row r="10" ht="15.75" customHeight="1">
      <c r="A10" s="10">
        <v>54.37965119</v>
      </c>
      <c r="B10" s="11">
        <v>28.36796571</v>
      </c>
    </row>
    <row r="11" ht="15.75" customHeight="1">
      <c r="A11" s="10">
        <v>45.9415147262</v>
      </c>
      <c r="B11" s="11">
        <v>19.81215634</v>
      </c>
    </row>
    <row r="12" ht="15.75" customHeight="1">
      <c r="A12" s="10">
        <v>70.89915876799999</v>
      </c>
      <c r="B12" s="11">
        <v>53.766480060000006</v>
      </c>
    </row>
    <row r="13" ht="15.75" customHeight="1">
      <c r="A13" s="10">
        <v>74.028261542</v>
      </c>
      <c r="B13" s="11">
        <v>58.61387673</v>
      </c>
    </row>
    <row r="14" ht="15.75" customHeight="1">
      <c r="A14" s="10">
        <v>60.786224888</v>
      </c>
      <c r="B14" s="11">
        <v>38.20739541</v>
      </c>
    </row>
    <row r="15" ht="15.75" customHeight="1">
      <c r="A15" s="10">
        <v>74.164364924</v>
      </c>
      <c r="B15" s="11">
        <v>53.952773969999996</v>
      </c>
    </row>
    <row r="16" ht="15.75" customHeight="1">
      <c r="A16" s="10">
        <v>61.800517202</v>
      </c>
      <c r="B16" s="11">
        <v>41.4423028</v>
      </c>
    </row>
    <row r="17" ht="15.75" customHeight="1">
      <c r="A17" s="10">
        <v>77.10130547600001</v>
      </c>
      <c r="B17" s="11">
        <v>58.385523060000004</v>
      </c>
    </row>
    <row r="18" ht="15.75" customHeight="1">
      <c r="A18" s="10">
        <v>61.804306328</v>
      </c>
      <c r="B18" s="11">
        <v>40.19247923</v>
      </c>
    </row>
    <row r="19" ht="15.75" customHeight="1">
      <c r="A19" s="10">
        <v>65.861283254</v>
      </c>
      <c r="B19" s="11">
        <v>46.744670660000004</v>
      </c>
    </row>
    <row r="20" ht="15.75" customHeight="1">
      <c r="A20" s="10">
        <v>64.168158326</v>
      </c>
      <c r="B20" s="11">
        <v>44.06778286</v>
      </c>
    </row>
    <row r="21" ht="15.75" customHeight="1">
      <c r="A21" s="10">
        <v>77.89943075</v>
      </c>
      <c r="B21" s="11">
        <v>58.30844489</v>
      </c>
    </row>
    <row r="22" ht="15.75" customHeight="1">
      <c r="A22" s="10">
        <v>58.192181977999994</v>
      </c>
      <c r="B22" s="11">
        <v>32.39446718</v>
      </c>
    </row>
    <row r="23" ht="15.75" customHeight="1">
      <c r="A23" s="10">
        <v>67.09053770599999</v>
      </c>
      <c r="B23" s="11">
        <v>42.943570210000004</v>
      </c>
    </row>
    <row r="24" ht="15.75" customHeight="1">
      <c r="A24" s="10">
        <v>82.004899154</v>
      </c>
      <c r="B24" s="11">
        <v>64.39443265999999</v>
      </c>
    </row>
    <row r="25" ht="15.75" customHeight="1">
      <c r="A25" s="10">
        <v>66.03527957</v>
      </c>
      <c r="B25" s="11">
        <v>44.981330029999995</v>
      </c>
    </row>
    <row r="26" ht="15.75" customHeight="1">
      <c r="A26" s="10">
        <v>67.510539482</v>
      </c>
      <c r="B26" s="11">
        <v>45.6524341</v>
      </c>
    </row>
    <row r="27" ht="15.75" customHeight="1">
      <c r="A27" s="10">
        <v>65.440614596</v>
      </c>
      <c r="B27" s="11">
        <v>42.71383693</v>
      </c>
    </row>
    <row r="28" ht="15.75" customHeight="1">
      <c r="A28" s="10">
        <v>40.7585725196</v>
      </c>
      <c r="B28" s="11">
        <v>18.81513313</v>
      </c>
    </row>
    <row r="29" ht="15.75" customHeight="1">
      <c r="A29" s="10">
        <v>73.844090834</v>
      </c>
      <c r="B29" s="11">
        <v>55.5245217</v>
      </c>
    </row>
    <row r="30" ht="15.75" customHeight="1">
      <c r="A30" s="10">
        <v>63.633622316</v>
      </c>
      <c r="B30" s="11">
        <v>40.279317379999995</v>
      </c>
    </row>
    <row r="31" ht="15.75" customHeight="1">
      <c r="A31" s="10">
        <v>52.118873294</v>
      </c>
      <c r="B31" s="11">
        <v>27.873196150000002</v>
      </c>
    </row>
    <row r="32" ht="15.75" customHeight="1">
      <c r="A32" s="10">
        <v>90.436947206</v>
      </c>
      <c r="B32" s="11">
        <v>75.93774317</v>
      </c>
    </row>
    <row r="33" ht="15.75" customHeight="1">
      <c r="A33" s="10">
        <v>83.662297628</v>
      </c>
      <c r="B33" s="11">
        <v>65.11862423</v>
      </c>
    </row>
    <row r="34" ht="15.75" customHeight="1">
      <c r="A34" s="10">
        <v>76.25463506599999</v>
      </c>
      <c r="B34" s="11">
        <v>59.936491360000005</v>
      </c>
    </row>
    <row r="35" ht="15.75" customHeight="1">
      <c r="A35" s="10">
        <v>65.2550621</v>
      </c>
      <c r="B35" s="11">
        <v>42.72113597</v>
      </c>
    </row>
    <row r="36" ht="15.75" customHeight="1">
      <c r="A36" s="10">
        <v>90.76988517800001</v>
      </c>
      <c r="B36" s="11">
        <v>81.8135393</v>
      </c>
    </row>
    <row r="37" ht="15.75" customHeight="1">
      <c r="A37" s="10">
        <v>84.635153456</v>
      </c>
      <c r="B37" s="11">
        <v>67.87513876</v>
      </c>
    </row>
    <row r="38" ht="15.75" customHeight="1">
      <c r="A38" s="10">
        <v>70.032426098</v>
      </c>
      <c r="B38" s="11">
        <v>49.32266364</v>
      </c>
    </row>
    <row r="39" ht="15.75" customHeight="1">
      <c r="A39" s="10">
        <v>80.934458558</v>
      </c>
      <c r="B39" s="11">
        <v>62.11897304</v>
      </c>
    </row>
    <row r="40" ht="15.75" customHeight="1">
      <c r="A40" s="10">
        <v>69.812681216</v>
      </c>
      <c r="B40" s="11">
        <v>50.30842679</v>
      </c>
    </row>
    <row r="41" ht="15.75" customHeight="1">
      <c r="A41" s="10">
        <v>57.397389836</v>
      </c>
      <c r="B41" s="11">
        <v>35.80028493</v>
      </c>
    </row>
    <row r="42" ht="15.75" customHeight="1">
      <c r="A42" s="10">
        <v>65.99689097</v>
      </c>
      <c r="B42" s="11">
        <v>47.52133537</v>
      </c>
    </row>
    <row r="43" ht="15.75" customHeight="1">
      <c r="A43" s="10">
        <v>39.1757417024</v>
      </c>
      <c r="B43" s="11">
        <v>13.16570175</v>
      </c>
    </row>
    <row r="44" ht="15.75" customHeight="1">
      <c r="A44" s="10">
        <v>77.68478714</v>
      </c>
      <c r="B44" s="11">
        <v>60.332463059999995</v>
      </c>
    </row>
    <row r="45" ht="15.75" customHeight="1">
      <c r="A45" s="10">
        <v>77.208925838</v>
      </c>
      <c r="B45" s="11">
        <v>58.72212461</v>
      </c>
    </row>
    <row r="46" ht="15.75" customHeight="1">
      <c r="A46" s="10">
        <v>42.480198221</v>
      </c>
      <c r="B46" s="11">
        <v>18.64764868</v>
      </c>
    </row>
    <row r="47" ht="15.75" customHeight="1">
      <c r="A47" s="10">
        <v>75.126761204</v>
      </c>
      <c r="B47" s="11">
        <v>53.7113833</v>
      </c>
    </row>
    <row r="48" ht="15.75" customHeight="1">
      <c r="A48" s="10">
        <v>76.60161491</v>
      </c>
      <c r="B48" s="11">
        <v>54.097751089999996</v>
      </c>
    </row>
    <row r="49" ht="15.75" customHeight="1">
      <c r="A49" s="10">
        <v>60.517439618000004</v>
      </c>
      <c r="B49" s="11">
        <v>37.956426750000006</v>
      </c>
    </row>
    <row r="50" ht="15.75" customHeight="1">
      <c r="A50" s="10">
        <v>70.444443398</v>
      </c>
      <c r="B50" s="11">
        <v>48.81708088</v>
      </c>
    </row>
    <row r="51" ht="15.75" customHeight="1">
      <c r="A51" s="10">
        <v>81.57552971</v>
      </c>
      <c r="B51" s="11">
        <v>64.01770588000001</v>
      </c>
    </row>
    <row r="52" ht="15.75" customHeight="1">
      <c r="A52" s="10">
        <v>74.43880385</v>
      </c>
      <c r="B52" s="11">
        <v>57.099093159999995</v>
      </c>
    </row>
    <row r="53" ht="15.75" customHeight="1">
      <c r="A53" s="10">
        <v>85.114750226</v>
      </c>
      <c r="B53" s="11">
        <v>62.98937918</v>
      </c>
    </row>
    <row r="54" ht="15.75" customHeight="1">
      <c r="A54" s="10">
        <v>86.145960812</v>
      </c>
      <c r="B54" s="11">
        <v>69.89718063000001</v>
      </c>
    </row>
    <row r="55" ht="15.75" customHeight="1">
      <c r="A55" s="10">
        <v>77.004283424</v>
      </c>
      <c r="B55" s="11">
        <v>55.07014036</v>
      </c>
    </row>
    <row r="56" ht="15.75" customHeight="1">
      <c r="A56" s="10">
        <v>84.74907055999999</v>
      </c>
      <c r="B56" s="11">
        <v>64.22272909</v>
      </c>
    </row>
    <row r="57" ht="15.75" customHeight="1">
      <c r="A57" s="10">
        <v>83.540718968</v>
      </c>
      <c r="B57" s="11">
        <v>66.61368354999999</v>
      </c>
    </row>
    <row r="58" ht="15.75" customHeight="1">
      <c r="A58" s="10">
        <v>47.7599970884</v>
      </c>
      <c r="B58" s="11">
        <v>24.223620829999998</v>
      </c>
    </row>
    <row r="59" ht="15.75" customHeight="1">
      <c r="A59" s="10">
        <v>82.022996984</v>
      </c>
      <c r="B59" s="11">
        <v>66.06322888</v>
      </c>
    </row>
    <row r="60" ht="15.75" customHeight="1">
      <c r="A60" s="10">
        <v>72.005220104</v>
      </c>
      <c r="B60" s="11">
        <v>50.00657787</v>
      </c>
    </row>
    <row r="61" ht="15.75" customHeight="1">
      <c r="A61" s="10">
        <v>71.153765924</v>
      </c>
      <c r="B61" s="11">
        <v>53.035671300000004</v>
      </c>
    </row>
    <row r="62" ht="15.75" customHeight="1">
      <c r="A62" s="10">
        <v>86.15334133399999</v>
      </c>
      <c r="B62" s="11">
        <v>69.18554843</v>
      </c>
    </row>
    <row r="63" ht="15.75" customHeight="1">
      <c r="A63" s="10">
        <v>67.558474922</v>
      </c>
      <c r="B63" s="11">
        <v>49.371033319999995</v>
      </c>
    </row>
    <row r="64" ht="15.75" customHeight="1">
      <c r="A64" s="10">
        <v>78.79278821</v>
      </c>
      <c r="B64" s="11">
        <v>57.05778753</v>
      </c>
    </row>
    <row r="65" ht="15.75" customHeight="1">
      <c r="A65" s="10">
        <v>71.863370708</v>
      </c>
      <c r="B65" s="11">
        <v>51.25881071</v>
      </c>
    </row>
    <row r="66" ht="15.75" customHeight="1">
      <c r="A66" s="10">
        <v>88.21217926400001</v>
      </c>
      <c r="B66" s="11">
        <v>69.78339862</v>
      </c>
    </row>
    <row r="67" ht="15.75" customHeight="1">
      <c r="A67" s="10">
        <v>73.50118442600001</v>
      </c>
      <c r="B67" s="11">
        <v>55.28193512</v>
      </c>
    </row>
    <row r="68" ht="15.75" customHeight="1">
      <c r="A68" s="10">
        <v>94.04990454200001</v>
      </c>
      <c r="B68" s="11">
        <v>80.93525195</v>
      </c>
    </row>
    <row r="69" ht="15.75" customHeight="1">
      <c r="A69" s="10">
        <v>61.344598514</v>
      </c>
      <c r="B69" s="11">
        <v>38.15641352</v>
      </c>
    </row>
    <row r="70" ht="15.75" customHeight="1">
      <c r="A70" s="10">
        <v>72.739358726</v>
      </c>
      <c r="B70" s="11">
        <v>54.66938576</v>
      </c>
    </row>
    <row r="71" ht="15.75" customHeight="1">
      <c r="A71" s="10">
        <v>62.763160226</v>
      </c>
      <c r="B71" s="11">
        <v>44.150873309999994</v>
      </c>
    </row>
    <row r="72" ht="15.75" customHeight="1">
      <c r="A72" s="10">
        <v>59.185259437999996</v>
      </c>
      <c r="B72" s="11">
        <v>32.2888783</v>
      </c>
    </row>
    <row r="73" ht="15.75" customHeight="1">
      <c r="A73" s="10">
        <v>81.552617924</v>
      </c>
      <c r="B73" s="11">
        <v>66.14675188</v>
      </c>
    </row>
    <row r="74" ht="15.75" customHeight="1">
      <c r="A74" s="10">
        <v>66.979881734</v>
      </c>
      <c r="B74" s="11">
        <v>44.847133480000004</v>
      </c>
    </row>
    <row r="75" ht="15.75" customHeight="1">
      <c r="A75" s="10">
        <v>59.938091366</v>
      </c>
      <c r="B75" s="11">
        <v>35.06290364</v>
      </c>
    </row>
    <row r="76" ht="15.75" customHeight="1">
      <c r="A76" s="10">
        <v>83.386377338</v>
      </c>
      <c r="B76" s="11">
        <v>65.66365226</v>
      </c>
    </row>
    <row r="77" ht="15.75" customHeight="1">
      <c r="A77" s="10">
        <v>65.024274848</v>
      </c>
      <c r="B77" s="11">
        <v>41.0860905</v>
      </c>
    </row>
    <row r="78" ht="15.75" customHeight="1">
      <c r="A78" s="10">
        <v>45.0020788934</v>
      </c>
      <c r="B78" s="11">
        <v>21.618346199999998</v>
      </c>
    </row>
    <row r="79" ht="15.75" customHeight="1">
      <c r="A79" s="10">
        <v>82.48352801</v>
      </c>
      <c r="B79" s="11">
        <v>66.56726764</v>
      </c>
    </row>
    <row r="80" ht="15.75" customHeight="1">
      <c r="A80" s="10">
        <v>78.80934407000001</v>
      </c>
      <c r="B80" s="11">
        <v>62.51901215</v>
      </c>
    </row>
    <row r="81" ht="15.75" customHeight="1">
      <c r="A81" s="10">
        <v>66.114537206</v>
      </c>
      <c r="B81" s="11">
        <v>45.070858900000005</v>
      </c>
    </row>
    <row r="82" ht="15.75" customHeight="1">
      <c r="A82" s="10">
        <v>84.53308037</v>
      </c>
      <c r="B82" s="11">
        <v>67.93177906</v>
      </c>
    </row>
    <row r="83" ht="15.75" customHeight="1">
      <c r="A83" s="10">
        <v>95.82464516</v>
      </c>
      <c r="B83" s="11">
        <v>82.82960767</v>
      </c>
    </row>
    <row r="84" ht="15.75" customHeight="1">
      <c r="A84" s="10">
        <v>84.26432978599999</v>
      </c>
      <c r="B84" s="11">
        <v>68.53623881</v>
      </c>
    </row>
    <row r="85" ht="15.75" customHeight="1">
      <c r="A85" s="10">
        <v>74.14258604</v>
      </c>
      <c r="B85" s="11">
        <v>54.28391063</v>
      </c>
    </row>
    <row r="86" ht="15.75" customHeight="1">
      <c r="A86" s="10">
        <v>83.8221827</v>
      </c>
      <c r="B86" s="11">
        <v>65.39867355999999</v>
      </c>
    </row>
    <row r="87" ht="15.75" customHeight="1">
      <c r="A87" s="10">
        <v>62.689527698</v>
      </c>
      <c r="B87" s="11">
        <v>50.17329901</v>
      </c>
    </row>
    <row r="88" ht="15.75" customHeight="1">
      <c r="A88" s="10">
        <v>55.221198566</v>
      </c>
      <c r="B88" s="11">
        <v>33.91095829</v>
      </c>
    </row>
    <row r="89" ht="15.75" customHeight="1">
      <c r="A89" s="10">
        <v>56.674003784</v>
      </c>
      <c r="B89" s="11">
        <v>30.88945179</v>
      </c>
    </row>
    <row r="90" ht="15.75" customHeight="1">
      <c r="A90" s="10">
        <v>90.33663642799999</v>
      </c>
      <c r="B90" s="11">
        <v>73.93872716</v>
      </c>
    </row>
    <row r="91" ht="15.75" customHeight="1">
      <c r="A91" s="10">
        <v>65.233232204</v>
      </c>
      <c r="B91" s="11">
        <v>43.78287103</v>
      </c>
    </row>
    <row r="92" ht="15.75" customHeight="1">
      <c r="A92" s="10">
        <v>68.739856178</v>
      </c>
      <c r="B92" s="11">
        <v>51.380438170000005</v>
      </c>
    </row>
    <row r="93" ht="15.75" customHeight="1">
      <c r="A93" s="10">
        <v>83.89356634399999</v>
      </c>
      <c r="B93" s="11">
        <v>68.28085663</v>
      </c>
    </row>
    <row r="94" ht="15.75" customHeight="1">
      <c r="A94" s="10">
        <v>93.31101212</v>
      </c>
      <c r="B94" s="11">
        <v>77.17895369</v>
      </c>
    </row>
    <row r="95" ht="15.75" customHeight="1">
      <c r="A95" s="10">
        <v>87.372931892</v>
      </c>
      <c r="B95" s="11">
        <v>70.63649044</v>
      </c>
    </row>
    <row r="96" ht="15.75" customHeight="1">
      <c r="A96" s="10">
        <v>77.992160054</v>
      </c>
      <c r="B96" s="11">
        <v>57.93073878</v>
      </c>
    </row>
    <row r="97" ht="15.75" customHeight="1">
      <c r="A97" s="10">
        <v>47.8237150544</v>
      </c>
      <c r="B97" s="11">
        <v>23.77639106</v>
      </c>
    </row>
    <row r="98" ht="15.75" customHeight="1">
      <c r="A98" s="10">
        <v>85.783951184</v>
      </c>
      <c r="B98" s="11">
        <v>68.35447809</v>
      </c>
    </row>
    <row r="99" ht="15.75" customHeight="1">
      <c r="A99" s="10">
        <v>85.472642876</v>
      </c>
      <c r="B99" s="11">
        <v>70.29940110999999</v>
      </c>
    </row>
    <row r="100" ht="15.75" customHeight="1">
      <c r="A100" s="10">
        <v>83.00365298599999</v>
      </c>
      <c r="B100" s="11">
        <v>63.290191400000005</v>
      </c>
    </row>
    <row r="101" ht="15.75" customHeight="1">
      <c r="A101" s="10">
        <v>83.817383936</v>
      </c>
      <c r="B101" s="11">
        <v>63.35040087</v>
      </c>
    </row>
    <row r="102" ht="15.75" customHeight="1">
      <c r="A102" s="10">
        <v>79.251342584</v>
      </c>
      <c r="B102" s="11">
        <v>59.68891052</v>
      </c>
    </row>
    <row r="103" ht="15.75" customHeight="1">
      <c r="A103" s="10">
        <v>45.6100248938</v>
      </c>
      <c r="B103" s="11">
        <v>21.24835594</v>
      </c>
    </row>
    <row r="104" ht="15.75" customHeight="1">
      <c r="A104" s="10">
        <v>72.469036886</v>
      </c>
      <c r="B104" s="11">
        <v>50.7900282</v>
      </c>
    </row>
    <row r="105" ht="15.75" customHeight="1">
      <c r="A105" s="10">
        <v>75.637602734</v>
      </c>
      <c r="B105" s="11">
        <v>56.587499990000005</v>
      </c>
    </row>
    <row r="106" ht="15.75" customHeight="1">
      <c r="A106" s="10">
        <v>50.173960244</v>
      </c>
      <c r="B106" s="11">
        <v>27.285702129999997</v>
      </c>
    </row>
    <row r="107" ht="15.75" customHeight="1">
      <c r="A107" s="10">
        <v>80.832941348</v>
      </c>
      <c r="B107" s="11">
        <v>61.517538449999996</v>
      </c>
    </row>
    <row r="108" ht="15.75" customHeight="1">
      <c r="A108" s="10">
        <v>63.530733146</v>
      </c>
      <c r="B108" s="11">
        <v>40.56614459</v>
      </c>
    </row>
    <row r="109" ht="15.75" customHeight="1">
      <c r="A109" s="10">
        <v>69.617689232</v>
      </c>
      <c r="B109" s="11">
        <v>50.87204715</v>
      </c>
    </row>
    <row r="110" ht="15.75" customHeight="1">
      <c r="A110" s="10">
        <v>84.652020644</v>
      </c>
      <c r="B110" s="11">
        <v>69.71474728</v>
      </c>
    </row>
    <row r="111" ht="15.75" customHeight="1">
      <c r="A111" s="10">
        <v>76.050377888</v>
      </c>
      <c r="B111" s="11">
        <v>59.68767501999999</v>
      </c>
    </row>
    <row r="112" ht="15.75" customHeight="1">
      <c r="A112" s="10">
        <v>50.726160805999996</v>
      </c>
      <c r="B112" s="11">
        <v>32.17500343</v>
      </c>
    </row>
    <row r="113" ht="15.75" customHeight="1">
      <c r="A113" s="10">
        <v>77.893923398</v>
      </c>
      <c r="B113" s="11">
        <v>59.62366902</v>
      </c>
    </row>
    <row r="114" ht="15.75" customHeight="1">
      <c r="A114" s="10">
        <v>83.236879328</v>
      </c>
      <c r="B114" s="11">
        <v>60.78391938</v>
      </c>
    </row>
    <row r="115" ht="15.75" customHeight="1">
      <c r="A115" s="10">
        <v>42.5452176968</v>
      </c>
      <c r="B115" s="11">
        <v>17.02377561</v>
      </c>
    </row>
    <row r="116" ht="15.75" customHeight="1">
      <c r="A116" s="10">
        <v>65.79235799599999</v>
      </c>
      <c r="B116" s="11">
        <v>43.03439033</v>
      </c>
    </row>
    <row r="117" ht="15.75" customHeight="1">
      <c r="A117" s="10">
        <v>76.928802188</v>
      </c>
      <c r="B117" s="11">
        <v>56.43105317</v>
      </c>
    </row>
    <row r="118" ht="15.75" customHeight="1">
      <c r="A118" s="10">
        <v>62.066933276</v>
      </c>
      <c r="B118" s="11">
        <v>37.9318226</v>
      </c>
    </row>
    <row r="119" ht="15.75" customHeight="1">
      <c r="A119" s="10">
        <v>60.357111296</v>
      </c>
      <c r="B119" s="11">
        <v>40.94938476</v>
      </c>
    </row>
    <row r="120" ht="15.75" customHeight="1">
      <c r="A120" s="10">
        <v>87.199872008</v>
      </c>
      <c r="B120" s="11">
        <v>68.00271205</v>
      </c>
    </row>
    <row r="121" ht="15.75" customHeight="1">
      <c r="A121" s="10">
        <v>65.315048702</v>
      </c>
      <c r="B121" s="11">
        <v>43.28197952</v>
      </c>
    </row>
    <row r="122" ht="15.75" customHeight="1">
      <c r="A122" s="10">
        <v>73.52710856600001</v>
      </c>
      <c r="B122" s="11">
        <v>54.35995933</v>
      </c>
    </row>
    <row r="123" ht="15.75" customHeight="1">
      <c r="A123" s="10">
        <v>91.966995716</v>
      </c>
      <c r="B123" s="11">
        <v>75.60377021000001</v>
      </c>
    </row>
    <row r="124" ht="15.75" customHeight="1">
      <c r="A124" s="10">
        <v>51.940117616</v>
      </c>
      <c r="B124" s="11">
        <v>28.051846740000002</v>
      </c>
    </row>
    <row r="125" ht="15.75" customHeight="1">
      <c r="A125" s="10">
        <v>71.87465964200001</v>
      </c>
      <c r="B125" s="11">
        <v>53.77661123</v>
      </c>
    </row>
    <row r="126" ht="15.75" customHeight="1">
      <c r="A126" s="10">
        <v>80.49942122</v>
      </c>
      <c r="B126" s="11">
        <v>61.81720908</v>
      </c>
    </row>
    <row r="127" ht="15.75" customHeight="1">
      <c r="A127" s="10">
        <v>47.4565066538</v>
      </c>
      <c r="B127" s="11">
        <v>22.122329060000002</v>
      </c>
    </row>
    <row r="128" ht="15.75" customHeight="1">
      <c r="A128" s="10">
        <v>95.216272556</v>
      </c>
      <c r="B128" s="11">
        <v>80.96720533999999</v>
      </c>
    </row>
    <row r="129" ht="15.75" customHeight="1">
      <c r="A129" s="10">
        <v>92.32617165799999</v>
      </c>
      <c r="B129" s="11">
        <v>75.04447328</v>
      </c>
    </row>
    <row r="130" ht="15.75" customHeight="1">
      <c r="A130" s="10">
        <v>67.666349084</v>
      </c>
      <c r="B130" s="11">
        <v>47.17015569</v>
      </c>
    </row>
    <row r="131" ht="15.75" customHeight="1">
      <c r="A131" s="10">
        <v>66.319864034</v>
      </c>
      <c r="B131" s="11">
        <v>40.6516091</v>
      </c>
    </row>
    <row r="132" ht="15.75" customHeight="1">
      <c r="A132" s="10">
        <v>76.571377574</v>
      </c>
      <c r="B132" s="11">
        <v>53.074822510000004</v>
      </c>
    </row>
    <row r="133" ht="15.75" customHeight="1">
      <c r="A133" s="10">
        <v>68.477021834</v>
      </c>
      <c r="B133" s="11">
        <v>47.47493924</v>
      </c>
    </row>
    <row r="134" ht="15.75" customHeight="1">
      <c r="A134" s="10">
        <v>39.6256369514</v>
      </c>
      <c r="B134" s="11">
        <v>11.88121496</v>
      </c>
    </row>
    <row r="135" ht="15.75" customHeight="1">
      <c r="A135" s="10">
        <v>71.908157966</v>
      </c>
      <c r="B135" s="11">
        <v>51.54591017</v>
      </c>
    </row>
    <row r="136" ht="15.75" customHeight="1">
      <c r="A136" s="10">
        <v>80.347501202</v>
      </c>
      <c r="B136" s="11">
        <v>59.911636009999995</v>
      </c>
    </row>
    <row r="137" ht="15.75" customHeight="1">
      <c r="A137" s="10">
        <v>97.009810646</v>
      </c>
      <c r="B137" s="11">
        <v>82.49543566999999</v>
      </c>
    </row>
    <row r="138" ht="15.75" customHeight="1">
      <c r="A138" s="10">
        <v>85.854755948</v>
      </c>
      <c r="B138" s="11">
        <v>69.66401775</v>
      </c>
    </row>
    <row r="139" ht="15.75" customHeight="1">
      <c r="A139" s="10">
        <v>72.714768332</v>
      </c>
      <c r="B139" s="11">
        <v>52.42361154</v>
      </c>
    </row>
    <row r="140" ht="15.75" customHeight="1">
      <c r="A140" s="10">
        <v>71.42453483</v>
      </c>
      <c r="B140" s="11">
        <v>55.04412717</v>
      </c>
    </row>
    <row r="141" ht="15.75" customHeight="1">
      <c r="A141" s="10">
        <v>94.42048366399999</v>
      </c>
      <c r="B141" s="11">
        <v>75.69625615999999</v>
      </c>
    </row>
    <row r="142" ht="15.75" customHeight="1">
      <c r="A142" s="10">
        <v>98.594751092</v>
      </c>
      <c r="B142" s="11">
        <v>85.13430962999999</v>
      </c>
    </row>
    <row r="143" ht="15.75" customHeight="1">
      <c r="A143" s="10">
        <v>90.20265454400001</v>
      </c>
      <c r="B143" s="11">
        <v>74.79632701</v>
      </c>
    </row>
    <row r="144" ht="15.75" customHeight="1">
      <c r="A144" s="10">
        <v>82.276426598</v>
      </c>
      <c r="B144" s="11">
        <v>64.85546445</v>
      </c>
    </row>
    <row r="145" ht="15.75" customHeight="1">
      <c r="A145" s="10">
        <v>100.663398986</v>
      </c>
      <c r="B145" s="11">
        <v>85.02469822</v>
      </c>
    </row>
    <row r="146" ht="15.75" customHeight="1">
      <c r="A146" s="10">
        <v>80.535591482</v>
      </c>
      <c r="B146" s="11">
        <v>58.10740052</v>
      </c>
    </row>
    <row r="147" ht="15.75" customHeight="1">
      <c r="A147" s="10">
        <v>63.419290916</v>
      </c>
      <c r="B147" s="11">
        <v>39.17152986</v>
      </c>
    </row>
    <row r="148" ht="15.75" customHeight="1">
      <c r="A148" s="10">
        <v>79.406694464</v>
      </c>
      <c r="B148" s="11">
        <v>57.44233102</v>
      </c>
    </row>
    <row r="149" ht="15.75" customHeight="1">
      <c r="A149" s="10">
        <v>61.530837728</v>
      </c>
      <c r="B149" s="11">
        <v>39.040334869999995</v>
      </c>
    </row>
    <row r="150" ht="15.75" customHeight="1">
      <c r="A150" s="10">
        <v>95.391032126</v>
      </c>
      <c r="B150" s="11">
        <v>80.97777259</v>
      </c>
    </row>
    <row r="151" ht="15.75" customHeight="1">
      <c r="A151" s="10">
        <v>87.14355278</v>
      </c>
      <c r="B151" s="11">
        <v>65.18615363</v>
      </c>
    </row>
    <row r="152" ht="15.75" customHeight="1">
      <c r="A152" s="10">
        <v>63.78231092</v>
      </c>
      <c r="B152" s="11">
        <v>40.94028016</v>
      </c>
    </row>
    <row r="153" ht="15.75" customHeight="1">
      <c r="A153" s="10">
        <v>60.650020076</v>
      </c>
      <c r="B153" s="11">
        <v>38.10433769</v>
      </c>
    </row>
    <row r="154" ht="15.75" customHeight="1">
      <c r="A154" s="10">
        <v>84.020345096</v>
      </c>
      <c r="B154" s="11">
        <v>63.6298374</v>
      </c>
    </row>
    <row r="155" ht="15.75" customHeight="1">
      <c r="A155" s="10">
        <v>49.8205278752</v>
      </c>
      <c r="B155" s="11">
        <v>25.677259299999996</v>
      </c>
    </row>
    <row r="156" ht="15.75" customHeight="1">
      <c r="A156" s="10">
        <v>86.05077337399999</v>
      </c>
      <c r="B156" s="11">
        <v>71.45600563</v>
      </c>
    </row>
    <row r="157" ht="15.75" customHeight="1">
      <c r="A157" s="10">
        <v>65.392951154</v>
      </c>
      <c r="B157" s="11">
        <v>44.31136034</v>
      </c>
    </row>
    <row r="158" ht="15.75" customHeight="1">
      <c r="A158" s="10">
        <v>71.813670242</v>
      </c>
      <c r="B158" s="11">
        <v>57.17642733</v>
      </c>
    </row>
    <row r="159" ht="15.75" customHeight="1">
      <c r="A159" s="10">
        <v>72.094818668</v>
      </c>
      <c r="B159" s="11">
        <v>52.47463643</v>
      </c>
    </row>
    <row r="160" ht="15.75" customHeight="1">
      <c r="A160" s="10">
        <v>88.843980254</v>
      </c>
      <c r="B160" s="11">
        <v>71.51246952</v>
      </c>
    </row>
    <row r="161" ht="15.75" customHeight="1">
      <c r="A161" s="10">
        <v>69.07160309</v>
      </c>
      <c r="B161" s="11">
        <v>48.770696029999996</v>
      </c>
    </row>
    <row r="162" ht="15.75" customHeight="1">
      <c r="A162" s="10">
        <v>70.307448818</v>
      </c>
      <c r="B162" s="11">
        <v>52.67008607</v>
      </c>
    </row>
    <row r="163" ht="15.75" customHeight="1">
      <c r="A163" s="10">
        <v>77.673396308</v>
      </c>
      <c r="B163" s="11">
        <v>60.46266727</v>
      </c>
    </row>
    <row r="164" ht="15.75" customHeight="1">
      <c r="A164" s="10">
        <v>50.44110377</v>
      </c>
      <c r="B164" s="11">
        <v>27.307334179999998</v>
      </c>
    </row>
    <row r="165" ht="15.75" customHeight="1">
      <c r="A165" s="10">
        <v>54.396770738</v>
      </c>
      <c r="B165" s="11">
        <v>27.40656189</v>
      </c>
    </row>
    <row r="166" ht="15.75" customHeight="1">
      <c r="A166" s="10">
        <v>57.883454564</v>
      </c>
      <c r="B166" s="11">
        <v>35.12888691</v>
      </c>
    </row>
    <row r="167" ht="15.75" customHeight="1">
      <c r="A167" s="10">
        <v>61.265697332</v>
      </c>
      <c r="B167" s="11">
        <v>37.4231135</v>
      </c>
    </row>
    <row r="168" ht="15.75" customHeight="1">
      <c r="A168" s="10">
        <v>88.08805439599999</v>
      </c>
      <c r="B168" s="11">
        <v>74.69463889</v>
      </c>
    </row>
    <row r="169" ht="15.75" customHeight="1">
      <c r="A169" s="10">
        <v>64.668114212</v>
      </c>
      <c r="B169" s="11">
        <v>47.35681122</v>
      </c>
    </row>
    <row r="170" ht="15.75" customHeight="1">
      <c r="A170" s="10">
        <v>85.26106500799999</v>
      </c>
      <c r="B170" s="11">
        <v>64.95611747000001</v>
      </c>
    </row>
    <row r="171" ht="15.75" customHeight="1">
      <c r="A171" s="10">
        <v>92.39255369600001</v>
      </c>
      <c r="B171" s="11">
        <v>77.41080812999999</v>
      </c>
    </row>
    <row r="172" ht="15.75" customHeight="1">
      <c r="A172" s="10">
        <v>61.062483434</v>
      </c>
      <c r="B172" s="11">
        <v>39.52737497</v>
      </c>
    </row>
    <row r="173" ht="15.75" customHeight="1">
      <c r="A173" s="10">
        <v>78.305846342</v>
      </c>
      <c r="B173" s="11">
        <v>62.19692088000001</v>
      </c>
    </row>
    <row r="174" ht="15.75" customHeight="1">
      <c r="A174" s="10">
        <v>78.683675252</v>
      </c>
      <c r="B174" s="11">
        <v>64.82099977</v>
      </c>
    </row>
    <row r="175" ht="15.75" customHeight="1">
      <c r="A175" s="10">
        <v>76.30742958799999</v>
      </c>
      <c r="B175" s="11">
        <v>60.309138180000005</v>
      </c>
    </row>
    <row r="176" ht="15.75" customHeight="1">
      <c r="A176" s="10">
        <v>58.531191188</v>
      </c>
      <c r="B176" s="11">
        <v>38.180301379999996</v>
      </c>
    </row>
    <row r="177" ht="15.75" customHeight="1">
      <c r="A177" s="10">
        <v>83.713846532</v>
      </c>
      <c r="B177" s="11">
        <v>63.131823680000004</v>
      </c>
    </row>
    <row r="178" ht="15.75" customHeight="1">
      <c r="A178" s="10">
        <v>90.73914467</v>
      </c>
      <c r="B178" s="11">
        <v>79.30790110000001</v>
      </c>
    </row>
    <row r="179" ht="15.75" customHeight="1">
      <c r="A179" s="10">
        <v>91.20756579799999</v>
      </c>
      <c r="B179" s="11">
        <v>75.58183987</v>
      </c>
    </row>
    <row r="180" ht="15.75" customHeight="1">
      <c r="A180" s="10">
        <v>71.067115184</v>
      </c>
      <c r="B180" s="11">
        <v>52.16728037</v>
      </c>
    </row>
    <row r="181" ht="15.75" customHeight="1">
      <c r="A181" s="10">
        <v>78.292332626</v>
      </c>
      <c r="B181" s="11">
        <v>57.253704830000004</v>
      </c>
    </row>
    <row r="182" ht="15.75" customHeight="1">
      <c r="A182" s="10">
        <v>89.792743802</v>
      </c>
      <c r="B182" s="11">
        <v>77.39247547</v>
      </c>
    </row>
    <row r="183" ht="15.75" customHeight="1">
      <c r="A183" s="10">
        <v>83.95806010999999</v>
      </c>
      <c r="B183" s="11">
        <v>66.25589903</v>
      </c>
    </row>
    <row r="184" ht="15.75" customHeight="1">
      <c r="A184" s="10">
        <v>60.837755738</v>
      </c>
      <c r="B184" s="11">
        <v>37.29906055</v>
      </c>
    </row>
    <row r="185" ht="15.75" customHeight="1">
      <c r="A185" s="10">
        <v>64.686590186</v>
      </c>
      <c r="B185" s="11">
        <v>45.37856066</v>
      </c>
    </row>
    <row r="186" ht="15.75" customHeight="1">
      <c r="A186" s="10">
        <v>58.876710386</v>
      </c>
      <c r="B186" s="11">
        <v>37.74309279</v>
      </c>
    </row>
    <row r="187" ht="15.75" customHeight="1">
      <c r="A187" s="10">
        <v>76.60075740799999</v>
      </c>
      <c r="B187" s="11">
        <v>59.48048712</v>
      </c>
    </row>
    <row r="188" ht="15.75" customHeight="1">
      <c r="A188" s="10">
        <v>91.85161805599999</v>
      </c>
      <c r="B188" s="11">
        <v>78.20125497000001</v>
      </c>
    </row>
    <row r="189" ht="15.75" customHeight="1">
      <c r="A189" s="10">
        <v>90.135196304</v>
      </c>
      <c r="B189" s="11">
        <v>75.10545701999999</v>
      </c>
    </row>
    <row r="190" ht="15.75" customHeight="1">
      <c r="A190" s="10">
        <v>72.316359104</v>
      </c>
      <c r="B190" s="11">
        <v>48.95690899</v>
      </c>
    </row>
    <row r="191" ht="15.75" customHeight="1">
      <c r="A191" s="10">
        <v>59.086261976</v>
      </c>
      <c r="B191" s="11">
        <v>36.70523757</v>
      </c>
    </row>
    <row r="192" ht="15.75" customHeight="1">
      <c r="A192" s="10">
        <v>81.67831952</v>
      </c>
      <c r="B192" s="11">
        <v>63.412197760000005</v>
      </c>
    </row>
    <row r="193" ht="15.75" customHeight="1">
      <c r="A193" s="10">
        <v>72.74252308999999</v>
      </c>
      <c r="B193" s="11">
        <v>51.82161052</v>
      </c>
    </row>
    <row r="194" ht="15.75" customHeight="1">
      <c r="A194" s="10">
        <v>68.445222512</v>
      </c>
      <c r="B194" s="11">
        <v>43.725199270000005</v>
      </c>
    </row>
    <row r="195" ht="15.75" customHeight="1">
      <c r="A195" s="10">
        <v>70.38030626599999</v>
      </c>
      <c r="B195" s="11">
        <v>52.04703098</v>
      </c>
    </row>
    <row r="196" ht="15.75" customHeight="1">
      <c r="A196" s="10">
        <v>70.88340506</v>
      </c>
      <c r="B196" s="11">
        <v>54.590392910000006</v>
      </c>
    </row>
    <row r="197" ht="15.75" customHeight="1">
      <c r="A197" s="10">
        <v>79.87109729</v>
      </c>
      <c r="B197" s="11">
        <v>62.79018411</v>
      </c>
    </row>
    <row r="198" ht="15.75" customHeight="1">
      <c r="A198" s="10">
        <v>81.898591982</v>
      </c>
      <c r="B198" s="11">
        <v>65.48949545</v>
      </c>
    </row>
    <row r="199" ht="15.75" customHeight="1">
      <c r="A199" s="10">
        <v>68.85504057200001</v>
      </c>
      <c r="B199" s="11">
        <v>41.73548387</v>
      </c>
    </row>
    <row r="200" ht="15.75" customHeight="1">
      <c r="A200" s="10">
        <v>73.67540333</v>
      </c>
      <c r="B200" s="11">
        <v>50.64937476</v>
      </c>
    </row>
    <row r="201" ht="15.75" customHeight="1">
      <c r="A201" s="10">
        <v>70.564204004</v>
      </c>
      <c r="B201" s="11">
        <v>53.33243245</v>
      </c>
    </row>
    <row r="202" ht="15.75" customHeight="1">
      <c r="A202" s="10">
        <v>51.906373718</v>
      </c>
      <c r="B202" s="11">
        <v>30.674993039999997</v>
      </c>
    </row>
    <row r="203" ht="15.75" customHeight="1">
      <c r="A203" s="10">
        <v>89.12825528</v>
      </c>
      <c r="B203" s="11">
        <v>74.09356848</v>
      </c>
    </row>
    <row r="204" ht="15.75" customHeight="1">
      <c r="A204" s="10">
        <v>81.163060538</v>
      </c>
      <c r="B204" s="11">
        <v>62.35988607</v>
      </c>
    </row>
    <row r="205" ht="15.75" customHeight="1">
      <c r="A205" s="10">
        <v>74.093260118</v>
      </c>
      <c r="B205" s="11">
        <v>50.643213530000004</v>
      </c>
    </row>
    <row r="206" ht="15.75" customHeight="1">
      <c r="A206" s="10">
        <v>89.60785710799999</v>
      </c>
      <c r="B206" s="11">
        <v>67.58071509999999</v>
      </c>
    </row>
    <row r="207" ht="15.75" customHeight="1">
      <c r="A207" s="10">
        <v>84.18872669</v>
      </c>
      <c r="B207" s="11">
        <v>67.58289158</v>
      </c>
    </row>
    <row r="208" ht="15.75" customHeight="1">
      <c r="A208" s="10">
        <v>66.853676228</v>
      </c>
      <c r="B208" s="11">
        <v>46.04025002</v>
      </c>
    </row>
    <row r="209" ht="15.75" customHeight="1">
      <c r="A209" s="10">
        <v>63.746486168000004</v>
      </c>
      <c r="B209" s="11">
        <v>44.85499609</v>
      </c>
    </row>
    <row r="210" ht="15.75" customHeight="1">
      <c r="A210" s="10">
        <v>95.060221394</v>
      </c>
      <c r="B210" s="11">
        <v>78.19837945</v>
      </c>
    </row>
    <row r="211" ht="15.75" customHeight="1">
      <c r="A211" s="10">
        <v>54.83917337</v>
      </c>
      <c r="B211" s="11">
        <v>27.6787086</v>
      </c>
    </row>
    <row r="212" ht="15.75" customHeight="1">
      <c r="A212" s="10">
        <v>77.82410546599999</v>
      </c>
      <c r="B212" s="11">
        <v>61.21539491</v>
      </c>
    </row>
    <row r="213" ht="15.75" customHeight="1">
      <c r="A213" s="10">
        <v>80.498548346</v>
      </c>
      <c r="B213" s="11">
        <v>65.41974057</v>
      </c>
    </row>
    <row r="214" ht="15.75" customHeight="1">
      <c r="A214" s="10">
        <v>47.7608072558</v>
      </c>
      <c r="B214" s="11">
        <v>24.67871609</v>
      </c>
    </row>
    <row r="215" ht="15.75" customHeight="1">
      <c r="A215" s="10">
        <v>48.1851681998</v>
      </c>
      <c r="B215" s="11">
        <v>25.013172779999998</v>
      </c>
    </row>
    <row r="216" ht="15.75" customHeight="1">
      <c r="A216" s="10">
        <v>68.233190882</v>
      </c>
      <c r="B216" s="11">
        <v>47.72950539</v>
      </c>
    </row>
    <row r="217" ht="15.75" customHeight="1">
      <c r="A217" s="10">
        <v>74.770584656</v>
      </c>
      <c r="B217" s="11">
        <v>55.34452906</v>
      </c>
    </row>
    <row r="218" ht="15.75" customHeight="1">
      <c r="A218" s="10">
        <v>76.139324114</v>
      </c>
      <c r="B218" s="11">
        <v>53.831289000000005</v>
      </c>
    </row>
    <row r="219" ht="15.75" customHeight="1">
      <c r="A219" s="10">
        <v>43.5089023286</v>
      </c>
      <c r="B219" s="11">
        <v>19.07109408</v>
      </c>
    </row>
    <row r="220" ht="15.75" customHeight="1">
      <c r="A220" s="10">
        <v>77.60015627</v>
      </c>
      <c r="B220" s="11">
        <v>58.12620157</v>
      </c>
    </row>
    <row r="221" ht="15.75" customHeight="1">
      <c r="A221" s="10">
        <v>72.775644476</v>
      </c>
      <c r="B221" s="11">
        <v>53.20540200000001</v>
      </c>
    </row>
    <row r="222" ht="15.75" customHeight="1">
      <c r="A222" s="10">
        <v>89.60750303</v>
      </c>
      <c r="B222" s="11">
        <v>71.11740653000001</v>
      </c>
    </row>
    <row r="223" ht="15.75" customHeight="1">
      <c r="A223" s="10">
        <v>79.01984777</v>
      </c>
      <c r="B223" s="11">
        <v>61.710072319999995</v>
      </c>
    </row>
    <row r="224" ht="15.75" customHeight="1">
      <c r="A224" s="10">
        <v>58.758986246</v>
      </c>
      <c r="B224" s="11">
        <v>29.69065323</v>
      </c>
    </row>
    <row r="225" ht="15.75" customHeight="1">
      <c r="A225" s="10">
        <v>52.706295752</v>
      </c>
      <c r="B225" s="11">
        <v>31.62401944</v>
      </c>
    </row>
    <row r="226" ht="15.75" customHeight="1">
      <c r="A226" s="10">
        <v>50.215526366</v>
      </c>
      <c r="B226" s="11">
        <v>27.63733742</v>
      </c>
    </row>
    <row r="227" ht="15.75" customHeight="1">
      <c r="A227" s="10">
        <v>75.754932314</v>
      </c>
      <c r="B227" s="11">
        <v>59.43116748</v>
      </c>
    </row>
    <row r="228" ht="15.75" customHeight="1">
      <c r="A228" s="10">
        <v>81.529962206</v>
      </c>
      <c r="B228" s="11">
        <v>64.9729072</v>
      </c>
    </row>
    <row r="229" ht="15.75" customHeight="1">
      <c r="A229" s="10">
        <v>66.70160906</v>
      </c>
      <c r="B229" s="11">
        <v>45.26263171</v>
      </c>
    </row>
    <row r="230" ht="15.75" customHeight="1">
      <c r="A230" s="10">
        <v>75.17235353000001</v>
      </c>
      <c r="B230" s="11">
        <v>55.91358692</v>
      </c>
    </row>
    <row r="231" ht="15.75" customHeight="1">
      <c r="A231" s="10">
        <v>76.508877938</v>
      </c>
      <c r="B231" s="11">
        <v>53.81796842</v>
      </c>
    </row>
    <row r="232" ht="15.75" customHeight="1">
      <c r="A232" s="10">
        <v>72.82140817999999</v>
      </c>
      <c r="B232" s="11">
        <v>54.39850584</v>
      </c>
    </row>
    <row r="233" ht="15.75" customHeight="1">
      <c r="A233" s="10">
        <v>78.941129108</v>
      </c>
      <c r="B233" s="11">
        <v>59.92782774</v>
      </c>
    </row>
    <row r="234" ht="15.75" customHeight="1">
      <c r="A234" s="10">
        <v>66.244299656</v>
      </c>
      <c r="B234" s="11">
        <v>51.753402830000006</v>
      </c>
    </row>
    <row r="235" ht="15.75" customHeight="1">
      <c r="A235" s="10">
        <v>86.822131154</v>
      </c>
      <c r="B235" s="11">
        <v>68.48030705</v>
      </c>
    </row>
    <row r="236" ht="15.75" customHeight="1">
      <c r="A236" s="10">
        <v>79.44893717000001</v>
      </c>
      <c r="B236" s="11">
        <v>64.62669458</v>
      </c>
    </row>
    <row r="237" ht="15.75" customHeight="1">
      <c r="A237" s="10">
        <v>63.659069546</v>
      </c>
      <c r="B237" s="11">
        <v>41.20650006</v>
      </c>
    </row>
    <row r="238" ht="15.75" customHeight="1">
      <c r="A238" s="10">
        <v>48.9262625762</v>
      </c>
      <c r="B238" s="11">
        <v>27.80627594</v>
      </c>
    </row>
    <row r="239" ht="15.75" customHeight="1">
      <c r="A239" s="10">
        <v>52.038870314</v>
      </c>
      <c r="B239" s="11">
        <v>28.815814510000003</v>
      </c>
    </row>
    <row r="240" ht="15.75" customHeight="1">
      <c r="A240" s="10">
        <v>69.613914578</v>
      </c>
      <c r="B240" s="11">
        <v>49.46274373</v>
      </c>
    </row>
    <row r="241" ht="15.75" customHeight="1">
      <c r="A241" s="10">
        <v>77.806832</v>
      </c>
      <c r="B241" s="11">
        <v>62.58464212</v>
      </c>
    </row>
    <row r="242" ht="15.75" customHeight="1">
      <c r="A242" s="10">
        <v>58.814550266000005</v>
      </c>
      <c r="B242" s="11">
        <v>38.46994155</v>
      </c>
    </row>
    <row r="243" ht="15.75" customHeight="1">
      <c r="A243" s="10">
        <v>66.173495324</v>
      </c>
      <c r="B243" s="11">
        <v>48.25719881</v>
      </c>
    </row>
    <row r="244" ht="15.75" customHeight="1">
      <c r="A244" s="10">
        <v>83.93934464600001</v>
      </c>
      <c r="B244" s="11">
        <v>64.10253890999999</v>
      </c>
    </row>
    <row r="245" ht="15.75" customHeight="1">
      <c r="A245" s="10">
        <v>54.233745836</v>
      </c>
      <c r="B245" s="11">
        <v>33.71190252</v>
      </c>
    </row>
    <row r="246" ht="15.75" customHeight="1">
      <c r="A246" s="10">
        <v>75.382909034</v>
      </c>
      <c r="B246" s="11">
        <v>58.615056800000005</v>
      </c>
    </row>
    <row r="247" ht="15.75" customHeight="1">
      <c r="A247" s="10">
        <v>59.212753898</v>
      </c>
      <c r="B247" s="11">
        <v>37.49557024</v>
      </c>
    </row>
    <row r="248" ht="15.75" customHeight="1">
      <c r="A248" s="10">
        <v>66.682013756</v>
      </c>
      <c r="B248" s="11">
        <v>48.64749845</v>
      </c>
    </row>
    <row r="249" ht="15.75" customHeight="1">
      <c r="A249" s="10">
        <v>48.3329088464</v>
      </c>
      <c r="B249" s="11">
        <v>22.28723171</v>
      </c>
    </row>
    <row r="250" ht="15.75" customHeight="1">
      <c r="A250" s="10">
        <v>65.311216088</v>
      </c>
      <c r="B250" s="11">
        <v>42.09664529</v>
      </c>
    </row>
    <row r="251" ht="15.75" customHeight="1">
      <c r="A251" s="10">
        <v>67.959441158</v>
      </c>
      <c r="B251" s="11">
        <v>46.897510340000004</v>
      </c>
    </row>
    <row r="252" ht="15.75" customHeight="1">
      <c r="A252" s="10">
        <v>53.940952274</v>
      </c>
      <c r="B252" s="11">
        <v>33.5770416</v>
      </c>
    </row>
    <row r="253" ht="15.75" customHeight="1">
      <c r="A253" s="10">
        <v>67.728633386</v>
      </c>
      <c r="B253" s="11">
        <v>41.68486183</v>
      </c>
    </row>
    <row r="254" ht="15.75" customHeight="1">
      <c r="A254" s="10">
        <v>76.331500682</v>
      </c>
      <c r="B254" s="11">
        <v>60.33053386</v>
      </c>
    </row>
    <row r="255" ht="15.75" customHeight="1">
      <c r="A255" s="10">
        <v>68.090334638</v>
      </c>
      <c r="B255" s="11">
        <v>47.34996311</v>
      </c>
    </row>
    <row r="256" ht="15.75" customHeight="1">
      <c r="A256" s="10">
        <v>65.795644544</v>
      </c>
      <c r="B256" s="11">
        <v>42.1621505</v>
      </c>
    </row>
    <row r="257" ht="15.75" customHeight="1">
      <c r="A257" s="10">
        <v>53.977430552</v>
      </c>
      <c r="B257" s="11">
        <v>29.74991195</v>
      </c>
    </row>
    <row r="258" ht="15.75" customHeight="1">
      <c r="A258" s="10">
        <v>89.00327290999999</v>
      </c>
      <c r="B258" s="11">
        <v>73.3215828</v>
      </c>
    </row>
    <row r="259" ht="15.75" customHeight="1">
      <c r="A259" s="10">
        <v>72.406461038</v>
      </c>
      <c r="B259" s="11">
        <v>53.57089203</v>
      </c>
    </row>
    <row r="260" ht="15.75" customHeight="1">
      <c r="A260" s="10">
        <v>80.52209546</v>
      </c>
      <c r="B260" s="11">
        <v>64.36486011</v>
      </c>
    </row>
    <row r="261" ht="15.75" customHeight="1">
      <c r="A261" s="10">
        <v>66.160384052</v>
      </c>
      <c r="B261" s="11">
        <v>45.418926729999995</v>
      </c>
    </row>
    <row r="262" ht="15.75" customHeight="1">
      <c r="A262" s="10">
        <v>76.187401808</v>
      </c>
      <c r="B262" s="11">
        <v>53.17424848</v>
      </c>
    </row>
    <row r="263" ht="15.75" customHeight="1">
      <c r="A263" s="10">
        <v>72.047730128</v>
      </c>
      <c r="B263" s="11">
        <v>53.58667293</v>
      </c>
    </row>
    <row r="264" ht="15.75" customHeight="1">
      <c r="A264" s="10">
        <v>81.275721818</v>
      </c>
      <c r="B264" s="11">
        <v>62.324870080000004</v>
      </c>
    </row>
    <row r="265" ht="15.75" customHeight="1">
      <c r="A265" s="10">
        <v>80.811931082</v>
      </c>
      <c r="B265" s="11">
        <v>65.85937315999999</v>
      </c>
    </row>
    <row r="266" ht="15.75" customHeight="1">
      <c r="A266" s="10">
        <v>77.759897414</v>
      </c>
      <c r="B266" s="11">
        <v>60.89363452</v>
      </c>
    </row>
    <row r="267" ht="15.75" customHeight="1">
      <c r="A267" s="10">
        <v>63.071926016000006</v>
      </c>
      <c r="B267" s="11">
        <v>41.58176744</v>
      </c>
    </row>
    <row r="268" ht="15.75" customHeight="1">
      <c r="A268" s="10">
        <v>65.990694056</v>
      </c>
      <c r="B268" s="11">
        <v>44.482680169999995</v>
      </c>
    </row>
    <row r="269" ht="15.75" customHeight="1">
      <c r="A269" s="10">
        <v>54.868491932</v>
      </c>
      <c r="B269" s="11">
        <v>29.533969889999998</v>
      </c>
    </row>
    <row r="270" ht="15.75" customHeight="1">
      <c r="A270" s="10">
        <v>86.410586516</v>
      </c>
      <c r="B270" s="11">
        <v>67.97120584000001</v>
      </c>
    </row>
    <row r="271" ht="15.75" customHeight="1">
      <c r="A271" s="10">
        <v>52.137962276</v>
      </c>
      <c r="B271" s="11">
        <v>29.39263927</v>
      </c>
    </row>
    <row r="272" ht="15.75" customHeight="1">
      <c r="A272" s="10">
        <v>55.223191958</v>
      </c>
      <c r="B272" s="11">
        <v>34.185935289999996</v>
      </c>
    </row>
    <row r="273" ht="15.75" customHeight="1">
      <c r="A273" s="10">
        <v>55.995090368</v>
      </c>
      <c r="B273" s="11">
        <v>34.468876519999995</v>
      </c>
    </row>
    <row r="274" ht="15.75" customHeight="1">
      <c r="A274" s="10">
        <v>73.292570762</v>
      </c>
      <c r="B274" s="11">
        <v>54.079812200000006</v>
      </c>
    </row>
    <row r="275" ht="15.75" customHeight="1">
      <c r="A275" s="10">
        <v>71.05420886</v>
      </c>
      <c r="B275" s="11">
        <v>49.60119175</v>
      </c>
    </row>
    <row r="276" ht="15.75" customHeight="1">
      <c r="A276" s="10">
        <v>73.40627984</v>
      </c>
      <c r="B276" s="11">
        <v>53.96880057</v>
      </c>
    </row>
    <row r="277" ht="15.75" customHeight="1">
      <c r="A277" s="10">
        <v>67.60286339000001</v>
      </c>
      <c r="B277" s="11">
        <v>50.735681</v>
      </c>
    </row>
    <row r="278" ht="15.75" customHeight="1">
      <c r="A278" s="10">
        <v>76.15193486000001</v>
      </c>
      <c r="B278" s="11">
        <v>59.411035170000005</v>
      </c>
    </row>
    <row r="279" ht="15.75" customHeight="1">
      <c r="A279" s="10">
        <v>98.70357642799999</v>
      </c>
      <c r="B279" s="11">
        <v>87.07659158999999</v>
      </c>
    </row>
    <row r="280" ht="15.75" customHeight="1">
      <c r="A280" s="10">
        <v>63.785304157999995</v>
      </c>
      <c r="B280" s="11">
        <v>40.14330183</v>
      </c>
    </row>
    <row r="281" ht="15.75" customHeight="1">
      <c r="A281" s="10">
        <v>55.602414032</v>
      </c>
      <c r="B281" s="11">
        <v>33.215010539999994</v>
      </c>
    </row>
    <row r="282" ht="15.75" customHeight="1">
      <c r="A282" s="10">
        <v>77.40999275</v>
      </c>
      <c r="B282" s="11">
        <v>56.32509867</v>
      </c>
    </row>
    <row r="283" ht="15.75" customHeight="1">
      <c r="A283" s="10">
        <v>71.415378806</v>
      </c>
      <c r="B283" s="11">
        <v>49.34202188</v>
      </c>
    </row>
    <row r="284" ht="15.75" customHeight="1">
      <c r="A284" s="10">
        <v>76.979334182</v>
      </c>
      <c r="B284" s="11">
        <v>60.86299921</v>
      </c>
    </row>
    <row r="285" ht="15.75" customHeight="1">
      <c r="A285" s="10">
        <v>64.39462665799999</v>
      </c>
      <c r="B285" s="11">
        <v>44.100294430000005</v>
      </c>
    </row>
    <row r="286" ht="15.75" customHeight="1">
      <c r="A286" s="10">
        <v>77.434066742</v>
      </c>
      <c r="B286" s="11">
        <v>57.47106486</v>
      </c>
    </row>
    <row r="287" ht="15.75" customHeight="1">
      <c r="A287" s="10">
        <v>69.00202239800001</v>
      </c>
      <c r="B287" s="11">
        <v>47.78417185</v>
      </c>
    </row>
    <row r="288" ht="15.75" customHeight="1">
      <c r="A288" s="10">
        <v>49.203096593</v>
      </c>
      <c r="B288" s="11">
        <v>23.53646433</v>
      </c>
    </row>
    <row r="289" ht="15.75" customHeight="1">
      <c r="A289" s="10">
        <v>59.386224956</v>
      </c>
      <c r="B289" s="11">
        <v>35.33256334</v>
      </c>
    </row>
    <row r="290" ht="15.75" customHeight="1">
      <c r="A290" s="10">
        <v>69.013426694</v>
      </c>
      <c r="B290" s="11">
        <v>42.50120182</v>
      </c>
    </row>
    <row r="291" ht="15.75" customHeight="1">
      <c r="A291" s="10">
        <v>54.41149994</v>
      </c>
      <c r="B291" s="11">
        <v>27.9866148</v>
      </c>
    </row>
    <row r="292" ht="15.75" customHeight="1">
      <c r="A292" s="10">
        <v>63.138566912</v>
      </c>
      <c r="B292" s="11">
        <v>40.591515879999996</v>
      </c>
    </row>
    <row r="293" ht="15.75" customHeight="1">
      <c r="A293" s="10">
        <v>85.582802282</v>
      </c>
      <c r="B293" s="11">
        <v>69.58512979</v>
      </c>
    </row>
    <row r="294" ht="15.75" customHeight="1">
      <c r="A294" s="10">
        <v>83.827685462</v>
      </c>
      <c r="B294" s="11">
        <v>65.41293765</v>
      </c>
    </row>
    <row r="295" ht="15.75" customHeight="1">
      <c r="A295" s="10">
        <v>87.501172532</v>
      </c>
      <c r="B295" s="11">
        <v>69.67166402000001</v>
      </c>
    </row>
    <row r="296" ht="15.75" customHeight="1">
      <c r="A296" s="10">
        <v>45.0704271146</v>
      </c>
      <c r="B296" s="11">
        <v>22.34350161</v>
      </c>
    </row>
    <row r="297" ht="15.75" customHeight="1">
      <c r="A297" s="10">
        <v>82.398600464</v>
      </c>
      <c r="B297" s="11">
        <v>62.84532107</v>
      </c>
    </row>
    <row r="298" ht="15.75" customHeight="1">
      <c r="A298" s="10">
        <v>74.463850508</v>
      </c>
      <c r="B298" s="11">
        <v>54.260807039999996</v>
      </c>
    </row>
    <row r="299" ht="15.75" customHeight="1">
      <c r="A299" s="10">
        <v>67.312175828</v>
      </c>
      <c r="B299" s="11">
        <v>50.622237940000005</v>
      </c>
    </row>
    <row r="300" ht="15.75" customHeight="1">
      <c r="A300" s="10">
        <v>87.012790232</v>
      </c>
      <c r="B300" s="11">
        <v>70.29017171000001</v>
      </c>
    </row>
    <row r="301" ht="15.75" customHeight="1">
      <c r="A301" s="10">
        <v>72.54814901</v>
      </c>
      <c r="B301" s="11">
        <v>52.12673794</v>
      </c>
    </row>
    <row r="302" ht="15.75" customHeight="1">
      <c r="A302" s="10">
        <v>86.44504685</v>
      </c>
      <c r="B302" s="11">
        <v>64.84536093</v>
      </c>
    </row>
    <row r="303" ht="15.75" customHeight="1">
      <c r="A303" s="10">
        <v>96.132064946</v>
      </c>
      <c r="B303" s="11">
        <v>80.94634112</v>
      </c>
    </row>
    <row r="304" ht="15.75" customHeight="1">
      <c r="A304" s="10">
        <v>60.058510303999995</v>
      </c>
      <c r="B304" s="11">
        <v>36.25152155</v>
      </c>
    </row>
    <row r="305" ht="15.75" customHeight="1">
      <c r="A305" s="10">
        <v>50.587500866</v>
      </c>
      <c r="B305" s="11">
        <v>21.93039932</v>
      </c>
    </row>
    <row r="306" ht="15.75" customHeight="1">
      <c r="A306" s="10">
        <v>61.483231832</v>
      </c>
      <c r="B306" s="11">
        <v>37.655447190000004</v>
      </c>
    </row>
    <row r="307" ht="15.75" customHeight="1">
      <c r="A307" s="10">
        <v>75.531087068</v>
      </c>
      <c r="B307" s="11">
        <v>52.83804165</v>
      </c>
    </row>
    <row r="308" ht="15.75" customHeight="1">
      <c r="A308" s="10">
        <v>85.467529454</v>
      </c>
      <c r="B308" s="11">
        <v>65.98732869</v>
      </c>
    </row>
    <row r="309" ht="15.75" customHeight="1">
      <c r="A309" s="10">
        <v>47.829745292</v>
      </c>
      <c r="B309" s="11">
        <v>26.4123914</v>
      </c>
    </row>
    <row r="310" ht="15.75" customHeight="1">
      <c r="A310" s="10">
        <v>52.619456084</v>
      </c>
      <c r="B310" s="11">
        <v>32.59684084</v>
      </c>
    </row>
    <row r="311" ht="15.75" customHeight="1">
      <c r="A311" s="10">
        <v>69.621034604</v>
      </c>
      <c r="B311" s="11">
        <v>49.12306027</v>
      </c>
    </row>
    <row r="312" ht="15.75" customHeight="1">
      <c r="A312" s="10">
        <v>76.220391956</v>
      </c>
      <c r="B312" s="11">
        <v>53.47990284</v>
      </c>
    </row>
    <row r="313" ht="15.75" customHeight="1">
      <c r="A313" s="10">
        <v>82.88917646</v>
      </c>
      <c r="B313" s="11">
        <v>62.58046425</v>
      </c>
    </row>
    <row r="314" ht="15.75" customHeight="1">
      <c r="A314" s="10">
        <v>98.828726612</v>
      </c>
      <c r="B314" s="11">
        <v>89.29477198</v>
      </c>
    </row>
    <row r="315" ht="15.75" customHeight="1">
      <c r="A315" s="10">
        <v>53.712455485999996</v>
      </c>
      <c r="B315" s="11">
        <v>30.09322734</v>
      </c>
    </row>
    <row r="316" ht="15.75" customHeight="1">
      <c r="A316" s="10">
        <v>83.18581997</v>
      </c>
      <c r="B316" s="11">
        <v>64.37883311</v>
      </c>
    </row>
    <row r="317" ht="15.75" customHeight="1">
      <c r="A317" s="10">
        <v>57.85056347</v>
      </c>
      <c r="B317" s="11">
        <v>31.56465807</v>
      </c>
    </row>
    <row r="318" ht="15.75" customHeight="1">
      <c r="A318" s="10">
        <v>75.1349831</v>
      </c>
      <c r="B318" s="11">
        <v>57.836043540000006</v>
      </c>
    </row>
    <row r="319" ht="15.75" customHeight="1">
      <c r="A319" s="10">
        <v>66.16094045</v>
      </c>
      <c r="B319" s="11">
        <v>47.360433490000005</v>
      </c>
    </row>
    <row r="320" ht="15.75" customHeight="1">
      <c r="A320" s="10">
        <v>80.46249008</v>
      </c>
      <c r="B320" s="11">
        <v>64.44886327</v>
      </c>
    </row>
    <row r="321" ht="15.75" customHeight="1">
      <c r="A321" s="10">
        <v>66.30671575400001</v>
      </c>
      <c r="B321" s="11">
        <v>45.04732071</v>
      </c>
    </row>
    <row r="322" ht="15.75" customHeight="1">
      <c r="A322" s="10">
        <v>78.55869794</v>
      </c>
      <c r="B322" s="11">
        <v>59.69842407</v>
      </c>
    </row>
    <row r="323" ht="15.75" customHeight="1">
      <c r="A323" s="10">
        <v>80.723493284</v>
      </c>
      <c r="B323" s="11">
        <v>59.46510092</v>
      </c>
    </row>
    <row r="324" ht="15.75" customHeight="1">
      <c r="A324" s="10">
        <v>54.433287158</v>
      </c>
      <c r="B324" s="11">
        <v>30.37343815</v>
      </c>
    </row>
    <row r="325" ht="15.75" customHeight="1">
      <c r="A325" s="10">
        <v>81.869106614</v>
      </c>
      <c r="B325" s="11">
        <v>61.845727710000006</v>
      </c>
    </row>
    <row r="326" ht="15.75" customHeight="1">
      <c r="A326" s="10">
        <v>85.49332916</v>
      </c>
      <c r="B326" s="11">
        <v>64.30909437</v>
      </c>
    </row>
    <row r="327" ht="15.75" customHeight="1">
      <c r="A327" s="10">
        <v>57.8913503</v>
      </c>
      <c r="B327" s="11">
        <v>36.11191443</v>
      </c>
    </row>
    <row r="328" ht="15.75" customHeight="1">
      <c r="A328" s="10">
        <v>82.873095692</v>
      </c>
      <c r="B328" s="11">
        <v>65.54339791999999</v>
      </c>
    </row>
    <row r="329" ht="15.75" customHeight="1">
      <c r="A329" s="10">
        <v>100.573895678</v>
      </c>
      <c r="B329" s="11">
        <v>81.91175879</v>
      </c>
    </row>
    <row r="330" ht="15.75" customHeight="1">
      <c r="A330" s="10">
        <v>43.7765259146</v>
      </c>
      <c r="B330" s="11">
        <v>19.57357217</v>
      </c>
    </row>
    <row r="331" ht="15.75" customHeight="1">
      <c r="A331" s="10">
        <v>92.73957566</v>
      </c>
      <c r="B331" s="11">
        <v>79.7566536</v>
      </c>
    </row>
    <row r="332" ht="15.75" customHeight="1">
      <c r="A332" s="10">
        <v>68.92094733799999</v>
      </c>
      <c r="B332" s="11">
        <v>49.87570498</v>
      </c>
    </row>
    <row r="333" ht="15.75" customHeight="1">
      <c r="A333" s="10">
        <v>79.027234448</v>
      </c>
      <c r="B333" s="11">
        <v>59.48724701</v>
      </c>
    </row>
    <row r="334" ht="15.75" customHeight="1">
      <c r="A334" s="10">
        <v>79.138345802</v>
      </c>
      <c r="B334" s="11">
        <v>67.41506442</v>
      </c>
    </row>
    <row r="335" ht="15.75" customHeight="1">
      <c r="A335" s="10">
        <v>60.19063574</v>
      </c>
      <c r="B335" s="11">
        <v>40.24553204</v>
      </c>
    </row>
    <row r="336" ht="15.75" customHeight="1">
      <c r="A336" s="10">
        <v>84.432430004</v>
      </c>
      <c r="B336" s="11">
        <v>65.20054080999999</v>
      </c>
    </row>
    <row r="337" ht="15.75" customHeight="1">
      <c r="A337" s="10">
        <v>61.340224946</v>
      </c>
      <c r="B337" s="11">
        <v>39.41686196</v>
      </c>
    </row>
    <row r="338" ht="15.75" customHeight="1">
      <c r="A338" s="10">
        <v>76.644638222</v>
      </c>
      <c r="B338" s="11">
        <v>56.330128009999996</v>
      </c>
    </row>
    <row r="339" ht="15.75" customHeight="1">
      <c r="A339" s="10">
        <v>53.050167806000005</v>
      </c>
      <c r="B339" s="11">
        <v>28.47727889</v>
      </c>
    </row>
    <row r="340" ht="15.75" customHeight="1">
      <c r="A340" s="10">
        <v>85.03481498</v>
      </c>
      <c r="B340" s="11">
        <v>68.27528688999999</v>
      </c>
    </row>
    <row r="341" ht="15.75" customHeight="1">
      <c r="A341" s="10">
        <v>42.969014969</v>
      </c>
      <c r="B341" s="11">
        <v>15.88498064</v>
      </c>
    </row>
    <row r="342" ht="15.75" customHeight="1">
      <c r="A342" s="10">
        <v>84.975041264</v>
      </c>
      <c r="B342" s="11">
        <v>61.82357655</v>
      </c>
    </row>
    <row r="343" ht="15.75" customHeight="1">
      <c r="A343" s="10">
        <v>75.404473862</v>
      </c>
      <c r="B343" s="11">
        <v>58.852755130000006</v>
      </c>
    </row>
    <row r="344" ht="15.75" customHeight="1">
      <c r="A344" s="10">
        <v>79.145002706</v>
      </c>
      <c r="B344" s="11">
        <v>56.33816326</v>
      </c>
    </row>
    <row r="345" ht="15.75" customHeight="1">
      <c r="A345" s="10">
        <v>71.081609324</v>
      </c>
      <c r="B345" s="11">
        <v>46.74023646</v>
      </c>
    </row>
    <row r="346" ht="15.75" customHeight="1">
      <c r="A346" s="10">
        <v>45.203801012599996</v>
      </c>
      <c r="B346" s="11">
        <v>19.234199609999997</v>
      </c>
    </row>
    <row r="347" ht="15.75" customHeight="1">
      <c r="A347" s="10">
        <v>67.595267678</v>
      </c>
      <c r="B347" s="11">
        <v>45.8860905</v>
      </c>
    </row>
    <row r="348" ht="15.75" customHeight="1">
      <c r="A348" s="10">
        <v>52.87118486</v>
      </c>
      <c r="B348" s="11">
        <v>25.7078777</v>
      </c>
    </row>
    <row r="349" ht="15.75" customHeight="1">
      <c r="A349" s="10">
        <v>79.62089144000001</v>
      </c>
      <c r="B349" s="11">
        <v>55.474297379999996</v>
      </c>
    </row>
    <row r="350" ht="15.75" customHeight="1">
      <c r="A350" s="10">
        <v>74.295557762</v>
      </c>
      <c r="B350" s="11">
        <v>53.43645388</v>
      </c>
    </row>
    <row r="351" ht="15.75" customHeight="1">
      <c r="A351" s="10">
        <v>76.673756426</v>
      </c>
      <c r="B351" s="11">
        <v>59.86761971</v>
      </c>
    </row>
    <row r="352" ht="15.75" customHeight="1">
      <c r="A352" s="10">
        <v>77.982737954</v>
      </c>
      <c r="B352" s="11">
        <v>59.11733898</v>
      </c>
    </row>
    <row r="353" ht="15.75" customHeight="1">
      <c r="A353" s="10">
        <v>98.06462981600001</v>
      </c>
      <c r="B353" s="11">
        <v>84.11714271</v>
      </c>
    </row>
    <row r="354" ht="15.75" customHeight="1">
      <c r="A354" s="10">
        <v>65.984640782</v>
      </c>
      <c r="B354" s="11">
        <v>47.67945251</v>
      </c>
    </row>
    <row r="355" ht="15.75" customHeight="1">
      <c r="A355" s="10">
        <v>63.842056916000004</v>
      </c>
      <c r="B355" s="11">
        <v>38.56725008</v>
      </c>
    </row>
    <row r="356" ht="15.75" customHeight="1">
      <c r="A356" s="10">
        <v>80.374915292</v>
      </c>
      <c r="B356" s="11">
        <v>63.45847506</v>
      </c>
    </row>
    <row r="357" ht="15.75" customHeight="1">
      <c r="A357" s="10">
        <v>67.671570902</v>
      </c>
      <c r="B357" s="11">
        <v>49.60112948</v>
      </c>
    </row>
    <row r="358" ht="15.75" customHeight="1">
      <c r="A358" s="10">
        <v>86.770025312</v>
      </c>
      <c r="B358" s="11">
        <v>70.42814390999999</v>
      </c>
    </row>
    <row r="359" ht="15.75" customHeight="1">
      <c r="A359" s="10">
        <v>77.344564136</v>
      </c>
      <c r="B359" s="11">
        <v>57.517689600000004</v>
      </c>
    </row>
    <row r="360" ht="15.75" customHeight="1">
      <c r="A360" s="10">
        <v>79.75439378600001</v>
      </c>
      <c r="B360" s="11">
        <v>61.22437215</v>
      </c>
    </row>
    <row r="361" ht="15.75" customHeight="1">
      <c r="A361" s="10">
        <v>76.909487342</v>
      </c>
      <c r="B361" s="11">
        <v>60.75421478</v>
      </c>
    </row>
    <row r="362" ht="15.75" customHeight="1">
      <c r="A362" s="10">
        <v>49.608285353599996</v>
      </c>
      <c r="B362" s="11">
        <v>22.89010303</v>
      </c>
    </row>
    <row r="363" ht="15.75" customHeight="1">
      <c r="A363" s="10">
        <v>88.542731768</v>
      </c>
      <c r="B363" s="11">
        <v>73.15982226</v>
      </c>
    </row>
    <row r="364" ht="15.75" customHeight="1">
      <c r="A364" s="10">
        <v>80.939330852</v>
      </c>
      <c r="B364" s="11">
        <v>64.23498137</v>
      </c>
    </row>
    <row r="365" ht="15.75" customHeight="1">
      <c r="A365" s="10">
        <v>73.167011618</v>
      </c>
      <c r="B365" s="11">
        <v>55.005521599999994</v>
      </c>
    </row>
    <row r="366" ht="15.75" customHeight="1">
      <c r="A366" s="10">
        <v>69.68229378800001</v>
      </c>
      <c r="B366" s="11">
        <v>49.945834330000004</v>
      </c>
    </row>
    <row r="367" ht="15.75" customHeight="1">
      <c r="A367" s="10"/>
      <c r="B367" s="11"/>
    </row>
    <row r="368" ht="15.75" customHeight="1">
      <c r="A368" s="10"/>
      <c r="B368" s="11"/>
    </row>
    <row r="369" ht="15.75" customHeight="1">
      <c r="A369" s="10"/>
      <c r="B369" s="11"/>
    </row>
    <row r="370" ht="15.75" customHeight="1">
      <c r="A370" s="10"/>
      <c r="B370" s="11"/>
    </row>
    <row r="371" ht="15.75" customHeight="1">
      <c r="A371" s="10"/>
      <c r="B371" s="11"/>
    </row>
    <row r="372" ht="15.75" customHeight="1">
      <c r="A372" s="10"/>
      <c r="B372" s="11"/>
    </row>
    <row r="373" ht="15.75" customHeight="1">
      <c r="A373" s="10"/>
      <c r="B373" s="11"/>
    </row>
    <row r="374" ht="15.75" customHeight="1">
      <c r="A374" s="10"/>
      <c r="B374" s="11"/>
    </row>
    <row r="375" ht="15.75" customHeight="1">
      <c r="A375" s="10"/>
      <c r="B375" s="11"/>
    </row>
    <row r="376" ht="15.75" customHeight="1">
      <c r="A376" s="10"/>
      <c r="B376" s="11"/>
    </row>
    <row r="377" ht="15.75" customHeight="1">
      <c r="A377" s="10"/>
      <c r="B377" s="11"/>
    </row>
    <row r="378" ht="15.75" customHeight="1">
      <c r="A378" s="10"/>
      <c r="B378" s="11"/>
    </row>
    <row r="379" ht="15.75" customHeight="1">
      <c r="A379" s="10"/>
      <c r="B379" s="11"/>
    </row>
    <row r="380" ht="15.75" customHeight="1">
      <c r="A380" s="10"/>
      <c r="B380" s="11"/>
    </row>
    <row r="381" ht="15.75" customHeight="1">
      <c r="A381" s="10"/>
      <c r="B381" s="11"/>
    </row>
    <row r="382" ht="15.75" customHeight="1">
      <c r="A382" s="10"/>
      <c r="B382" s="11"/>
    </row>
    <row r="383" ht="15.75" customHeight="1">
      <c r="A383" s="10"/>
      <c r="B383" s="11"/>
    </row>
    <row r="384" ht="15.75" customHeight="1">
      <c r="A384" s="10"/>
      <c r="B384" s="11"/>
    </row>
    <row r="385" ht="15.75" customHeight="1">
      <c r="A385" s="10"/>
      <c r="B385" s="11"/>
    </row>
    <row r="386" ht="15.75" customHeight="1">
      <c r="A386" s="10"/>
      <c r="B386" s="11"/>
    </row>
    <row r="387" ht="15.75" customHeight="1">
      <c r="A387" s="10"/>
      <c r="B387" s="11"/>
    </row>
    <row r="388" ht="15.75" customHeight="1">
      <c r="A388" s="10"/>
      <c r="B388" s="11"/>
    </row>
    <row r="389" ht="15.75" customHeight="1">
      <c r="A389" s="10"/>
      <c r="B389" s="11"/>
    </row>
    <row r="390" ht="15.75" customHeight="1">
      <c r="A390" s="10"/>
      <c r="B390" s="11"/>
    </row>
    <row r="391" ht="15.75" customHeight="1">
      <c r="A391" s="10"/>
      <c r="B391" s="11"/>
    </row>
    <row r="392" ht="15.75" customHeight="1">
      <c r="A392" s="10"/>
      <c r="B392" s="11"/>
    </row>
    <row r="393" ht="15.75" customHeight="1">
      <c r="A393" s="10"/>
      <c r="B393" s="11"/>
    </row>
    <row r="394" ht="15.75" customHeight="1">
      <c r="A394" s="10"/>
      <c r="B394" s="11"/>
    </row>
    <row r="395" ht="15.75" customHeight="1">
      <c r="A395" s="10"/>
      <c r="B395" s="11"/>
    </row>
    <row r="396" ht="15.75" customHeight="1">
      <c r="A396" s="10"/>
      <c r="B396" s="11"/>
    </row>
    <row r="397" ht="15.75" customHeight="1">
      <c r="A397" s="10"/>
      <c r="B397" s="11"/>
    </row>
    <row r="398" ht="15.75" customHeight="1">
      <c r="A398" s="10"/>
      <c r="B398" s="11"/>
    </row>
    <row r="399" ht="15.75" customHeight="1">
      <c r="A399" s="10"/>
      <c r="B399" s="11"/>
    </row>
    <row r="400" ht="15.75" customHeight="1">
      <c r="A400" s="10"/>
      <c r="B400" s="11"/>
    </row>
    <row r="401" ht="15.75" customHeight="1">
      <c r="A401" s="10"/>
      <c r="B401" s="11"/>
    </row>
    <row r="402" ht="15.75" customHeight="1">
      <c r="A402" s="10"/>
      <c r="B402" s="11"/>
    </row>
    <row r="403" ht="15.75" customHeight="1">
      <c r="A403" s="10"/>
      <c r="B403" s="11"/>
    </row>
    <row r="404" ht="15.75" customHeight="1">
      <c r="A404" s="10"/>
      <c r="B404" s="11"/>
    </row>
    <row r="405" ht="15.75" customHeight="1">
      <c r="A405" s="10"/>
      <c r="B405" s="11"/>
    </row>
    <row r="406" ht="15.75" customHeight="1">
      <c r="A406" s="10"/>
      <c r="B406" s="11"/>
    </row>
    <row r="407" ht="15.75" customHeight="1">
      <c r="A407" s="10"/>
      <c r="B407" s="11"/>
    </row>
    <row r="408" ht="15.75" customHeight="1">
      <c r="A408" s="10"/>
      <c r="B408" s="11"/>
    </row>
    <row r="409" ht="15.75" customHeight="1">
      <c r="A409" s="10"/>
      <c r="B409" s="11"/>
    </row>
    <row r="410" ht="15.75" customHeight="1">
      <c r="A410" s="10"/>
      <c r="B410" s="11"/>
    </row>
    <row r="411" ht="15.75" customHeight="1">
      <c r="A411" s="10"/>
      <c r="B411" s="11"/>
    </row>
    <row r="412" ht="15.75" customHeight="1">
      <c r="A412" s="10"/>
      <c r="B412" s="11"/>
    </row>
    <row r="413" ht="15.75" customHeight="1">
      <c r="A413" s="10"/>
      <c r="B413" s="11"/>
    </row>
    <row r="414" ht="15.75" customHeight="1">
      <c r="A414" s="10"/>
      <c r="B414" s="11"/>
    </row>
    <row r="415" ht="15.75" customHeight="1">
      <c r="A415" s="10"/>
      <c r="B415" s="11"/>
    </row>
    <row r="416" ht="15.75" customHeight="1">
      <c r="A416" s="10"/>
      <c r="B416" s="11"/>
    </row>
    <row r="417" ht="15.75" customHeight="1">
      <c r="A417" s="10"/>
      <c r="B417" s="11"/>
    </row>
    <row r="418" ht="15.75" customHeight="1">
      <c r="A418" s="10"/>
      <c r="B418" s="11"/>
    </row>
    <row r="419" ht="15.75" customHeight="1">
      <c r="A419" s="10"/>
      <c r="B419" s="11"/>
    </row>
    <row r="420" ht="15.75" customHeight="1">
      <c r="A420" s="10"/>
      <c r="B420" s="11"/>
    </row>
    <row r="421" ht="15.75" customHeight="1">
      <c r="A421" s="10"/>
      <c r="B421" s="11"/>
    </row>
    <row r="422" ht="15.75" customHeight="1">
      <c r="A422" s="10"/>
      <c r="B422" s="11"/>
    </row>
    <row r="423" ht="15.75" customHeight="1">
      <c r="A423" s="10"/>
      <c r="B423" s="11"/>
    </row>
    <row r="424" ht="15.75" customHeight="1">
      <c r="A424" s="10"/>
      <c r="B424" s="11"/>
    </row>
    <row r="425" ht="15.75" customHeight="1">
      <c r="A425" s="10"/>
      <c r="B425" s="11"/>
    </row>
    <row r="426" ht="15.75" customHeight="1">
      <c r="A426" s="10"/>
      <c r="B426" s="11"/>
    </row>
    <row r="427" ht="15.75" customHeight="1">
      <c r="A427" s="10"/>
      <c r="B427" s="11"/>
    </row>
    <row r="428" ht="15.75" customHeight="1">
      <c r="A428" s="10"/>
      <c r="B428" s="11"/>
    </row>
    <row r="429" ht="15.75" customHeight="1">
      <c r="A429" s="10"/>
      <c r="B429" s="11"/>
    </row>
    <row r="430" ht="15.75" customHeight="1">
      <c r="A430" s="10"/>
      <c r="B430" s="11"/>
    </row>
    <row r="431" ht="15.75" customHeight="1">
      <c r="A431" s="10"/>
      <c r="B431" s="11"/>
    </row>
    <row r="432" ht="15.75" customHeight="1">
      <c r="A432" s="10"/>
      <c r="B432" s="11"/>
    </row>
    <row r="433" ht="15.75" customHeight="1">
      <c r="A433" s="10"/>
      <c r="B433" s="11"/>
    </row>
    <row r="434" ht="15.75" customHeight="1">
      <c r="A434" s="10"/>
      <c r="B434" s="11"/>
    </row>
    <row r="435" ht="15.75" customHeight="1">
      <c r="A435" s="10"/>
      <c r="B435" s="11"/>
    </row>
    <row r="436" ht="15.75" customHeight="1">
      <c r="A436" s="10"/>
      <c r="B436" s="11"/>
    </row>
    <row r="437" ht="15.75" customHeight="1">
      <c r="A437" s="10"/>
      <c r="B437" s="11"/>
    </row>
    <row r="438" ht="15.75" customHeight="1">
      <c r="A438" s="10"/>
      <c r="B438" s="11"/>
    </row>
    <row r="439" ht="15.75" customHeight="1">
      <c r="A439" s="10"/>
      <c r="B439" s="11"/>
    </row>
    <row r="440" ht="15.75" customHeight="1">
      <c r="A440" s="10"/>
      <c r="B440" s="11"/>
    </row>
    <row r="441" ht="15.75" customHeight="1">
      <c r="A441" s="10"/>
      <c r="B441" s="11"/>
    </row>
    <row r="442" ht="15.75" customHeight="1">
      <c r="A442" s="10"/>
      <c r="B442" s="11"/>
    </row>
    <row r="443" ht="15.75" customHeight="1">
      <c r="A443" s="10"/>
      <c r="B443" s="11"/>
    </row>
    <row r="444" ht="15.75" customHeight="1">
      <c r="A444" s="10"/>
      <c r="B444" s="11"/>
    </row>
    <row r="445" ht="15.75" customHeight="1">
      <c r="A445" s="10"/>
      <c r="B445" s="11"/>
    </row>
    <row r="446" ht="15.75" customHeight="1">
      <c r="A446" s="10"/>
      <c r="B446" s="11"/>
    </row>
    <row r="447" ht="15.75" customHeight="1">
      <c r="A447" s="10"/>
      <c r="B447" s="11"/>
    </row>
    <row r="448" ht="15.75" customHeight="1">
      <c r="A448" s="10"/>
      <c r="B448" s="11"/>
    </row>
    <row r="449" ht="15.75" customHeight="1">
      <c r="A449" s="10"/>
      <c r="B449" s="11"/>
    </row>
    <row r="450" ht="15.75" customHeight="1">
      <c r="A450" s="10"/>
      <c r="B450" s="11"/>
    </row>
    <row r="451" ht="15.75" customHeight="1">
      <c r="A451" s="10"/>
      <c r="B451" s="11"/>
    </row>
    <row r="452" ht="15.75" customHeight="1">
      <c r="A452" s="10"/>
      <c r="B452" s="11"/>
    </row>
    <row r="453" ht="15.75" customHeight="1">
      <c r="A453" s="10"/>
      <c r="B453" s="11"/>
    </row>
    <row r="454" ht="15.75" customHeight="1">
      <c r="A454" s="10"/>
      <c r="B454" s="11"/>
    </row>
    <row r="455" ht="15.75" customHeight="1">
      <c r="A455" s="10"/>
      <c r="B455" s="11"/>
    </row>
    <row r="456" ht="15.75" customHeight="1">
      <c r="A456" s="10"/>
      <c r="B456" s="11"/>
    </row>
    <row r="457" ht="15.75" customHeight="1">
      <c r="A457" s="10"/>
      <c r="B457" s="11"/>
    </row>
    <row r="458" ht="15.75" customHeight="1">
      <c r="A458" s="10"/>
      <c r="B458" s="11"/>
    </row>
    <row r="459" ht="15.75" customHeight="1">
      <c r="A459" s="10"/>
      <c r="B459" s="11"/>
    </row>
    <row r="460" ht="15.75" customHeight="1">
      <c r="A460" s="10"/>
      <c r="B460" s="11"/>
    </row>
    <row r="461" ht="15.75" customHeight="1">
      <c r="A461" s="10"/>
      <c r="B461" s="11"/>
    </row>
    <row r="462" ht="15.75" customHeight="1">
      <c r="A462" s="10"/>
      <c r="B462" s="11"/>
    </row>
    <row r="463" ht="15.75" customHeight="1">
      <c r="A463" s="10"/>
      <c r="B463" s="11"/>
    </row>
    <row r="464" ht="15.75" customHeight="1">
      <c r="A464" s="10"/>
      <c r="B464" s="11"/>
    </row>
    <row r="465" ht="15.75" customHeight="1">
      <c r="A465" s="10"/>
      <c r="B465" s="11"/>
    </row>
    <row r="466" ht="15.75" customHeight="1">
      <c r="A466" s="10"/>
      <c r="B466" s="11"/>
    </row>
    <row r="467" ht="15.75" customHeight="1">
      <c r="A467" s="10"/>
      <c r="B467" s="11"/>
    </row>
    <row r="468" ht="15.75" customHeight="1">
      <c r="A468" s="10"/>
      <c r="B468" s="11"/>
    </row>
    <row r="469" ht="15.75" customHeight="1">
      <c r="A469" s="10"/>
      <c r="B469" s="11"/>
    </row>
    <row r="470" ht="15.75" customHeight="1">
      <c r="A470" s="10"/>
      <c r="B470" s="11"/>
    </row>
    <row r="471" ht="15.75" customHeight="1">
      <c r="A471" s="10"/>
      <c r="B471" s="11"/>
    </row>
    <row r="472" ht="15.75" customHeight="1">
      <c r="A472" s="10"/>
      <c r="B472" s="11"/>
    </row>
    <row r="473" ht="15.75" customHeight="1">
      <c r="A473" s="10"/>
      <c r="B473" s="11"/>
    </row>
    <row r="474" ht="15.75" customHeight="1">
      <c r="A474" s="10"/>
      <c r="B474" s="11"/>
    </row>
    <row r="475" ht="15.75" customHeight="1">
      <c r="A475" s="10"/>
      <c r="B475" s="11"/>
    </row>
    <row r="476" ht="15.75" customHeight="1">
      <c r="A476" s="10"/>
      <c r="B476" s="11"/>
    </row>
    <row r="477" ht="15.75" customHeight="1">
      <c r="A477" s="10"/>
      <c r="B477" s="11"/>
    </row>
    <row r="478" ht="15.75" customHeight="1">
      <c r="A478" s="10"/>
      <c r="B478" s="11"/>
    </row>
    <row r="479" ht="15.75" customHeight="1">
      <c r="A479" s="10"/>
      <c r="B479" s="11"/>
    </row>
    <row r="480" ht="15.75" customHeight="1">
      <c r="A480" s="10"/>
      <c r="B480" s="11"/>
    </row>
    <row r="481" ht="15.75" customHeight="1">
      <c r="A481" s="10"/>
      <c r="B481" s="11"/>
    </row>
    <row r="482" ht="15.75" customHeight="1">
      <c r="A482" s="10"/>
      <c r="B482" s="11"/>
    </row>
    <row r="483" ht="15.75" customHeight="1">
      <c r="A483" s="10"/>
      <c r="B483" s="11"/>
    </row>
    <row r="484" ht="15.75" customHeight="1">
      <c r="A484" s="10"/>
      <c r="B484" s="11"/>
    </row>
    <row r="485" ht="15.75" customHeight="1">
      <c r="A485" s="10"/>
      <c r="B485" s="11"/>
    </row>
    <row r="486" ht="15.75" customHeight="1">
      <c r="A486" s="10"/>
      <c r="B486" s="11"/>
    </row>
    <row r="487" ht="15.75" customHeight="1">
      <c r="A487" s="10"/>
      <c r="B487" s="11"/>
    </row>
    <row r="488" ht="15.75" customHeight="1">
      <c r="A488" s="10"/>
      <c r="B488" s="11"/>
    </row>
    <row r="489" ht="15.75" customHeight="1">
      <c r="A489" s="10"/>
      <c r="B489" s="11"/>
    </row>
    <row r="490" ht="15.75" customHeight="1">
      <c r="A490" s="10"/>
      <c r="B490" s="11"/>
    </row>
    <row r="491" ht="15.75" customHeight="1">
      <c r="A491" s="10"/>
      <c r="B491" s="11"/>
    </row>
    <row r="492" ht="15.75" customHeight="1">
      <c r="A492" s="10"/>
      <c r="B492" s="11"/>
    </row>
    <row r="493" ht="15.75" customHeight="1">
      <c r="A493" s="10"/>
      <c r="B493" s="11"/>
    </row>
    <row r="494" ht="15.75" customHeight="1">
      <c r="A494" s="10"/>
      <c r="B494" s="11"/>
    </row>
    <row r="495" ht="15.75" customHeight="1">
      <c r="A495" s="10"/>
      <c r="B495" s="11"/>
    </row>
    <row r="496" ht="15.75" customHeight="1">
      <c r="A496" s="10"/>
      <c r="B496" s="11"/>
    </row>
    <row r="497" ht="15.75" customHeight="1">
      <c r="A497" s="10"/>
      <c r="B497" s="11"/>
    </row>
    <row r="498" ht="15.75" customHeight="1">
      <c r="A498" s="10"/>
      <c r="B498" s="11"/>
    </row>
    <row r="499" ht="15.75" customHeight="1">
      <c r="A499" s="10"/>
      <c r="B499" s="11"/>
    </row>
    <row r="500" ht="15.75" customHeight="1">
      <c r="A500" s="10"/>
      <c r="B500" s="11"/>
    </row>
    <row r="501" ht="15.75" customHeight="1">
      <c r="A501" s="10"/>
      <c r="B501" s="11"/>
    </row>
    <row r="502" ht="15.75" customHeight="1">
      <c r="A502" s="10"/>
      <c r="B502" s="11"/>
    </row>
    <row r="503" ht="15.75" customHeight="1">
      <c r="A503" s="10"/>
      <c r="B503" s="11"/>
    </row>
    <row r="504" ht="15.75" customHeight="1">
      <c r="A504" s="10"/>
      <c r="B504" s="11"/>
    </row>
    <row r="505" ht="15.75" customHeight="1">
      <c r="A505" s="10"/>
      <c r="B505" s="11"/>
    </row>
    <row r="506" ht="15.75" customHeight="1">
      <c r="A506" s="10"/>
      <c r="B506" s="11"/>
    </row>
    <row r="507" ht="15.75" customHeight="1">
      <c r="A507" s="10"/>
      <c r="B507" s="11"/>
    </row>
    <row r="508" ht="15.75" customHeight="1">
      <c r="A508" s="10"/>
      <c r="B508" s="11"/>
    </row>
    <row r="509" ht="15.75" customHeight="1">
      <c r="A509" s="10"/>
      <c r="B509" s="11"/>
    </row>
    <row r="510" ht="15.75" customHeight="1">
      <c r="A510" s="10"/>
      <c r="B510" s="11"/>
    </row>
    <row r="511" ht="15.75" customHeight="1">
      <c r="A511" s="10"/>
      <c r="B511" s="11"/>
    </row>
    <row r="512" ht="15.75" customHeight="1">
      <c r="A512" s="10"/>
      <c r="B512" s="11"/>
    </row>
    <row r="513" ht="15.75" customHeight="1">
      <c r="A513" s="10"/>
      <c r="B513" s="11"/>
    </row>
    <row r="514" ht="15.75" customHeight="1">
      <c r="A514" s="10"/>
      <c r="B514" s="11"/>
    </row>
    <row r="515" ht="15.75" customHeight="1">
      <c r="A515" s="10"/>
      <c r="B515" s="11"/>
    </row>
    <row r="516" ht="15.75" customHeight="1">
      <c r="A516" s="10"/>
      <c r="B516" s="11"/>
    </row>
    <row r="517" ht="15.75" customHeight="1">
      <c r="A517" s="10"/>
      <c r="B517" s="11"/>
    </row>
    <row r="518" ht="15.75" customHeight="1">
      <c r="A518" s="10"/>
      <c r="B518" s="11"/>
    </row>
    <row r="519" ht="15.75" customHeight="1">
      <c r="A519" s="10"/>
      <c r="B519" s="11"/>
    </row>
    <row r="520" ht="15.75" customHeight="1">
      <c r="A520" s="10"/>
      <c r="B520" s="11"/>
    </row>
    <row r="521" ht="15.75" customHeight="1">
      <c r="A521" s="10"/>
      <c r="B521" s="11"/>
    </row>
    <row r="522" ht="15.75" customHeight="1">
      <c r="A522" s="10"/>
      <c r="B522" s="11"/>
    </row>
    <row r="523" ht="15.75" customHeight="1">
      <c r="A523" s="10"/>
      <c r="B523" s="11"/>
    </row>
    <row r="524" ht="15.75" customHeight="1">
      <c r="A524" s="10"/>
      <c r="B524" s="11"/>
    </row>
    <row r="525" ht="15.75" customHeight="1">
      <c r="A525" s="10"/>
      <c r="B525" s="11"/>
    </row>
    <row r="526" ht="15.75" customHeight="1">
      <c r="A526" s="10"/>
      <c r="B526" s="11"/>
    </row>
    <row r="527" ht="15.75" customHeight="1">
      <c r="A527" s="10"/>
      <c r="B527" s="11"/>
    </row>
    <row r="528" ht="15.75" customHeight="1">
      <c r="A528" s="10"/>
      <c r="B528" s="11"/>
    </row>
    <row r="529" ht="15.75" customHeight="1">
      <c r="A529" s="10"/>
      <c r="B529" s="11"/>
    </row>
    <row r="530" ht="15.75" customHeight="1">
      <c r="A530" s="10"/>
      <c r="B530" s="11"/>
    </row>
    <row r="531" ht="15.75" customHeight="1">
      <c r="A531" s="10"/>
      <c r="B531" s="11"/>
    </row>
    <row r="532" ht="15.75" customHeight="1">
      <c r="A532" s="10"/>
      <c r="B532" s="11"/>
    </row>
    <row r="533" ht="15.75" customHeight="1">
      <c r="A533" s="10"/>
      <c r="B533" s="11"/>
    </row>
    <row r="534" ht="15.75" customHeight="1">
      <c r="A534" s="10"/>
      <c r="B534" s="11"/>
    </row>
    <row r="535" ht="15.75" customHeight="1">
      <c r="A535" s="10"/>
      <c r="B535" s="11"/>
    </row>
    <row r="536" ht="15.75" customHeight="1">
      <c r="A536" s="10"/>
      <c r="B536" s="11"/>
    </row>
    <row r="537" ht="15.75" customHeight="1">
      <c r="A537" s="10"/>
      <c r="B537" s="11"/>
    </row>
    <row r="538" ht="15.75" customHeight="1">
      <c r="A538" s="10"/>
      <c r="B538" s="11"/>
    </row>
    <row r="539" ht="15.75" customHeight="1">
      <c r="A539" s="10"/>
      <c r="B539" s="11"/>
    </row>
    <row r="540" ht="15.75" customHeight="1">
      <c r="A540" s="10"/>
      <c r="B540" s="11"/>
    </row>
    <row r="541" ht="15.75" customHeight="1">
      <c r="A541" s="10"/>
      <c r="B541" s="11"/>
    </row>
    <row r="542" ht="15.75" customHeight="1">
      <c r="A542" s="10"/>
      <c r="B542" s="11"/>
    </row>
    <row r="543" ht="15.75" customHeight="1">
      <c r="A543" s="10"/>
      <c r="B543" s="11"/>
    </row>
    <row r="544" ht="15.75" customHeight="1">
      <c r="A544" s="10"/>
      <c r="B544" s="11"/>
    </row>
    <row r="545" ht="15.75" customHeight="1">
      <c r="A545" s="10"/>
      <c r="B545" s="11"/>
    </row>
    <row r="546" ht="15.75" customHeight="1">
      <c r="A546" s="10"/>
      <c r="B546" s="11"/>
    </row>
    <row r="547" ht="15.75" customHeight="1">
      <c r="A547" s="10"/>
      <c r="B547" s="11"/>
    </row>
    <row r="548" ht="15.75" customHeight="1">
      <c r="A548" s="10"/>
      <c r="B548" s="11"/>
    </row>
    <row r="549" ht="15.75" customHeight="1">
      <c r="A549" s="10"/>
      <c r="B549" s="11"/>
    </row>
    <row r="550" ht="15.75" customHeight="1">
      <c r="A550" s="10"/>
      <c r="B550" s="11"/>
    </row>
    <row r="551" ht="15.75" customHeight="1">
      <c r="A551" s="10"/>
      <c r="B551" s="11"/>
    </row>
    <row r="552" ht="15.75" customHeight="1">
      <c r="A552" s="10"/>
      <c r="B552" s="11"/>
    </row>
    <row r="553" ht="15.75" customHeight="1">
      <c r="A553" s="10"/>
      <c r="B553" s="11"/>
    </row>
    <row r="554" ht="15.75" customHeight="1">
      <c r="A554" s="10"/>
      <c r="B554" s="11"/>
    </row>
    <row r="555" ht="15.75" customHeight="1">
      <c r="A555" s="10"/>
      <c r="B555" s="11"/>
    </row>
    <row r="556" ht="15.75" customHeight="1">
      <c r="A556" s="10"/>
      <c r="B556" s="11"/>
    </row>
    <row r="557" ht="15.75" customHeight="1">
      <c r="A557" s="10"/>
      <c r="B557" s="11"/>
    </row>
    <row r="558" ht="15.75" customHeight="1">
      <c r="A558" s="10"/>
      <c r="B558" s="11"/>
    </row>
    <row r="559" ht="15.75" customHeight="1">
      <c r="A559" s="10"/>
      <c r="B559" s="11"/>
    </row>
    <row r="560" ht="15.75" customHeight="1">
      <c r="A560" s="10"/>
      <c r="B560" s="11"/>
    </row>
    <row r="561" ht="15.75" customHeight="1">
      <c r="A561" s="10"/>
      <c r="B561" s="11"/>
    </row>
    <row r="562" ht="15.75" customHeight="1">
      <c r="A562" s="10"/>
      <c r="B562" s="11"/>
    </row>
    <row r="563" ht="15.75" customHeight="1">
      <c r="A563" s="10"/>
      <c r="B563" s="11"/>
    </row>
    <row r="564" ht="15.75" customHeight="1">
      <c r="A564" s="10"/>
      <c r="B564" s="11"/>
    </row>
    <row r="565" ht="15.75" customHeight="1">
      <c r="A565" s="10"/>
      <c r="B565" s="11"/>
    </row>
    <row r="566" ht="15.75" customHeight="1">
      <c r="A566" s="10"/>
      <c r="B566" s="11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7" width="13.56"/>
  </cols>
  <sheetData>
    <row r="1" ht="15.75" customHeight="1">
      <c r="A1" s="10"/>
      <c r="B1" s="12" t="s">
        <v>17</v>
      </c>
      <c r="C1" s="13" t="s">
        <v>18</v>
      </c>
    </row>
    <row r="2" ht="15.75" customHeight="1">
      <c r="A2" s="10"/>
      <c r="B2" s="10">
        <v>60.217675897999996</v>
      </c>
      <c r="C2" s="11">
        <v>39.69356482</v>
      </c>
    </row>
    <row r="3" ht="15.75" customHeight="1">
      <c r="A3" s="10"/>
      <c r="B3" s="10">
        <v>80.37245523200001</v>
      </c>
      <c r="C3" s="11">
        <v>61.592665020000005</v>
      </c>
    </row>
    <row r="4" ht="15.75" customHeight="1">
      <c r="A4" s="10"/>
      <c r="B4" s="10">
        <v>57.67437308</v>
      </c>
      <c r="C4" s="11">
        <v>33.44337199</v>
      </c>
    </row>
    <row r="5" ht="15.75" customHeight="1">
      <c r="A5" s="10"/>
      <c r="B5" s="10">
        <v>95.800183196</v>
      </c>
      <c r="C5" s="11">
        <v>80.02024937</v>
      </c>
    </row>
    <row r="6" ht="15.75" customHeight="1">
      <c r="A6" s="10"/>
      <c r="B6" s="10">
        <v>95.17063199</v>
      </c>
      <c r="C6" s="11">
        <v>80.75412872000001</v>
      </c>
    </row>
    <row r="7" ht="15.75" customHeight="1">
      <c r="A7" s="10"/>
      <c r="B7" s="10">
        <v>54.078591812</v>
      </c>
      <c r="C7" s="11">
        <v>31.940290320000003</v>
      </c>
    </row>
    <row r="8" ht="15.75" customHeight="1">
      <c r="A8" s="10"/>
      <c r="B8" s="10">
        <v>73.557794786</v>
      </c>
      <c r="C8" s="11">
        <v>53.62081816</v>
      </c>
    </row>
    <row r="9" ht="15.75" customHeight="1">
      <c r="A9" s="10"/>
      <c r="B9" s="10">
        <v>57.834524984</v>
      </c>
      <c r="C9" s="11">
        <v>36.79407438</v>
      </c>
    </row>
    <row r="10" ht="15.75" customHeight="1">
      <c r="A10" s="10"/>
      <c r="B10" s="10">
        <v>54.37965119</v>
      </c>
      <c r="C10" s="11">
        <v>28.36796571</v>
      </c>
    </row>
    <row r="11" ht="15.75" customHeight="1">
      <c r="A11" s="10"/>
      <c r="B11" s="10">
        <v>45.9415147262</v>
      </c>
      <c r="C11" s="11">
        <v>19.81215634</v>
      </c>
    </row>
    <row r="12" ht="15.75" customHeight="1">
      <c r="A12" s="10"/>
      <c r="B12" s="10">
        <v>70.89915876799999</v>
      </c>
      <c r="C12" s="11">
        <v>53.766480060000006</v>
      </c>
    </row>
    <row r="13" ht="15.75" customHeight="1">
      <c r="A13" s="10"/>
      <c r="B13" s="10">
        <v>74.028261542</v>
      </c>
      <c r="C13" s="11">
        <v>58.61387673</v>
      </c>
    </row>
    <row r="14" ht="15.75" customHeight="1">
      <c r="A14" s="10"/>
      <c r="B14" s="10">
        <v>60.786224888</v>
      </c>
      <c r="C14" s="11">
        <v>38.20739541</v>
      </c>
    </row>
    <row r="15" ht="15.75" customHeight="1">
      <c r="A15" s="10"/>
      <c r="B15" s="10">
        <v>74.164364924</v>
      </c>
      <c r="C15" s="11">
        <v>53.952773969999996</v>
      </c>
    </row>
    <row r="16" ht="15.75" customHeight="1">
      <c r="A16" s="10"/>
      <c r="B16" s="10">
        <v>61.800517202</v>
      </c>
      <c r="C16" s="11">
        <v>41.4423028</v>
      </c>
    </row>
    <row r="17" ht="15.75" customHeight="1">
      <c r="A17" s="10"/>
      <c r="B17" s="10">
        <v>77.10130547600001</v>
      </c>
      <c r="C17" s="11">
        <v>58.385523060000004</v>
      </c>
    </row>
    <row r="18" ht="15.75" customHeight="1">
      <c r="A18" s="10"/>
      <c r="B18" s="10">
        <v>61.804306328</v>
      </c>
      <c r="C18" s="11">
        <v>40.19247923</v>
      </c>
    </row>
    <row r="19" ht="15.75" customHeight="1">
      <c r="A19" s="10"/>
      <c r="B19" s="10">
        <v>65.861283254</v>
      </c>
      <c r="C19" s="11">
        <v>46.744670660000004</v>
      </c>
    </row>
    <row r="20" ht="15.75" customHeight="1">
      <c r="A20" s="10"/>
      <c r="B20" s="10">
        <v>64.168158326</v>
      </c>
      <c r="C20" s="11">
        <v>44.06778286</v>
      </c>
    </row>
    <row r="21" ht="15.75" customHeight="1">
      <c r="A21" s="10"/>
      <c r="B21" s="10">
        <v>77.89943075</v>
      </c>
      <c r="C21" s="11">
        <v>58.30844489</v>
      </c>
    </row>
    <row r="22" ht="15.75" customHeight="1">
      <c r="A22" s="10"/>
      <c r="B22" s="10">
        <v>58.192181977999994</v>
      </c>
      <c r="C22" s="11">
        <v>32.39446718</v>
      </c>
    </row>
    <row r="23" ht="15.75" customHeight="1">
      <c r="A23" s="10"/>
      <c r="B23" s="10">
        <v>67.09053770599999</v>
      </c>
      <c r="C23" s="11">
        <v>42.943570210000004</v>
      </c>
    </row>
    <row r="24" ht="15.75" customHeight="1">
      <c r="A24" s="10"/>
      <c r="B24" s="10">
        <v>82.004899154</v>
      </c>
      <c r="C24" s="11">
        <v>64.39443265999999</v>
      </c>
    </row>
    <row r="25" ht="15.75" customHeight="1">
      <c r="A25" s="10"/>
      <c r="B25" s="10">
        <v>66.03527957</v>
      </c>
      <c r="C25" s="11">
        <v>44.981330029999995</v>
      </c>
    </row>
    <row r="26" ht="15.75" customHeight="1">
      <c r="A26" s="10"/>
      <c r="B26" s="10">
        <v>67.510539482</v>
      </c>
      <c r="C26" s="11">
        <v>45.6524341</v>
      </c>
    </row>
    <row r="27" ht="15.75" customHeight="1">
      <c r="A27" s="10"/>
      <c r="B27" s="10">
        <v>65.440614596</v>
      </c>
      <c r="C27" s="11">
        <v>42.71383693</v>
      </c>
    </row>
    <row r="28" ht="15.75" customHeight="1">
      <c r="A28" s="10"/>
      <c r="B28" s="10">
        <v>40.7585725196</v>
      </c>
      <c r="C28" s="11">
        <v>18.81513313</v>
      </c>
    </row>
    <row r="29" ht="15.75" customHeight="1">
      <c r="A29" s="10"/>
      <c r="B29" s="10">
        <v>73.844090834</v>
      </c>
      <c r="C29" s="11">
        <v>55.5245217</v>
      </c>
    </row>
    <row r="30" ht="15.75" customHeight="1">
      <c r="A30" s="10"/>
      <c r="B30" s="10">
        <v>63.633622316</v>
      </c>
      <c r="C30" s="11">
        <v>40.279317379999995</v>
      </c>
    </row>
    <row r="31" ht="15.75" customHeight="1">
      <c r="A31" s="10"/>
      <c r="B31" s="10">
        <v>52.118873294</v>
      </c>
      <c r="C31" s="11">
        <v>27.873196150000002</v>
      </c>
    </row>
    <row r="32" ht="15.75" customHeight="1">
      <c r="A32" s="10"/>
      <c r="B32" s="10">
        <v>90.436947206</v>
      </c>
      <c r="C32" s="11">
        <v>75.93774317</v>
      </c>
    </row>
    <row r="33" ht="15.75" customHeight="1">
      <c r="A33" s="10"/>
      <c r="B33" s="10">
        <v>83.662297628</v>
      </c>
      <c r="C33" s="11">
        <v>65.11862423</v>
      </c>
    </row>
    <row r="34" ht="15.75" customHeight="1">
      <c r="A34" s="10"/>
      <c r="B34" s="10">
        <v>76.25463506599999</v>
      </c>
      <c r="C34" s="11">
        <v>59.936491360000005</v>
      </c>
    </row>
    <row r="35" ht="15.75" customHeight="1">
      <c r="A35" s="10"/>
      <c r="B35" s="10">
        <v>65.2550621</v>
      </c>
      <c r="C35" s="11">
        <v>42.72113597</v>
      </c>
    </row>
    <row r="36" ht="15.75" customHeight="1">
      <c r="A36" s="10"/>
      <c r="B36" s="10">
        <v>90.76988517800001</v>
      </c>
      <c r="C36" s="11">
        <v>81.8135393</v>
      </c>
    </row>
    <row r="37" ht="15.75" customHeight="1">
      <c r="A37" s="10"/>
      <c r="B37" s="10">
        <v>84.635153456</v>
      </c>
      <c r="C37" s="11">
        <v>67.87513876</v>
      </c>
    </row>
    <row r="38" ht="15.75" customHeight="1">
      <c r="A38" s="10"/>
      <c r="B38" s="10">
        <v>70.032426098</v>
      </c>
      <c r="C38" s="11">
        <v>49.32266364</v>
      </c>
    </row>
    <row r="39" ht="15.75" customHeight="1">
      <c r="A39" s="10"/>
      <c r="B39" s="10">
        <v>80.934458558</v>
      </c>
      <c r="C39" s="11">
        <v>62.11897304</v>
      </c>
    </row>
    <row r="40" ht="15.75" customHeight="1">
      <c r="A40" s="10"/>
      <c r="B40" s="10">
        <v>69.812681216</v>
      </c>
      <c r="C40" s="11">
        <v>50.30842679</v>
      </c>
    </row>
    <row r="41" ht="15.75" customHeight="1">
      <c r="A41" s="10"/>
      <c r="B41" s="10">
        <v>57.397389836</v>
      </c>
      <c r="C41" s="11">
        <v>35.80028493</v>
      </c>
    </row>
    <row r="42" ht="15.75" customHeight="1">
      <c r="A42" s="10"/>
      <c r="B42" s="10">
        <v>65.99689097</v>
      </c>
      <c r="C42" s="11">
        <v>47.52133537</v>
      </c>
    </row>
    <row r="43" ht="15.75" customHeight="1">
      <c r="A43" s="10"/>
      <c r="B43" s="10">
        <v>39.1757417024</v>
      </c>
      <c r="C43" s="11">
        <v>13.16570175</v>
      </c>
    </row>
    <row r="44" ht="15.75" customHeight="1">
      <c r="A44" s="10"/>
      <c r="B44" s="10">
        <v>77.68478714</v>
      </c>
      <c r="C44" s="11">
        <v>60.332463059999995</v>
      </c>
    </row>
    <row r="45" ht="15.75" customHeight="1">
      <c r="A45" s="10"/>
      <c r="B45" s="10">
        <v>77.208925838</v>
      </c>
      <c r="C45" s="11">
        <v>58.72212461</v>
      </c>
    </row>
    <row r="46" ht="15.75" customHeight="1">
      <c r="A46" s="10"/>
      <c r="B46" s="10">
        <v>42.480198221</v>
      </c>
      <c r="C46" s="11">
        <v>18.64764868</v>
      </c>
    </row>
    <row r="47" ht="15.75" customHeight="1">
      <c r="A47" s="10"/>
      <c r="B47" s="10">
        <v>75.126761204</v>
      </c>
      <c r="C47" s="11">
        <v>53.7113833</v>
      </c>
    </row>
    <row r="48" ht="15.75" customHeight="1">
      <c r="A48" s="10"/>
      <c r="B48" s="10">
        <v>76.60161491</v>
      </c>
      <c r="C48" s="11">
        <v>54.097751089999996</v>
      </c>
    </row>
    <row r="49" ht="15.75" customHeight="1">
      <c r="A49" s="10"/>
      <c r="B49" s="10">
        <v>60.517439618000004</v>
      </c>
      <c r="C49" s="11">
        <v>37.956426750000006</v>
      </c>
    </row>
    <row r="50" ht="15.75" customHeight="1">
      <c r="A50" s="10"/>
      <c r="B50" s="10">
        <v>70.444443398</v>
      </c>
      <c r="C50" s="11">
        <v>48.81708088</v>
      </c>
    </row>
    <row r="51" ht="15.75" customHeight="1">
      <c r="A51" s="10"/>
      <c r="B51" s="10">
        <v>81.57552971</v>
      </c>
      <c r="C51" s="11">
        <v>64.01770588000001</v>
      </c>
    </row>
    <row r="52" ht="15.75" customHeight="1">
      <c r="A52" s="10"/>
      <c r="B52" s="10">
        <v>74.43880385</v>
      </c>
      <c r="C52" s="11">
        <v>57.099093159999995</v>
      </c>
    </row>
    <row r="53" ht="15.75" customHeight="1">
      <c r="A53" s="10"/>
      <c r="B53" s="10">
        <v>85.114750226</v>
      </c>
      <c r="C53" s="11">
        <v>62.98937918</v>
      </c>
    </row>
    <row r="54" ht="15.75" customHeight="1">
      <c r="A54" s="10"/>
      <c r="B54" s="10">
        <v>86.145960812</v>
      </c>
      <c r="C54" s="11">
        <v>69.89718063000001</v>
      </c>
    </row>
    <row r="55" ht="15.75" customHeight="1">
      <c r="A55" s="10"/>
      <c r="B55" s="10">
        <v>77.004283424</v>
      </c>
      <c r="C55" s="11">
        <v>55.07014036</v>
      </c>
    </row>
    <row r="56" ht="15.75" customHeight="1">
      <c r="A56" s="10"/>
      <c r="B56" s="10">
        <v>84.74907055999999</v>
      </c>
      <c r="C56" s="11">
        <v>64.22272909</v>
      </c>
    </row>
    <row r="57" ht="15.75" customHeight="1">
      <c r="A57" s="10"/>
      <c r="B57" s="10">
        <v>83.540718968</v>
      </c>
      <c r="C57" s="11">
        <v>66.61368354999999</v>
      </c>
    </row>
    <row r="58" ht="15.75" customHeight="1">
      <c r="A58" s="10"/>
      <c r="B58" s="10">
        <v>47.7599970884</v>
      </c>
      <c r="C58" s="11">
        <v>24.223620829999998</v>
      </c>
    </row>
    <row r="59" ht="15.75" customHeight="1">
      <c r="A59" s="10"/>
      <c r="B59" s="10">
        <v>82.022996984</v>
      </c>
      <c r="C59" s="11">
        <v>66.06322888</v>
      </c>
    </row>
    <row r="60" ht="15.75" customHeight="1">
      <c r="A60" s="10"/>
      <c r="B60" s="10">
        <v>72.005220104</v>
      </c>
      <c r="C60" s="11">
        <v>50.00657787</v>
      </c>
    </row>
    <row r="61" ht="15.75" customHeight="1">
      <c r="A61" s="10"/>
      <c r="B61" s="10">
        <v>71.153765924</v>
      </c>
      <c r="C61" s="11">
        <v>53.035671300000004</v>
      </c>
    </row>
    <row r="62" ht="15.75" customHeight="1">
      <c r="A62" s="10"/>
      <c r="B62" s="10">
        <v>86.15334133399999</v>
      </c>
      <c r="C62" s="11">
        <v>69.18554843</v>
      </c>
    </row>
    <row r="63" ht="15.75" customHeight="1">
      <c r="A63" s="10"/>
      <c r="B63" s="10">
        <v>67.558474922</v>
      </c>
      <c r="C63" s="11">
        <v>49.371033319999995</v>
      </c>
    </row>
    <row r="64" ht="15.75" customHeight="1">
      <c r="A64" s="10"/>
      <c r="B64" s="10">
        <v>78.79278821</v>
      </c>
      <c r="C64" s="11">
        <v>57.05778753</v>
      </c>
    </row>
    <row r="65" ht="15.75" customHeight="1">
      <c r="A65" s="10"/>
      <c r="B65" s="10">
        <v>71.863370708</v>
      </c>
      <c r="C65" s="11">
        <v>51.25881071</v>
      </c>
    </row>
    <row r="66" ht="15.75" customHeight="1">
      <c r="A66" s="10"/>
      <c r="B66" s="10">
        <v>88.21217926400001</v>
      </c>
      <c r="C66" s="11">
        <v>69.78339862</v>
      </c>
    </row>
    <row r="67" ht="15.75" customHeight="1">
      <c r="A67" s="10"/>
      <c r="B67" s="10">
        <v>73.50118442600001</v>
      </c>
      <c r="C67" s="11">
        <v>55.28193512</v>
      </c>
    </row>
    <row r="68" ht="15.75" customHeight="1">
      <c r="A68" s="10"/>
      <c r="B68" s="10">
        <v>94.04990454200001</v>
      </c>
      <c r="C68" s="11">
        <v>80.93525195</v>
      </c>
    </row>
    <row r="69" ht="15.75" customHeight="1">
      <c r="A69" s="10"/>
      <c r="B69" s="10">
        <v>61.344598514</v>
      </c>
      <c r="C69" s="11">
        <v>38.15641352</v>
      </c>
    </row>
    <row r="70" ht="15.75" customHeight="1">
      <c r="A70" s="10"/>
      <c r="B70" s="10">
        <v>72.739358726</v>
      </c>
      <c r="C70" s="11">
        <v>54.66938576</v>
      </c>
    </row>
    <row r="71" ht="15.75" customHeight="1">
      <c r="A71" s="10"/>
      <c r="B71" s="10">
        <v>62.763160226</v>
      </c>
      <c r="C71" s="11">
        <v>44.150873309999994</v>
      </c>
    </row>
    <row r="72" ht="15.75" customHeight="1">
      <c r="A72" s="10"/>
      <c r="B72" s="10">
        <v>59.185259437999996</v>
      </c>
      <c r="C72" s="11">
        <v>32.2888783</v>
      </c>
    </row>
    <row r="73" ht="15.75" customHeight="1">
      <c r="A73" s="10"/>
      <c r="B73" s="10">
        <v>81.552617924</v>
      </c>
      <c r="C73" s="11">
        <v>66.14675188</v>
      </c>
    </row>
    <row r="74" ht="15.75" customHeight="1">
      <c r="A74" s="10"/>
      <c r="B74" s="10">
        <v>66.979881734</v>
      </c>
      <c r="C74" s="11">
        <v>44.847133480000004</v>
      </c>
    </row>
    <row r="75" ht="15.75" customHeight="1">
      <c r="A75" s="10"/>
      <c r="B75" s="10">
        <v>59.938091366</v>
      </c>
      <c r="C75" s="11">
        <v>35.06290364</v>
      </c>
    </row>
    <row r="76" ht="15.75" customHeight="1">
      <c r="A76" s="10"/>
      <c r="B76" s="10">
        <v>83.386377338</v>
      </c>
      <c r="C76" s="11">
        <v>65.66365226</v>
      </c>
    </row>
    <row r="77" ht="15.75" customHeight="1">
      <c r="A77" s="10"/>
      <c r="B77" s="10">
        <v>65.024274848</v>
      </c>
      <c r="C77" s="11">
        <v>41.0860905</v>
      </c>
    </row>
    <row r="78" ht="15.75" customHeight="1">
      <c r="A78" s="10"/>
      <c r="B78" s="10">
        <v>45.0020788934</v>
      </c>
      <c r="C78" s="11">
        <v>21.618346199999998</v>
      </c>
    </row>
    <row r="79" ht="15.75" customHeight="1">
      <c r="A79" s="10"/>
      <c r="B79" s="10">
        <v>82.48352801</v>
      </c>
      <c r="C79" s="11">
        <v>66.56726764</v>
      </c>
    </row>
    <row r="80" ht="15.75" customHeight="1">
      <c r="A80" s="10"/>
      <c r="B80" s="10">
        <v>78.80934407000001</v>
      </c>
      <c r="C80" s="11">
        <v>62.51901215</v>
      </c>
    </row>
    <row r="81" ht="15.75" customHeight="1">
      <c r="A81" s="10"/>
      <c r="B81" s="10">
        <v>66.114537206</v>
      </c>
      <c r="C81" s="11">
        <v>45.070858900000005</v>
      </c>
    </row>
    <row r="82" ht="15.75" customHeight="1">
      <c r="A82" s="10"/>
      <c r="B82" s="10">
        <v>84.53308037</v>
      </c>
      <c r="C82" s="11">
        <v>67.93177906</v>
      </c>
    </row>
    <row r="83" ht="15.75" customHeight="1">
      <c r="A83" s="10"/>
      <c r="B83" s="10">
        <v>95.82464516</v>
      </c>
      <c r="C83" s="11">
        <v>82.82960767</v>
      </c>
    </row>
    <row r="84" ht="15.75" customHeight="1">
      <c r="A84" s="10"/>
      <c r="B84" s="10">
        <v>84.26432978599999</v>
      </c>
      <c r="C84" s="11">
        <v>68.53623881</v>
      </c>
    </row>
    <row r="85" ht="15.75" customHeight="1">
      <c r="A85" s="10"/>
      <c r="B85" s="10">
        <v>74.14258604</v>
      </c>
      <c r="C85" s="11">
        <v>54.28391063</v>
      </c>
    </row>
    <row r="86" ht="15.75" customHeight="1">
      <c r="A86" s="10"/>
      <c r="B86" s="10">
        <v>83.8221827</v>
      </c>
      <c r="C86" s="11">
        <v>65.39867355999999</v>
      </c>
    </row>
    <row r="87" ht="15.75" customHeight="1">
      <c r="A87" s="10"/>
      <c r="B87" s="10">
        <v>62.689527698</v>
      </c>
      <c r="C87" s="11">
        <v>50.17329901</v>
      </c>
    </row>
    <row r="88" ht="15.75" customHeight="1">
      <c r="A88" s="10"/>
      <c r="B88" s="10">
        <v>55.221198566</v>
      </c>
      <c r="C88" s="11">
        <v>33.91095829</v>
      </c>
    </row>
    <row r="89" ht="15.75" customHeight="1">
      <c r="A89" s="10"/>
      <c r="B89" s="10">
        <v>56.674003784</v>
      </c>
      <c r="C89" s="11">
        <v>30.88945179</v>
      </c>
    </row>
    <row r="90" ht="15.75" customHeight="1">
      <c r="A90" s="10"/>
      <c r="B90" s="10">
        <v>90.33663642799999</v>
      </c>
      <c r="C90" s="11">
        <v>73.93872716</v>
      </c>
    </row>
    <row r="91" ht="15.75" customHeight="1">
      <c r="A91" s="10"/>
      <c r="B91" s="10">
        <v>65.233232204</v>
      </c>
      <c r="C91" s="11">
        <v>43.78287103</v>
      </c>
    </row>
    <row r="92" ht="15.75" customHeight="1">
      <c r="A92" s="10"/>
      <c r="B92" s="10">
        <v>68.739856178</v>
      </c>
      <c r="C92" s="11">
        <v>51.380438170000005</v>
      </c>
    </row>
    <row r="93" ht="15.75" customHeight="1">
      <c r="A93" s="10"/>
      <c r="B93" s="10">
        <v>83.89356634399999</v>
      </c>
      <c r="C93" s="11">
        <v>68.28085663</v>
      </c>
    </row>
    <row r="94" ht="15.75" customHeight="1">
      <c r="A94" s="10"/>
      <c r="B94" s="10">
        <v>93.31101212</v>
      </c>
      <c r="C94" s="11">
        <v>77.17895369</v>
      </c>
    </row>
    <row r="95" ht="15.75" customHeight="1">
      <c r="A95" s="10"/>
      <c r="B95" s="10">
        <v>87.372931892</v>
      </c>
      <c r="C95" s="11">
        <v>70.63649044</v>
      </c>
    </row>
    <row r="96" ht="15.75" customHeight="1">
      <c r="A96" s="10"/>
      <c r="B96" s="10">
        <v>77.992160054</v>
      </c>
      <c r="C96" s="11">
        <v>57.93073878</v>
      </c>
    </row>
    <row r="97" ht="15.75" customHeight="1">
      <c r="A97" s="10"/>
      <c r="B97" s="10">
        <v>47.8237150544</v>
      </c>
      <c r="C97" s="11">
        <v>23.77639106</v>
      </c>
    </row>
    <row r="98" ht="15.75" customHeight="1">
      <c r="A98" s="10"/>
      <c r="B98" s="10">
        <v>85.783951184</v>
      </c>
      <c r="C98" s="11">
        <v>68.35447809</v>
      </c>
    </row>
    <row r="99" ht="15.75" customHeight="1">
      <c r="A99" s="10"/>
      <c r="B99" s="10">
        <v>85.472642876</v>
      </c>
      <c r="C99" s="11">
        <v>70.29940110999999</v>
      </c>
    </row>
    <row r="100" ht="15.75" customHeight="1">
      <c r="A100" s="10"/>
      <c r="B100" s="10">
        <v>83.00365298599999</v>
      </c>
      <c r="C100" s="11">
        <v>63.290191400000005</v>
      </c>
    </row>
    <row r="101" ht="15.75" customHeight="1">
      <c r="A101" s="10"/>
      <c r="B101" s="10">
        <v>83.817383936</v>
      </c>
      <c r="C101" s="11">
        <v>63.35040087</v>
      </c>
    </row>
    <row r="102" ht="15.75" customHeight="1">
      <c r="A102" s="10"/>
      <c r="B102" s="10">
        <v>79.251342584</v>
      </c>
      <c r="C102" s="11">
        <v>59.68891052</v>
      </c>
    </row>
    <row r="103" ht="15.75" customHeight="1">
      <c r="A103" s="10"/>
      <c r="B103" s="10">
        <v>45.6100248938</v>
      </c>
      <c r="C103" s="11">
        <v>21.24835594</v>
      </c>
    </row>
    <row r="104" ht="15.75" customHeight="1">
      <c r="A104" s="10"/>
      <c r="B104" s="10">
        <v>72.469036886</v>
      </c>
      <c r="C104" s="11">
        <v>50.7900282</v>
      </c>
    </row>
    <row r="105" ht="15.75" customHeight="1">
      <c r="A105" s="10"/>
      <c r="B105" s="10">
        <v>75.637602734</v>
      </c>
      <c r="C105" s="11">
        <v>56.587499990000005</v>
      </c>
    </row>
    <row r="106" ht="15.75" customHeight="1">
      <c r="A106" s="10"/>
      <c r="B106" s="10">
        <v>50.173960244</v>
      </c>
      <c r="C106" s="11">
        <v>27.285702129999997</v>
      </c>
    </row>
    <row r="107" ht="15.75" customHeight="1">
      <c r="A107" s="10"/>
      <c r="B107" s="10">
        <v>80.832941348</v>
      </c>
      <c r="C107" s="11">
        <v>61.517538449999996</v>
      </c>
    </row>
    <row r="108" ht="15.75" customHeight="1">
      <c r="A108" s="10"/>
      <c r="B108" s="10">
        <v>63.530733146</v>
      </c>
      <c r="C108" s="11">
        <v>40.56614459</v>
      </c>
    </row>
    <row r="109" ht="15.75" customHeight="1">
      <c r="A109" s="10"/>
      <c r="B109" s="10">
        <v>69.617689232</v>
      </c>
      <c r="C109" s="11">
        <v>50.87204715</v>
      </c>
    </row>
    <row r="110" ht="15.75" customHeight="1">
      <c r="A110" s="10"/>
      <c r="B110" s="10">
        <v>84.652020644</v>
      </c>
      <c r="C110" s="11">
        <v>69.71474728</v>
      </c>
    </row>
    <row r="111" ht="15.75" customHeight="1">
      <c r="A111" s="10"/>
      <c r="B111" s="10">
        <v>76.050377888</v>
      </c>
      <c r="C111" s="11">
        <v>59.68767501999999</v>
      </c>
    </row>
    <row r="112" ht="15.75" customHeight="1">
      <c r="A112" s="10"/>
      <c r="B112" s="10">
        <v>50.726160805999996</v>
      </c>
      <c r="C112" s="11">
        <v>32.17500343</v>
      </c>
    </row>
    <row r="113" ht="15.75" customHeight="1">
      <c r="A113" s="10"/>
      <c r="B113" s="10">
        <v>77.893923398</v>
      </c>
      <c r="C113" s="11">
        <v>59.62366902</v>
      </c>
    </row>
    <row r="114" ht="15.75" customHeight="1">
      <c r="A114" s="10"/>
      <c r="B114" s="10">
        <v>83.236879328</v>
      </c>
      <c r="C114" s="11">
        <v>60.78391938</v>
      </c>
    </row>
    <row r="115" ht="15.75" customHeight="1">
      <c r="A115" s="10"/>
      <c r="B115" s="10">
        <v>42.5452176968</v>
      </c>
      <c r="C115" s="11">
        <v>17.02377561</v>
      </c>
    </row>
    <row r="116" ht="15.75" customHeight="1">
      <c r="A116" s="10"/>
      <c r="B116" s="10">
        <v>65.79235799599999</v>
      </c>
      <c r="C116" s="11">
        <v>43.03439033</v>
      </c>
    </row>
    <row r="117" ht="15.75" customHeight="1">
      <c r="A117" s="10"/>
      <c r="B117" s="10">
        <v>76.928802188</v>
      </c>
      <c r="C117" s="11">
        <v>56.43105317</v>
      </c>
    </row>
    <row r="118" ht="15.75" customHeight="1">
      <c r="A118" s="10"/>
      <c r="B118" s="10">
        <v>62.066933276</v>
      </c>
      <c r="C118" s="11">
        <v>37.9318226</v>
      </c>
    </row>
    <row r="119" ht="15.75" customHeight="1">
      <c r="A119" s="10"/>
      <c r="B119" s="10">
        <v>60.357111296</v>
      </c>
      <c r="C119" s="11">
        <v>40.94938476</v>
      </c>
    </row>
    <row r="120" ht="15.75" customHeight="1">
      <c r="A120" s="10"/>
      <c r="B120" s="10">
        <v>87.199872008</v>
      </c>
      <c r="C120" s="11">
        <v>68.00271205</v>
      </c>
    </row>
    <row r="121" ht="15.75" customHeight="1">
      <c r="A121" s="10"/>
      <c r="B121" s="10">
        <v>65.315048702</v>
      </c>
      <c r="C121" s="11">
        <v>43.28197952</v>
      </c>
    </row>
    <row r="122" ht="15.75" customHeight="1">
      <c r="A122" s="10"/>
      <c r="B122" s="10">
        <v>73.52710856600001</v>
      </c>
      <c r="C122" s="11">
        <v>54.35995933</v>
      </c>
    </row>
    <row r="123" ht="15.75" customHeight="1">
      <c r="A123" s="10"/>
      <c r="B123" s="10">
        <v>91.966995716</v>
      </c>
      <c r="C123" s="11">
        <v>75.60377021000001</v>
      </c>
    </row>
    <row r="124" ht="15.75" customHeight="1">
      <c r="A124" s="10"/>
      <c r="B124" s="10">
        <v>51.940117616</v>
      </c>
      <c r="C124" s="11">
        <v>28.051846740000002</v>
      </c>
    </row>
    <row r="125" ht="15.75" customHeight="1">
      <c r="A125" s="10"/>
      <c r="B125" s="10">
        <v>71.87465964200001</v>
      </c>
      <c r="C125" s="11">
        <v>53.77661123</v>
      </c>
    </row>
    <row r="126" ht="15.75" customHeight="1">
      <c r="A126" s="10"/>
      <c r="B126" s="10">
        <v>80.49942122</v>
      </c>
      <c r="C126" s="11">
        <v>61.81720908</v>
      </c>
    </row>
    <row r="127" ht="15.75" customHeight="1">
      <c r="A127" s="10"/>
      <c r="B127" s="10">
        <v>47.4565066538</v>
      </c>
      <c r="C127" s="11">
        <v>22.122329060000002</v>
      </c>
    </row>
    <row r="128" ht="15.75" customHeight="1">
      <c r="A128" s="10"/>
      <c r="B128" s="10">
        <v>95.216272556</v>
      </c>
      <c r="C128" s="11">
        <v>80.96720533999999</v>
      </c>
    </row>
    <row r="129" ht="15.75" customHeight="1">
      <c r="A129" s="10"/>
      <c r="B129" s="10">
        <v>92.32617165799999</v>
      </c>
      <c r="C129" s="11">
        <v>75.04447328</v>
      </c>
    </row>
    <row r="130" ht="15.75" customHeight="1">
      <c r="A130" s="10"/>
      <c r="B130" s="10">
        <v>67.666349084</v>
      </c>
      <c r="C130" s="11">
        <v>47.17015569</v>
      </c>
    </row>
    <row r="131" ht="15.75" customHeight="1">
      <c r="A131" s="10"/>
      <c r="B131" s="10">
        <v>66.319864034</v>
      </c>
      <c r="C131" s="11">
        <v>40.6516091</v>
      </c>
    </row>
    <row r="132" ht="15.75" customHeight="1">
      <c r="A132" s="10"/>
      <c r="B132" s="10">
        <v>76.571377574</v>
      </c>
      <c r="C132" s="11">
        <v>53.074822510000004</v>
      </c>
    </row>
    <row r="133" ht="15.75" customHeight="1">
      <c r="A133" s="10"/>
      <c r="B133" s="10">
        <v>68.477021834</v>
      </c>
      <c r="C133" s="11">
        <v>47.47493924</v>
      </c>
    </row>
    <row r="134" ht="15.75" customHeight="1">
      <c r="A134" s="10"/>
      <c r="B134" s="10">
        <v>39.6256369514</v>
      </c>
      <c r="C134" s="11">
        <v>11.88121496</v>
      </c>
    </row>
    <row r="135" ht="15.75" customHeight="1">
      <c r="A135" s="10"/>
      <c r="B135" s="10">
        <v>71.908157966</v>
      </c>
      <c r="C135" s="11">
        <v>51.54591017</v>
      </c>
    </row>
    <row r="136" ht="15.75" customHeight="1">
      <c r="A136" s="10"/>
      <c r="B136" s="10">
        <v>80.347501202</v>
      </c>
      <c r="C136" s="11">
        <v>59.911636009999995</v>
      </c>
    </row>
    <row r="137" ht="15.75" customHeight="1">
      <c r="A137" s="10"/>
      <c r="B137" s="10">
        <v>97.009810646</v>
      </c>
      <c r="C137" s="11">
        <v>82.49543566999999</v>
      </c>
    </row>
    <row r="138" ht="15.75" customHeight="1">
      <c r="A138" s="10"/>
      <c r="B138" s="10">
        <v>85.854755948</v>
      </c>
      <c r="C138" s="11">
        <v>69.66401775</v>
      </c>
    </row>
    <row r="139" ht="15.75" customHeight="1">
      <c r="A139" s="10"/>
      <c r="B139" s="10">
        <v>72.714768332</v>
      </c>
      <c r="C139" s="11">
        <v>52.42361154</v>
      </c>
    </row>
    <row r="140" ht="15.75" customHeight="1">
      <c r="A140" s="10"/>
      <c r="B140" s="10">
        <v>71.42453483</v>
      </c>
      <c r="C140" s="11">
        <v>55.04412717</v>
      </c>
    </row>
    <row r="141" ht="15.75" customHeight="1">
      <c r="A141" s="10"/>
      <c r="B141" s="10">
        <v>94.42048366399999</v>
      </c>
      <c r="C141" s="11">
        <v>75.69625615999999</v>
      </c>
    </row>
    <row r="142" ht="15.75" customHeight="1">
      <c r="A142" s="10"/>
      <c r="B142" s="10">
        <v>98.594751092</v>
      </c>
      <c r="C142" s="11">
        <v>85.13430962999999</v>
      </c>
    </row>
    <row r="143" ht="15.75" customHeight="1">
      <c r="A143" s="10"/>
      <c r="B143" s="10">
        <v>90.20265454400001</v>
      </c>
      <c r="C143" s="11">
        <v>74.79632701</v>
      </c>
    </row>
    <row r="144" ht="15.75" customHeight="1">
      <c r="A144" s="10"/>
      <c r="B144" s="10">
        <v>82.276426598</v>
      </c>
      <c r="C144" s="11">
        <v>64.85546445</v>
      </c>
    </row>
    <row r="145" ht="15.75" customHeight="1">
      <c r="A145" s="10"/>
      <c r="B145" s="10">
        <v>100.663398986</v>
      </c>
      <c r="C145" s="11">
        <v>85.02469822</v>
      </c>
    </row>
    <row r="146" ht="15.75" customHeight="1">
      <c r="A146" s="10"/>
      <c r="B146" s="10">
        <v>80.535591482</v>
      </c>
      <c r="C146" s="11">
        <v>58.10740052</v>
      </c>
    </row>
    <row r="147" ht="15.75" customHeight="1">
      <c r="A147" s="10"/>
      <c r="B147" s="10">
        <v>63.419290916</v>
      </c>
      <c r="C147" s="11">
        <v>39.17152986</v>
      </c>
    </row>
    <row r="148" ht="15.75" customHeight="1">
      <c r="A148" s="10"/>
      <c r="B148" s="10">
        <v>79.406694464</v>
      </c>
      <c r="C148" s="11">
        <v>57.44233102</v>
      </c>
    </row>
    <row r="149" ht="15.75" customHeight="1">
      <c r="A149" s="10"/>
      <c r="B149" s="10">
        <v>61.530837728</v>
      </c>
      <c r="C149" s="11">
        <v>39.040334869999995</v>
      </c>
    </row>
    <row r="150" ht="15.75" customHeight="1">
      <c r="A150" s="10"/>
      <c r="B150" s="10">
        <v>95.391032126</v>
      </c>
      <c r="C150" s="11">
        <v>80.97777259</v>
      </c>
    </row>
    <row r="151" ht="15.75" customHeight="1">
      <c r="A151" s="10"/>
      <c r="B151" s="10">
        <v>87.14355278</v>
      </c>
      <c r="C151" s="11">
        <v>65.18615363</v>
      </c>
    </row>
    <row r="152" ht="15.75" customHeight="1">
      <c r="A152" s="10"/>
      <c r="B152" s="10">
        <v>63.78231092</v>
      </c>
      <c r="C152" s="11">
        <v>40.94028016</v>
      </c>
    </row>
    <row r="153" ht="15.75" customHeight="1">
      <c r="A153" s="10"/>
      <c r="B153" s="10">
        <v>60.650020076</v>
      </c>
      <c r="C153" s="11">
        <v>38.10433769</v>
      </c>
    </row>
    <row r="154" ht="15.75" customHeight="1">
      <c r="A154" s="10"/>
      <c r="B154" s="10">
        <v>84.020345096</v>
      </c>
      <c r="C154" s="11">
        <v>63.6298374</v>
      </c>
    </row>
    <row r="155" ht="15.75" customHeight="1">
      <c r="A155" s="10"/>
      <c r="B155" s="10">
        <v>49.8205278752</v>
      </c>
      <c r="C155" s="11">
        <v>25.677259299999996</v>
      </c>
    </row>
    <row r="156" ht="15.75" customHeight="1">
      <c r="A156" s="10"/>
      <c r="B156" s="10">
        <v>86.05077337399999</v>
      </c>
      <c r="C156" s="11">
        <v>71.45600563</v>
      </c>
    </row>
    <row r="157" ht="15.75" customHeight="1">
      <c r="A157" s="10"/>
      <c r="B157" s="10">
        <v>65.392951154</v>
      </c>
      <c r="C157" s="11">
        <v>44.31136034</v>
      </c>
    </row>
    <row r="158" ht="15.75" customHeight="1">
      <c r="A158" s="10"/>
      <c r="B158" s="10">
        <v>71.813670242</v>
      </c>
      <c r="C158" s="11">
        <v>57.17642733</v>
      </c>
    </row>
    <row r="159" ht="15.75" customHeight="1">
      <c r="A159" s="10"/>
      <c r="B159" s="10">
        <v>72.094818668</v>
      </c>
      <c r="C159" s="11">
        <v>52.47463643</v>
      </c>
    </row>
    <row r="160" ht="15.75" customHeight="1">
      <c r="A160" s="10"/>
      <c r="B160" s="10">
        <v>88.843980254</v>
      </c>
      <c r="C160" s="11">
        <v>71.51246952</v>
      </c>
    </row>
    <row r="161" ht="15.75" customHeight="1">
      <c r="A161" s="10"/>
      <c r="B161" s="10">
        <v>69.07160309</v>
      </c>
      <c r="C161" s="11">
        <v>48.770696029999996</v>
      </c>
    </row>
    <row r="162" ht="15.75" customHeight="1">
      <c r="A162" s="10"/>
      <c r="B162" s="10">
        <v>70.307448818</v>
      </c>
      <c r="C162" s="11">
        <v>52.67008607</v>
      </c>
    </row>
    <row r="163" ht="15.75" customHeight="1">
      <c r="A163" s="10"/>
      <c r="B163" s="10">
        <v>77.673396308</v>
      </c>
      <c r="C163" s="11">
        <v>60.46266727</v>
      </c>
    </row>
    <row r="164" ht="15.75" customHeight="1">
      <c r="A164" s="10"/>
      <c r="B164" s="10">
        <v>50.44110377</v>
      </c>
      <c r="C164" s="11">
        <v>27.307334179999998</v>
      </c>
    </row>
    <row r="165" ht="15.75" customHeight="1">
      <c r="A165" s="10"/>
      <c r="B165" s="10">
        <v>54.396770738</v>
      </c>
      <c r="C165" s="11">
        <v>27.40656189</v>
      </c>
    </row>
    <row r="166" ht="15.75" customHeight="1">
      <c r="A166" s="10"/>
      <c r="B166" s="10">
        <v>57.883454564</v>
      </c>
      <c r="C166" s="11">
        <v>35.12888691</v>
      </c>
    </row>
    <row r="167" ht="15.75" customHeight="1">
      <c r="A167" s="10"/>
      <c r="B167" s="10">
        <v>61.265697332</v>
      </c>
      <c r="C167" s="11">
        <v>37.4231135</v>
      </c>
    </row>
    <row r="168" ht="15.75" customHeight="1">
      <c r="A168" s="10"/>
      <c r="B168" s="10">
        <v>88.08805439599999</v>
      </c>
      <c r="C168" s="11">
        <v>74.69463889</v>
      </c>
    </row>
    <row r="169" ht="15.75" customHeight="1">
      <c r="A169" s="10"/>
      <c r="B169" s="10">
        <v>64.668114212</v>
      </c>
      <c r="C169" s="11">
        <v>47.35681122</v>
      </c>
    </row>
    <row r="170" ht="15.75" customHeight="1">
      <c r="A170" s="10"/>
      <c r="B170" s="10">
        <v>85.26106500799999</v>
      </c>
      <c r="C170" s="11">
        <v>64.95611747000001</v>
      </c>
    </row>
    <row r="171" ht="15.75" customHeight="1">
      <c r="A171" s="10"/>
      <c r="B171" s="10">
        <v>92.39255369600001</v>
      </c>
      <c r="C171" s="11">
        <v>77.41080812999999</v>
      </c>
    </row>
    <row r="172" ht="15.75" customHeight="1">
      <c r="A172" s="10"/>
      <c r="B172" s="10">
        <v>61.062483434</v>
      </c>
      <c r="C172" s="11">
        <v>39.52737497</v>
      </c>
    </row>
    <row r="173" ht="15.75" customHeight="1">
      <c r="A173" s="10"/>
      <c r="B173" s="10">
        <v>78.305846342</v>
      </c>
      <c r="C173" s="11">
        <v>62.19692088000001</v>
      </c>
    </row>
    <row r="174" ht="15.75" customHeight="1">
      <c r="A174" s="10"/>
      <c r="B174" s="10">
        <v>78.683675252</v>
      </c>
      <c r="C174" s="11">
        <v>64.82099977</v>
      </c>
    </row>
    <row r="175" ht="15.75" customHeight="1">
      <c r="A175" s="10"/>
      <c r="B175" s="10">
        <v>76.30742958799999</v>
      </c>
      <c r="C175" s="11">
        <v>60.309138180000005</v>
      </c>
    </row>
    <row r="176" ht="15.75" customHeight="1">
      <c r="A176" s="10"/>
      <c r="B176" s="10">
        <v>58.531191188</v>
      </c>
      <c r="C176" s="11">
        <v>38.180301379999996</v>
      </c>
    </row>
    <row r="177" ht="15.75" customHeight="1">
      <c r="A177" s="10"/>
      <c r="B177" s="10">
        <v>83.713846532</v>
      </c>
      <c r="C177" s="11">
        <v>63.131823680000004</v>
      </c>
    </row>
    <row r="178" ht="15.75" customHeight="1">
      <c r="A178" s="10"/>
      <c r="B178" s="10">
        <v>90.73914467</v>
      </c>
      <c r="C178" s="11">
        <v>79.30790110000001</v>
      </c>
    </row>
    <row r="179" ht="15.75" customHeight="1">
      <c r="A179" s="10"/>
      <c r="B179" s="10">
        <v>91.20756579799999</v>
      </c>
      <c r="C179" s="11">
        <v>75.58183987</v>
      </c>
    </row>
    <row r="180" ht="15.75" customHeight="1">
      <c r="A180" s="10"/>
      <c r="B180" s="10">
        <v>71.067115184</v>
      </c>
      <c r="C180" s="11">
        <v>52.16728037</v>
      </c>
    </row>
    <row r="181" ht="15.75" customHeight="1">
      <c r="A181" s="10"/>
      <c r="B181" s="10">
        <v>78.292332626</v>
      </c>
      <c r="C181" s="11">
        <v>57.253704830000004</v>
      </c>
    </row>
    <row r="182" ht="15.75" customHeight="1">
      <c r="A182" s="10"/>
      <c r="B182" s="10">
        <v>89.792743802</v>
      </c>
      <c r="C182" s="11">
        <v>77.39247547</v>
      </c>
    </row>
    <row r="183" ht="15.75" customHeight="1">
      <c r="A183" s="10"/>
      <c r="B183" s="10">
        <v>83.95806010999999</v>
      </c>
      <c r="C183" s="11">
        <v>66.25589903</v>
      </c>
    </row>
    <row r="184" ht="15.75" customHeight="1">
      <c r="A184" s="10"/>
      <c r="B184" s="10">
        <v>60.837755738</v>
      </c>
      <c r="C184" s="11">
        <v>37.29906055</v>
      </c>
    </row>
    <row r="185" ht="15.75" customHeight="1">
      <c r="A185" s="10"/>
      <c r="B185" s="10">
        <v>64.686590186</v>
      </c>
      <c r="C185" s="11">
        <v>45.37856066</v>
      </c>
    </row>
    <row r="186" ht="15.75" customHeight="1">
      <c r="A186" s="10"/>
      <c r="B186" s="10">
        <v>58.876710386</v>
      </c>
      <c r="C186" s="11">
        <v>37.74309279</v>
      </c>
    </row>
    <row r="187" ht="15.75" customHeight="1">
      <c r="A187" s="10"/>
      <c r="B187" s="10">
        <v>76.60075740799999</v>
      </c>
      <c r="C187" s="11">
        <v>59.48048712</v>
      </c>
    </row>
    <row r="188" ht="15.75" customHeight="1">
      <c r="A188" s="10"/>
      <c r="B188" s="10">
        <v>91.85161805599999</v>
      </c>
      <c r="C188" s="11">
        <v>78.20125497000001</v>
      </c>
    </row>
    <row r="189" ht="15.75" customHeight="1">
      <c r="A189" s="10"/>
      <c r="B189" s="10">
        <v>90.135196304</v>
      </c>
      <c r="C189" s="11">
        <v>75.10545701999999</v>
      </c>
    </row>
    <row r="190" ht="15.75" customHeight="1">
      <c r="A190" s="10"/>
      <c r="B190" s="10">
        <v>72.316359104</v>
      </c>
      <c r="C190" s="11">
        <v>48.95690899</v>
      </c>
    </row>
    <row r="191" ht="15.75" customHeight="1">
      <c r="A191" s="10"/>
      <c r="B191" s="10">
        <v>59.086261976</v>
      </c>
      <c r="C191" s="11">
        <v>36.70523757</v>
      </c>
    </row>
    <row r="192" ht="15.75" customHeight="1">
      <c r="A192" s="10"/>
      <c r="B192" s="10">
        <v>81.67831952</v>
      </c>
      <c r="C192" s="11">
        <v>63.412197760000005</v>
      </c>
    </row>
    <row r="193" ht="15.75" customHeight="1">
      <c r="A193" s="10"/>
      <c r="B193" s="10">
        <v>72.74252308999999</v>
      </c>
      <c r="C193" s="11">
        <v>51.82161052</v>
      </c>
    </row>
    <row r="194" ht="15.75" customHeight="1">
      <c r="A194" s="10"/>
      <c r="B194" s="10">
        <v>68.445222512</v>
      </c>
      <c r="C194" s="11">
        <v>43.725199270000005</v>
      </c>
    </row>
    <row r="195" ht="15.75" customHeight="1">
      <c r="A195" s="10"/>
      <c r="B195" s="10">
        <v>70.38030626599999</v>
      </c>
      <c r="C195" s="11">
        <v>52.04703098</v>
      </c>
    </row>
    <row r="196" ht="15.75" customHeight="1">
      <c r="A196" s="10"/>
      <c r="B196" s="10">
        <v>70.88340506</v>
      </c>
      <c r="C196" s="11">
        <v>54.590392910000006</v>
      </c>
    </row>
    <row r="197" ht="15.75" customHeight="1">
      <c r="A197" s="10"/>
      <c r="B197" s="10">
        <v>79.87109729</v>
      </c>
      <c r="C197" s="11">
        <v>62.79018411</v>
      </c>
    </row>
    <row r="198" ht="15.75" customHeight="1">
      <c r="A198" s="10"/>
      <c r="B198" s="10">
        <v>81.898591982</v>
      </c>
      <c r="C198" s="11">
        <v>65.48949545</v>
      </c>
    </row>
    <row r="199" ht="15.75" customHeight="1">
      <c r="A199" s="10"/>
      <c r="B199" s="10">
        <v>68.85504057200001</v>
      </c>
      <c r="C199" s="11">
        <v>41.73548387</v>
      </c>
    </row>
    <row r="200" ht="15.75" customHeight="1">
      <c r="A200" s="10"/>
      <c r="B200" s="10">
        <v>73.67540333</v>
      </c>
      <c r="C200" s="11">
        <v>50.64937476</v>
      </c>
    </row>
    <row r="201" ht="15.75" customHeight="1">
      <c r="A201" s="10"/>
      <c r="B201" s="10">
        <v>70.564204004</v>
      </c>
      <c r="C201" s="11">
        <v>53.33243245</v>
      </c>
    </row>
    <row r="202" ht="15.75" customHeight="1">
      <c r="A202" s="10"/>
      <c r="B202" s="10">
        <v>51.906373718</v>
      </c>
      <c r="C202" s="11">
        <v>30.674993039999997</v>
      </c>
    </row>
    <row r="203" ht="15.75" customHeight="1">
      <c r="A203" s="10"/>
      <c r="B203" s="10">
        <v>89.12825528</v>
      </c>
      <c r="C203" s="11">
        <v>74.09356848</v>
      </c>
    </row>
    <row r="204" ht="15.75" customHeight="1">
      <c r="A204" s="10"/>
      <c r="B204" s="10">
        <v>81.163060538</v>
      </c>
      <c r="C204" s="11">
        <v>62.35988607</v>
      </c>
    </row>
    <row r="205" ht="15.75" customHeight="1">
      <c r="A205" s="10"/>
      <c r="B205" s="10">
        <v>74.093260118</v>
      </c>
      <c r="C205" s="11">
        <v>50.643213530000004</v>
      </c>
    </row>
    <row r="206" ht="15.75" customHeight="1">
      <c r="A206" s="10"/>
      <c r="B206" s="10">
        <v>89.60785710799999</v>
      </c>
      <c r="C206" s="11">
        <v>67.58071509999999</v>
      </c>
    </row>
    <row r="207" ht="15.75" customHeight="1">
      <c r="A207" s="10"/>
      <c r="B207" s="10">
        <v>84.18872669</v>
      </c>
      <c r="C207" s="11">
        <v>67.58289158</v>
      </c>
    </row>
    <row r="208" ht="15.75" customHeight="1">
      <c r="A208" s="10"/>
      <c r="B208" s="10">
        <v>66.853676228</v>
      </c>
      <c r="C208" s="11">
        <v>46.04025002</v>
      </c>
    </row>
    <row r="209" ht="15.75" customHeight="1">
      <c r="A209" s="10"/>
      <c r="B209" s="10">
        <v>63.746486168000004</v>
      </c>
      <c r="C209" s="11">
        <v>44.85499609</v>
      </c>
    </row>
    <row r="210" ht="15.75" customHeight="1">
      <c r="A210" s="10"/>
      <c r="B210" s="10">
        <v>95.060221394</v>
      </c>
      <c r="C210" s="11">
        <v>78.19837945</v>
      </c>
    </row>
    <row r="211" ht="15.75" customHeight="1">
      <c r="A211" s="10"/>
      <c r="B211" s="10">
        <v>54.83917337</v>
      </c>
      <c r="C211" s="11">
        <v>27.6787086</v>
      </c>
    </row>
    <row r="212" ht="15.75" customHeight="1">
      <c r="A212" s="10"/>
      <c r="B212" s="10">
        <v>77.82410546599999</v>
      </c>
      <c r="C212" s="11">
        <v>61.21539491</v>
      </c>
    </row>
    <row r="213" ht="15.75" customHeight="1">
      <c r="A213" s="10"/>
      <c r="B213" s="10">
        <v>80.498548346</v>
      </c>
      <c r="C213" s="11">
        <v>65.41974057</v>
      </c>
    </row>
    <row r="214" ht="15.75" customHeight="1">
      <c r="A214" s="10"/>
      <c r="B214" s="10">
        <v>47.7608072558</v>
      </c>
      <c r="C214" s="11">
        <v>24.67871609</v>
      </c>
    </row>
    <row r="215" ht="15.75" customHeight="1">
      <c r="A215" s="10"/>
      <c r="B215" s="10">
        <v>48.1851681998</v>
      </c>
      <c r="C215" s="11">
        <v>25.013172779999998</v>
      </c>
    </row>
    <row r="216" ht="15.75" customHeight="1">
      <c r="A216" s="10"/>
      <c r="B216" s="10">
        <v>68.233190882</v>
      </c>
      <c r="C216" s="11">
        <v>47.72950539</v>
      </c>
    </row>
    <row r="217" ht="15.75" customHeight="1">
      <c r="A217" s="10"/>
      <c r="B217" s="10">
        <v>74.770584656</v>
      </c>
      <c r="C217" s="11">
        <v>55.34452906</v>
      </c>
    </row>
    <row r="218" ht="15.75" customHeight="1">
      <c r="A218" s="10"/>
      <c r="B218" s="10">
        <v>76.139324114</v>
      </c>
      <c r="C218" s="11">
        <v>53.831289000000005</v>
      </c>
    </row>
    <row r="219" ht="15.75" customHeight="1">
      <c r="A219" s="10"/>
      <c r="B219" s="10">
        <v>43.5089023286</v>
      </c>
      <c r="C219" s="11">
        <v>19.07109408</v>
      </c>
    </row>
    <row r="220" ht="15.75" customHeight="1">
      <c r="A220" s="10"/>
      <c r="B220" s="10">
        <v>77.60015627</v>
      </c>
      <c r="C220" s="11">
        <v>58.12620157</v>
      </c>
    </row>
    <row r="221" ht="15.75" customHeight="1">
      <c r="A221" s="10"/>
      <c r="B221" s="10">
        <v>72.775644476</v>
      </c>
      <c r="C221" s="11">
        <v>53.20540200000001</v>
      </c>
    </row>
    <row r="222" ht="15.75" customHeight="1">
      <c r="A222" s="10"/>
      <c r="B222" s="10">
        <v>89.60750303</v>
      </c>
      <c r="C222" s="11">
        <v>71.11740653000001</v>
      </c>
    </row>
    <row r="223" ht="15.75" customHeight="1">
      <c r="A223" s="10"/>
      <c r="B223" s="10">
        <v>79.01984777</v>
      </c>
      <c r="C223" s="11">
        <v>61.710072319999995</v>
      </c>
    </row>
    <row r="224" ht="15.75" customHeight="1">
      <c r="A224" s="10"/>
      <c r="B224" s="10">
        <v>58.758986246</v>
      </c>
      <c r="C224" s="11">
        <v>29.69065323</v>
      </c>
    </row>
    <row r="225" ht="15.75" customHeight="1">
      <c r="A225" s="10"/>
      <c r="B225" s="10">
        <v>52.706295752</v>
      </c>
      <c r="C225" s="11">
        <v>31.62401944</v>
      </c>
    </row>
    <row r="226" ht="15.75" customHeight="1">
      <c r="A226" s="10"/>
      <c r="B226" s="10">
        <v>50.215526366</v>
      </c>
      <c r="C226" s="11">
        <v>27.63733742</v>
      </c>
    </row>
    <row r="227" ht="15.75" customHeight="1">
      <c r="A227" s="10"/>
      <c r="B227" s="10">
        <v>75.754932314</v>
      </c>
      <c r="C227" s="11">
        <v>59.43116748</v>
      </c>
    </row>
    <row r="228" ht="15.75" customHeight="1">
      <c r="A228" s="10"/>
      <c r="B228" s="10">
        <v>81.529962206</v>
      </c>
      <c r="C228" s="11">
        <v>64.9729072</v>
      </c>
    </row>
    <row r="229" ht="15.75" customHeight="1">
      <c r="A229" s="10"/>
      <c r="B229" s="10">
        <v>66.70160906</v>
      </c>
      <c r="C229" s="11">
        <v>45.26263171</v>
      </c>
    </row>
    <row r="230" ht="15.75" customHeight="1">
      <c r="A230" s="10"/>
      <c r="B230" s="10">
        <v>75.17235353000001</v>
      </c>
      <c r="C230" s="11">
        <v>55.91358692</v>
      </c>
    </row>
    <row r="231" ht="15.75" customHeight="1">
      <c r="A231" s="10"/>
      <c r="B231" s="10">
        <v>76.508877938</v>
      </c>
      <c r="C231" s="11">
        <v>53.81796842</v>
      </c>
    </row>
    <row r="232" ht="15.75" customHeight="1">
      <c r="A232" s="10"/>
      <c r="B232" s="10">
        <v>72.82140817999999</v>
      </c>
      <c r="C232" s="11">
        <v>54.39850584</v>
      </c>
    </row>
    <row r="233" ht="15.75" customHeight="1">
      <c r="A233" s="10"/>
      <c r="B233" s="10">
        <v>78.941129108</v>
      </c>
      <c r="C233" s="11">
        <v>59.92782774</v>
      </c>
    </row>
    <row r="234" ht="15.75" customHeight="1">
      <c r="A234" s="10"/>
      <c r="B234" s="10">
        <v>66.244299656</v>
      </c>
      <c r="C234" s="11">
        <v>51.753402830000006</v>
      </c>
    </row>
    <row r="235" ht="15.75" customHeight="1">
      <c r="A235" s="10"/>
      <c r="B235" s="10">
        <v>86.822131154</v>
      </c>
      <c r="C235" s="11">
        <v>68.48030705</v>
      </c>
    </row>
    <row r="236" ht="15.75" customHeight="1">
      <c r="A236" s="10"/>
      <c r="B236" s="10">
        <v>79.44893717000001</v>
      </c>
      <c r="C236" s="11">
        <v>64.62669458</v>
      </c>
    </row>
    <row r="237" ht="15.75" customHeight="1">
      <c r="A237" s="10"/>
      <c r="B237" s="10">
        <v>63.659069546</v>
      </c>
      <c r="C237" s="11">
        <v>41.20650006</v>
      </c>
    </row>
    <row r="238" ht="15.75" customHeight="1">
      <c r="A238" s="10"/>
      <c r="B238" s="10">
        <v>48.9262625762</v>
      </c>
      <c r="C238" s="11">
        <v>27.80627594</v>
      </c>
    </row>
    <row r="239" ht="15.75" customHeight="1">
      <c r="A239" s="10"/>
      <c r="B239" s="10">
        <v>52.038870314</v>
      </c>
      <c r="C239" s="11">
        <v>28.815814510000003</v>
      </c>
    </row>
    <row r="240" ht="15.75" customHeight="1">
      <c r="A240" s="10"/>
      <c r="B240" s="10">
        <v>69.613914578</v>
      </c>
      <c r="C240" s="11">
        <v>49.46274373</v>
      </c>
    </row>
    <row r="241" ht="15.75" customHeight="1">
      <c r="A241" s="10"/>
      <c r="B241" s="10">
        <v>77.806832</v>
      </c>
      <c r="C241" s="11">
        <v>62.58464212</v>
      </c>
    </row>
    <row r="242" ht="15.75" customHeight="1">
      <c r="A242" s="10"/>
      <c r="B242" s="10">
        <v>58.814550266000005</v>
      </c>
      <c r="C242" s="11">
        <v>38.46994155</v>
      </c>
    </row>
    <row r="243" ht="15.75" customHeight="1">
      <c r="A243" s="10"/>
      <c r="B243" s="10">
        <v>66.173495324</v>
      </c>
      <c r="C243" s="11">
        <v>48.25719881</v>
      </c>
    </row>
    <row r="244" ht="15.75" customHeight="1">
      <c r="A244" s="10"/>
      <c r="B244" s="10">
        <v>83.93934464600001</v>
      </c>
      <c r="C244" s="11">
        <v>64.10253890999999</v>
      </c>
    </row>
    <row r="245" ht="15.75" customHeight="1">
      <c r="A245" s="10"/>
      <c r="B245" s="10">
        <v>54.233745836</v>
      </c>
      <c r="C245" s="11">
        <v>33.71190252</v>
      </c>
    </row>
    <row r="246" ht="15.75" customHeight="1">
      <c r="A246" s="10"/>
      <c r="B246" s="10">
        <v>75.382909034</v>
      </c>
      <c r="C246" s="11">
        <v>58.615056800000005</v>
      </c>
    </row>
    <row r="247" ht="15.75" customHeight="1">
      <c r="A247" s="10"/>
      <c r="B247" s="10">
        <v>59.212753898</v>
      </c>
      <c r="C247" s="11">
        <v>37.49557024</v>
      </c>
    </row>
    <row r="248" ht="15.75" customHeight="1">
      <c r="A248" s="10"/>
      <c r="B248" s="10">
        <v>66.682013756</v>
      </c>
      <c r="C248" s="11">
        <v>48.64749845</v>
      </c>
    </row>
    <row r="249" ht="15.75" customHeight="1">
      <c r="A249" s="10"/>
      <c r="B249" s="10">
        <v>48.3329088464</v>
      </c>
      <c r="C249" s="11">
        <v>22.28723171</v>
      </c>
    </row>
    <row r="250" ht="15.75" customHeight="1">
      <c r="A250" s="10"/>
      <c r="B250" s="10">
        <v>65.311216088</v>
      </c>
      <c r="C250" s="11">
        <v>42.09664529</v>
      </c>
    </row>
    <row r="251" ht="15.75" customHeight="1">
      <c r="A251" s="10"/>
      <c r="B251" s="10">
        <v>67.959441158</v>
      </c>
      <c r="C251" s="11">
        <v>46.897510340000004</v>
      </c>
    </row>
    <row r="252" ht="15.75" customHeight="1">
      <c r="A252" s="10"/>
      <c r="B252" s="10">
        <v>53.940952274</v>
      </c>
      <c r="C252" s="11">
        <v>33.5770416</v>
      </c>
    </row>
    <row r="253" ht="15.75" customHeight="1">
      <c r="A253" s="10"/>
      <c r="B253" s="10">
        <v>67.728633386</v>
      </c>
      <c r="C253" s="11">
        <v>41.68486183</v>
      </c>
    </row>
    <row r="254" ht="15.75" customHeight="1">
      <c r="A254" s="10"/>
      <c r="B254" s="10">
        <v>76.331500682</v>
      </c>
      <c r="C254" s="11">
        <v>60.33053386</v>
      </c>
    </row>
    <row r="255" ht="15.75" customHeight="1">
      <c r="A255" s="10"/>
      <c r="B255" s="10">
        <v>68.090334638</v>
      </c>
      <c r="C255" s="11">
        <v>47.34996311</v>
      </c>
    </row>
    <row r="256" ht="15.75" customHeight="1">
      <c r="A256" s="10"/>
      <c r="B256" s="10">
        <v>65.795644544</v>
      </c>
      <c r="C256" s="11">
        <v>42.1621505</v>
      </c>
    </row>
    <row r="257" ht="15.75" customHeight="1">
      <c r="A257" s="10"/>
      <c r="B257" s="10">
        <v>53.977430552</v>
      </c>
      <c r="C257" s="11">
        <v>29.74991195</v>
      </c>
    </row>
    <row r="258" ht="15.75" customHeight="1">
      <c r="A258" s="10"/>
      <c r="B258" s="10">
        <v>89.00327290999999</v>
      </c>
      <c r="C258" s="11">
        <v>73.3215828</v>
      </c>
    </row>
    <row r="259" ht="15.75" customHeight="1">
      <c r="A259" s="10"/>
      <c r="B259" s="10">
        <v>72.406461038</v>
      </c>
      <c r="C259" s="11">
        <v>53.57089203</v>
      </c>
    </row>
    <row r="260" ht="15.75" customHeight="1">
      <c r="A260" s="10"/>
      <c r="B260" s="10">
        <v>80.52209546</v>
      </c>
      <c r="C260" s="11">
        <v>64.36486011</v>
      </c>
    </row>
    <row r="261" ht="15.75" customHeight="1">
      <c r="A261" s="10"/>
      <c r="B261" s="10">
        <v>66.160384052</v>
      </c>
      <c r="C261" s="11">
        <v>45.418926729999995</v>
      </c>
    </row>
    <row r="262" ht="15.75" customHeight="1">
      <c r="A262" s="10"/>
      <c r="B262" s="10">
        <v>76.187401808</v>
      </c>
      <c r="C262" s="11">
        <v>53.17424848</v>
      </c>
    </row>
    <row r="263" ht="15.75" customHeight="1">
      <c r="A263" s="10"/>
      <c r="B263" s="10">
        <v>72.047730128</v>
      </c>
      <c r="C263" s="11">
        <v>53.58667293</v>
      </c>
    </row>
    <row r="264" ht="15.75" customHeight="1">
      <c r="A264" s="10"/>
      <c r="B264" s="10">
        <v>81.275721818</v>
      </c>
      <c r="C264" s="11">
        <v>62.324870080000004</v>
      </c>
    </row>
    <row r="265" ht="15.75" customHeight="1">
      <c r="A265" s="10"/>
      <c r="B265" s="10">
        <v>80.811931082</v>
      </c>
      <c r="C265" s="11">
        <v>65.85937315999999</v>
      </c>
    </row>
    <row r="266" ht="15.75" customHeight="1">
      <c r="A266" s="10"/>
      <c r="B266" s="10">
        <v>77.759897414</v>
      </c>
      <c r="C266" s="11">
        <v>60.89363452</v>
      </c>
    </row>
    <row r="267" ht="15.75" customHeight="1">
      <c r="A267" s="10"/>
      <c r="B267" s="10">
        <v>63.071926016000006</v>
      </c>
      <c r="C267" s="11">
        <v>41.58176744</v>
      </c>
    </row>
    <row r="268" ht="15.75" customHeight="1">
      <c r="A268" s="10"/>
      <c r="B268" s="10">
        <v>65.990694056</v>
      </c>
      <c r="C268" s="11">
        <v>44.482680169999995</v>
      </c>
    </row>
    <row r="269" ht="15.75" customHeight="1">
      <c r="A269" s="10"/>
      <c r="B269" s="10">
        <v>54.868491932</v>
      </c>
      <c r="C269" s="11">
        <v>29.533969889999998</v>
      </c>
    </row>
    <row r="270" ht="15.75" customHeight="1">
      <c r="A270" s="10"/>
      <c r="B270" s="10">
        <v>86.410586516</v>
      </c>
      <c r="C270" s="11">
        <v>67.97120584000001</v>
      </c>
    </row>
    <row r="271" ht="15.75" customHeight="1">
      <c r="A271" s="10"/>
      <c r="B271" s="10">
        <v>52.137962276</v>
      </c>
      <c r="C271" s="11">
        <v>29.39263927</v>
      </c>
    </row>
    <row r="272" ht="15.75" customHeight="1">
      <c r="A272" s="10"/>
      <c r="B272" s="10">
        <v>55.223191958</v>
      </c>
      <c r="C272" s="11">
        <v>34.185935289999996</v>
      </c>
    </row>
    <row r="273" ht="15.75" customHeight="1">
      <c r="A273" s="10"/>
      <c r="B273" s="10">
        <v>55.995090368</v>
      </c>
      <c r="C273" s="11">
        <v>34.468876519999995</v>
      </c>
    </row>
    <row r="274" ht="15.75" customHeight="1">
      <c r="A274" s="10"/>
      <c r="B274" s="10">
        <v>73.292570762</v>
      </c>
      <c r="C274" s="11">
        <v>54.079812200000006</v>
      </c>
    </row>
    <row r="275" ht="15.75" customHeight="1">
      <c r="A275" s="10"/>
      <c r="B275" s="10">
        <v>71.05420886</v>
      </c>
      <c r="C275" s="11">
        <v>49.60119175</v>
      </c>
    </row>
    <row r="276" ht="15.75" customHeight="1">
      <c r="A276" s="10"/>
      <c r="B276" s="10">
        <v>73.40627984</v>
      </c>
      <c r="C276" s="11">
        <v>53.96880057</v>
      </c>
    </row>
    <row r="277" ht="15.75" customHeight="1">
      <c r="A277" s="10"/>
      <c r="B277" s="10">
        <v>67.60286339000001</v>
      </c>
      <c r="C277" s="11">
        <v>50.735681</v>
      </c>
    </row>
    <row r="278" ht="15.75" customHeight="1">
      <c r="A278" s="10"/>
      <c r="B278" s="10">
        <v>76.15193486000001</v>
      </c>
      <c r="C278" s="11">
        <v>59.411035170000005</v>
      </c>
    </row>
    <row r="279" ht="15.75" customHeight="1">
      <c r="A279" s="10"/>
      <c r="B279" s="10">
        <v>98.70357642799999</v>
      </c>
      <c r="C279" s="11">
        <v>87.07659158999999</v>
      </c>
    </row>
    <row r="280" ht="15.75" customHeight="1">
      <c r="A280" s="10"/>
      <c r="B280" s="10">
        <v>63.785304157999995</v>
      </c>
      <c r="C280" s="11">
        <v>40.14330183</v>
      </c>
    </row>
    <row r="281" ht="15.75" customHeight="1">
      <c r="A281" s="10"/>
      <c r="B281" s="10">
        <v>55.602414032</v>
      </c>
      <c r="C281" s="11">
        <v>33.215010539999994</v>
      </c>
    </row>
    <row r="282" ht="15.75" customHeight="1">
      <c r="A282" s="10"/>
      <c r="B282" s="10">
        <v>77.40999275</v>
      </c>
      <c r="C282" s="11">
        <v>56.32509867</v>
      </c>
    </row>
    <row r="283" ht="15.75" customHeight="1">
      <c r="A283" s="10"/>
      <c r="B283" s="10">
        <v>71.415378806</v>
      </c>
      <c r="C283" s="11">
        <v>49.34202188</v>
      </c>
    </row>
    <row r="284" ht="15.75" customHeight="1">
      <c r="A284" s="10"/>
      <c r="B284" s="10">
        <v>76.979334182</v>
      </c>
      <c r="C284" s="11">
        <v>60.86299921</v>
      </c>
    </row>
    <row r="285" ht="15.75" customHeight="1">
      <c r="A285" s="10"/>
      <c r="B285" s="10">
        <v>64.39462665799999</v>
      </c>
      <c r="C285" s="11">
        <v>44.100294430000005</v>
      </c>
    </row>
    <row r="286" ht="15.75" customHeight="1">
      <c r="A286" s="10"/>
      <c r="B286" s="10">
        <v>77.434066742</v>
      </c>
      <c r="C286" s="11">
        <v>57.47106486</v>
      </c>
    </row>
    <row r="287" ht="15.75" customHeight="1">
      <c r="A287" s="10"/>
      <c r="B287" s="10">
        <v>69.00202239800001</v>
      </c>
      <c r="C287" s="11">
        <v>47.78417185</v>
      </c>
    </row>
    <row r="288" ht="15.75" customHeight="1">
      <c r="A288" s="10"/>
      <c r="B288" s="10">
        <v>49.203096593</v>
      </c>
      <c r="C288" s="11">
        <v>23.53646433</v>
      </c>
    </row>
    <row r="289" ht="15.75" customHeight="1">
      <c r="A289" s="10"/>
      <c r="B289" s="10">
        <v>59.386224956</v>
      </c>
      <c r="C289" s="11">
        <v>35.33256334</v>
      </c>
    </row>
    <row r="290" ht="15.75" customHeight="1">
      <c r="A290" s="10"/>
      <c r="B290" s="10">
        <v>69.013426694</v>
      </c>
      <c r="C290" s="11">
        <v>42.50120182</v>
      </c>
    </row>
    <row r="291" ht="15.75" customHeight="1">
      <c r="A291" s="10"/>
      <c r="B291" s="10">
        <v>54.41149994</v>
      </c>
      <c r="C291" s="11">
        <v>27.9866148</v>
      </c>
    </row>
    <row r="292" ht="15.75" customHeight="1">
      <c r="A292" s="10"/>
      <c r="B292" s="10">
        <v>63.138566912</v>
      </c>
      <c r="C292" s="11">
        <v>40.591515879999996</v>
      </c>
    </row>
    <row r="293" ht="15.75" customHeight="1">
      <c r="A293" s="10"/>
      <c r="B293" s="10">
        <v>85.582802282</v>
      </c>
      <c r="C293" s="11">
        <v>69.58512979</v>
      </c>
    </row>
    <row r="294" ht="15.75" customHeight="1">
      <c r="A294" s="10"/>
      <c r="B294" s="10">
        <v>83.827685462</v>
      </c>
      <c r="C294" s="11">
        <v>65.41293765</v>
      </c>
    </row>
    <row r="295" ht="15.75" customHeight="1">
      <c r="A295" s="10"/>
      <c r="B295" s="10">
        <v>87.501172532</v>
      </c>
      <c r="C295" s="11">
        <v>69.67166402000001</v>
      </c>
    </row>
    <row r="296" ht="15.75" customHeight="1">
      <c r="A296" s="10"/>
      <c r="B296" s="10">
        <v>45.0704271146</v>
      </c>
      <c r="C296" s="11">
        <v>22.34350161</v>
      </c>
    </row>
    <row r="297" ht="15.75" customHeight="1">
      <c r="A297" s="10"/>
      <c r="B297" s="10">
        <v>82.398600464</v>
      </c>
      <c r="C297" s="11">
        <v>62.84532107</v>
      </c>
    </row>
    <row r="298" ht="15.75" customHeight="1">
      <c r="A298" s="10"/>
      <c r="B298" s="10">
        <v>74.463850508</v>
      </c>
      <c r="C298" s="11">
        <v>54.260807039999996</v>
      </c>
    </row>
    <row r="299" ht="15.75" customHeight="1">
      <c r="A299" s="10"/>
      <c r="B299" s="10">
        <v>67.312175828</v>
      </c>
      <c r="C299" s="11">
        <v>50.622237940000005</v>
      </c>
    </row>
    <row r="300" ht="15.75" customHeight="1">
      <c r="A300" s="10"/>
      <c r="B300" s="10">
        <v>87.012790232</v>
      </c>
      <c r="C300" s="11">
        <v>70.29017171000001</v>
      </c>
    </row>
    <row r="301" ht="15.75" customHeight="1">
      <c r="A301" s="10"/>
      <c r="B301" s="10">
        <v>72.54814901</v>
      </c>
      <c r="C301" s="11">
        <v>52.12673794</v>
      </c>
    </row>
    <row r="302" ht="15.75" customHeight="1">
      <c r="A302" s="10"/>
      <c r="B302" s="10">
        <v>86.44504685</v>
      </c>
      <c r="C302" s="11">
        <v>64.84536093</v>
      </c>
    </row>
    <row r="303" ht="15.75" customHeight="1">
      <c r="A303" s="10"/>
      <c r="B303" s="10">
        <v>96.132064946</v>
      </c>
      <c r="C303" s="11">
        <v>80.94634112</v>
      </c>
    </row>
    <row r="304" ht="15.75" customHeight="1">
      <c r="A304" s="10"/>
      <c r="B304" s="10">
        <v>60.058510303999995</v>
      </c>
      <c r="C304" s="11">
        <v>36.25152155</v>
      </c>
    </row>
    <row r="305" ht="15.75" customHeight="1">
      <c r="A305" s="10"/>
      <c r="B305" s="10">
        <v>50.587500866</v>
      </c>
      <c r="C305" s="11">
        <v>21.93039932</v>
      </c>
    </row>
    <row r="306" ht="15.75" customHeight="1">
      <c r="A306" s="10"/>
      <c r="B306" s="10">
        <v>61.483231832</v>
      </c>
      <c r="C306" s="11">
        <v>37.655447190000004</v>
      </c>
    </row>
    <row r="307" ht="15.75" customHeight="1">
      <c r="A307" s="10"/>
      <c r="B307" s="10">
        <v>75.531087068</v>
      </c>
      <c r="C307" s="11">
        <v>52.83804165</v>
      </c>
    </row>
    <row r="308" ht="15.75" customHeight="1">
      <c r="A308" s="10"/>
      <c r="B308" s="10">
        <v>85.467529454</v>
      </c>
      <c r="C308" s="11">
        <v>65.98732869</v>
      </c>
    </row>
    <row r="309" ht="15.75" customHeight="1">
      <c r="A309" s="10"/>
      <c r="B309" s="10">
        <v>47.829745292</v>
      </c>
      <c r="C309" s="11">
        <v>26.4123914</v>
      </c>
    </row>
    <row r="310" ht="15.75" customHeight="1">
      <c r="A310" s="10"/>
      <c r="B310" s="10">
        <v>52.619456084</v>
      </c>
      <c r="C310" s="11">
        <v>32.59684084</v>
      </c>
    </row>
    <row r="311" ht="15.75" customHeight="1">
      <c r="A311" s="10"/>
      <c r="B311" s="10">
        <v>69.621034604</v>
      </c>
      <c r="C311" s="11">
        <v>49.12306027</v>
      </c>
    </row>
    <row r="312" ht="15.75" customHeight="1">
      <c r="A312" s="10"/>
      <c r="B312" s="10">
        <v>76.220391956</v>
      </c>
      <c r="C312" s="11">
        <v>53.47990284</v>
      </c>
    </row>
    <row r="313" ht="15.75" customHeight="1">
      <c r="A313" s="10"/>
      <c r="B313" s="10">
        <v>82.88917646</v>
      </c>
      <c r="C313" s="11">
        <v>62.58046425</v>
      </c>
    </row>
    <row r="314" ht="15.75" customHeight="1">
      <c r="A314" s="10"/>
      <c r="B314" s="10">
        <v>98.828726612</v>
      </c>
      <c r="C314" s="11">
        <v>89.29477198</v>
      </c>
    </row>
    <row r="315" ht="15.75" customHeight="1">
      <c r="A315" s="10"/>
      <c r="B315" s="10">
        <v>53.712455485999996</v>
      </c>
      <c r="C315" s="11">
        <v>30.09322734</v>
      </c>
    </row>
    <row r="316" ht="15.75" customHeight="1">
      <c r="A316" s="10"/>
      <c r="B316" s="10">
        <v>83.18581997</v>
      </c>
      <c r="C316" s="11">
        <v>64.37883311</v>
      </c>
    </row>
    <row r="317" ht="15.75" customHeight="1">
      <c r="A317" s="10"/>
      <c r="B317" s="10">
        <v>57.85056347</v>
      </c>
      <c r="C317" s="11">
        <v>31.56465807</v>
      </c>
    </row>
    <row r="318" ht="15.75" customHeight="1">
      <c r="A318" s="10"/>
      <c r="B318" s="10">
        <v>75.1349831</v>
      </c>
      <c r="C318" s="11">
        <v>57.836043540000006</v>
      </c>
    </row>
    <row r="319" ht="15.75" customHeight="1">
      <c r="A319" s="10"/>
      <c r="B319" s="10">
        <v>66.16094045</v>
      </c>
      <c r="C319" s="11">
        <v>47.360433490000005</v>
      </c>
    </row>
    <row r="320" ht="15.75" customHeight="1">
      <c r="A320" s="10"/>
      <c r="B320" s="10">
        <v>80.46249008</v>
      </c>
      <c r="C320" s="11">
        <v>64.44886327</v>
      </c>
    </row>
    <row r="321" ht="15.75" customHeight="1">
      <c r="A321" s="10"/>
      <c r="B321" s="10">
        <v>66.30671575400001</v>
      </c>
      <c r="C321" s="11">
        <v>45.04732071</v>
      </c>
    </row>
    <row r="322" ht="15.75" customHeight="1">
      <c r="A322" s="10"/>
      <c r="B322" s="10">
        <v>78.55869794</v>
      </c>
      <c r="C322" s="11">
        <v>59.69842407</v>
      </c>
    </row>
    <row r="323" ht="15.75" customHeight="1">
      <c r="A323" s="10"/>
      <c r="B323" s="10">
        <v>80.723493284</v>
      </c>
      <c r="C323" s="11">
        <v>59.46510092</v>
      </c>
    </row>
    <row r="324" ht="15.75" customHeight="1">
      <c r="A324" s="10"/>
      <c r="B324" s="10">
        <v>54.433287158</v>
      </c>
      <c r="C324" s="11">
        <v>30.37343815</v>
      </c>
    </row>
    <row r="325" ht="15.75" customHeight="1">
      <c r="A325" s="10"/>
      <c r="B325" s="10">
        <v>81.869106614</v>
      </c>
      <c r="C325" s="11">
        <v>61.845727710000006</v>
      </c>
    </row>
    <row r="326" ht="15.75" customHeight="1">
      <c r="A326" s="10"/>
      <c r="B326" s="10">
        <v>85.49332916</v>
      </c>
      <c r="C326" s="11">
        <v>64.30909437</v>
      </c>
    </row>
    <row r="327" ht="15.75" customHeight="1">
      <c r="A327" s="10"/>
      <c r="B327" s="10">
        <v>57.8913503</v>
      </c>
      <c r="C327" s="11">
        <v>36.11191443</v>
      </c>
    </row>
    <row r="328" ht="15.75" customHeight="1">
      <c r="A328" s="10"/>
      <c r="B328" s="10">
        <v>82.873095692</v>
      </c>
      <c r="C328" s="11">
        <v>65.54339791999999</v>
      </c>
    </row>
    <row r="329" ht="15.75" customHeight="1">
      <c r="A329" s="10"/>
      <c r="B329" s="10">
        <v>100.573895678</v>
      </c>
      <c r="C329" s="11">
        <v>81.91175879</v>
      </c>
    </row>
    <row r="330" ht="15.75" customHeight="1">
      <c r="A330" s="10"/>
      <c r="B330" s="10">
        <v>43.7765259146</v>
      </c>
      <c r="C330" s="11">
        <v>19.57357217</v>
      </c>
    </row>
    <row r="331" ht="15.75" customHeight="1">
      <c r="A331" s="10"/>
      <c r="B331" s="10">
        <v>92.73957566</v>
      </c>
      <c r="C331" s="11">
        <v>79.7566536</v>
      </c>
    </row>
    <row r="332" ht="15.75" customHeight="1">
      <c r="A332" s="10"/>
      <c r="B332" s="10">
        <v>68.92094733799999</v>
      </c>
      <c r="C332" s="11">
        <v>49.87570498</v>
      </c>
    </row>
    <row r="333" ht="15.75" customHeight="1">
      <c r="A333" s="10"/>
      <c r="B333" s="10">
        <v>79.027234448</v>
      </c>
      <c r="C333" s="11">
        <v>59.48724701</v>
      </c>
    </row>
    <row r="334" ht="15.75" customHeight="1">
      <c r="A334" s="10"/>
      <c r="B334" s="10">
        <v>79.138345802</v>
      </c>
      <c r="C334" s="11">
        <v>67.41506442</v>
      </c>
    </row>
    <row r="335" ht="15.75" customHeight="1">
      <c r="A335" s="10"/>
      <c r="B335" s="10">
        <v>60.19063574</v>
      </c>
      <c r="C335" s="11">
        <v>40.24553204</v>
      </c>
    </row>
    <row r="336" ht="15.75" customHeight="1">
      <c r="A336" s="10"/>
      <c r="B336" s="10">
        <v>84.432430004</v>
      </c>
      <c r="C336" s="11">
        <v>65.20054080999999</v>
      </c>
    </row>
    <row r="337" ht="15.75" customHeight="1">
      <c r="A337" s="10"/>
      <c r="B337" s="10">
        <v>61.340224946</v>
      </c>
      <c r="C337" s="11">
        <v>39.41686196</v>
      </c>
    </row>
    <row r="338" ht="15.75" customHeight="1">
      <c r="A338" s="10"/>
      <c r="B338" s="10">
        <v>76.644638222</v>
      </c>
      <c r="C338" s="11">
        <v>56.330128009999996</v>
      </c>
    </row>
    <row r="339" ht="15.75" customHeight="1">
      <c r="A339" s="10"/>
      <c r="B339" s="10">
        <v>53.050167806000005</v>
      </c>
      <c r="C339" s="11">
        <v>28.47727889</v>
      </c>
    </row>
    <row r="340" ht="15.75" customHeight="1">
      <c r="A340" s="10"/>
      <c r="B340" s="10">
        <v>85.03481498</v>
      </c>
      <c r="C340" s="11">
        <v>68.27528688999999</v>
      </c>
    </row>
    <row r="341" ht="15.75" customHeight="1">
      <c r="A341" s="10"/>
      <c r="B341" s="10">
        <v>42.969014969</v>
      </c>
      <c r="C341" s="11">
        <v>15.88498064</v>
      </c>
    </row>
    <row r="342" ht="15.75" customHeight="1">
      <c r="A342" s="10"/>
      <c r="B342" s="10">
        <v>84.975041264</v>
      </c>
      <c r="C342" s="11">
        <v>61.82357655</v>
      </c>
    </row>
    <row r="343" ht="15.75" customHeight="1">
      <c r="A343" s="10"/>
      <c r="B343" s="10">
        <v>75.404473862</v>
      </c>
      <c r="C343" s="11">
        <v>58.852755130000006</v>
      </c>
    </row>
    <row r="344" ht="15.75" customHeight="1">
      <c r="A344" s="10"/>
      <c r="B344" s="10">
        <v>79.145002706</v>
      </c>
      <c r="C344" s="11">
        <v>56.33816326</v>
      </c>
    </row>
    <row r="345" ht="15.75" customHeight="1">
      <c r="A345" s="10"/>
      <c r="B345" s="10">
        <v>71.081609324</v>
      </c>
      <c r="C345" s="11">
        <v>46.74023646</v>
      </c>
    </row>
    <row r="346" ht="15.75" customHeight="1">
      <c r="A346" s="10"/>
      <c r="B346" s="10">
        <v>45.203801012599996</v>
      </c>
      <c r="C346" s="11">
        <v>19.234199609999997</v>
      </c>
    </row>
    <row r="347" ht="15.75" customHeight="1">
      <c r="A347" s="10"/>
      <c r="B347" s="10">
        <v>67.595267678</v>
      </c>
      <c r="C347" s="11">
        <v>45.8860905</v>
      </c>
    </row>
    <row r="348" ht="15.75" customHeight="1">
      <c r="A348" s="10"/>
      <c r="B348" s="10">
        <v>52.87118486</v>
      </c>
      <c r="C348" s="11">
        <v>25.7078777</v>
      </c>
    </row>
    <row r="349" ht="15.75" customHeight="1">
      <c r="A349" s="10"/>
      <c r="B349" s="10">
        <v>79.62089144000001</v>
      </c>
      <c r="C349" s="11">
        <v>55.474297379999996</v>
      </c>
    </row>
    <row r="350" ht="15.75" customHeight="1">
      <c r="A350" s="10"/>
      <c r="B350" s="10">
        <v>74.295557762</v>
      </c>
      <c r="C350" s="11">
        <v>53.43645388</v>
      </c>
    </row>
    <row r="351" ht="15.75" customHeight="1">
      <c r="A351" s="10"/>
      <c r="B351" s="10">
        <v>76.673756426</v>
      </c>
      <c r="C351" s="11">
        <v>59.86761971</v>
      </c>
    </row>
    <row r="352" ht="15.75" customHeight="1">
      <c r="A352" s="10"/>
      <c r="B352" s="10">
        <v>77.982737954</v>
      </c>
      <c r="C352" s="11">
        <v>59.11733898</v>
      </c>
    </row>
    <row r="353" ht="15.75" customHeight="1">
      <c r="A353" s="10"/>
      <c r="B353" s="10">
        <v>98.06462981600001</v>
      </c>
      <c r="C353" s="11">
        <v>84.11714271</v>
      </c>
    </row>
    <row r="354" ht="15.75" customHeight="1">
      <c r="A354" s="10"/>
      <c r="B354" s="10">
        <v>65.984640782</v>
      </c>
      <c r="C354" s="11">
        <v>47.67945251</v>
      </c>
    </row>
    <row r="355" ht="15.75" customHeight="1">
      <c r="A355" s="10"/>
      <c r="B355" s="10">
        <v>63.842056916000004</v>
      </c>
      <c r="C355" s="11">
        <v>38.56725008</v>
      </c>
    </row>
    <row r="356" ht="15.75" customHeight="1">
      <c r="A356" s="10"/>
      <c r="B356" s="10">
        <v>80.374915292</v>
      </c>
      <c r="C356" s="11">
        <v>63.45847506</v>
      </c>
    </row>
    <row r="357" ht="15.75" customHeight="1">
      <c r="A357" s="10"/>
      <c r="B357" s="10">
        <v>67.671570902</v>
      </c>
      <c r="C357" s="11">
        <v>49.60112948</v>
      </c>
    </row>
    <row r="358" ht="15.75" customHeight="1">
      <c r="A358" s="10"/>
      <c r="B358" s="10">
        <v>86.770025312</v>
      </c>
      <c r="C358" s="11">
        <v>70.42814390999999</v>
      </c>
    </row>
    <row r="359" ht="15.75" customHeight="1">
      <c r="A359" s="10"/>
      <c r="B359" s="10">
        <v>77.344564136</v>
      </c>
      <c r="C359" s="11">
        <v>57.517689600000004</v>
      </c>
    </row>
    <row r="360" ht="15.75" customHeight="1">
      <c r="A360" s="10"/>
      <c r="B360" s="10">
        <v>79.75439378600001</v>
      </c>
      <c r="C360" s="11">
        <v>61.22437215</v>
      </c>
    </row>
    <row r="361" ht="15.75" customHeight="1">
      <c r="A361" s="10"/>
      <c r="B361" s="10">
        <v>76.909487342</v>
      </c>
      <c r="C361" s="11">
        <v>60.75421478</v>
      </c>
    </row>
    <row r="362" ht="15.75" customHeight="1">
      <c r="A362" s="10"/>
      <c r="B362" s="10">
        <v>49.608285353599996</v>
      </c>
      <c r="C362" s="11">
        <v>22.89010303</v>
      </c>
    </row>
    <row r="363" ht="15.75" customHeight="1">
      <c r="A363" s="10"/>
      <c r="B363" s="10">
        <v>88.542731768</v>
      </c>
      <c r="C363" s="11">
        <v>73.15982226</v>
      </c>
    </row>
    <row r="364" ht="15.75" customHeight="1">
      <c r="A364" s="10"/>
      <c r="B364" s="10">
        <v>80.939330852</v>
      </c>
      <c r="C364" s="11">
        <v>64.23498137</v>
      </c>
    </row>
    <row r="365" ht="15.75" customHeight="1">
      <c r="A365" s="10"/>
      <c r="B365" s="10">
        <v>73.167011618</v>
      </c>
      <c r="C365" s="11">
        <v>55.005521599999994</v>
      </c>
    </row>
    <row r="366" ht="15.75" customHeight="1">
      <c r="A366" s="10"/>
      <c r="B366" s="10">
        <v>69.68229378800001</v>
      </c>
      <c r="C366" s="11">
        <v>49.945834330000004</v>
      </c>
    </row>
    <row r="367" ht="15.75" customHeight="1">
      <c r="A367" s="14" t="s">
        <v>19</v>
      </c>
      <c r="B367" s="10">
        <f t="shared" ref="B367:C367" si="1">COUNTA(B2:B366)</f>
        <v>365</v>
      </c>
      <c r="C367" s="10">
        <f t="shared" si="1"/>
        <v>365</v>
      </c>
    </row>
    <row r="368" ht="15.75" customHeight="1">
      <c r="A368" s="15" t="s">
        <v>20</v>
      </c>
      <c r="B368" s="6"/>
      <c r="C368" s="7"/>
    </row>
    <row r="369" ht="15.75" customHeight="1">
      <c r="A369" s="16" t="s">
        <v>21</v>
      </c>
      <c r="B369" s="17">
        <f>MIN(B2:B366)</f>
        <v>39.1757417</v>
      </c>
      <c r="C369" s="18"/>
    </row>
    <row r="370" ht="15.75" customHeight="1">
      <c r="A370" s="16" t="s">
        <v>22</v>
      </c>
      <c r="B370" s="17">
        <f>MAX(B2:B366)</f>
        <v>100.663399</v>
      </c>
      <c r="C370" s="18"/>
    </row>
    <row r="371" ht="15.75" customHeight="1">
      <c r="A371" s="16" t="s">
        <v>23</v>
      </c>
      <c r="B371" s="17">
        <f>AVERAGE(B2:B366)</f>
        <v>71.97112579</v>
      </c>
      <c r="C371" s="18"/>
    </row>
    <row r="372" ht="15.75" customHeight="1">
      <c r="A372" s="16" t="s">
        <v>24</v>
      </c>
      <c r="B372" s="17">
        <f>SUMIF($B$2:$B$366, "&gt; 72", $C$2:$C$366)</f>
        <v>12511.79817</v>
      </c>
      <c r="C372" s="18"/>
    </row>
    <row r="373" ht="15.75" customHeight="1">
      <c r="A373" s="16" t="s">
        <v>25</v>
      </c>
      <c r="B373" s="17">
        <f>SUMIF($B$2:$B$366, "&lt; 72", $C$2:$C$366)</f>
        <v>6506.009953</v>
      </c>
      <c r="C373" s="18"/>
    </row>
    <row r="374" ht="15.75" customHeight="1">
      <c r="A374" s="16" t="s">
        <v>26</v>
      </c>
      <c r="B374" s="17">
        <f>CORREL(B2:B366, C2:C366)</f>
        <v>0.9884567529</v>
      </c>
      <c r="C374" s="19" t="s">
        <v>27</v>
      </c>
    </row>
    <row r="375" ht="15.75" customHeight="1">
      <c r="A375" s="10"/>
      <c r="B375" s="10"/>
      <c r="C375" s="11"/>
    </row>
    <row r="376" ht="15.75" customHeight="1">
      <c r="A376" s="10"/>
      <c r="B376" s="10"/>
      <c r="C376" s="11"/>
    </row>
    <row r="377" ht="15.75" customHeight="1">
      <c r="A377" s="10"/>
      <c r="B377" s="10"/>
      <c r="C377" s="11"/>
    </row>
    <row r="378" ht="15.75" customHeight="1">
      <c r="A378" s="10"/>
      <c r="B378" s="10"/>
      <c r="C378" s="11"/>
    </row>
    <row r="379" ht="15.75" customHeight="1">
      <c r="A379" s="10"/>
      <c r="B379" s="10"/>
      <c r="C379" s="11"/>
    </row>
    <row r="380" ht="15.75" customHeight="1">
      <c r="A380" s="10"/>
      <c r="B380" s="10"/>
      <c r="C380" s="11"/>
    </row>
    <row r="381" ht="15.75" customHeight="1">
      <c r="A381" s="10"/>
      <c r="B381" s="10"/>
      <c r="C381" s="11"/>
    </row>
    <row r="382" ht="15.75" customHeight="1">
      <c r="A382" s="10"/>
      <c r="B382" s="10"/>
      <c r="C382" s="11"/>
    </row>
    <row r="383" ht="15.75" customHeight="1">
      <c r="A383" s="10"/>
      <c r="B383" s="10"/>
      <c r="C383" s="11"/>
    </row>
    <row r="384" ht="15.75" customHeight="1">
      <c r="A384" s="10"/>
      <c r="B384" s="10"/>
      <c r="C384" s="11"/>
    </row>
    <row r="385" ht="15.75" customHeight="1">
      <c r="A385" s="10"/>
      <c r="B385" s="10"/>
      <c r="C385" s="11"/>
    </row>
    <row r="386" ht="15.75" customHeight="1">
      <c r="A386" s="10"/>
      <c r="B386" s="10"/>
      <c r="C386" s="11"/>
    </row>
    <row r="387" ht="15.75" customHeight="1">
      <c r="A387" s="10"/>
      <c r="B387" s="10"/>
      <c r="C387" s="11"/>
    </row>
    <row r="388" ht="15.75" customHeight="1">
      <c r="A388" s="10"/>
      <c r="B388" s="10"/>
      <c r="C388" s="11"/>
    </row>
    <row r="389" ht="15.75" customHeight="1">
      <c r="A389" s="10"/>
      <c r="B389" s="10"/>
      <c r="C389" s="11"/>
    </row>
    <row r="390" ht="15.75" customHeight="1">
      <c r="A390" s="10"/>
      <c r="B390" s="10"/>
      <c r="C390" s="11"/>
    </row>
    <row r="391" ht="15.75" customHeight="1">
      <c r="A391" s="10"/>
      <c r="B391" s="10"/>
      <c r="C391" s="11"/>
    </row>
    <row r="392" ht="15.75" customHeight="1">
      <c r="A392" s="10"/>
      <c r="B392" s="10"/>
      <c r="C392" s="11"/>
    </row>
    <row r="393" ht="15.75" customHeight="1">
      <c r="A393" s="10"/>
      <c r="B393" s="10"/>
      <c r="C393" s="11"/>
    </row>
    <row r="394" ht="15.75" customHeight="1">
      <c r="A394" s="10"/>
      <c r="B394" s="10"/>
      <c r="C394" s="11"/>
    </row>
    <row r="395" ht="15.75" customHeight="1">
      <c r="A395" s="10"/>
      <c r="B395" s="10"/>
      <c r="C395" s="11"/>
    </row>
    <row r="396" ht="15.75" customHeight="1">
      <c r="A396" s="10"/>
      <c r="B396" s="10"/>
      <c r="C396" s="11"/>
    </row>
    <row r="397" ht="15.75" customHeight="1">
      <c r="A397" s="10"/>
      <c r="B397" s="10"/>
      <c r="C397" s="11"/>
    </row>
    <row r="398" ht="15.75" customHeight="1">
      <c r="A398" s="10"/>
      <c r="B398" s="10"/>
      <c r="C398" s="11"/>
    </row>
    <row r="399" ht="15.75" customHeight="1">
      <c r="A399" s="10"/>
      <c r="B399" s="10"/>
      <c r="C399" s="11"/>
    </row>
    <row r="400" ht="15.75" customHeight="1">
      <c r="A400" s="10"/>
      <c r="B400" s="10"/>
      <c r="C400" s="11"/>
    </row>
    <row r="401" ht="15.75" customHeight="1">
      <c r="A401" s="10"/>
      <c r="B401" s="10"/>
      <c r="C401" s="11"/>
    </row>
    <row r="402" ht="15.75" customHeight="1">
      <c r="A402" s="10"/>
      <c r="B402" s="10"/>
      <c r="C402" s="11"/>
    </row>
    <row r="403" ht="15.75" customHeight="1">
      <c r="A403" s="10"/>
      <c r="B403" s="10"/>
      <c r="C403" s="11"/>
    </row>
    <row r="404" ht="15.75" customHeight="1">
      <c r="A404" s="10"/>
      <c r="B404" s="10"/>
      <c r="C404" s="11"/>
    </row>
    <row r="405" ht="15.75" customHeight="1">
      <c r="A405" s="10"/>
      <c r="B405" s="10"/>
      <c r="C405" s="11"/>
    </row>
    <row r="406" ht="15.75" customHeight="1">
      <c r="A406" s="10"/>
      <c r="B406" s="10"/>
      <c r="C406" s="11"/>
    </row>
    <row r="407" ht="15.75" customHeight="1">
      <c r="A407" s="10"/>
      <c r="B407" s="10"/>
      <c r="C407" s="11"/>
    </row>
    <row r="408" ht="15.75" customHeight="1">
      <c r="A408" s="10"/>
      <c r="B408" s="10"/>
      <c r="C408" s="11"/>
    </row>
    <row r="409" ht="15.75" customHeight="1">
      <c r="A409" s="10"/>
      <c r="B409" s="10"/>
      <c r="C409" s="11"/>
    </row>
    <row r="410" ht="15.75" customHeight="1">
      <c r="A410" s="10"/>
      <c r="B410" s="10"/>
      <c r="C410" s="11"/>
    </row>
    <row r="411" ht="15.75" customHeight="1">
      <c r="A411" s="10"/>
      <c r="B411" s="10"/>
      <c r="C411" s="11"/>
    </row>
    <row r="412" ht="15.75" customHeight="1">
      <c r="A412" s="10"/>
      <c r="B412" s="10"/>
      <c r="C412" s="11"/>
    </row>
    <row r="413" ht="15.75" customHeight="1">
      <c r="A413" s="10"/>
      <c r="B413" s="10"/>
      <c r="C413" s="11"/>
    </row>
    <row r="414" ht="15.75" customHeight="1">
      <c r="A414" s="10"/>
      <c r="B414" s="10"/>
      <c r="C414" s="11"/>
    </row>
    <row r="415" ht="15.75" customHeight="1">
      <c r="A415" s="10"/>
      <c r="B415" s="10"/>
      <c r="C415" s="11"/>
    </row>
    <row r="416" ht="15.75" customHeight="1">
      <c r="A416" s="10"/>
      <c r="B416" s="10"/>
      <c r="C416" s="11"/>
    </row>
    <row r="417" ht="15.75" customHeight="1">
      <c r="A417" s="10"/>
      <c r="B417" s="10"/>
      <c r="C417" s="11"/>
    </row>
    <row r="418" ht="15.75" customHeight="1">
      <c r="A418" s="10"/>
      <c r="B418" s="10"/>
      <c r="C418" s="11"/>
    </row>
    <row r="419" ht="15.75" customHeight="1">
      <c r="A419" s="10"/>
      <c r="B419" s="10"/>
      <c r="C419" s="11"/>
    </row>
    <row r="420" ht="15.75" customHeight="1">
      <c r="A420" s="10"/>
      <c r="B420" s="10"/>
      <c r="C420" s="11"/>
    </row>
    <row r="421" ht="15.75" customHeight="1">
      <c r="A421" s="10"/>
      <c r="B421" s="10"/>
      <c r="C421" s="11"/>
    </row>
    <row r="422" ht="15.75" customHeight="1">
      <c r="A422" s="10"/>
      <c r="B422" s="10"/>
      <c r="C422" s="11"/>
    </row>
    <row r="423" ht="15.75" customHeight="1">
      <c r="A423" s="10"/>
      <c r="B423" s="10"/>
      <c r="C423" s="11"/>
    </row>
    <row r="424" ht="15.75" customHeight="1">
      <c r="A424" s="10"/>
      <c r="B424" s="10"/>
      <c r="C424" s="11"/>
    </row>
    <row r="425" ht="15.75" customHeight="1">
      <c r="A425" s="10"/>
      <c r="B425" s="10"/>
      <c r="C425" s="11"/>
    </row>
    <row r="426" ht="15.75" customHeight="1">
      <c r="A426" s="10"/>
      <c r="B426" s="10"/>
      <c r="C426" s="11"/>
    </row>
    <row r="427" ht="15.75" customHeight="1">
      <c r="A427" s="10"/>
      <c r="B427" s="10"/>
      <c r="C427" s="11"/>
    </row>
    <row r="428" ht="15.75" customHeight="1">
      <c r="A428" s="10"/>
      <c r="B428" s="10"/>
      <c r="C428" s="11"/>
    </row>
    <row r="429" ht="15.75" customHeight="1">
      <c r="A429" s="10"/>
      <c r="B429" s="10"/>
      <c r="C429" s="11"/>
    </row>
    <row r="430" ht="15.75" customHeight="1">
      <c r="A430" s="10"/>
      <c r="B430" s="10"/>
      <c r="C430" s="11"/>
    </row>
    <row r="431" ht="15.75" customHeight="1">
      <c r="A431" s="10"/>
      <c r="B431" s="10"/>
      <c r="C431" s="11"/>
    </row>
    <row r="432" ht="15.75" customHeight="1">
      <c r="A432" s="10"/>
      <c r="B432" s="10"/>
      <c r="C432" s="11"/>
    </row>
    <row r="433" ht="15.75" customHeight="1">
      <c r="A433" s="10"/>
      <c r="B433" s="10"/>
      <c r="C433" s="11"/>
    </row>
    <row r="434" ht="15.75" customHeight="1">
      <c r="A434" s="10"/>
      <c r="B434" s="10"/>
      <c r="C434" s="11"/>
    </row>
    <row r="435" ht="15.75" customHeight="1">
      <c r="A435" s="10"/>
      <c r="B435" s="10"/>
      <c r="C435" s="11"/>
    </row>
    <row r="436" ht="15.75" customHeight="1">
      <c r="A436" s="10"/>
      <c r="B436" s="10"/>
      <c r="C436" s="11"/>
    </row>
    <row r="437" ht="15.75" customHeight="1">
      <c r="A437" s="10"/>
      <c r="B437" s="10"/>
      <c r="C437" s="11"/>
    </row>
    <row r="438" ht="15.75" customHeight="1">
      <c r="A438" s="10"/>
      <c r="B438" s="10"/>
      <c r="C438" s="11"/>
    </row>
    <row r="439" ht="15.75" customHeight="1">
      <c r="A439" s="10"/>
      <c r="B439" s="10"/>
      <c r="C439" s="11"/>
    </row>
    <row r="440" ht="15.75" customHeight="1">
      <c r="A440" s="10"/>
      <c r="B440" s="10"/>
      <c r="C440" s="11"/>
    </row>
    <row r="441" ht="15.75" customHeight="1">
      <c r="A441" s="10"/>
      <c r="B441" s="10"/>
      <c r="C441" s="11"/>
    </row>
    <row r="442" ht="15.75" customHeight="1">
      <c r="A442" s="10"/>
      <c r="B442" s="10"/>
      <c r="C442" s="11"/>
    </row>
    <row r="443" ht="15.75" customHeight="1">
      <c r="A443" s="10"/>
      <c r="B443" s="10"/>
      <c r="C443" s="11"/>
    </row>
    <row r="444" ht="15.75" customHeight="1">
      <c r="A444" s="10"/>
      <c r="B444" s="10"/>
      <c r="C444" s="11"/>
    </row>
    <row r="445" ht="15.75" customHeight="1">
      <c r="A445" s="10"/>
      <c r="B445" s="10"/>
      <c r="C445" s="11"/>
    </row>
    <row r="446" ht="15.75" customHeight="1">
      <c r="A446" s="10"/>
      <c r="B446" s="10"/>
      <c r="C446" s="11"/>
    </row>
    <row r="447" ht="15.75" customHeight="1">
      <c r="A447" s="10"/>
      <c r="B447" s="10"/>
      <c r="C447" s="11"/>
    </row>
    <row r="448" ht="15.75" customHeight="1">
      <c r="A448" s="10"/>
      <c r="B448" s="10"/>
      <c r="C448" s="11"/>
    </row>
    <row r="449" ht="15.75" customHeight="1">
      <c r="A449" s="10"/>
      <c r="B449" s="10"/>
      <c r="C449" s="11"/>
    </row>
    <row r="450" ht="15.75" customHeight="1">
      <c r="A450" s="10"/>
      <c r="B450" s="10"/>
      <c r="C450" s="11"/>
    </row>
    <row r="451" ht="15.75" customHeight="1">
      <c r="A451" s="10"/>
      <c r="B451" s="10"/>
      <c r="C451" s="11"/>
    </row>
    <row r="452" ht="15.75" customHeight="1">
      <c r="A452" s="10"/>
      <c r="B452" s="10"/>
      <c r="C452" s="11"/>
    </row>
    <row r="453" ht="15.75" customHeight="1">
      <c r="A453" s="10"/>
      <c r="B453" s="10"/>
      <c r="C453" s="11"/>
    </row>
    <row r="454" ht="15.75" customHeight="1">
      <c r="A454" s="10"/>
      <c r="B454" s="10"/>
      <c r="C454" s="11"/>
    </row>
    <row r="455" ht="15.75" customHeight="1">
      <c r="A455" s="10"/>
      <c r="B455" s="10"/>
      <c r="C455" s="11"/>
    </row>
    <row r="456" ht="15.75" customHeight="1">
      <c r="A456" s="10"/>
      <c r="B456" s="10"/>
      <c r="C456" s="11"/>
    </row>
    <row r="457" ht="15.75" customHeight="1">
      <c r="A457" s="10"/>
      <c r="B457" s="10"/>
      <c r="C457" s="11"/>
    </row>
    <row r="458" ht="15.75" customHeight="1">
      <c r="A458" s="10"/>
      <c r="B458" s="10"/>
      <c r="C458" s="11"/>
    </row>
    <row r="459" ht="15.75" customHeight="1">
      <c r="A459" s="10"/>
      <c r="B459" s="10"/>
      <c r="C459" s="11"/>
    </row>
    <row r="460" ht="15.75" customHeight="1">
      <c r="A460" s="10"/>
      <c r="B460" s="10"/>
      <c r="C460" s="11"/>
    </row>
    <row r="461" ht="15.75" customHeight="1">
      <c r="A461" s="10"/>
      <c r="B461" s="10"/>
      <c r="C461" s="11"/>
    </row>
    <row r="462" ht="15.75" customHeight="1">
      <c r="A462" s="10"/>
      <c r="B462" s="10"/>
      <c r="C462" s="11"/>
    </row>
    <row r="463" ht="15.75" customHeight="1">
      <c r="A463" s="10"/>
      <c r="B463" s="10"/>
      <c r="C463" s="11"/>
    </row>
    <row r="464" ht="15.75" customHeight="1">
      <c r="A464" s="10"/>
      <c r="B464" s="10"/>
      <c r="C464" s="11"/>
    </row>
    <row r="465" ht="15.75" customHeight="1">
      <c r="A465" s="10"/>
      <c r="B465" s="10"/>
      <c r="C465" s="11"/>
    </row>
    <row r="466" ht="15.75" customHeight="1">
      <c r="A466" s="10"/>
      <c r="B466" s="10"/>
      <c r="C466" s="11"/>
    </row>
    <row r="467" ht="15.75" customHeight="1">
      <c r="A467" s="10"/>
      <c r="B467" s="10"/>
      <c r="C467" s="11"/>
    </row>
    <row r="468" ht="15.75" customHeight="1">
      <c r="A468" s="10"/>
      <c r="B468" s="10"/>
      <c r="C468" s="11"/>
    </row>
    <row r="469" ht="15.75" customHeight="1">
      <c r="A469" s="10"/>
      <c r="B469" s="10"/>
      <c r="C469" s="11"/>
    </row>
    <row r="470" ht="15.75" customHeight="1">
      <c r="A470" s="10"/>
      <c r="B470" s="10"/>
      <c r="C470" s="11"/>
    </row>
    <row r="471" ht="15.75" customHeight="1">
      <c r="A471" s="10"/>
      <c r="B471" s="10"/>
      <c r="C471" s="11"/>
    </row>
    <row r="472" ht="15.75" customHeight="1">
      <c r="A472" s="10"/>
      <c r="B472" s="10"/>
      <c r="C472" s="11"/>
    </row>
    <row r="473" ht="15.75" customHeight="1">
      <c r="A473" s="10"/>
      <c r="B473" s="10"/>
      <c r="C473" s="11"/>
    </row>
    <row r="474" ht="15.75" customHeight="1">
      <c r="A474" s="10"/>
      <c r="B474" s="10"/>
      <c r="C474" s="11"/>
    </row>
    <row r="475" ht="15.75" customHeight="1">
      <c r="A475" s="10"/>
      <c r="B475" s="10"/>
      <c r="C475" s="11"/>
    </row>
    <row r="476" ht="15.75" customHeight="1">
      <c r="A476" s="10"/>
      <c r="B476" s="10"/>
      <c r="C476" s="11"/>
    </row>
    <row r="477" ht="15.75" customHeight="1">
      <c r="A477" s="10"/>
      <c r="B477" s="10"/>
      <c r="C477" s="11"/>
    </row>
    <row r="478" ht="15.75" customHeight="1">
      <c r="A478" s="10"/>
      <c r="B478" s="10"/>
      <c r="C478" s="11"/>
    </row>
    <row r="479" ht="15.75" customHeight="1">
      <c r="A479" s="10"/>
      <c r="B479" s="10"/>
      <c r="C479" s="11"/>
    </row>
    <row r="480" ht="15.75" customHeight="1">
      <c r="A480" s="10"/>
      <c r="B480" s="10"/>
      <c r="C480" s="11"/>
    </row>
    <row r="481" ht="15.75" customHeight="1">
      <c r="A481" s="10"/>
      <c r="B481" s="10"/>
      <c r="C481" s="11"/>
    </row>
    <row r="482" ht="15.75" customHeight="1">
      <c r="A482" s="10"/>
      <c r="B482" s="10"/>
      <c r="C482" s="11"/>
    </row>
    <row r="483" ht="15.75" customHeight="1">
      <c r="A483" s="10"/>
      <c r="B483" s="10"/>
      <c r="C483" s="11"/>
    </row>
    <row r="484" ht="15.75" customHeight="1">
      <c r="A484" s="10"/>
      <c r="B484" s="10"/>
      <c r="C484" s="11"/>
    </row>
    <row r="485" ht="15.75" customHeight="1">
      <c r="A485" s="10"/>
      <c r="B485" s="10"/>
      <c r="C485" s="11"/>
    </row>
    <row r="486" ht="15.75" customHeight="1">
      <c r="A486" s="10"/>
      <c r="B486" s="10"/>
      <c r="C486" s="11"/>
    </row>
    <row r="487" ht="15.75" customHeight="1">
      <c r="A487" s="10"/>
      <c r="B487" s="10"/>
      <c r="C487" s="11"/>
    </row>
    <row r="488" ht="15.75" customHeight="1">
      <c r="A488" s="10"/>
      <c r="B488" s="10"/>
      <c r="C488" s="11"/>
    </row>
    <row r="489" ht="15.75" customHeight="1">
      <c r="A489" s="10"/>
      <c r="B489" s="10"/>
      <c r="C489" s="11"/>
    </row>
    <row r="490" ht="15.75" customHeight="1">
      <c r="A490" s="10"/>
      <c r="B490" s="10"/>
      <c r="C490" s="11"/>
    </row>
    <row r="491" ht="15.75" customHeight="1">
      <c r="A491" s="10"/>
      <c r="B491" s="10"/>
      <c r="C491" s="11"/>
    </row>
    <row r="492" ht="15.75" customHeight="1">
      <c r="A492" s="10"/>
      <c r="B492" s="10"/>
      <c r="C492" s="11"/>
    </row>
    <row r="493" ht="15.75" customHeight="1">
      <c r="A493" s="10"/>
      <c r="B493" s="10"/>
      <c r="C493" s="11"/>
    </row>
    <row r="494" ht="15.75" customHeight="1">
      <c r="A494" s="10"/>
      <c r="B494" s="10"/>
      <c r="C494" s="11"/>
    </row>
    <row r="495" ht="15.75" customHeight="1">
      <c r="A495" s="10"/>
      <c r="B495" s="10"/>
      <c r="C495" s="11"/>
    </row>
    <row r="496" ht="15.75" customHeight="1">
      <c r="A496" s="10"/>
      <c r="B496" s="10"/>
      <c r="C496" s="11"/>
    </row>
    <row r="497" ht="15.75" customHeight="1">
      <c r="A497" s="10"/>
      <c r="B497" s="10"/>
      <c r="C497" s="11"/>
    </row>
    <row r="498" ht="15.75" customHeight="1">
      <c r="A498" s="10"/>
      <c r="B498" s="10"/>
      <c r="C498" s="11"/>
    </row>
    <row r="499" ht="15.75" customHeight="1">
      <c r="A499" s="10"/>
      <c r="B499" s="10"/>
      <c r="C499" s="11"/>
    </row>
    <row r="500" ht="15.75" customHeight="1">
      <c r="A500" s="10"/>
      <c r="B500" s="10"/>
      <c r="C500" s="11"/>
    </row>
    <row r="501" ht="15.75" customHeight="1">
      <c r="A501" s="10"/>
      <c r="B501" s="10"/>
      <c r="C501" s="11"/>
    </row>
    <row r="502" ht="15.75" customHeight="1">
      <c r="A502" s="10"/>
      <c r="B502" s="10"/>
      <c r="C502" s="11"/>
    </row>
    <row r="503" ht="15.75" customHeight="1">
      <c r="A503" s="10"/>
      <c r="B503" s="10"/>
      <c r="C503" s="11"/>
    </row>
    <row r="504" ht="15.75" customHeight="1">
      <c r="A504" s="10"/>
      <c r="B504" s="10"/>
      <c r="C504" s="11"/>
    </row>
    <row r="505" ht="15.75" customHeight="1">
      <c r="A505" s="10"/>
      <c r="B505" s="10"/>
      <c r="C505" s="11"/>
    </row>
    <row r="506" ht="15.75" customHeight="1">
      <c r="A506" s="10"/>
      <c r="B506" s="10"/>
      <c r="C506" s="11"/>
    </row>
    <row r="507" ht="15.75" customHeight="1">
      <c r="A507" s="10"/>
      <c r="B507" s="10"/>
      <c r="C507" s="11"/>
    </row>
    <row r="508" ht="15.75" customHeight="1">
      <c r="A508" s="10"/>
      <c r="B508" s="10"/>
      <c r="C508" s="11"/>
    </row>
    <row r="509" ht="15.75" customHeight="1">
      <c r="A509" s="10"/>
      <c r="B509" s="10"/>
      <c r="C509" s="11"/>
    </row>
    <row r="510" ht="15.75" customHeight="1">
      <c r="A510" s="10"/>
      <c r="B510" s="10"/>
      <c r="C510" s="11"/>
    </row>
    <row r="511" ht="15.75" customHeight="1">
      <c r="A511" s="10"/>
      <c r="B511" s="10"/>
      <c r="C511" s="11"/>
    </row>
    <row r="512" ht="15.75" customHeight="1">
      <c r="A512" s="10"/>
      <c r="B512" s="10"/>
      <c r="C512" s="11"/>
    </row>
    <row r="513" ht="15.75" customHeight="1">
      <c r="A513" s="10"/>
      <c r="B513" s="10"/>
      <c r="C513" s="11"/>
    </row>
    <row r="514" ht="15.75" customHeight="1">
      <c r="A514" s="10"/>
      <c r="B514" s="10"/>
      <c r="C514" s="11"/>
    </row>
    <row r="515" ht="15.75" customHeight="1">
      <c r="A515" s="10"/>
      <c r="B515" s="10"/>
      <c r="C515" s="11"/>
    </row>
    <row r="516" ht="15.75" customHeight="1">
      <c r="A516" s="10"/>
      <c r="B516" s="10"/>
      <c r="C516" s="11"/>
    </row>
    <row r="517" ht="15.75" customHeight="1">
      <c r="A517" s="10"/>
      <c r="B517" s="10"/>
      <c r="C517" s="11"/>
    </row>
    <row r="518" ht="15.75" customHeight="1">
      <c r="A518" s="10"/>
      <c r="B518" s="10"/>
      <c r="C518" s="11"/>
    </row>
    <row r="519" ht="15.75" customHeight="1">
      <c r="A519" s="10"/>
      <c r="B519" s="10"/>
      <c r="C519" s="11"/>
    </row>
    <row r="520" ht="15.75" customHeight="1">
      <c r="A520" s="10"/>
      <c r="B520" s="10"/>
      <c r="C520" s="11"/>
    </row>
    <row r="521" ht="15.75" customHeight="1">
      <c r="A521" s="10"/>
      <c r="B521" s="10"/>
      <c r="C521" s="11"/>
    </row>
    <row r="522" ht="15.75" customHeight="1">
      <c r="A522" s="10"/>
      <c r="B522" s="10"/>
      <c r="C522" s="11"/>
    </row>
    <row r="523" ht="15.75" customHeight="1">
      <c r="A523" s="10"/>
      <c r="B523" s="10"/>
      <c r="C523" s="11"/>
    </row>
    <row r="524" ht="15.75" customHeight="1">
      <c r="A524" s="10"/>
      <c r="B524" s="10"/>
      <c r="C524" s="11"/>
    </row>
    <row r="525" ht="15.75" customHeight="1">
      <c r="A525" s="10"/>
      <c r="B525" s="10"/>
      <c r="C525" s="11"/>
    </row>
    <row r="526" ht="15.75" customHeight="1">
      <c r="A526" s="10"/>
      <c r="B526" s="10"/>
      <c r="C526" s="11"/>
    </row>
    <row r="527" ht="15.75" customHeight="1">
      <c r="A527" s="10"/>
      <c r="B527" s="10"/>
      <c r="C527" s="11"/>
    </row>
    <row r="528" ht="15.75" customHeight="1">
      <c r="A528" s="10"/>
      <c r="B528" s="10"/>
      <c r="C528" s="11"/>
    </row>
    <row r="529" ht="15.75" customHeight="1">
      <c r="A529" s="10"/>
      <c r="B529" s="10"/>
      <c r="C529" s="11"/>
    </row>
    <row r="530" ht="15.75" customHeight="1">
      <c r="A530" s="10"/>
      <c r="B530" s="10"/>
      <c r="C530" s="11"/>
    </row>
    <row r="531" ht="15.75" customHeight="1">
      <c r="A531" s="10"/>
      <c r="B531" s="10"/>
      <c r="C531" s="11"/>
    </row>
    <row r="532" ht="15.75" customHeight="1">
      <c r="A532" s="10"/>
      <c r="B532" s="10"/>
      <c r="C532" s="11"/>
    </row>
    <row r="533" ht="15.75" customHeight="1">
      <c r="A533" s="10"/>
      <c r="B533" s="10"/>
      <c r="C533" s="11"/>
    </row>
    <row r="534" ht="15.75" customHeight="1">
      <c r="A534" s="10"/>
      <c r="B534" s="10"/>
      <c r="C534" s="11"/>
    </row>
    <row r="535" ht="15.75" customHeight="1">
      <c r="A535" s="10"/>
      <c r="B535" s="10"/>
      <c r="C535" s="11"/>
    </row>
    <row r="536" ht="15.75" customHeight="1">
      <c r="A536" s="10"/>
      <c r="B536" s="10"/>
      <c r="C536" s="11"/>
    </row>
    <row r="537" ht="15.75" customHeight="1">
      <c r="A537" s="10"/>
      <c r="B537" s="10"/>
      <c r="C537" s="11"/>
    </row>
    <row r="538" ht="15.75" customHeight="1">
      <c r="A538" s="10"/>
      <c r="B538" s="10"/>
      <c r="C538" s="11"/>
    </row>
    <row r="539" ht="15.75" customHeight="1">
      <c r="A539" s="10"/>
      <c r="B539" s="10"/>
      <c r="C539" s="11"/>
    </row>
    <row r="540" ht="15.75" customHeight="1">
      <c r="A540" s="10"/>
      <c r="B540" s="10"/>
      <c r="C540" s="11"/>
    </row>
    <row r="541" ht="15.75" customHeight="1">
      <c r="A541" s="10"/>
      <c r="B541" s="10"/>
      <c r="C541" s="11"/>
    </row>
    <row r="542" ht="15.75" customHeight="1">
      <c r="A542" s="10"/>
      <c r="B542" s="10"/>
      <c r="C542" s="11"/>
    </row>
    <row r="543" ht="15.75" customHeight="1">
      <c r="A543" s="10"/>
      <c r="B543" s="10"/>
      <c r="C543" s="11"/>
    </row>
    <row r="544" ht="15.75" customHeight="1">
      <c r="A544" s="10"/>
      <c r="B544" s="10"/>
      <c r="C544" s="11"/>
    </row>
    <row r="545" ht="15.75" customHeight="1">
      <c r="A545" s="10"/>
      <c r="B545" s="10"/>
      <c r="C545" s="11"/>
    </row>
    <row r="546" ht="15.75" customHeight="1">
      <c r="A546" s="10"/>
      <c r="B546" s="10"/>
      <c r="C546" s="11"/>
    </row>
    <row r="547" ht="15.75" customHeight="1">
      <c r="A547" s="10"/>
      <c r="B547" s="10"/>
      <c r="C547" s="11"/>
    </row>
    <row r="548" ht="15.75" customHeight="1">
      <c r="A548" s="10"/>
      <c r="B548" s="10"/>
      <c r="C548" s="11"/>
    </row>
    <row r="549" ht="15.75" customHeight="1">
      <c r="A549" s="10"/>
      <c r="B549" s="10"/>
      <c r="C549" s="11"/>
    </row>
    <row r="550" ht="15.75" customHeight="1">
      <c r="A550" s="10"/>
      <c r="B550" s="10"/>
      <c r="C550" s="11"/>
    </row>
    <row r="551" ht="15.75" customHeight="1">
      <c r="A551" s="10"/>
      <c r="B551" s="10"/>
      <c r="C551" s="11"/>
    </row>
    <row r="552" ht="15.75" customHeight="1">
      <c r="A552" s="10"/>
      <c r="B552" s="10"/>
      <c r="C552" s="11"/>
    </row>
    <row r="553" ht="15.75" customHeight="1">
      <c r="A553" s="10"/>
      <c r="B553" s="10"/>
      <c r="C553" s="11"/>
    </row>
    <row r="554" ht="15.75" customHeight="1">
      <c r="A554" s="10"/>
      <c r="B554" s="10"/>
      <c r="C554" s="11"/>
    </row>
    <row r="555" ht="15.75" customHeight="1">
      <c r="A555" s="10"/>
      <c r="B555" s="10"/>
      <c r="C555" s="11"/>
    </row>
    <row r="556" ht="15.75" customHeight="1">
      <c r="A556" s="10"/>
      <c r="B556" s="10"/>
      <c r="C556" s="11"/>
    </row>
    <row r="557" ht="15.75" customHeight="1">
      <c r="A557" s="10"/>
      <c r="B557" s="10"/>
      <c r="C557" s="11"/>
    </row>
    <row r="558" ht="15.75" customHeight="1">
      <c r="A558" s="10"/>
      <c r="B558" s="10"/>
      <c r="C558" s="11"/>
    </row>
    <row r="559" ht="15.75" customHeight="1">
      <c r="A559" s="10"/>
      <c r="B559" s="10"/>
      <c r="C559" s="11"/>
    </row>
    <row r="560" ht="15.75" customHeight="1">
      <c r="A560" s="10"/>
      <c r="B560" s="10"/>
      <c r="C560" s="11"/>
    </row>
    <row r="561" ht="15.75" customHeight="1">
      <c r="A561" s="10"/>
      <c r="B561" s="10"/>
      <c r="C561" s="11"/>
    </row>
    <row r="562" ht="15.75" customHeight="1">
      <c r="A562" s="10"/>
      <c r="B562" s="10"/>
      <c r="C562" s="11"/>
    </row>
    <row r="563" ht="15.75" customHeight="1">
      <c r="A563" s="10"/>
      <c r="B563" s="10"/>
      <c r="C563" s="11"/>
    </row>
    <row r="564" ht="15.75" customHeight="1">
      <c r="A564" s="10"/>
      <c r="B564" s="10"/>
      <c r="C564" s="11"/>
    </row>
    <row r="565" ht="15.75" customHeight="1">
      <c r="A565" s="10"/>
      <c r="B565" s="10"/>
      <c r="C565" s="11"/>
    </row>
    <row r="566" ht="15.75" customHeight="1">
      <c r="A566" s="10"/>
      <c r="B566" s="10"/>
      <c r="C566" s="11"/>
    </row>
    <row r="567" ht="15.75" customHeight="1">
      <c r="A567" s="10"/>
      <c r="B567" s="10"/>
      <c r="C567" s="11"/>
    </row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368:C36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9.11"/>
    <col customWidth="1" min="3" max="26" width="10.56"/>
  </cols>
  <sheetData>
    <row r="1" ht="15.75" customHeight="1">
      <c r="A1" s="1" t="s">
        <v>28</v>
      </c>
      <c r="B1" s="11" t="s">
        <v>16</v>
      </c>
    </row>
    <row r="2" ht="15.75" customHeight="1">
      <c r="A2" s="20">
        <v>43466.0</v>
      </c>
      <c r="B2" s="11">
        <v>59.9622</v>
      </c>
    </row>
    <row r="3" ht="15.75" customHeight="1">
      <c r="A3" s="20">
        <v>43467.0</v>
      </c>
      <c r="B3" s="11">
        <v>67.0605</v>
      </c>
    </row>
    <row r="4" ht="15.75" customHeight="1">
      <c r="A4" s="20">
        <v>43468.0</v>
      </c>
      <c r="B4" s="11">
        <v>74.235</v>
      </c>
    </row>
    <row r="5" ht="15.75" customHeight="1">
      <c r="A5" s="20">
        <v>43469.0</v>
      </c>
      <c r="B5" s="11">
        <v>78.112</v>
      </c>
    </row>
    <row r="6" ht="15.75" customHeight="1">
      <c r="A6" s="20">
        <v>43470.0</v>
      </c>
      <c r="B6" s="11">
        <v>84.7636</v>
      </c>
    </row>
    <row r="7" ht="15.75" customHeight="1">
      <c r="A7" s="20">
        <v>43471.0</v>
      </c>
      <c r="B7" s="11">
        <v>100.596</v>
      </c>
    </row>
    <row r="8" ht="15.75" customHeight="1">
      <c r="A8" s="20">
        <v>43472.0</v>
      </c>
      <c r="B8" s="11">
        <v>100.1263</v>
      </c>
    </row>
    <row r="9" ht="15.75" customHeight="1">
      <c r="A9" s="20">
        <v>43473.0</v>
      </c>
      <c r="B9" s="11">
        <v>96.3607</v>
      </c>
    </row>
    <row r="10" ht="15.75" customHeight="1">
      <c r="A10" s="20">
        <v>43474.0</v>
      </c>
      <c r="B10" s="11">
        <v>85.8007</v>
      </c>
    </row>
    <row r="11" ht="15.75" customHeight="1">
      <c r="A11" s="20">
        <v>43475.0</v>
      </c>
      <c r="B11" s="11">
        <v>70.3934</v>
      </c>
    </row>
    <row r="12" ht="15.75" customHeight="1">
      <c r="A12" s="20">
        <v>43476.0</v>
      </c>
      <c r="B12" s="11">
        <v>60.8072</v>
      </c>
    </row>
    <row r="13" ht="15.75" customHeight="1">
      <c r="A13" s="20">
        <v>43477.0</v>
      </c>
      <c r="B13" s="11">
        <v>58.6598</v>
      </c>
    </row>
    <row r="14" ht="15.75" customHeight="1">
      <c r="A14" s="20">
        <v>43478.0</v>
      </c>
      <c r="B14" s="11">
        <v>61.0996</v>
      </c>
    </row>
    <row r="15" ht="15.75" customHeight="1">
      <c r="A15" s="20">
        <v>43479.0</v>
      </c>
      <c r="B15" s="11">
        <v>72.2062</v>
      </c>
    </row>
    <row r="16" ht="15.75" customHeight="1">
      <c r="A16" s="20">
        <v>43480.0</v>
      </c>
      <c r="B16" s="11">
        <v>80.0984</v>
      </c>
    </row>
    <row r="17" ht="15.75" customHeight="1">
      <c r="A17" s="20">
        <v>43481.0</v>
      </c>
      <c r="B17" s="11">
        <v>83.9059</v>
      </c>
    </row>
    <row r="18" ht="15.75" customHeight="1">
      <c r="A18" s="20">
        <v>43482.0</v>
      </c>
      <c r="B18" s="11">
        <v>87.3712</v>
      </c>
    </row>
    <row r="19" ht="15.75" customHeight="1">
      <c r="A19" s="20">
        <v>43483.0</v>
      </c>
      <c r="B19" s="11">
        <v>109.7467</v>
      </c>
    </row>
    <row r="20" ht="15.75" customHeight="1">
      <c r="A20" s="20">
        <v>43484.0</v>
      </c>
      <c r="B20" s="11">
        <v>107.3748</v>
      </c>
    </row>
    <row r="21" ht="15.75" customHeight="1">
      <c r="A21" s="20">
        <v>43485.0</v>
      </c>
      <c r="B21" s="11">
        <v>99.6631</v>
      </c>
    </row>
    <row r="22" ht="15.75" customHeight="1">
      <c r="A22" s="20">
        <v>43486.0</v>
      </c>
      <c r="B22" s="11">
        <v>91.6272</v>
      </c>
    </row>
    <row r="23" ht="15.75" customHeight="1">
      <c r="A23" s="20">
        <v>43487.0</v>
      </c>
      <c r="B23" s="11">
        <v>75.3049</v>
      </c>
    </row>
    <row r="24" ht="15.75" customHeight="1">
      <c r="A24" s="20">
        <v>43488.0</v>
      </c>
      <c r="B24" s="11">
        <v>65.9342</v>
      </c>
    </row>
    <row r="25" ht="15.75" customHeight="1">
      <c r="A25" s="20">
        <v>43489.0</v>
      </c>
      <c r="B25" s="11">
        <v>61.5304</v>
      </c>
    </row>
    <row r="26" ht="15.75" customHeight="1">
      <c r="A26" s="20">
        <v>43490.0</v>
      </c>
      <c r="B26" s="11">
        <v>62.9796</v>
      </c>
    </row>
    <row r="27" ht="15.75" customHeight="1">
      <c r="A27" s="20">
        <v>43491.0</v>
      </c>
      <c r="B27" s="11">
        <v>75.3447</v>
      </c>
    </row>
    <row r="28" ht="15.75" customHeight="1">
      <c r="A28" s="20">
        <v>43492.0</v>
      </c>
      <c r="B28" s="11">
        <v>84.2683</v>
      </c>
    </row>
    <row r="29" ht="15.75" customHeight="1">
      <c r="A29" s="20">
        <v>43493.0</v>
      </c>
      <c r="B29" s="11">
        <v>84.5883</v>
      </c>
    </row>
    <row r="30" ht="15.75" customHeight="1">
      <c r="A30" s="20">
        <v>43494.0</v>
      </c>
      <c r="B30" s="11">
        <v>90.5395</v>
      </c>
    </row>
    <row r="31" ht="15.75" customHeight="1">
      <c r="A31" s="20">
        <v>43495.0</v>
      </c>
      <c r="B31" s="11">
        <v>109.9025</v>
      </c>
    </row>
    <row r="32" ht="15.75" customHeight="1">
      <c r="A32" s="20">
        <v>43496.0</v>
      </c>
      <c r="B32" s="11">
        <v>103.8903</v>
      </c>
    </row>
    <row r="33" ht="15.75" customHeight="1">
      <c r="A33" s="20">
        <v>43497.0</v>
      </c>
      <c r="B33" s="11">
        <v>101.0265</v>
      </c>
    </row>
    <row r="34" ht="15.75" customHeight="1">
      <c r="A34" s="20">
        <v>43498.0</v>
      </c>
      <c r="B34" s="11">
        <v>89.4762</v>
      </c>
    </row>
    <row r="35" ht="15.75" customHeight="1">
      <c r="A35" s="20">
        <v>43499.0</v>
      </c>
      <c r="B35" s="11">
        <v>73.6952</v>
      </c>
    </row>
    <row r="36" ht="15.75" customHeight="1">
      <c r="A36" s="20">
        <v>43500.0</v>
      </c>
      <c r="B36" s="11">
        <v>66.1573</v>
      </c>
    </row>
    <row r="37" ht="15.75" customHeight="1">
      <c r="A37" s="20">
        <v>43501.0</v>
      </c>
      <c r="B37" s="11">
        <v>61.0653</v>
      </c>
    </row>
    <row r="38" ht="15.75" customHeight="1">
      <c r="A38" s="20">
        <v>43502.0</v>
      </c>
      <c r="B38" s="11">
        <v>64.2659</v>
      </c>
    </row>
    <row r="39" ht="15.75" customHeight="1">
      <c r="A39" s="20">
        <v>43503.0</v>
      </c>
      <c r="B39" s="11">
        <v>75.4174</v>
      </c>
    </row>
    <row r="40" ht="15.75" customHeight="1">
      <c r="A40" s="20">
        <v>43504.0</v>
      </c>
      <c r="B40" s="11">
        <v>85.169</v>
      </c>
    </row>
    <row r="41" ht="15.75" customHeight="1">
      <c r="A41" s="20">
        <v>43505.0</v>
      </c>
      <c r="B41" s="11">
        <v>85.0917</v>
      </c>
    </row>
    <row r="42" ht="15.75" customHeight="1">
      <c r="A42" s="20">
        <v>43506.0</v>
      </c>
      <c r="B42" s="11">
        <v>97.3552</v>
      </c>
    </row>
    <row r="43" ht="15.75" customHeight="1">
      <c r="A43" s="20">
        <v>43507.0</v>
      </c>
      <c r="B43" s="11">
        <v>113.5254</v>
      </c>
    </row>
    <row r="44" ht="15.75" customHeight="1">
      <c r="A44" s="20">
        <v>43508.0</v>
      </c>
      <c r="B44" s="11">
        <v>108.1455</v>
      </c>
    </row>
    <row r="45" ht="15.75" customHeight="1">
      <c r="A45" s="20">
        <v>43509.0</v>
      </c>
      <c r="B45" s="11">
        <v>104.8251</v>
      </c>
    </row>
    <row r="46" ht="15.75" customHeight="1">
      <c r="A46" s="20">
        <v>43510.0</v>
      </c>
      <c r="B46" s="11">
        <v>90.1157</v>
      </c>
    </row>
    <row r="47" ht="15.75" customHeight="1">
      <c r="A47" s="20">
        <v>43511.0</v>
      </c>
      <c r="B47" s="11">
        <v>75.7187</v>
      </c>
    </row>
    <row r="48" ht="15.75" customHeight="1">
      <c r="A48" s="20">
        <v>43512.0</v>
      </c>
      <c r="B48" s="11">
        <v>70.2168</v>
      </c>
    </row>
    <row r="49" ht="15.75" customHeight="1">
      <c r="A49" s="20">
        <v>43513.0</v>
      </c>
      <c r="B49" s="11">
        <v>62.7436</v>
      </c>
    </row>
    <row r="50" ht="15.75" customHeight="1">
      <c r="A50" s="20">
        <v>43514.0</v>
      </c>
      <c r="B50" s="11">
        <v>61.9418</v>
      </c>
    </row>
    <row r="51" ht="15.75" customHeight="1">
      <c r="A51" s="20">
        <v>43515.0</v>
      </c>
      <c r="B51" s="11">
        <v>74.0597</v>
      </c>
    </row>
    <row r="52" ht="15.75" customHeight="1">
      <c r="A52" s="20">
        <v>43516.0</v>
      </c>
      <c r="B52" s="11">
        <v>86.9646</v>
      </c>
    </row>
    <row r="53" ht="15.75" customHeight="1">
      <c r="A53" s="20">
        <v>43517.0</v>
      </c>
      <c r="B53" s="11">
        <v>90.131</v>
      </c>
    </row>
    <row r="54" ht="15.75" customHeight="1">
      <c r="A54" s="20">
        <v>43518.0</v>
      </c>
      <c r="B54" s="11">
        <v>94.1542</v>
      </c>
    </row>
    <row r="55" ht="15.75" customHeight="1">
      <c r="A55" s="20">
        <v>43519.0</v>
      </c>
      <c r="B55" s="11">
        <v>110.0257</v>
      </c>
    </row>
    <row r="56" ht="15.75" customHeight="1">
      <c r="A56" s="20">
        <v>43520.0</v>
      </c>
      <c r="B56" s="11">
        <v>107.4617</v>
      </c>
    </row>
    <row r="57" ht="15.75" customHeight="1">
      <c r="A57" s="20">
        <v>43521.0</v>
      </c>
      <c r="B57" s="11">
        <v>103.8183</v>
      </c>
    </row>
    <row r="58" ht="15.75" customHeight="1">
      <c r="A58" s="20">
        <v>43522.0</v>
      </c>
      <c r="B58" s="11">
        <v>92.238</v>
      </c>
    </row>
    <row r="59" ht="15.75" customHeight="1">
      <c r="A59" s="20">
        <v>43523.0</v>
      </c>
      <c r="B59" s="11">
        <v>75.1034</v>
      </c>
    </row>
    <row r="60" ht="15.75" customHeight="1">
      <c r="A60" s="20">
        <v>43524.0</v>
      </c>
      <c r="B60" s="11">
        <v>67.532</v>
      </c>
    </row>
    <row r="61" ht="15.75" customHeight="1">
      <c r="A61" s="20">
        <v>43525.0</v>
      </c>
      <c r="B61" s="11">
        <v>62.483</v>
      </c>
    </row>
    <row r="62" ht="15.75" customHeight="1">
      <c r="A62" s="20">
        <v>43526.0</v>
      </c>
      <c r="B62" s="11">
        <v>63.7684</v>
      </c>
    </row>
    <row r="63" ht="15.75" customHeight="1">
      <c r="A63" s="20">
        <v>43527.0</v>
      </c>
      <c r="B63" s="11">
        <v>75.0613</v>
      </c>
    </row>
    <row r="64" ht="15.75" customHeight="1">
      <c r="A64" s="20">
        <v>43528.0</v>
      </c>
      <c r="B64" s="11">
        <v>90.0211</v>
      </c>
    </row>
    <row r="65" ht="15.75" customHeight="1">
      <c r="A65" s="20">
        <v>43529.0</v>
      </c>
      <c r="B65" s="11">
        <v>92.6645</v>
      </c>
    </row>
    <row r="66" ht="15.75" customHeight="1">
      <c r="A66" s="20">
        <v>43530.0</v>
      </c>
      <c r="B66" s="11">
        <v>99.12</v>
      </c>
    </row>
    <row r="67" ht="15.75" customHeight="1">
      <c r="A67" s="20">
        <v>43531.0</v>
      </c>
      <c r="B67" s="11">
        <v>114.723</v>
      </c>
    </row>
    <row r="68" ht="15.75" customHeight="1">
      <c r="A68" s="20">
        <v>43532.0</v>
      </c>
      <c r="B68" s="11">
        <v>112.3297</v>
      </c>
    </row>
    <row r="69" ht="15.75" customHeight="1">
      <c r="A69" s="20">
        <v>43533.0</v>
      </c>
      <c r="B69" s="11">
        <v>106.4137</v>
      </c>
    </row>
    <row r="70" ht="15.75" customHeight="1">
      <c r="A70" s="20">
        <v>43534.0</v>
      </c>
      <c r="B70" s="11">
        <v>91.7217</v>
      </c>
    </row>
    <row r="71" ht="15.75" customHeight="1">
      <c r="A71" s="20">
        <v>43535.0</v>
      </c>
      <c r="B71" s="11">
        <v>76.0245</v>
      </c>
    </row>
    <row r="72" ht="15.75" customHeight="1">
      <c r="A72" s="20">
        <v>43536.0</v>
      </c>
      <c r="B72" s="11">
        <v>67.3937</v>
      </c>
    </row>
    <row r="73" ht="15.75" customHeight="1">
      <c r="A73" s="20">
        <v>43537.0</v>
      </c>
      <c r="B73" s="11">
        <v>61.4415</v>
      </c>
    </row>
    <row r="74" ht="15.75" customHeight="1">
      <c r="A74" s="20">
        <v>43538.0</v>
      </c>
      <c r="B74" s="11">
        <v>61.888</v>
      </c>
    </row>
    <row r="75" ht="15.75" customHeight="1">
      <c r="A75" s="20">
        <v>43539.0</v>
      </c>
      <c r="B75" s="11">
        <v>72.8712</v>
      </c>
    </row>
    <row r="76" ht="15.75" customHeight="1">
      <c r="A76" s="20">
        <v>43540.0</v>
      </c>
      <c r="B76" s="11">
        <v>83.9315</v>
      </c>
    </row>
    <row r="77" ht="15.75" customHeight="1">
      <c r="A77" s="20">
        <v>43541.0</v>
      </c>
      <c r="B77" s="11">
        <v>89.0592</v>
      </c>
    </row>
    <row r="78" ht="15.75" customHeight="1">
      <c r="A78" s="20">
        <v>43542.0</v>
      </c>
      <c r="B78" s="11">
        <v>92.4522</v>
      </c>
    </row>
    <row r="79" ht="15.75" customHeight="1">
      <c r="A79" s="20">
        <v>43543.0</v>
      </c>
      <c r="B79" s="11">
        <v>111.3258</v>
      </c>
    </row>
    <row r="80" ht="15.75" customHeight="1">
      <c r="A80" s="20">
        <v>43544.0</v>
      </c>
      <c r="B80" s="11">
        <v>106.9251</v>
      </c>
    </row>
    <row r="81" ht="15.75" customHeight="1">
      <c r="A81" s="20">
        <v>43545.0</v>
      </c>
      <c r="B81" s="11">
        <v>103.6909</v>
      </c>
    </row>
    <row r="82" ht="15.75" customHeight="1">
      <c r="A82" s="20">
        <v>43546.0</v>
      </c>
      <c r="B82" s="11">
        <v>90.6197</v>
      </c>
    </row>
    <row r="83" ht="15.75" customHeight="1">
      <c r="A83" s="20">
        <v>43547.0</v>
      </c>
      <c r="B83" s="11">
        <v>79.1839</v>
      </c>
    </row>
    <row r="84" ht="15.75" customHeight="1">
      <c r="A84" s="20">
        <v>43548.0</v>
      </c>
      <c r="B84" s="11">
        <v>67.8849</v>
      </c>
    </row>
    <row r="85" ht="15.75" customHeight="1">
      <c r="A85" s="20">
        <v>43549.0</v>
      </c>
      <c r="B85" s="11">
        <v>62.4032</v>
      </c>
    </row>
    <row r="86" ht="15.75" customHeight="1">
      <c r="A86" s="20">
        <v>43550.0</v>
      </c>
      <c r="B86" s="11">
        <v>63.0121</v>
      </c>
    </row>
    <row r="87" ht="15.75" customHeight="1">
      <c r="A87" s="20">
        <v>43551.0</v>
      </c>
      <c r="B87" s="11">
        <v>73.9406</v>
      </c>
    </row>
    <row r="88" ht="15.75" customHeight="1">
      <c r="A88" s="20">
        <v>43552.0</v>
      </c>
      <c r="B88" s="11">
        <v>86.4275</v>
      </c>
    </row>
    <row r="89" ht="15.75" customHeight="1">
      <c r="A89" s="20">
        <v>43553.0</v>
      </c>
      <c r="B89" s="11">
        <v>91.2026</v>
      </c>
    </row>
    <row r="90" ht="15.75" customHeight="1">
      <c r="A90" s="20">
        <v>43554.0</v>
      </c>
      <c r="B90" s="11">
        <v>94.7007</v>
      </c>
    </row>
    <row r="91" ht="15.75" customHeight="1">
      <c r="A91" s="20">
        <v>43555.0</v>
      </c>
      <c r="B91" s="11">
        <v>110.1034</v>
      </c>
    </row>
    <row r="92" ht="15.75" customHeight="1">
      <c r="A92" s="20">
        <v>43556.0</v>
      </c>
      <c r="B92" s="11">
        <v>107.1544</v>
      </c>
    </row>
    <row r="93" ht="15.75" customHeight="1">
      <c r="A93" s="20">
        <v>43557.0</v>
      </c>
      <c r="B93" s="11">
        <v>106.7727</v>
      </c>
    </row>
    <row r="94" ht="15.75" customHeight="1">
      <c r="A94" s="20">
        <v>43558.0</v>
      </c>
      <c r="B94" s="11">
        <v>95.3163</v>
      </c>
    </row>
    <row r="95" ht="15.75" customHeight="1">
      <c r="A95" s="20">
        <v>43559.0</v>
      </c>
      <c r="B95" s="11">
        <v>79.5977</v>
      </c>
    </row>
    <row r="96" ht="15.75" customHeight="1">
      <c r="A96" s="20">
        <v>43560.0</v>
      </c>
      <c r="B96" s="11">
        <v>67.8927</v>
      </c>
    </row>
    <row r="97" ht="15.75" customHeight="1">
      <c r="A97" s="20">
        <v>43561.0</v>
      </c>
      <c r="B97" s="11">
        <v>63.285</v>
      </c>
    </row>
    <row r="98" ht="15.75" customHeight="1">
      <c r="A98" s="20">
        <v>43562.0</v>
      </c>
      <c r="B98" s="11">
        <v>66.9827</v>
      </c>
    </row>
    <row r="99" ht="15.75" customHeight="1">
      <c r="A99" s="20">
        <v>43563.0</v>
      </c>
      <c r="B99" s="11">
        <v>76.4441</v>
      </c>
    </row>
    <row r="100" ht="15.75" customHeight="1">
      <c r="A100" s="20">
        <v>43564.0</v>
      </c>
      <c r="B100" s="11">
        <v>85.8896</v>
      </c>
    </row>
    <row r="101" ht="15.75" customHeight="1">
      <c r="A101" s="20">
        <v>43565.0</v>
      </c>
      <c r="B101" s="11">
        <v>87.9979</v>
      </c>
    </row>
    <row r="102" ht="15.75" customHeight="1">
      <c r="A102" s="20">
        <v>43566.0</v>
      </c>
      <c r="B102" s="11">
        <v>92.1732</v>
      </c>
    </row>
    <row r="103" ht="15.75" customHeight="1">
      <c r="A103" s="20">
        <v>43567.0</v>
      </c>
      <c r="B103" s="11">
        <v>108.4666</v>
      </c>
    </row>
    <row r="104" ht="15.75" customHeight="1">
      <c r="A104" s="20">
        <v>43568.0</v>
      </c>
      <c r="B104" s="11">
        <v>107.8745</v>
      </c>
    </row>
    <row r="105" ht="15.75" customHeight="1">
      <c r="A105" s="20">
        <v>43569.0</v>
      </c>
      <c r="B105" s="11">
        <v>107.8574</v>
      </c>
    </row>
    <row r="106" ht="15.75" customHeight="1">
      <c r="A106" s="20">
        <v>43570.0</v>
      </c>
      <c r="B106" s="11">
        <v>90.6691</v>
      </c>
    </row>
    <row r="107" ht="15.75" customHeight="1">
      <c r="A107" s="20">
        <v>43571.0</v>
      </c>
      <c r="B107" s="11">
        <v>76.2283</v>
      </c>
    </row>
    <row r="108" ht="15.75" customHeight="1">
      <c r="A108" s="20">
        <v>43572.0</v>
      </c>
      <c r="B108" s="11">
        <v>66.4869</v>
      </c>
    </row>
    <row r="109" ht="15.75" customHeight="1">
      <c r="A109" s="20">
        <v>43573.0</v>
      </c>
      <c r="B109" s="11">
        <v>63.8654</v>
      </c>
    </row>
    <row r="110" ht="15.75" customHeight="1">
      <c r="A110" s="20">
        <v>43574.0</v>
      </c>
      <c r="B110" s="11">
        <v>60.5596</v>
      </c>
    </row>
    <row r="111" ht="15.75" customHeight="1">
      <c r="A111" s="20">
        <v>43575.0</v>
      </c>
      <c r="B111" s="11">
        <v>76.4854</v>
      </c>
    </row>
    <row r="112" ht="15.75" customHeight="1">
      <c r="A112" s="20">
        <v>43576.0</v>
      </c>
      <c r="B112" s="11">
        <v>86.6148</v>
      </c>
    </row>
    <row r="113" ht="15.75" customHeight="1">
      <c r="A113" s="20">
        <v>43577.0</v>
      </c>
      <c r="B113" s="11">
        <v>89.0339</v>
      </c>
    </row>
    <row r="114" ht="15.75" customHeight="1">
      <c r="A114" s="20">
        <v>43578.0</v>
      </c>
      <c r="B114" s="11">
        <v>93.6984</v>
      </c>
    </row>
    <row r="115" ht="15.75" customHeight="1">
      <c r="A115" s="20">
        <v>43579.0</v>
      </c>
      <c r="B115" s="11">
        <v>110.6836</v>
      </c>
    </row>
    <row r="116" ht="15.75" customHeight="1">
      <c r="A116" s="20">
        <v>43580.0</v>
      </c>
      <c r="B116" s="11">
        <v>110.7837</v>
      </c>
    </row>
    <row r="117" ht="15.75" customHeight="1">
      <c r="A117" s="20">
        <v>43581.0</v>
      </c>
      <c r="B117" s="11">
        <v>106.1196</v>
      </c>
    </row>
    <row r="118" ht="15.75" customHeight="1">
      <c r="A118" s="20">
        <v>43582.0</v>
      </c>
      <c r="B118" s="11">
        <v>91.4711</v>
      </c>
    </row>
    <row r="119" ht="15.75" customHeight="1">
      <c r="A119" s="20">
        <v>43583.0</v>
      </c>
      <c r="B119" s="11">
        <v>76.9246</v>
      </c>
    </row>
    <row r="120" ht="15.75" customHeight="1">
      <c r="A120" s="20">
        <v>43584.0</v>
      </c>
      <c r="B120" s="11">
        <v>71.0281</v>
      </c>
    </row>
    <row r="121" ht="15.75" customHeight="1">
      <c r="A121" s="20">
        <v>43585.0</v>
      </c>
      <c r="B121" s="11">
        <v>66.5992</v>
      </c>
    </row>
    <row r="122" ht="15.75" customHeight="1">
      <c r="A122" s="20">
        <v>43586.0</v>
      </c>
      <c r="B122" s="11">
        <v>62.0754</v>
      </c>
    </row>
    <row r="123" ht="15.75" customHeight="1">
      <c r="A123" s="20">
        <v>43587.0</v>
      </c>
      <c r="B123" s="11">
        <v>77.0295</v>
      </c>
    </row>
    <row r="124" ht="15.75" customHeight="1">
      <c r="A124" s="20">
        <v>43588.0</v>
      </c>
      <c r="B124" s="11">
        <v>88.5032</v>
      </c>
    </row>
    <row r="125" ht="15.75" customHeight="1">
      <c r="A125" s="20">
        <v>43589.0</v>
      </c>
      <c r="B125" s="11">
        <v>86.244</v>
      </c>
    </row>
    <row r="126" ht="15.75" customHeight="1">
      <c r="A126" s="20">
        <v>43590.0</v>
      </c>
      <c r="B126" s="11">
        <v>93.3385</v>
      </c>
    </row>
    <row r="127" ht="15.75" customHeight="1">
      <c r="A127" s="20">
        <v>43591.0</v>
      </c>
      <c r="B127" s="11">
        <v>106.9338</v>
      </c>
    </row>
    <row r="128" ht="15.75" customHeight="1">
      <c r="A128" s="20">
        <v>43592.0</v>
      </c>
      <c r="B128" s="11">
        <v>101.1462</v>
      </c>
    </row>
    <row r="129" ht="15.75" customHeight="1">
      <c r="A129" s="20">
        <v>43593.0</v>
      </c>
      <c r="B129" s="11">
        <v>98.2014</v>
      </c>
    </row>
    <row r="130" ht="15.75" customHeight="1">
      <c r="A130" s="20">
        <v>43594.0</v>
      </c>
      <c r="B130" s="11">
        <v>86.1862</v>
      </c>
    </row>
    <row r="131" ht="15.75" customHeight="1">
      <c r="A131" s="20">
        <v>43595.0</v>
      </c>
      <c r="B131" s="11">
        <v>72.0738</v>
      </c>
    </row>
    <row r="132" ht="15.75" customHeight="1">
      <c r="A132" s="20">
        <v>43596.0</v>
      </c>
      <c r="B132" s="11">
        <v>66.0278</v>
      </c>
    </row>
    <row r="133" ht="15.75" customHeight="1">
      <c r="A133" s="20">
        <v>43597.0</v>
      </c>
      <c r="B133" s="11">
        <v>61.469</v>
      </c>
    </row>
    <row r="134" ht="15.75" customHeight="1">
      <c r="A134" s="20">
        <v>43598.0</v>
      </c>
      <c r="B134" s="11">
        <v>63.5263</v>
      </c>
    </row>
    <row r="135" ht="15.75" customHeight="1">
      <c r="A135" s="20">
        <v>43599.0</v>
      </c>
      <c r="B135" s="11">
        <v>74.3646</v>
      </c>
    </row>
    <row r="136" ht="15.75" customHeight="1">
      <c r="A136" s="20">
        <v>43600.0</v>
      </c>
      <c r="B136" s="11">
        <v>86.6512</v>
      </c>
    </row>
    <row r="137" ht="15.75" customHeight="1">
      <c r="A137" s="20">
        <v>43601.0</v>
      </c>
      <c r="B137" s="11">
        <v>83.5305</v>
      </c>
    </row>
    <row r="138" ht="15.75" customHeight="1">
      <c r="A138" s="20">
        <v>43602.0</v>
      </c>
      <c r="B138" s="11">
        <v>94.3514</v>
      </c>
    </row>
    <row r="139" ht="15.75" customHeight="1">
      <c r="A139" s="20">
        <v>43603.0</v>
      </c>
      <c r="B139" s="11">
        <v>110.2263</v>
      </c>
    </row>
    <row r="140" ht="15.75" customHeight="1">
      <c r="A140" s="20">
        <v>43604.0</v>
      </c>
      <c r="B140" s="11">
        <v>107.5508</v>
      </c>
    </row>
    <row r="141" ht="15.75" customHeight="1">
      <c r="A141" s="20">
        <v>43605.0</v>
      </c>
      <c r="B141" s="11">
        <v>105.2968</v>
      </c>
    </row>
    <row r="142" ht="15.75" customHeight="1">
      <c r="A142" s="20">
        <v>43606.0</v>
      </c>
      <c r="B142" s="11">
        <v>95.8909</v>
      </c>
    </row>
    <row r="143" ht="15.75" customHeight="1">
      <c r="A143" s="20">
        <v>43607.0</v>
      </c>
      <c r="B143" s="11">
        <v>79.0648</v>
      </c>
    </row>
    <row r="144" ht="15.75" customHeight="1">
      <c r="A144" s="20">
        <v>43608.0</v>
      </c>
      <c r="B144" s="11">
        <v>70.3554</v>
      </c>
    </row>
    <row r="145" ht="15.75" customHeight="1">
      <c r="A145" s="20">
        <v>43609.0</v>
      </c>
      <c r="B145" s="11">
        <v>65.5867</v>
      </c>
    </row>
    <row r="146" ht="15.75" customHeight="1">
      <c r="A146" s="20">
        <v>43610.0</v>
      </c>
      <c r="B146" s="11">
        <v>67.0011</v>
      </c>
    </row>
    <row r="147" ht="15.75" customHeight="1">
      <c r="A147" s="20">
        <v>43611.0</v>
      </c>
      <c r="B147" s="11">
        <v>85.6144</v>
      </c>
    </row>
    <row r="148" ht="15.75" customHeight="1">
      <c r="A148" s="20">
        <v>43612.0</v>
      </c>
      <c r="B148" s="11">
        <v>96.7755</v>
      </c>
    </row>
    <row r="149" ht="15.75" customHeight="1">
      <c r="A149" s="20">
        <v>43613.0</v>
      </c>
      <c r="B149" s="11">
        <v>101.8245</v>
      </c>
    </row>
    <row r="150" ht="15.75" customHeight="1">
      <c r="A150" s="20">
        <v>43614.0</v>
      </c>
      <c r="B150" s="11">
        <v>108.3343</v>
      </c>
    </row>
    <row r="151" ht="15.75" customHeight="1">
      <c r="A151" s="20">
        <v>43615.0</v>
      </c>
      <c r="B151" s="11">
        <v>128.8405</v>
      </c>
    </row>
    <row r="152" ht="15.75" customHeight="1">
      <c r="A152" s="20">
        <v>43616.0</v>
      </c>
      <c r="B152" s="11">
        <v>125.1273</v>
      </c>
    </row>
    <row r="153" ht="15.75" customHeight="1">
      <c r="A153" s="20">
        <v>43617.0</v>
      </c>
      <c r="B153" s="11">
        <v>116.6079</v>
      </c>
    </row>
    <row r="154" ht="15.75" customHeight="1">
      <c r="A154" s="20">
        <v>43618.0</v>
      </c>
      <c r="B154" s="11">
        <v>106.8885</v>
      </c>
    </row>
    <row r="155" ht="15.75" customHeight="1">
      <c r="A155" s="20">
        <v>43619.0</v>
      </c>
      <c r="B155" s="11">
        <v>88.2627</v>
      </c>
    </row>
    <row r="156" ht="15.75" customHeight="1">
      <c r="A156" s="20">
        <v>43620.0</v>
      </c>
      <c r="B156" s="11">
        <v>80.3855</v>
      </c>
    </row>
    <row r="157" ht="15.75" customHeight="1">
      <c r="A157" s="20">
        <v>43621.0</v>
      </c>
      <c r="B157" s="11">
        <v>73.974</v>
      </c>
    </row>
    <row r="158" ht="15.75" customHeight="1">
      <c r="A158" s="20">
        <v>43622.0</v>
      </c>
      <c r="B158" s="11">
        <v>76.1736</v>
      </c>
    </row>
    <row r="159" ht="15.75" customHeight="1">
      <c r="A159" s="20">
        <v>43623.0</v>
      </c>
      <c r="B159" s="11">
        <v>86.6116</v>
      </c>
    </row>
    <row r="160" ht="15.75" customHeight="1">
      <c r="A160" s="20">
        <v>43624.0</v>
      </c>
      <c r="B160" s="11">
        <v>101.2354</v>
      </c>
    </row>
    <row r="161" ht="15.75" customHeight="1">
      <c r="A161" s="20">
        <v>43625.0</v>
      </c>
      <c r="B161" s="11">
        <v>104.8666</v>
      </c>
    </row>
    <row r="162" ht="15.75" customHeight="1">
      <c r="A162" s="20">
        <v>43626.0</v>
      </c>
      <c r="B162" s="11">
        <v>114.318</v>
      </c>
    </row>
    <row r="163" ht="15.75" customHeight="1">
      <c r="A163" s="20">
        <v>43627.0</v>
      </c>
      <c r="B163" s="11">
        <v>130.5975</v>
      </c>
    </row>
    <row r="164" ht="15.75" customHeight="1">
      <c r="A164" s="20">
        <v>43628.0</v>
      </c>
      <c r="B164" s="11">
        <v>124.5167</v>
      </c>
    </row>
    <row r="165" ht="15.75" customHeight="1">
      <c r="A165" s="20">
        <v>43629.0</v>
      </c>
      <c r="B165" s="11">
        <v>117.4459</v>
      </c>
    </row>
    <row r="166" ht="15.75" customHeight="1">
      <c r="A166" s="20">
        <v>43630.0</v>
      </c>
      <c r="B166" s="11">
        <v>104.0654</v>
      </c>
    </row>
    <row r="167" ht="15.75" customHeight="1">
      <c r="A167" s="20">
        <v>43631.0</v>
      </c>
      <c r="B167" s="11">
        <v>86.2262</v>
      </c>
    </row>
    <row r="168" ht="15.75" customHeight="1">
      <c r="A168" s="20">
        <v>43632.0</v>
      </c>
      <c r="B168" s="11">
        <v>74.6592</v>
      </c>
    </row>
    <row r="169" ht="15.75" customHeight="1">
      <c r="A169" s="20">
        <v>43633.0</v>
      </c>
      <c r="B169" s="11">
        <v>70.6329</v>
      </c>
    </row>
    <row r="170" ht="15.75" customHeight="1">
      <c r="A170" s="20">
        <v>43634.0</v>
      </c>
      <c r="B170" s="11">
        <v>73.682</v>
      </c>
    </row>
    <row r="171" ht="15.75" customHeight="1">
      <c r="A171" s="20">
        <v>43635.0</v>
      </c>
      <c r="B171" s="11">
        <v>88.9355</v>
      </c>
    </row>
    <row r="172" ht="15.75" customHeight="1">
      <c r="A172" s="20">
        <v>43636.0</v>
      </c>
      <c r="B172" s="11">
        <v>100.0295</v>
      </c>
    </row>
    <row r="173" ht="15.75" customHeight="1">
      <c r="A173" s="20">
        <v>43637.0</v>
      </c>
      <c r="B173" s="11">
        <v>104.3014</v>
      </c>
    </row>
    <row r="174" ht="15.75" customHeight="1">
      <c r="A174" s="20">
        <v>43638.0</v>
      </c>
      <c r="B174" s="11">
        <v>113.2964</v>
      </c>
    </row>
    <row r="175" ht="15.75" customHeight="1">
      <c r="A175" s="20">
        <v>43639.0</v>
      </c>
      <c r="B175" s="11">
        <v>127.3228</v>
      </c>
    </row>
    <row r="176" ht="15.75" customHeight="1">
      <c r="A176" s="20">
        <v>43640.0</v>
      </c>
      <c r="B176" s="11">
        <v>121.323</v>
      </c>
    </row>
    <row r="177" ht="15.75" customHeight="1">
      <c r="A177" s="20">
        <v>43641.0</v>
      </c>
      <c r="B177" s="11">
        <v>119.079</v>
      </c>
    </row>
    <row r="178" ht="15.75" customHeight="1">
      <c r="A178" s="20">
        <v>43642.0</v>
      </c>
      <c r="B178" s="11">
        <v>96.8704</v>
      </c>
    </row>
    <row r="179" ht="15.75" customHeight="1">
      <c r="A179" s="20">
        <v>43643.0</v>
      </c>
      <c r="B179" s="11">
        <v>86.412</v>
      </c>
    </row>
    <row r="180" ht="15.75" customHeight="1">
      <c r="A180" s="20">
        <v>43644.0</v>
      </c>
      <c r="B180" s="11">
        <v>76.9717</v>
      </c>
    </row>
    <row r="181" ht="15.75" customHeight="1">
      <c r="A181" s="20">
        <v>43645.0</v>
      </c>
      <c r="B181" s="11">
        <v>70.6204</v>
      </c>
    </row>
    <row r="182" ht="15.75" customHeight="1">
      <c r="A182" s="20">
        <v>43646.0</v>
      </c>
      <c r="B182" s="11">
        <v>73.948</v>
      </c>
    </row>
    <row r="183" ht="15.75" customHeight="1">
      <c r="A183" s="20">
        <v>43647.0</v>
      </c>
      <c r="B183" s="11">
        <v>94.5373</v>
      </c>
    </row>
    <row r="184" ht="15.75" customHeight="1">
      <c r="A184" s="20">
        <v>43648.0</v>
      </c>
      <c r="B184" s="11">
        <v>103.6022</v>
      </c>
    </row>
    <row r="185" ht="15.75" customHeight="1">
      <c r="A185" s="20">
        <v>43649.0</v>
      </c>
      <c r="B185" s="11">
        <v>106.819</v>
      </c>
    </row>
    <row r="186" ht="15.75" customHeight="1">
      <c r="A186" s="20">
        <v>43650.0</v>
      </c>
      <c r="B186" s="11">
        <v>116.8105</v>
      </c>
    </row>
    <row r="187" ht="15.75" customHeight="1">
      <c r="A187" s="20">
        <v>43651.0</v>
      </c>
      <c r="B187" s="11">
        <v>132.008</v>
      </c>
    </row>
    <row r="188" ht="15.75" customHeight="1">
      <c r="A188" s="20">
        <v>43652.0</v>
      </c>
      <c r="B188" s="11">
        <v>127.4044</v>
      </c>
    </row>
    <row r="189" ht="15.75" customHeight="1">
      <c r="A189" s="20">
        <v>43653.0</v>
      </c>
      <c r="B189" s="11">
        <v>123.6748</v>
      </c>
    </row>
    <row r="190" ht="15.75" customHeight="1">
      <c r="A190" s="20">
        <v>43654.0</v>
      </c>
      <c r="B190" s="11">
        <v>106.7224</v>
      </c>
    </row>
    <row r="191" ht="15.75" customHeight="1">
      <c r="A191" s="20">
        <v>43655.0</v>
      </c>
      <c r="B191" s="11">
        <v>89.4039</v>
      </c>
    </row>
    <row r="192" ht="15.75" customHeight="1">
      <c r="A192" s="20">
        <v>43656.0</v>
      </c>
      <c r="B192" s="11">
        <v>84.6298</v>
      </c>
    </row>
    <row r="193" ht="15.75" customHeight="1">
      <c r="A193" s="20">
        <v>43657.0</v>
      </c>
      <c r="B193" s="11">
        <v>79.7024</v>
      </c>
    </row>
    <row r="194" ht="15.75" customHeight="1">
      <c r="A194" s="20">
        <v>43658.0</v>
      </c>
      <c r="B194" s="11">
        <v>79.9002</v>
      </c>
    </row>
    <row r="195" ht="15.75" customHeight="1">
      <c r="A195" s="20">
        <v>43659.0</v>
      </c>
      <c r="B195" s="11">
        <v>98.0175</v>
      </c>
    </row>
    <row r="196" ht="15.75" customHeight="1">
      <c r="A196" s="20">
        <v>43660.0</v>
      </c>
      <c r="B196" s="11">
        <v>115.092</v>
      </c>
    </row>
    <row r="197" ht="15.75" customHeight="1">
      <c r="A197" s="20">
        <v>43661.0</v>
      </c>
      <c r="B197" s="11">
        <v>119.3721</v>
      </c>
    </row>
    <row r="198" ht="15.75" customHeight="1">
      <c r="A198" s="20">
        <v>43662.0</v>
      </c>
      <c r="B198" s="11">
        <v>130.0414</v>
      </c>
    </row>
    <row r="199" ht="15.75" customHeight="1">
      <c r="A199" s="20">
        <v>43663.0</v>
      </c>
      <c r="B199" s="11">
        <v>150.9298</v>
      </c>
    </row>
    <row r="200" ht="15.75" customHeight="1">
      <c r="A200" s="20">
        <v>43664.0</v>
      </c>
      <c r="B200" s="11">
        <v>145.4406</v>
      </c>
    </row>
    <row r="201" ht="15.75" customHeight="1">
      <c r="A201" s="20">
        <v>43665.0</v>
      </c>
      <c r="B201" s="11">
        <v>140.7433</v>
      </c>
    </row>
    <row r="202" ht="15.75" customHeight="1">
      <c r="A202" s="20">
        <v>43666.0</v>
      </c>
      <c r="B202" s="11">
        <v>117.3826</v>
      </c>
    </row>
    <row r="203" ht="15.75" customHeight="1">
      <c r="A203" s="20">
        <v>43667.0</v>
      </c>
      <c r="B203" s="11">
        <v>100.0984</v>
      </c>
    </row>
    <row r="204" ht="15.75" customHeight="1">
      <c r="A204" s="20">
        <v>43668.0</v>
      </c>
      <c r="B204" s="11">
        <v>87.7763</v>
      </c>
    </row>
    <row r="205" ht="15.75" customHeight="1">
      <c r="A205" s="20">
        <v>43669.0</v>
      </c>
      <c r="B205" s="11">
        <v>83.0951</v>
      </c>
    </row>
    <row r="206" ht="15.75" customHeight="1">
      <c r="A206" s="20">
        <v>43670.0</v>
      </c>
      <c r="B206" s="11">
        <v>87.6177</v>
      </c>
    </row>
    <row r="207" ht="15.75" customHeight="1">
      <c r="A207" s="20">
        <v>43671.0</v>
      </c>
      <c r="B207" s="11">
        <v>104.3502</v>
      </c>
    </row>
    <row r="208" ht="15.75" customHeight="1">
      <c r="A208" s="20">
        <v>43672.0</v>
      </c>
      <c r="B208" s="11">
        <v>115.434</v>
      </c>
    </row>
    <row r="209" ht="15.75" customHeight="1">
      <c r="A209" s="20">
        <v>43673.0</v>
      </c>
      <c r="B209" s="11">
        <v>121.1818</v>
      </c>
    </row>
    <row r="210" ht="15.75" customHeight="1">
      <c r="A210" s="20">
        <v>43674.0</v>
      </c>
      <c r="B210" s="11">
        <v>126.1014</v>
      </c>
    </row>
    <row r="211" ht="15.75" customHeight="1">
      <c r="A211" s="20">
        <v>43675.0</v>
      </c>
      <c r="B211" s="11">
        <v>140.4695</v>
      </c>
    </row>
    <row r="212" ht="15.75" customHeight="1">
      <c r="A212" s="20">
        <v>43676.0</v>
      </c>
      <c r="B212" s="11">
        <v>135.0524</v>
      </c>
    </row>
    <row r="213" ht="15.75" customHeight="1">
      <c r="A213" s="20">
        <v>43677.0</v>
      </c>
      <c r="B213" s="11">
        <v>128.2777</v>
      </c>
    </row>
    <row r="214" ht="15.75" customHeight="1">
      <c r="A214" s="20">
        <v>43678.0</v>
      </c>
      <c r="B214" s="11">
        <v>110.4963</v>
      </c>
    </row>
    <row r="215" ht="15.75" customHeight="1">
      <c r="A215" s="20">
        <v>43679.0</v>
      </c>
      <c r="B215" s="11">
        <v>97.427</v>
      </c>
    </row>
    <row r="216" ht="15.75" customHeight="1">
      <c r="A216" s="20">
        <v>43680.0</v>
      </c>
      <c r="B216" s="11">
        <v>90.7381</v>
      </c>
    </row>
    <row r="217" ht="15.75" customHeight="1">
      <c r="A217" s="20">
        <v>43681.0</v>
      </c>
      <c r="B217" s="11">
        <v>86.0141</v>
      </c>
    </row>
    <row r="218" ht="15.75" customHeight="1">
      <c r="A218" s="20">
        <v>43682.0</v>
      </c>
      <c r="B218" s="11">
        <v>82.5291</v>
      </c>
    </row>
    <row r="219" ht="15.75" customHeight="1">
      <c r="A219" s="20">
        <v>43683.0</v>
      </c>
      <c r="B219" s="11">
        <v>103.7776</v>
      </c>
    </row>
    <row r="220" ht="15.75" customHeight="1">
      <c r="A220" s="20">
        <v>43684.0</v>
      </c>
      <c r="B220" s="11">
        <v>117.2887</v>
      </c>
    </row>
    <row r="221" ht="15.75" customHeight="1">
      <c r="A221" s="20">
        <v>43685.0</v>
      </c>
      <c r="B221" s="11">
        <v>121.9508</v>
      </c>
    </row>
    <row r="222" ht="15.75" customHeight="1">
      <c r="A222" s="20">
        <v>43686.0</v>
      </c>
      <c r="B222" s="11">
        <v>126.5316</v>
      </c>
    </row>
    <row r="223" ht="15.75" customHeight="1">
      <c r="A223" s="20">
        <v>43687.0</v>
      </c>
      <c r="B223" s="11">
        <v>141.2775</v>
      </c>
    </row>
    <row r="224" ht="15.75" customHeight="1">
      <c r="A224" s="20">
        <v>43688.0</v>
      </c>
      <c r="B224" s="11">
        <v>143.6218</v>
      </c>
    </row>
    <row r="225" ht="15.75" customHeight="1">
      <c r="A225" s="20">
        <v>43689.0</v>
      </c>
      <c r="B225" s="11">
        <v>129.0701</v>
      </c>
    </row>
    <row r="226" ht="15.75" customHeight="1">
      <c r="A226" s="20">
        <v>43690.0</v>
      </c>
      <c r="B226" s="11">
        <v>114.4056</v>
      </c>
    </row>
    <row r="227" ht="15.75" customHeight="1">
      <c r="A227" s="20">
        <v>43691.0</v>
      </c>
      <c r="B227" s="11">
        <v>98.353</v>
      </c>
    </row>
    <row r="228" ht="15.75" customHeight="1">
      <c r="A228" s="20">
        <v>43692.0</v>
      </c>
      <c r="B228" s="11">
        <v>87.9189</v>
      </c>
    </row>
    <row r="229" ht="15.75" customHeight="1">
      <c r="A229" s="20">
        <v>43693.0</v>
      </c>
      <c r="B229" s="11">
        <v>85.7338</v>
      </c>
    </row>
    <row r="230" ht="15.75" customHeight="1">
      <c r="A230" s="20">
        <v>43694.0</v>
      </c>
      <c r="B230" s="11">
        <v>85.2665</v>
      </c>
    </row>
    <row r="231" ht="15.75" customHeight="1">
      <c r="A231" s="20">
        <v>43695.0</v>
      </c>
      <c r="B231" s="11">
        <v>104.8588</v>
      </c>
    </row>
    <row r="232" ht="15.75" customHeight="1">
      <c r="A232" s="20">
        <v>43696.0</v>
      </c>
      <c r="B232" s="11">
        <v>118.1119</v>
      </c>
    </row>
    <row r="233" ht="15.75" customHeight="1">
      <c r="A233" s="20">
        <v>43697.0</v>
      </c>
      <c r="B233" s="11">
        <v>123.0359</v>
      </c>
    </row>
    <row r="234" ht="15.75" customHeight="1">
      <c r="A234" s="20">
        <v>43698.0</v>
      </c>
      <c r="B234" s="11">
        <v>127.9323</v>
      </c>
    </row>
    <row r="235" ht="15.75" customHeight="1">
      <c r="A235" s="20">
        <v>43699.0</v>
      </c>
      <c r="B235" s="11">
        <v>157.4896</v>
      </c>
    </row>
    <row r="236" ht="15.75" customHeight="1">
      <c r="A236" s="20">
        <v>43700.0</v>
      </c>
      <c r="B236" s="11">
        <v>140.6807</v>
      </c>
    </row>
    <row r="237" ht="15.75" customHeight="1">
      <c r="A237" s="20">
        <v>43701.0</v>
      </c>
      <c r="B237" s="11">
        <v>135.6808</v>
      </c>
    </row>
    <row r="238" ht="15.75" customHeight="1">
      <c r="A238" s="20">
        <v>43702.0</v>
      </c>
      <c r="B238" s="11">
        <v>120.9914</v>
      </c>
    </row>
    <row r="239" ht="15.75" customHeight="1">
      <c r="A239" s="20">
        <v>43703.0</v>
      </c>
      <c r="B239" s="11">
        <v>103.7686</v>
      </c>
    </row>
    <row r="240" ht="15.75" customHeight="1">
      <c r="A240" s="20">
        <v>43704.0</v>
      </c>
      <c r="B240" s="11">
        <v>91.882</v>
      </c>
    </row>
    <row r="241" ht="15.75" customHeight="1">
      <c r="A241" s="20">
        <v>43705.0</v>
      </c>
      <c r="B241" s="11">
        <v>89.0019</v>
      </c>
    </row>
    <row r="242" ht="15.75" customHeight="1">
      <c r="A242" s="20">
        <v>43706.0</v>
      </c>
      <c r="B242" s="11">
        <v>90.2244</v>
      </c>
    </row>
    <row r="243" ht="15.75" customHeight="1">
      <c r="A243" s="20">
        <v>43707.0</v>
      </c>
      <c r="B243" s="11">
        <v>110.4098</v>
      </c>
    </row>
    <row r="244" ht="15.75" customHeight="1">
      <c r="A244" s="20">
        <v>43708.0</v>
      </c>
      <c r="B244" s="11">
        <v>131.4666</v>
      </c>
    </row>
    <row r="245" ht="15.75" customHeight="1">
      <c r="A245" s="20">
        <v>43709.0</v>
      </c>
      <c r="B245" s="11">
        <v>135.2148</v>
      </c>
    </row>
    <row r="246" ht="15.75" customHeight="1">
      <c r="A246" s="20">
        <v>43710.0</v>
      </c>
      <c r="B246" s="11">
        <v>142.7928</v>
      </c>
    </row>
    <row r="247" ht="15.75" customHeight="1">
      <c r="A247" s="20">
        <v>43711.0</v>
      </c>
      <c r="B247" s="11">
        <v>158.2887</v>
      </c>
    </row>
    <row r="248" ht="15.75" customHeight="1">
      <c r="A248" s="20">
        <v>43712.0</v>
      </c>
      <c r="B248" s="11">
        <v>147.0626</v>
      </c>
    </row>
    <row r="249" ht="15.75" customHeight="1">
      <c r="A249" s="20">
        <v>43713.0</v>
      </c>
      <c r="B249" s="11">
        <v>143.9345</v>
      </c>
    </row>
    <row r="250" ht="15.75" customHeight="1">
      <c r="A250" s="20">
        <v>43714.0</v>
      </c>
      <c r="B250" s="11">
        <v>127.0568</v>
      </c>
    </row>
    <row r="251" ht="15.75" customHeight="1">
      <c r="A251" s="20">
        <v>43715.0</v>
      </c>
      <c r="B251" s="11">
        <v>109.5147</v>
      </c>
    </row>
    <row r="252" ht="15.75" customHeight="1">
      <c r="A252" s="20">
        <v>43716.0</v>
      </c>
      <c r="B252" s="11">
        <v>99.3276</v>
      </c>
    </row>
    <row r="253" ht="15.75" customHeight="1">
      <c r="A253" s="20">
        <v>43717.0</v>
      </c>
      <c r="B253" s="11">
        <v>92.9703</v>
      </c>
    </row>
    <row r="254" ht="15.75" customHeight="1">
      <c r="A254" s="20">
        <v>43718.0</v>
      </c>
      <c r="B254" s="11">
        <v>95.3665</v>
      </c>
    </row>
    <row r="255" ht="15.75" customHeight="1">
      <c r="A255" s="20">
        <v>43719.0</v>
      </c>
      <c r="B255" s="11">
        <v>123.4377</v>
      </c>
    </row>
    <row r="256" ht="15.75" customHeight="1">
      <c r="A256" s="20">
        <v>43720.0</v>
      </c>
      <c r="B256" s="11">
        <v>133.6159</v>
      </c>
    </row>
    <row r="257" ht="15.75" customHeight="1">
      <c r="A257" s="20">
        <v>43721.0</v>
      </c>
      <c r="B257" s="11">
        <v>140.7597</v>
      </c>
    </row>
    <row r="258" ht="15.75" customHeight="1">
      <c r="A258" s="20">
        <v>43722.0</v>
      </c>
      <c r="B258" s="11">
        <v>150.5615</v>
      </c>
    </row>
    <row r="259" ht="15.75" customHeight="1">
      <c r="A259" s="20">
        <v>43723.0</v>
      </c>
      <c r="B259" s="11">
        <v>165.0825</v>
      </c>
    </row>
    <row r="260" ht="15.75" customHeight="1">
      <c r="A260" s="20">
        <v>43724.0</v>
      </c>
      <c r="B260" s="11">
        <v>159.3991</v>
      </c>
    </row>
    <row r="261" ht="15.75" customHeight="1">
      <c r="A261" s="20">
        <v>43725.0</v>
      </c>
      <c r="B261" s="11">
        <v>152.2206</v>
      </c>
    </row>
    <row r="262" ht="15.75" customHeight="1">
      <c r="A262" s="20">
        <v>43726.0</v>
      </c>
      <c r="B262" s="11">
        <v>128.2921</v>
      </c>
    </row>
    <row r="263" ht="15.75" customHeight="1">
      <c r="A263" s="20">
        <v>43727.0</v>
      </c>
      <c r="B263" s="11">
        <v>109.5646</v>
      </c>
    </row>
    <row r="264" ht="15.75" customHeight="1">
      <c r="A264" s="20">
        <v>43728.0</v>
      </c>
      <c r="B264" s="11">
        <v>96.3109</v>
      </c>
    </row>
    <row r="265" ht="15.75" customHeight="1">
      <c r="A265" s="20">
        <v>43729.0</v>
      </c>
      <c r="B265" s="11">
        <v>90.508</v>
      </c>
    </row>
    <row r="266" ht="15.75" customHeight="1">
      <c r="A266" s="20">
        <v>43730.0</v>
      </c>
      <c r="B266" s="11">
        <v>99.4781</v>
      </c>
    </row>
    <row r="267" ht="15.75" customHeight="1">
      <c r="A267" s="20">
        <v>43731.0</v>
      </c>
      <c r="B267" s="11">
        <v>119.706</v>
      </c>
    </row>
    <row r="268" ht="15.75" customHeight="1">
      <c r="A268" s="20">
        <v>43732.0</v>
      </c>
      <c r="B268" s="11">
        <v>134.2504</v>
      </c>
    </row>
    <row r="269" ht="15.75" customHeight="1">
      <c r="A269" s="20">
        <v>43733.0</v>
      </c>
      <c r="B269" s="11">
        <v>141.2588</v>
      </c>
    </row>
    <row r="270" ht="15.75" customHeight="1">
      <c r="A270" s="20">
        <v>43734.0</v>
      </c>
      <c r="B270" s="11">
        <v>144.7913</v>
      </c>
    </row>
    <row r="271" ht="15.75" customHeight="1">
      <c r="A271" s="20">
        <v>43735.0</v>
      </c>
      <c r="B271" s="11">
        <v>159.228</v>
      </c>
    </row>
    <row r="272" ht="15.75" customHeight="1">
      <c r="A272" s="20">
        <v>43736.0</v>
      </c>
      <c r="B272" s="11">
        <v>155.8514</v>
      </c>
    </row>
    <row r="273" ht="15.75" customHeight="1">
      <c r="A273" s="20">
        <v>43737.0</v>
      </c>
      <c r="B273" s="11">
        <v>143.5421</v>
      </c>
    </row>
    <row r="274" ht="15.75" customHeight="1">
      <c r="A274" s="20">
        <v>43738.0</v>
      </c>
      <c r="B274" s="11">
        <v>121.3149</v>
      </c>
    </row>
    <row r="275" ht="15.75" customHeight="1">
      <c r="A275" s="20">
        <v>43739.0</v>
      </c>
      <c r="B275" s="11">
        <v>109.9283</v>
      </c>
    </row>
    <row r="276" ht="15.75" customHeight="1">
      <c r="A276" s="20">
        <v>43740.0</v>
      </c>
      <c r="B276" s="11">
        <v>102.0735</v>
      </c>
    </row>
    <row r="277" ht="15.75" customHeight="1">
      <c r="A277" s="20">
        <v>43741.0</v>
      </c>
      <c r="B277" s="11">
        <v>94.1296</v>
      </c>
    </row>
    <row r="278" ht="15.75" customHeight="1">
      <c r="A278" s="20">
        <v>43742.0</v>
      </c>
      <c r="B278" s="11">
        <v>104.9496</v>
      </c>
    </row>
    <row r="279" ht="15.75" customHeight="1">
      <c r="A279" s="20">
        <v>43743.0</v>
      </c>
      <c r="B279" s="11">
        <v>122.5914</v>
      </c>
    </row>
    <row r="280" ht="15.75" customHeight="1">
      <c r="A280" s="20">
        <v>43744.0</v>
      </c>
      <c r="B280" s="11">
        <v>138.8764</v>
      </c>
    </row>
    <row r="281" ht="15.75" customHeight="1">
      <c r="A281" s="20">
        <v>43745.0</v>
      </c>
      <c r="B281" s="11">
        <v>150.0524</v>
      </c>
    </row>
    <row r="282" ht="15.75" customHeight="1">
      <c r="A282" s="20">
        <v>43746.0</v>
      </c>
      <c r="B282" s="11">
        <v>148.7095</v>
      </c>
    </row>
    <row r="283" ht="15.75" customHeight="1">
      <c r="A283" s="20">
        <v>43747.0</v>
      </c>
      <c r="B283" s="11">
        <v>174.4632</v>
      </c>
    </row>
    <row r="284" ht="15.75" customHeight="1">
      <c r="A284" s="20">
        <v>43748.0</v>
      </c>
      <c r="B284" s="11">
        <v>173.0159</v>
      </c>
    </row>
    <row r="285" ht="15.75" customHeight="1">
      <c r="A285" s="20">
        <v>43749.0</v>
      </c>
      <c r="B285" s="11">
        <v>164.7302</v>
      </c>
    </row>
    <row r="286" ht="15.75" customHeight="1">
      <c r="A286" s="20">
        <v>43750.0</v>
      </c>
      <c r="B286" s="11">
        <v>137.9415</v>
      </c>
    </row>
    <row r="287" ht="15.75" customHeight="1">
      <c r="A287" s="20">
        <v>43751.0</v>
      </c>
      <c r="B287" s="11">
        <v>127.0089</v>
      </c>
    </row>
    <row r="288" ht="15.75" customHeight="1">
      <c r="A288" s="20">
        <v>43752.0</v>
      </c>
      <c r="B288" s="11">
        <v>108.0761</v>
      </c>
    </row>
    <row r="289" ht="15.75" customHeight="1">
      <c r="A289" s="20">
        <v>43753.0</v>
      </c>
      <c r="B289" s="11">
        <v>95.7693</v>
      </c>
    </row>
    <row r="290" ht="15.75" customHeight="1">
      <c r="A290" s="20">
        <v>43754.0</v>
      </c>
      <c r="B290" s="11">
        <v>108.7666</v>
      </c>
    </row>
    <row r="291" ht="15.75" customHeight="1">
      <c r="A291" s="20">
        <v>43755.0</v>
      </c>
      <c r="B291" s="11">
        <v>129.4163</v>
      </c>
    </row>
    <row r="292" ht="15.75" customHeight="1">
      <c r="A292" s="20">
        <v>43756.0</v>
      </c>
      <c r="B292" s="11">
        <v>145.4127</v>
      </c>
    </row>
    <row r="293" ht="15.75" customHeight="1">
      <c r="A293" s="20">
        <v>43757.0</v>
      </c>
      <c r="B293" s="11">
        <v>151.9554</v>
      </c>
    </row>
    <row r="294" ht="15.75" customHeight="1">
      <c r="A294" s="20">
        <v>43758.0</v>
      </c>
      <c r="B294" s="11">
        <v>156.9814</v>
      </c>
    </row>
    <row r="295" ht="15.75" customHeight="1">
      <c r="A295" s="20">
        <v>43759.0</v>
      </c>
      <c r="B295" s="11">
        <v>184.1093</v>
      </c>
    </row>
    <row r="296" ht="15.75" customHeight="1">
      <c r="A296" s="20">
        <v>43760.0</v>
      </c>
      <c r="B296" s="11">
        <v>169.3725</v>
      </c>
    </row>
    <row r="297" ht="15.75" customHeight="1">
      <c r="A297" s="20">
        <v>43761.0</v>
      </c>
      <c r="B297" s="11">
        <v>152.8792</v>
      </c>
    </row>
    <row r="298" ht="15.75" customHeight="1">
      <c r="A298" s="20">
        <v>43762.0</v>
      </c>
      <c r="B298" s="11">
        <v>136.2178</v>
      </c>
    </row>
    <row r="299" ht="15.75" customHeight="1">
      <c r="A299" s="20">
        <v>43763.0</v>
      </c>
      <c r="B299" s="11">
        <v>113.1833</v>
      </c>
    </row>
    <row r="300" ht="15.75" customHeight="1">
      <c r="A300" s="20">
        <v>43764.0</v>
      </c>
      <c r="B300" s="11">
        <v>97.419</v>
      </c>
    </row>
    <row r="301" ht="15.75" customHeight="1">
      <c r="A301" s="20">
        <v>43765.0</v>
      </c>
      <c r="B301" s="11">
        <v>94.4327</v>
      </c>
    </row>
    <row r="302" ht="15.75" customHeight="1">
      <c r="A302" s="20">
        <v>43766.0</v>
      </c>
      <c r="B302" s="11">
        <v>103.5788</v>
      </c>
    </row>
    <row r="303" ht="15.75" customHeight="1">
      <c r="A303" s="20">
        <v>43767.0</v>
      </c>
      <c r="B303" s="11">
        <v>127.1437</v>
      </c>
    </row>
    <row r="304" ht="15.75" customHeight="1">
      <c r="A304" s="20">
        <v>43768.0</v>
      </c>
      <c r="B304" s="11">
        <v>138.0852</v>
      </c>
    </row>
    <row r="305" ht="15.75" customHeight="1">
      <c r="A305" s="20">
        <v>43769.0</v>
      </c>
      <c r="B305" s="11">
        <v>137.5455</v>
      </c>
    </row>
    <row r="306" ht="15.75" customHeight="1">
      <c r="A306" s="20">
        <v>43770.0</v>
      </c>
      <c r="B306" s="11">
        <v>141.6972</v>
      </c>
    </row>
    <row r="307" ht="15.75" customHeight="1">
      <c r="A307" s="20">
        <v>43771.0</v>
      </c>
      <c r="B307" s="11">
        <v>158.4195</v>
      </c>
    </row>
    <row r="308" ht="15.75" customHeight="1">
      <c r="A308" s="20">
        <v>43772.0</v>
      </c>
      <c r="B308" s="11">
        <v>146.3529</v>
      </c>
    </row>
    <row r="309" ht="15.75" customHeight="1">
      <c r="A309" s="20">
        <v>43773.0</v>
      </c>
      <c r="B309" s="11">
        <v>137.5518</v>
      </c>
    </row>
    <row r="310" ht="15.75" customHeight="1">
      <c r="A310" s="20">
        <v>43774.0</v>
      </c>
      <c r="B310" s="11">
        <v>116.5002</v>
      </c>
    </row>
    <row r="311" ht="15.75" customHeight="1">
      <c r="A311" s="20">
        <v>43775.0</v>
      </c>
      <c r="B311" s="11">
        <v>105.4953</v>
      </c>
    </row>
    <row r="312" ht="15.75" customHeight="1">
      <c r="A312" s="20">
        <v>43776.0</v>
      </c>
      <c r="B312" s="11">
        <v>94.5096</v>
      </c>
    </row>
    <row r="313" ht="15.75" customHeight="1">
      <c r="A313" s="20">
        <v>43777.0</v>
      </c>
      <c r="B313" s="11">
        <v>83.5459</v>
      </c>
    </row>
    <row r="314" ht="15.75" customHeight="1">
      <c r="A314" s="20">
        <v>43778.0</v>
      </c>
      <c r="B314" s="11">
        <v>96.5701</v>
      </c>
    </row>
    <row r="315" ht="15.75" customHeight="1">
      <c r="A315" s="20">
        <v>43779.0</v>
      </c>
      <c r="B315" s="11">
        <v>118.2285</v>
      </c>
    </row>
    <row r="316" ht="15.75" customHeight="1">
      <c r="A316" s="20">
        <v>43780.0</v>
      </c>
      <c r="B316" s="11">
        <v>129.3521</v>
      </c>
    </row>
    <row r="317" ht="15.75" customHeight="1">
      <c r="A317" s="20">
        <v>43781.0</v>
      </c>
      <c r="B317" s="11">
        <v>134.3474</v>
      </c>
    </row>
    <row r="318" ht="15.75" customHeight="1">
      <c r="A318" s="20">
        <v>43782.0</v>
      </c>
      <c r="B318" s="11">
        <v>140.5265</v>
      </c>
    </row>
    <row r="319" ht="15.75" customHeight="1">
      <c r="A319" s="20">
        <v>43783.0</v>
      </c>
      <c r="B319" s="11">
        <v>149.2407</v>
      </c>
    </row>
    <row r="320" ht="15.75" customHeight="1">
      <c r="A320" s="20">
        <v>43784.0</v>
      </c>
      <c r="B320" s="11">
        <v>139.2554</v>
      </c>
    </row>
    <row r="321" ht="15.75" customHeight="1">
      <c r="A321" s="20">
        <v>43785.0</v>
      </c>
      <c r="B321" s="11">
        <v>129.8794</v>
      </c>
    </row>
    <row r="322" ht="15.75" customHeight="1">
      <c r="A322" s="20">
        <v>43786.0</v>
      </c>
      <c r="B322" s="11">
        <v>114.7175</v>
      </c>
    </row>
    <row r="323" ht="15.75" customHeight="1">
      <c r="A323" s="20">
        <v>43787.0</v>
      </c>
      <c r="B323" s="11">
        <v>96.584</v>
      </c>
    </row>
    <row r="324" ht="15.75" customHeight="1">
      <c r="A324" s="20">
        <v>43788.0</v>
      </c>
      <c r="B324" s="11">
        <v>82.2537</v>
      </c>
    </row>
    <row r="325" ht="15.75" customHeight="1">
      <c r="A325" s="20">
        <v>43789.0</v>
      </c>
      <c r="B325" s="11">
        <v>78.6816</v>
      </c>
    </row>
    <row r="326" ht="15.75" customHeight="1">
      <c r="A326" s="20">
        <v>43790.0</v>
      </c>
      <c r="B326" s="11">
        <v>86.3952</v>
      </c>
    </row>
    <row r="327" ht="15.75" customHeight="1">
      <c r="A327" s="20">
        <v>43791.0</v>
      </c>
      <c r="B327" s="11">
        <v>100.6297</v>
      </c>
    </row>
    <row r="328" ht="15.75" customHeight="1">
      <c r="A328" s="20">
        <v>43792.0</v>
      </c>
      <c r="B328" s="11">
        <v>106.4133</v>
      </c>
    </row>
    <row r="329" ht="15.75" customHeight="1">
      <c r="A329" s="20">
        <v>43793.0</v>
      </c>
      <c r="B329" s="11">
        <v>112.6711</v>
      </c>
    </row>
    <row r="330" ht="15.75" customHeight="1">
      <c r="A330" s="20">
        <v>43794.0</v>
      </c>
      <c r="B330" s="11">
        <v>116.2802</v>
      </c>
    </row>
    <row r="331" ht="15.75" customHeight="1">
      <c r="A331" s="20">
        <v>43795.0</v>
      </c>
      <c r="B331" s="11">
        <v>128.8553</v>
      </c>
    </row>
    <row r="332" ht="15.75" customHeight="1">
      <c r="A332" s="20">
        <v>43796.0</v>
      </c>
      <c r="B332" s="11">
        <v>122.1347</v>
      </c>
    </row>
    <row r="333" ht="15.75" customHeight="1">
      <c r="A333" s="20">
        <v>43797.0</v>
      </c>
      <c r="B333" s="11">
        <v>119.6529</v>
      </c>
    </row>
    <row r="334" ht="15.75" customHeight="1">
      <c r="A334" s="20">
        <v>43798.0</v>
      </c>
      <c r="B334" s="11">
        <v>103.5391</v>
      </c>
    </row>
    <row r="335" ht="15.75" customHeight="1">
      <c r="A335" s="20">
        <v>43799.0</v>
      </c>
      <c r="B335" s="11">
        <v>92.1367</v>
      </c>
    </row>
    <row r="336" ht="15.75" customHeight="1">
      <c r="A336" s="20">
        <v>43800.0</v>
      </c>
      <c r="B336" s="11">
        <v>84.3381</v>
      </c>
    </row>
    <row r="337" ht="15.75" customHeight="1">
      <c r="A337" s="20">
        <v>43801.0</v>
      </c>
      <c r="B337" s="11">
        <v>79.5262</v>
      </c>
    </row>
    <row r="338" ht="15.75" customHeight="1">
      <c r="A338" s="20">
        <v>43802.0</v>
      </c>
      <c r="B338" s="11">
        <v>93.351</v>
      </c>
    </row>
    <row r="339" ht="15.75" customHeight="1">
      <c r="A339" s="20">
        <v>43803.0</v>
      </c>
      <c r="B339" s="11">
        <v>111.2944</v>
      </c>
    </row>
    <row r="340" ht="15.75" customHeight="1">
      <c r="A340" s="20">
        <v>43804.0</v>
      </c>
      <c r="B340" s="11">
        <v>125.0698</v>
      </c>
    </row>
    <row r="341" ht="15.75" customHeight="1">
      <c r="A341" s="20">
        <v>43805.0</v>
      </c>
      <c r="B341" s="11">
        <v>136.5341</v>
      </c>
    </row>
    <row r="342" ht="15.75" customHeight="1">
      <c r="A342" s="20">
        <v>43806.0</v>
      </c>
      <c r="B342" s="11">
        <v>135.6032</v>
      </c>
    </row>
    <row r="343" ht="15.75" customHeight="1">
      <c r="A343" s="20">
        <v>43807.0</v>
      </c>
      <c r="B343" s="11">
        <v>150.1199</v>
      </c>
    </row>
    <row r="344" ht="15.75" customHeight="1">
      <c r="A344" s="20">
        <v>43808.0</v>
      </c>
      <c r="B344" s="11">
        <v>145.4325</v>
      </c>
    </row>
    <row r="345" ht="15.75" customHeight="1">
      <c r="A345" s="20">
        <v>43809.0</v>
      </c>
      <c r="B345" s="11">
        <v>131.8293</v>
      </c>
    </row>
    <row r="346" ht="15.75" customHeight="1">
      <c r="A346" s="20">
        <v>43810.0</v>
      </c>
      <c r="B346" s="11">
        <v>117.1805</v>
      </c>
    </row>
    <row r="347" ht="15.75" customHeight="1">
      <c r="A347" s="20">
        <v>43811.0</v>
      </c>
      <c r="B347" s="11">
        <v>113.7341</v>
      </c>
    </row>
    <row r="348" ht="15.75" customHeight="1">
      <c r="A348" s="20">
        <v>43812.0</v>
      </c>
      <c r="B348" s="11">
        <v>92.6327</v>
      </c>
    </row>
    <row r="349" ht="15.75" customHeight="1">
      <c r="A349" s="20">
        <v>43813.0</v>
      </c>
      <c r="B349" s="11">
        <v>88.5149</v>
      </c>
    </row>
    <row r="350" ht="15.75" customHeight="1">
      <c r="A350" s="20">
        <v>43814.0</v>
      </c>
      <c r="B350" s="11">
        <v>101.375</v>
      </c>
    </row>
    <row r="351" ht="15.75" customHeight="1">
      <c r="A351" s="20">
        <v>43815.0</v>
      </c>
      <c r="B351" s="11">
        <v>115.9745</v>
      </c>
    </row>
    <row r="352" ht="15.75" customHeight="1">
      <c r="A352" s="20">
        <v>43816.0</v>
      </c>
      <c r="B352" s="11">
        <v>122.6815</v>
      </c>
    </row>
    <row r="353" ht="15.75" customHeight="1">
      <c r="A353" s="20">
        <v>43817.0</v>
      </c>
      <c r="B353" s="11">
        <v>134.3882</v>
      </c>
    </row>
    <row r="354" ht="15.75" customHeight="1">
      <c r="A354" s="20">
        <v>43818.0</v>
      </c>
      <c r="B354" s="11">
        <v>131.9872</v>
      </c>
    </row>
    <row r="355" ht="15.75" customHeight="1">
      <c r="A355" s="20">
        <v>43819.0</v>
      </c>
      <c r="B355" s="11">
        <v>148.4196</v>
      </c>
    </row>
    <row r="356" ht="15.75" customHeight="1">
      <c r="A356" s="20">
        <v>43820.0</v>
      </c>
      <c r="B356" s="11">
        <v>141.4769</v>
      </c>
    </row>
    <row r="357" ht="15.75" customHeight="1">
      <c r="A357" s="20">
        <v>43821.0</v>
      </c>
      <c r="B357" s="11">
        <v>134.7753</v>
      </c>
    </row>
    <row r="358" ht="15.75" customHeight="1">
      <c r="A358" s="20">
        <v>43822.0</v>
      </c>
      <c r="B358" s="11">
        <v>128.6196</v>
      </c>
    </row>
    <row r="359" ht="15.75" customHeight="1">
      <c r="A359" s="20">
        <v>43823.0</v>
      </c>
      <c r="B359" s="11">
        <v>115.1136</v>
      </c>
    </row>
    <row r="360" ht="15.75" customHeight="1">
      <c r="A360" s="20">
        <v>43824.0</v>
      </c>
      <c r="B360" s="11">
        <v>105.0913</v>
      </c>
    </row>
    <row r="361" ht="15.75" customHeight="1">
      <c r="A361" s="20">
        <v>43825.0</v>
      </c>
      <c r="B361" s="11">
        <v>104.6018</v>
      </c>
    </row>
    <row r="362" ht="15.75" customHeight="1">
      <c r="A362" s="20">
        <v>43826.0</v>
      </c>
      <c r="B362" s="11">
        <v>120.9601</v>
      </c>
    </row>
    <row r="363" ht="15.75" customHeight="1">
      <c r="A363" s="20">
        <v>43827.0</v>
      </c>
      <c r="B363" s="11">
        <v>143.6813</v>
      </c>
    </row>
    <row r="364" ht="15.75" customHeight="1">
      <c r="A364" s="20">
        <v>43828.0</v>
      </c>
      <c r="B364" s="11">
        <v>155.2061</v>
      </c>
    </row>
    <row r="365" ht="15.75" customHeight="1">
      <c r="A365" s="20">
        <v>43829.0</v>
      </c>
      <c r="B365" s="11">
        <v>169.2145</v>
      </c>
    </row>
    <row r="366" ht="15.75" customHeight="1">
      <c r="A366" s="20">
        <v>43830.0</v>
      </c>
      <c r="B366" s="11">
        <v>165.2011</v>
      </c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22.89"/>
    <col customWidth="1" min="3" max="3" width="9.11"/>
    <col customWidth="1" min="4" max="4" width="19.44"/>
    <col customWidth="1" min="5" max="27" width="10.56"/>
  </cols>
  <sheetData>
    <row r="1" ht="15.75" customHeight="1">
      <c r="A1" s="3"/>
      <c r="B1" s="3" t="s">
        <v>29</v>
      </c>
      <c r="C1" s="13" t="s">
        <v>18</v>
      </c>
      <c r="D1" s="21" t="s">
        <v>30</v>
      </c>
    </row>
    <row r="2" ht="15.75" customHeight="1">
      <c r="A2" s="22"/>
      <c r="B2" s="22">
        <v>43466.0</v>
      </c>
      <c r="C2" s="11">
        <v>59.9622</v>
      </c>
      <c r="D2" s="20" t="str">
        <f>IFERROR(__xludf.DUMMYFUNCTION("SPLIT(B2, "","")"),"Tuesday")</f>
        <v>Tuesday</v>
      </c>
      <c r="E2" s="23">
        <f>IFERROR(__xludf.DUMMYFUNCTION("""COMPUTED_VALUE"""),44927.0)</f>
        <v>44927</v>
      </c>
      <c r="F2" s="1">
        <f>IFERROR(__xludf.DUMMYFUNCTION("""COMPUTED_VALUE"""),2019.0)</f>
        <v>2019</v>
      </c>
    </row>
    <row r="3" ht="15.75" customHeight="1">
      <c r="A3" s="22"/>
      <c r="B3" s="22">
        <v>43467.0</v>
      </c>
      <c r="C3" s="11">
        <v>67.0605</v>
      </c>
      <c r="D3" s="20" t="str">
        <f>IFERROR(__xludf.DUMMYFUNCTION("SPLIT(B3, "","")"),"Wednesday")</f>
        <v>Wednesday</v>
      </c>
      <c r="E3" s="23">
        <f>IFERROR(__xludf.DUMMYFUNCTION("""COMPUTED_VALUE"""),44928.0)</f>
        <v>44928</v>
      </c>
      <c r="F3" s="1">
        <f>IFERROR(__xludf.DUMMYFUNCTION("""COMPUTED_VALUE"""),2019.0)</f>
        <v>2019</v>
      </c>
    </row>
    <row r="4" ht="15.75" customHeight="1">
      <c r="A4" s="22"/>
      <c r="B4" s="22">
        <v>43468.0</v>
      </c>
      <c r="C4" s="11">
        <v>74.235</v>
      </c>
      <c r="D4" s="20" t="str">
        <f>IFERROR(__xludf.DUMMYFUNCTION("SPLIT(B4, "","")"),"Thursday")</f>
        <v>Thursday</v>
      </c>
      <c r="E4" s="23">
        <f>IFERROR(__xludf.DUMMYFUNCTION("""COMPUTED_VALUE"""),44929.0)</f>
        <v>44929</v>
      </c>
      <c r="F4" s="1">
        <f>IFERROR(__xludf.DUMMYFUNCTION("""COMPUTED_VALUE"""),2019.0)</f>
        <v>2019</v>
      </c>
    </row>
    <row r="5" ht="15.75" customHeight="1">
      <c r="A5" s="22"/>
      <c r="B5" s="22">
        <v>43469.0</v>
      </c>
      <c r="C5" s="11">
        <v>78.112</v>
      </c>
      <c r="D5" s="20" t="str">
        <f>IFERROR(__xludf.DUMMYFUNCTION("SPLIT(B5, "","")"),"Friday")</f>
        <v>Friday</v>
      </c>
      <c r="E5" s="23">
        <f>IFERROR(__xludf.DUMMYFUNCTION("""COMPUTED_VALUE"""),44930.0)</f>
        <v>44930</v>
      </c>
      <c r="F5" s="1">
        <f>IFERROR(__xludf.DUMMYFUNCTION("""COMPUTED_VALUE"""),2019.0)</f>
        <v>2019</v>
      </c>
    </row>
    <row r="6" ht="15.75" customHeight="1">
      <c r="A6" s="22"/>
      <c r="B6" s="22">
        <v>43470.0</v>
      </c>
      <c r="C6" s="11">
        <v>84.7636</v>
      </c>
      <c r="D6" s="20" t="str">
        <f>IFERROR(__xludf.DUMMYFUNCTION("SPLIT(B6, "","")"),"Saturday")</f>
        <v>Saturday</v>
      </c>
      <c r="E6" s="23">
        <f>IFERROR(__xludf.DUMMYFUNCTION("""COMPUTED_VALUE"""),44931.0)</f>
        <v>44931</v>
      </c>
      <c r="F6" s="1">
        <f>IFERROR(__xludf.DUMMYFUNCTION("""COMPUTED_VALUE"""),2019.0)</f>
        <v>2019</v>
      </c>
    </row>
    <row r="7" ht="15.75" customHeight="1">
      <c r="A7" s="22"/>
      <c r="B7" s="22">
        <v>43471.0</v>
      </c>
      <c r="C7" s="11">
        <v>100.596</v>
      </c>
      <c r="D7" s="20" t="str">
        <f>IFERROR(__xludf.DUMMYFUNCTION("SPLIT(B7, "","")"),"Sunday")</f>
        <v>Sunday</v>
      </c>
      <c r="E7" s="23">
        <f>IFERROR(__xludf.DUMMYFUNCTION("""COMPUTED_VALUE"""),44932.0)</f>
        <v>44932</v>
      </c>
      <c r="F7" s="1">
        <f>IFERROR(__xludf.DUMMYFUNCTION("""COMPUTED_VALUE"""),2019.0)</f>
        <v>2019</v>
      </c>
    </row>
    <row r="8" ht="15.75" customHeight="1">
      <c r="A8" s="22"/>
      <c r="B8" s="22">
        <v>43472.0</v>
      </c>
      <c r="C8" s="11">
        <v>100.1263</v>
      </c>
      <c r="D8" s="20" t="str">
        <f>IFERROR(__xludf.DUMMYFUNCTION("SPLIT(B8, "","")"),"Monday")</f>
        <v>Monday</v>
      </c>
      <c r="E8" s="23">
        <f>IFERROR(__xludf.DUMMYFUNCTION("""COMPUTED_VALUE"""),44933.0)</f>
        <v>44933</v>
      </c>
      <c r="F8" s="1">
        <f>IFERROR(__xludf.DUMMYFUNCTION("""COMPUTED_VALUE"""),2019.0)</f>
        <v>2019</v>
      </c>
    </row>
    <row r="9" ht="15.75" customHeight="1">
      <c r="A9" s="22"/>
      <c r="B9" s="22">
        <v>43473.0</v>
      </c>
      <c r="C9" s="11">
        <v>96.3607</v>
      </c>
      <c r="D9" s="20" t="str">
        <f>IFERROR(__xludf.DUMMYFUNCTION("SPLIT(B9, "","")"),"Tuesday")</f>
        <v>Tuesday</v>
      </c>
      <c r="E9" s="23">
        <f>IFERROR(__xludf.DUMMYFUNCTION("""COMPUTED_VALUE"""),44934.0)</f>
        <v>44934</v>
      </c>
      <c r="F9" s="1">
        <f>IFERROR(__xludf.DUMMYFUNCTION("""COMPUTED_VALUE"""),2019.0)</f>
        <v>2019</v>
      </c>
    </row>
    <row r="10" ht="15.75" customHeight="1">
      <c r="A10" s="22"/>
      <c r="B10" s="22">
        <v>43474.0</v>
      </c>
      <c r="C10" s="11">
        <v>85.8007</v>
      </c>
      <c r="D10" s="20" t="str">
        <f>IFERROR(__xludf.DUMMYFUNCTION("SPLIT(B10, "","")"),"Wednesday")</f>
        <v>Wednesday</v>
      </c>
      <c r="E10" s="23">
        <f>IFERROR(__xludf.DUMMYFUNCTION("""COMPUTED_VALUE"""),44935.0)</f>
        <v>44935</v>
      </c>
      <c r="F10" s="1">
        <f>IFERROR(__xludf.DUMMYFUNCTION("""COMPUTED_VALUE"""),2019.0)</f>
        <v>2019</v>
      </c>
    </row>
    <row r="11" ht="15.75" customHeight="1">
      <c r="A11" s="22"/>
      <c r="B11" s="22">
        <v>43475.0</v>
      </c>
      <c r="C11" s="11">
        <v>70.3934</v>
      </c>
      <c r="D11" s="20" t="str">
        <f>IFERROR(__xludf.DUMMYFUNCTION("SPLIT(B11, "","")"),"Thursday")</f>
        <v>Thursday</v>
      </c>
      <c r="E11" s="23">
        <f>IFERROR(__xludf.DUMMYFUNCTION("""COMPUTED_VALUE"""),44936.0)</f>
        <v>44936</v>
      </c>
      <c r="F11" s="1">
        <f>IFERROR(__xludf.DUMMYFUNCTION("""COMPUTED_VALUE"""),2019.0)</f>
        <v>2019</v>
      </c>
    </row>
    <row r="12" ht="15.75" customHeight="1">
      <c r="A12" s="22"/>
      <c r="B12" s="22">
        <v>43476.0</v>
      </c>
      <c r="C12" s="11">
        <v>60.8072</v>
      </c>
      <c r="D12" s="20" t="str">
        <f>IFERROR(__xludf.DUMMYFUNCTION("SPLIT(B12, "","")"),"Friday")</f>
        <v>Friday</v>
      </c>
      <c r="E12" s="23">
        <f>IFERROR(__xludf.DUMMYFUNCTION("""COMPUTED_VALUE"""),44937.0)</f>
        <v>44937</v>
      </c>
      <c r="F12" s="1">
        <f>IFERROR(__xludf.DUMMYFUNCTION("""COMPUTED_VALUE"""),2019.0)</f>
        <v>2019</v>
      </c>
    </row>
    <row r="13" ht="15.75" customHeight="1">
      <c r="A13" s="22"/>
      <c r="B13" s="22">
        <v>43477.0</v>
      </c>
      <c r="C13" s="11">
        <v>58.6598</v>
      </c>
      <c r="D13" s="20" t="str">
        <f>IFERROR(__xludf.DUMMYFUNCTION("SPLIT(B13, "","")"),"Saturday")</f>
        <v>Saturday</v>
      </c>
      <c r="E13" s="23">
        <f>IFERROR(__xludf.DUMMYFUNCTION("""COMPUTED_VALUE"""),44938.0)</f>
        <v>44938</v>
      </c>
      <c r="F13" s="1">
        <f>IFERROR(__xludf.DUMMYFUNCTION("""COMPUTED_VALUE"""),2019.0)</f>
        <v>2019</v>
      </c>
    </row>
    <row r="14" ht="15.75" customHeight="1">
      <c r="A14" s="22"/>
      <c r="B14" s="22">
        <v>43478.0</v>
      </c>
      <c r="C14" s="11">
        <v>61.0996</v>
      </c>
      <c r="D14" s="20" t="str">
        <f>IFERROR(__xludf.DUMMYFUNCTION("SPLIT(B14, "","")"),"Sunday")</f>
        <v>Sunday</v>
      </c>
      <c r="E14" s="23">
        <f>IFERROR(__xludf.DUMMYFUNCTION("""COMPUTED_VALUE"""),44939.0)</f>
        <v>44939</v>
      </c>
      <c r="F14" s="1">
        <f>IFERROR(__xludf.DUMMYFUNCTION("""COMPUTED_VALUE"""),2019.0)</f>
        <v>2019</v>
      </c>
    </row>
    <row r="15" ht="15.75" customHeight="1">
      <c r="A15" s="22"/>
      <c r="B15" s="22">
        <v>43479.0</v>
      </c>
      <c r="C15" s="11">
        <v>72.2062</v>
      </c>
      <c r="D15" s="20" t="str">
        <f>IFERROR(__xludf.DUMMYFUNCTION("SPLIT(B15, "","")"),"Monday")</f>
        <v>Monday</v>
      </c>
      <c r="E15" s="23">
        <f>IFERROR(__xludf.DUMMYFUNCTION("""COMPUTED_VALUE"""),44940.0)</f>
        <v>44940</v>
      </c>
      <c r="F15" s="1">
        <f>IFERROR(__xludf.DUMMYFUNCTION("""COMPUTED_VALUE"""),2019.0)</f>
        <v>2019</v>
      </c>
    </row>
    <row r="16" ht="15.75" customHeight="1">
      <c r="A16" s="22"/>
      <c r="B16" s="22">
        <v>43480.0</v>
      </c>
      <c r="C16" s="11">
        <v>80.0984</v>
      </c>
      <c r="D16" s="20" t="str">
        <f>IFERROR(__xludf.DUMMYFUNCTION("SPLIT(B16, "","")"),"Tuesday")</f>
        <v>Tuesday</v>
      </c>
      <c r="E16" s="23">
        <f>IFERROR(__xludf.DUMMYFUNCTION("""COMPUTED_VALUE"""),44941.0)</f>
        <v>44941</v>
      </c>
      <c r="F16" s="1">
        <f>IFERROR(__xludf.DUMMYFUNCTION("""COMPUTED_VALUE"""),2019.0)</f>
        <v>2019</v>
      </c>
    </row>
    <row r="17" ht="15.75" customHeight="1">
      <c r="A17" s="22"/>
      <c r="B17" s="22">
        <v>43481.0</v>
      </c>
      <c r="C17" s="11">
        <v>83.9059</v>
      </c>
      <c r="D17" s="20" t="str">
        <f>IFERROR(__xludf.DUMMYFUNCTION("SPLIT(B17, "","")"),"Wednesday")</f>
        <v>Wednesday</v>
      </c>
      <c r="E17" s="23">
        <f>IFERROR(__xludf.DUMMYFUNCTION("""COMPUTED_VALUE"""),44942.0)</f>
        <v>44942</v>
      </c>
      <c r="F17" s="1">
        <f>IFERROR(__xludf.DUMMYFUNCTION("""COMPUTED_VALUE"""),2019.0)</f>
        <v>2019</v>
      </c>
    </row>
    <row r="18" ht="15.75" customHeight="1">
      <c r="A18" s="22"/>
      <c r="B18" s="22">
        <v>43482.0</v>
      </c>
      <c r="C18" s="11">
        <v>87.3712</v>
      </c>
      <c r="D18" s="20" t="str">
        <f>IFERROR(__xludf.DUMMYFUNCTION("SPLIT(B18, "","")"),"Thursday")</f>
        <v>Thursday</v>
      </c>
      <c r="E18" s="23">
        <f>IFERROR(__xludf.DUMMYFUNCTION("""COMPUTED_VALUE"""),44943.0)</f>
        <v>44943</v>
      </c>
      <c r="F18" s="1">
        <f>IFERROR(__xludf.DUMMYFUNCTION("""COMPUTED_VALUE"""),2019.0)</f>
        <v>2019</v>
      </c>
    </row>
    <row r="19" ht="15.75" customHeight="1">
      <c r="A19" s="22"/>
      <c r="B19" s="22">
        <v>43483.0</v>
      </c>
      <c r="C19" s="11">
        <v>109.7467</v>
      </c>
      <c r="D19" s="20" t="str">
        <f>IFERROR(__xludf.DUMMYFUNCTION("SPLIT(B19, "","")"),"Friday")</f>
        <v>Friday</v>
      </c>
      <c r="E19" s="23">
        <f>IFERROR(__xludf.DUMMYFUNCTION("""COMPUTED_VALUE"""),44944.0)</f>
        <v>44944</v>
      </c>
      <c r="F19" s="1">
        <f>IFERROR(__xludf.DUMMYFUNCTION("""COMPUTED_VALUE"""),2019.0)</f>
        <v>2019</v>
      </c>
    </row>
    <row r="20" ht="15.75" customHeight="1">
      <c r="A20" s="22"/>
      <c r="B20" s="22">
        <v>43484.0</v>
      </c>
      <c r="C20" s="11">
        <v>107.3748</v>
      </c>
      <c r="D20" s="20" t="str">
        <f>IFERROR(__xludf.DUMMYFUNCTION("SPLIT(B20, "","")"),"Saturday")</f>
        <v>Saturday</v>
      </c>
      <c r="E20" s="23">
        <f>IFERROR(__xludf.DUMMYFUNCTION("""COMPUTED_VALUE"""),44945.0)</f>
        <v>44945</v>
      </c>
      <c r="F20" s="1">
        <f>IFERROR(__xludf.DUMMYFUNCTION("""COMPUTED_VALUE"""),2019.0)</f>
        <v>2019</v>
      </c>
    </row>
    <row r="21" ht="15.75" customHeight="1">
      <c r="A21" s="22"/>
      <c r="B21" s="22">
        <v>43485.0</v>
      </c>
      <c r="C21" s="11">
        <v>99.6631</v>
      </c>
      <c r="D21" s="20" t="str">
        <f>IFERROR(__xludf.DUMMYFUNCTION("SPLIT(B21, "","")"),"Sunday")</f>
        <v>Sunday</v>
      </c>
      <c r="E21" s="23">
        <f>IFERROR(__xludf.DUMMYFUNCTION("""COMPUTED_VALUE"""),44946.0)</f>
        <v>44946</v>
      </c>
      <c r="F21" s="1">
        <f>IFERROR(__xludf.DUMMYFUNCTION("""COMPUTED_VALUE"""),2019.0)</f>
        <v>2019</v>
      </c>
    </row>
    <row r="22" ht="15.75" customHeight="1">
      <c r="A22" s="22"/>
      <c r="B22" s="22">
        <v>43486.0</v>
      </c>
      <c r="C22" s="11">
        <v>91.6272</v>
      </c>
      <c r="D22" s="20" t="str">
        <f>IFERROR(__xludf.DUMMYFUNCTION("SPLIT(B22, "","")"),"Monday")</f>
        <v>Monday</v>
      </c>
      <c r="E22" s="23">
        <f>IFERROR(__xludf.DUMMYFUNCTION("""COMPUTED_VALUE"""),44947.0)</f>
        <v>44947</v>
      </c>
      <c r="F22" s="1">
        <f>IFERROR(__xludf.DUMMYFUNCTION("""COMPUTED_VALUE"""),2019.0)</f>
        <v>2019</v>
      </c>
    </row>
    <row r="23" ht="15.75" customHeight="1">
      <c r="A23" s="22"/>
      <c r="B23" s="22">
        <v>43487.0</v>
      </c>
      <c r="C23" s="11">
        <v>75.3049</v>
      </c>
      <c r="D23" s="20" t="str">
        <f>IFERROR(__xludf.DUMMYFUNCTION("SPLIT(B23, "","")"),"Tuesday")</f>
        <v>Tuesday</v>
      </c>
      <c r="E23" s="23">
        <f>IFERROR(__xludf.DUMMYFUNCTION("""COMPUTED_VALUE"""),44948.0)</f>
        <v>44948</v>
      </c>
      <c r="F23" s="1">
        <f>IFERROR(__xludf.DUMMYFUNCTION("""COMPUTED_VALUE"""),2019.0)</f>
        <v>2019</v>
      </c>
    </row>
    <row r="24" ht="15.75" customHeight="1">
      <c r="A24" s="22"/>
      <c r="B24" s="22">
        <v>43488.0</v>
      </c>
      <c r="C24" s="11">
        <v>65.9342</v>
      </c>
      <c r="D24" s="20" t="str">
        <f>IFERROR(__xludf.DUMMYFUNCTION("SPLIT(B24, "","")"),"Wednesday")</f>
        <v>Wednesday</v>
      </c>
      <c r="E24" s="23">
        <f>IFERROR(__xludf.DUMMYFUNCTION("""COMPUTED_VALUE"""),44949.0)</f>
        <v>44949</v>
      </c>
      <c r="F24" s="1">
        <f>IFERROR(__xludf.DUMMYFUNCTION("""COMPUTED_VALUE"""),2019.0)</f>
        <v>2019</v>
      </c>
    </row>
    <row r="25" ht="15.75" customHeight="1">
      <c r="A25" s="22"/>
      <c r="B25" s="22">
        <v>43489.0</v>
      </c>
      <c r="C25" s="11">
        <v>61.5304</v>
      </c>
      <c r="D25" s="20" t="str">
        <f>IFERROR(__xludf.DUMMYFUNCTION("SPLIT(B25, "","")"),"Thursday")</f>
        <v>Thursday</v>
      </c>
      <c r="E25" s="23">
        <f>IFERROR(__xludf.DUMMYFUNCTION("""COMPUTED_VALUE"""),44950.0)</f>
        <v>44950</v>
      </c>
      <c r="F25" s="1">
        <f>IFERROR(__xludf.DUMMYFUNCTION("""COMPUTED_VALUE"""),2019.0)</f>
        <v>2019</v>
      </c>
    </row>
    <row r="26" ht="15.75" customHeight="1">
      <c r="A26" s="22"/>
      <c r="B26" s="22">
        <v>43490.0</v>
      </c>
      <c r="C26" s="11">
        <v>62.9796</v>
      </c>
      <c r="D26" s="20" t="str">
        <f>IFERROR(__xludf.DUMMYFUNCTION("SPLIT(B26, "","")"),"Friday")</f>
        <v>Friday</v>
      </c>
      <c r="E26" s="23">
        <f>IFERROR(__xludf.DUMMYFUNCTION("""COMPUTED_VALUE"""),44951.0)</f>
        <v>44951</v>
      </c>
      <c r="F26" s="1">
        <f>IFERROR(__xludf.DUMMYFUNCTION("""COMPUTED_VALUE"""),2019.0)</f>
        <v>2019</v>
      </c>
    </row>
    <row r="27" ht="15.75" customHeight="1">
      <c r="A27" s="22"/>
      <c r="B27" s="22">
        <v>43491.0</v>
      </c>
      <c r="C27" s="11">
        <v>75.3447</v>
      </c>
      <c r="D27" s="20" t="str">
        <f>IFERROR(__xludf.DUMMYFUNCTION("SPLIT(B27, "","")"),"Saturday")</f>
        <v>Saturday</v>
      </c>
      <c r="E27" s="23">
        <f>IFERROR(__xludf.DUMMYFUNCTION("""COMPUTED_VALUE"""),44952.0)</f>
        <v>44952</v>
      </c>
      <c r="F27" s="1">
        <f>IFERROR(__xludf.DUMMYFUNCTION("""COMPUTED_VALUE"""),2019.0)</f>
        <v>2019</v>
      </c>
    </row>
    <row r="28" ht="15.75" customHeight="1">
      <c r="A28" s="22"/>
      <c r="B28" s="22">
        <v>43492.0</v>
      </c>
      <c r="C28" s="11">
        <v>84.2683</v>
      </c>
      <c r="D28" s="20" t="str">
        <f>IFERROR(__xludf.DUMMYFUNCTION("SPLIT(B28, "","")"),"Sunday")</f>
        <v>Sunday</v>
      </c>
      <c r="E28" s="23">
        <f>IFERROR(__xludf.DUMMYFUNCTION("""COMPUTED_VALUE"""),44953.0)</f>
        <v>44953</v>
      </c>
      <c r="F28" s="1">
        <f>IFERROR(__xludf.DUMMYFUNCTION("""COMPUTED_VALUE"""),2019.0)</f>
        <v>2019</v>
      </c>
    </row>
    <row r="29" ht="15.75" customHeight="1">
      <c r="A29" s="22"/>
      <c r="B29" s="22">
        <v>43493.0</v>
      </c>
      <c r="C29" s="11">
        <v>84.5883</v>
      </c>
      <c r="D29" s="20" t="str">
        <f>IFERROR(__xludf.DUMMYFUNCTION("SPLIT(B29, "","")"),"Monday")</f>
        <v>Monday</v>
      </c>
      <c r="E29" s="23">
        <f>IFERROR(__xludf.DUMMYFUNCTION("""COMPUTED_VALUE"""),44954.0)</f>
        <v>44954</v>
      </c>
      <c r="F29" s="1">
        <f>IFERROR(__xludf.DUMMYFUNCTION("""COMPUTED_VALUE"""),2019.0)</f>
        <v>2019</v>
      </c>
    </row>
    <row r="30" ht="15.75" customHeight="1">
      <c r="A30" s="22"/>
      <c r="B30" s="22">
        <v>43494.0</v>
      </c>
      <c r="C30" s="11">
        <v>90.5395</v>
      </c>
      <c r="D30" s="20" t="str">
        <f>IFERROR(__xludf.DUMMYFUNCTION("SPLIT(B30, "","")"),"Tuesday")</f>
        <v>Tuesday</v>
      </c>
      <c r="E30" s="23">
        <f>IFERROR(__xludf.DUMMYFUNCTION("""COMPUTED_VALUE"""),44955.0)</f>
        <v>44955</v>
      </c>
      <c r="F30" s="1">
        <f>IFERROR(__xludf.DUMMYFUNCTION("""COMPUTED_VALUE"""),2019.0)</f>
        <v>2019</v>
      </c>
    </row>
    <row r="31" ht="15.75" customHeight="1">
      <c r="A31" s="22"/>
      <c r="B31" s="22">
        <v>43495.0</v>
      </c>
      <c r="C31" s="11">
        <v>109.9025</v>
      </c>
      <c r="D31" s="20" t="str">
        <f>IFERROR(__xludf.DUMMYFUNCTION("SPLIT(B31, "","")"),"Wednesday")</f>
        <v>Wednesday</v>
      </c>
      <c r="E31" s="23">
        <f>IFERROR(__xludf.DUMMYFUNCTION("""COMPUTED_VALUE"""),44956.0)</f>
        <v>44956</v>
      </c>
      <c r="F31" s="1">
        <f>IFERROR(__xludf.DUMMYFUNCTION("""COMPUTED_VALUE"""),2019.0)</f>
        <v>2019</v>
      </c>
    </row>
    <row r="32" ht="15.75" customHeight="1">
      <c r="A32" s="22"/>
      <c r="B32" s="22">
        <v>43496.0</v>
      </c>
      <c r="C32" s="11">
        <v>103.8903</v>
      </c>
      <c r="D32" s="20" t="str">
        <f>IFERROR(__xludf.DUMMYFUNCTION("SPLIT(B32, "","")"),"Thursday")</f>
        <v>Thursday</v>
      </c>
      <c r="E32" s="23">
        <f>IFERROR(__xludf.DUMMYFUNCTION("""COMPUTED_VALUE"""),44957.0)</f>
        <v>44957</v>
      </c>
      <c r="F32" s="1">
        <f>IFERROR(__xludf.DUMMYFUNCTION("""COMPUTED_VALUE"""),2019.0)</f>
        <v>2019</v>
      </c>
    </row>
    <row r="33" ht="15.75" customHeight="1">
      <c r="A33" s="22"/>
      <c r="B33" s="22">
        <v>43497.0</v>
      </c>
      <c r="C33" s="11">
        <v>101.0265</v>
      </c>
      <c r="D33" s="20" t="str">
        <f>IFERROR(__xludf.DUMMYFUNCTION("SPLIT(B33, "","")"),"Friday")</f>
        <v>Friday</v>
      </c>
      <c r="E33" s="23">
        <f>IFERROR(__xludf.DUMMYFUNCTION("""COMPUTED_VALUE"""),44958.0)</f>
        <v>44958</v>
      </c>
      <c r="F33" s="1">
        <f>IFERROR(__xludf.DUMMYFUNCTION("""COMPUTED_VALUE"""),2019.0)</f>
        <v>2019</v>
      </c>
    </row>
    <row r="34" ht="15.75" customHeight="1">
      <c r="A34" s="22"/>
      <c r="B34" s="22">
        <v>43498.0</v>
      </c>
      <c r="C34" s="11">
        <v>89.4762</v>
      </c>
      <c r="D34" s="20" t="str">
        <f>IFERROR(__xludf.DUMMYFUNCTION("SPLIT(B34, "","")"),"Saturday")</f>
        <v>Saturday</v>
      </c>
      <c r="E34" s="23">
        <f>IFERROR(__xludf.DUMMYFUNCTION("""COMPUTED_VALUE"""),44959.0)</f>
        <v>44959</v>
      </c>
      <c r="F34" s="1">
        <f>IFERROR(__xludf.DUMMYFUNCTION("""COMPUTED_VALUE"""),2019.0)</f>
        <v>2019</v>
      </c>
    </row>
    <row r="35" ht="15.75" customHeight="1">
      <c r="A35" s="22"/>
      <c r="B35" s="22">
        <v>43499.0</v>
      </c>
      <c r="C35" s="11">
        <v>73.6952</v>
      </c>
      <c r="D35" s="20" t="str">
        <f>IFERROR(__xludf.DUMMYFUNCTION("SPLIT(B35, "","")"),"Sunday")</f>
        <v>Sunday</v>
      </c>
      <c r="E35" s="23">
        <f>IFERROR(__xludf.DUMMYFUNCTION("""COMPUTED_VALUE"""),44960.0)</f>
        <v>44960</v>
      </c>
      <c r="F35" s="1">
        <f>IFERROR(__xludf.DUMMYFUNCTION("""COMPUTED_VALUE"""),2019.0)</f>
        <v>2019</v>
      </c>
    </row>
    <row r="36" ht="15.75" customHeight="1">
      <c r="A36" s="22"/>
      <c r="B36" s="22">
        <v>43500.0</v>
      </c>
      <c r="C36" s="11">
        <v>66.1573</v>
      </c>
      <c r="D36" s="20" t="str">
        <f>IFERROR(__xludf.DUMMYFUNCTION("SPLIT(B36, "","")"),"Monday")</f>
        <v>Monday</v>
      </c>
      <c r="E36" s="23">
        <f>IFERROR(__xludf.DUMMYFUNCTION("""COMPUTED_VALUE"""),44961.0)</f>
        <v>44961</v>
      </c>
      <c r="F36" s="1">
        <f>IFERROR(__xludf.DUMMYFUNCTION("""COMPUTED_VALUE"""),2019.0)</f>
        <v>2019</v>
      </c>
    </row>
    <row r="37" ht="15.75" customHeight="1">
      <c r="A37" s="22"/>
      <c r="B37" s="22">
        <v>43501.0</v>
      </c>
      <c r="C37" s="11">
        <v>61.0653</v>
      </c>
      <c r="D37" s="20" t="str">
        <f>IFERROR(__xludf.DUMMYFUNCTION("SPLIT(B37, "","")"),"Tuesday")</f>
        <v>Tuesday</v>
      </c>
      <c r="E37" s="23">
        <f>IFERROR(__xludf.DUMMYFUNCTION("""COMPUTED_VALUE"""),44962.0)</f>
        <v>44962</v>
      </c>
      <c r="F37" s="1">
        <f>IFERROR(__xludf.DUMMYFUNCTION("""COMPUTED_VALUE"""),2019.0)</f>
        <v>2019</v>
      </c>
    </row>
    <row r="38" ht="15.75" customHeight="1">
      <c r="A38" s="22"/>
      <c r="B38" s="22">
        <v>43502.0</v>
      </c>
      <c r="C38" s="11">
        <v>64.2659</v>
      </c>
      <c r="D38" s="20" t="str">
        <f>IFERROR(__xludf.DUMMYFUNCTION("SPLIT(B38, "","")"),"Wednesday")</f>
        <v>Wednesday</v>
      </c>
      <c r="E38" s="23">
        <f>IFERROR(__xludf.DUMMYFUNCTION("""COMPUTED_VALUE"""),44963.0)</f>
        <v>44963</v>
      </c>
      <c r="F38" s="1">
        <f>IFERROR(__xludf.DUMMYFUNCTION("""COMPUTED_VALUE"""),2019.0)</f>
        <v>2019</v>
      </c>
    </row>
    <row r="39" ht="15.75" customHeight="1">
      <c r="A39" s="22"/>
      <c r="B39" s="22">
        <v>43503.0</v>
      </c>
      <c r="C39" s="11">
        <v>75.4174</v>
      </c>
      <c r="D39" s="20" t="str">
        <f>IFERROR(__xludf.DUMMYFUNCTION("SPLIT(B39, "","")"),"Thursday")</f>
        <v>Thursday</v>
      </c>
      <c r="E39" s="23">
        <f>IFERROR(__xludf.DUMMYFUNCTION("""COMPUTED_VALUE"""),44964.0)</f>
        <v>44964</v>
      </c>
      <c r="F39" s="1">
        <f>IFERROR(__xludf.DUMMYFUNCTION("""COMPUTED_VALUE"""),2019.0)</f>
        <v>2019</v>
      </c>
    </row>
    <row r="40" ht="15.75" customHeight="1">
      <c r="A40" s="22"/>
      <c r="B40" s="22">
        <v>43504.0</v>
      </c>
      <c r="C40" s="11">
        <v>85.169</v>
      </c>
      <c r="D40" s="20" t="str">
        <f>IFERROR(__xludf.DUMMYFUNCTION("SPLIT(B40, "","")"),"Friday")</f>
        <v>Friday</v>
      </c>
      <c r="E40" s="23">
        <f>IFERROR(__xludf.DUMMYFUNCTION("""COMPUTED_VALUE"""),44965.0)</f>
        <v>44965</v>
      </c>
      <c r="F40" s="1">
        <f>IFERROR(__xludf.DUMMYFUNCTION("""COMPUTED_VALUE"""),2019.0)</f>
        <v>2019</v>
      </c>
    </row>
    <row r="41" ht="15.75" customHeight="1">
      <c r="A41" s="22"/>
      <c r="B41" s="22">
        <v>43505.0</v>
      </c>
      <c r="C41" s="11">
        <v>85.0917</v>
      </c>
      <c r="D41" s="20" t="str">
        <f>IFERROR(__xludf.DUMMYFUNCTION("SPLIT(B41, "","")"),"Saturday")</f>
        <v>Saturday</v>
      </c>
      <c r="E41" s="23">
        <f>IFERROR(__xludf.DUMMYFUNCTION("""COMPUTED_VALUE"""),44966.0)</f>
        <v>44966</v>
      </c>
      <c r="F41" s="1">
        <f>IFERROR(__xludf.DUMMYFUNCTION("""COMPUTED_VALUE"""),2019.0)</f>
        <v>2019</v>
      </c>
    </row>
    <row r="42" ht="15.75" customHeight="1">
      <c r="A42" s="22"/>
      <c r="B42" s="22">
        <v>43506.0</v>
      </c>
      <c r="C42" s="11">
        <v>97.3552</v>
      </c>
      <c r="D42" s="20" t="str">
        <f>IFERROR(__xludf.DUMMYFUNCTION("SPLIT(B42, "","")"),"Sunday")</f>
        <v>Sunday</v>
      </c>
      <c r="E42" s="23">
        <f>IFERROR(__xludf.DUMMYFUNCTION("""COMPUTED_VALUE"""),44967.0)</f>
        <v>44967</v>
      </c>
      <c r="F42" s="1">
        <f>IFERROR(__xludf.DUMMYFUNCTION("""COMPUTED_VALUE"""),2019.0)</f>
        <v>2019</v>
      </c>
    </row>
    <row r="43" ht="15.75" customHeight="1">
      <c r="A43" s="22"/>
      <c r="B43" s="22">
        <v>43507.0</v>
      </c>
      <c r="C43" s="11">
        <v>113.5254</v>
      </c>
      <c r="D43" s="20" t="str">
        <f>IFERROR(__xludf.DUMMYFUNCTION("SPLIT(B43, "","")"),"Monday")</f>
        <v>Monday</v>
      </c>
      <c r="E43" s="23">
        <f>IFERROR(__xludf.DUMMYFUNCTION("""COMPUTED_VALUE"""),44968.0)</f>
        <v>44968</v>
      </c>
      <c r="F43" s="1">
        <f>IFERROR(__xludf.DUMMYFUNCTION("""COMPUTED_VALUE"""),2019.0)</f>
        <v>2019</v>
      </c>
    </row>
    <row r="44" ht="15.75" customHeight="1">
      <c r="A44" s="22"/>
      <c r="B44" s="22">
        <v>43508.0</v>
      </c>
      <c r="C44" s="11">
        <v>108.1455</v>
      </c>
      <c r="D44" s="20" t="str">
        <f>IFERROR(__xludf.DUMMYFUNCTION("SPLIT(B44, "","")"),"Tuesday")</f>
        <v>Tuesday</v>
      </c>
      <c r="E44" s="23">
        <f>IFERROR(__xludf.DUMMYFUNCTION("""COMPUTED_VALUE"""),44969.0)</f>
        <v>44969</v>
      </c>
      <c r="F44" s="1">
        <f>IFERROR(__xludf.DUMMYFUNCTION("""COMPUTED_VALUE"""),2019.0)</f>
        <v>2019</v>
      </c>
    </row>
    <row r="45" ht="15.75" customHeight="1">
      <c r="A45" s="22"/>
      <c r="B45" s="22">
        <v>43509.0</v>
      </c>
      <c r="C45" s="11">
        <v>104.8251</v>
      </c>
      <c r="D45" s="20" t="str">
        <f>IFERROR(__xludf.DUMMYFUNCTION("SPLIT(B45, "","")"),"Wednesday")</f>
        <v>Wednesday</v>
      </c>
      <c r="E45" s="23">
        <f>IFERROR(__xludf.DUMMYFUNCTION("""COMPUTED_VALUE"""),44970.0)</f>
        <v>44970</v>
      </c>
      <c r="F45" s="1">
        <f>IFERROR(__xludf.DUMMYFUNCTION("""COMPUTED_VALUE"""),2019.0)</f>
        <v>2019</v>
      </c>
    </row>
    <row r="46" ht="15.75" customHeight="1">
      <c r="A46" s="22"/>
      <c r="B46" s="22">
        <v>43510.0</v>
      </c>
      <c r="C46" s="11">
        <v>90.1157</v>
      </c>
      <c r="D46" s="20" t="str">
        <f>IFERROR(__xludf.DUMMYFUNCTION("SPLIT(B46, "","")"),"Thursday")</f>
        <v>Thursday</v>
      </c>
      <c r="E46" s="23">
        <f>IFERROR(__xludf.DUMMYFUNCTION("""COMPUTED_VALUE"""),44971.0)</f>
        <v>44971</v>
      </c>
      <c r="F46" s="1">
        <f>IFERROR(__xludf.DUMMYFUNCTION("""COMPUTED_VALUE"""),2019.0)</f>
        <v>2019</v>
      </c>
    </row>
    <row r="47" ht="15.75" customHeight="1">
      <c r="A47" s="22"/>
      <c r="B47" s="22">
        <v>43511.0</v>
      </c>
      <c r="C47" s="11">
        <v>75.7187</v>
      </c>
      <c r="D47" s="20" t="str">
        <f>IFERROR(__xludf.DUMMYFUNCTION("SPLIT(B47, "","")"),"Friday")</f>
        <v>Friday</v>
      </c>
      <c r="E47" s="23">
        <f>IFERROR(__xludf.DUMMYFUNCTION("""COMPUTED_VALUE"""),44972.0)</f>
        <v>44972</v>
      </c>
      <c r="F47" s="1">
        <f>IFERROR(__xludf.DUMMYFUNCTION("""COMPUTED_VALUE"""),2019.0)</f>
        <v>2019</v>
      </c>
    </row>
    <row r="48" ht="15.75" customHeight="1">
      <c r="A48" s="22"/>
      <c r="B48" s="22">
        <v>43512.0</v>
      </c>
      <c r="C48" s="11">
        <v>70.2168</v>
      </c>
      <c r="D48" s="20" t="str">
        <f>IFERROR(__xludf.DUMMYFUNCTION("SPLIT(B48, "","")"),"Saturday")</f>
        <v>Saturday</v>
      </c>
      <c r="E48" s="23">
        <f>IFERROR(__xludf.DUMMYFUNCTION("""COMPUTED_VALUE"""),44973.0)</f>
        <v>44973</v>
      </c>
      <c r="F48" s="1">
        <f>IFERROR(__xludf.DUMMYFUNCTION("""COMPUTED_VALUE"""),2019.0)</f>
        <v>2019</v>
      </c>
    </row>
    <row r="49" ht="15.75" customHeight="1">
      <c r="A49" s="22"/>
      <c r="B49" s="22">
        <v>43513.0</v>
      </c>
      <c r="C49" s="11">
        <v>62.7436</v>
      </c>
      <c r="D49" s="20" t="str">
        <f>IFERROR(__xludf.DUMMYFUNCTION("SPLIT(B49, "","")"),"Sunday")</f>
        <v>Sunday</v>
      </c>
      <c r="E49" s="23">
        <f>IFERROR(__xludf.DUMMYFUNCTION("""COMPUTED_VALUE"""),44974.0)</f>
        <v>44974</v>
      </c>
      <c r="F49" s="1">
        <f>IFERROR(__xludf.DUMMYFUNCTION("""COMPUTED_VALUE"""),2019.0)</f>
        <v>2019</v>
      </c>
    </row>
    <row r="50" ht="15.75" customHeight="1">
      <c r="A50" s="22"/>
      <c r="B50" s="22">
        <v>43514.0</v>
      </c>
      <c r="C50" s="11">
        <v>61.9418</v>
      </c>
      <c r="D50" s="20" t="str">
        <f>IFERROR(__xludf.DUMMYFUNCTION("SPLIT(B50, "","")"),"Monday")</f>
        <v>Monday</v>
      </c>
      <c r="E50" s="23">
        <f>IFERROR(__xludf.DUMMYFUNCTION("""COMPUTED_VALUE"""),44975.0)</f>
        <v>44975</v>
      </c>
      <c r="F50" s="1">
        <f>IFERROR(__xludf.DUMMYFUNCTION("""COMPUTED_VALUE"""),2019.0)</f>
        <v>2019</v>
      </c>
    </row>
    <row r="51" ht="15.75" customHeight="1">
      <c r="A51" s="22"/>
      <c r="B51" s="22">
        <v>43515.0</v>
      </c>
      <c r="C51" s="11">
        <v>74.0597</v>
      </c>
      <c r="D51" s="20" t="str">
        <f>IFERROR(__xludf.DUMMYFUNCTION("SPLIT(B51, "","")"),"Tuesday")</f>
        <v>Tuesday</v>
      </c>
      <c r="E51" s="23">
        <f>IFERROR(__xludf.DUMMYFUNCTION("""COMPUTED_VALUE"""),44976.0)</f>
        <v>44976</v>
      </c>
      <c r="F51" s="1">
        <f>IFERROR(__xludf.DUMMYFUNCTION("""COMPUTED_VALUE"""),2019.0)</f>
        <v>2019</v>
      </c>
    </row>
    <row r="52" ht="15.75" customHeight="1">
      <c r="A52" s="22"/>
      <c r="B52" s="22">
        <v>43516.0</v>
      </c>
      <c r="C52" s="11">
        <v>86.9646</v>
      </c>
      <c r="D52" s="20" t="str">
        <f>IFERROR(__xludf.DUMMYFUNCTION("SPLIT(B52, "","")"),"Wednesday")</f>
        <v>Wednesday</v>
      </c>
      <c r="E52" s="23">
        <f>IFERROR(__xludf.DUMMYFUNCTION("""COMPUTED_VALUE"""),44977.0)</f>
        <v>44977</v>
      </c>
      <c r="F52" s="1">
        <f>IFERROR(__xludf.DUMMYFUNCTION("""COMPUTED_VALUE"""),2019.0)</f>
        <v>2019</v>
      </c>
    </row>
    <row r="53" ht="15.75" customHeight="1">
      <c r="A53" s="22"/>
      <c r="B53" s="22">
        <v>43517.0</v>
      </c>
      <c r="C53" s="11">
        <v>90.131</v>
      </c>
      <c r="D53" s="20" t="str">
        <f>IFERROR(__xludf.DUMMYFUNCTION("SPLIT(B53, "","")"),"Thursday")</f>
        <v>Thursday</v>
      </c>
      <c r="E53" s="23">
        <f>IFERROR(__xludf.DUMMYFUNCTION("""COMPUTED_VALUE"""),44978.0)</f>
        <v>44978</v>
      </c>
      <c r="F53" s="1">
        <f>IFERROR(__xludf.DUMMYFUNCTION("""COMPUTED_VALUE"""),2019.0)</f>
        <v>2019</v>
      </c>
    </row>
    <row r="54" ht="15.75" customHeight="1">
      <c r="A54" s="22"/>
      <c r="B54" s="22">
        <v>43518.0</v>
      </c>
      <c r="C54" s="11">
        <v>94.1542</v>
      </c>
      <c r="D54" s="20" t="str">
        <f>IFERROR(__xludf.DUMMYFUNCTION("SPLIT(B54, "","")"),"Friday")</f>
        <v>Friday</v>
      </c>
      <c r="E54" s="23">
        <f>IFERROR(__xludf.DUMMYFUNCTION("""COMPUTED_VALUE"""),44979.0)</f>
        <v>44979</v>
      </c>
      <c r="F54" s="1">
        <f>IFERROR(__xludf.DUMMYFUNCTION("""COMPUTED_VALUE"""),2019.0)</f>
        <v>2019</v>
      </c>
    </row>
    <row r="55" ht="15.75" customHeight="1">
      <c r="A55" s="22"/>
      <c r="B55" s="22">
        <v>43519.0</v>
      </c>
      <c r="C55" s="11">
        <v>110.0257</v>
      </c>
      <c r="D55" s="20" t="str">
        <f>IFERROR(__xludf.DUMMYFUNCTION("SPLIT(B55, "","")"),"Saturday")</f>
        <v>Saturday</v>
      </c>
      <c r="E55" s="23">
        <f>IFERROR(__xludf.DUMMYFUNCTION("""COMPUTED_VALUE"""),44980.0)</f>
        <v>44980</v>
      </c>
      <c r="F55" s="1">
        <f>IFERROR(__xludf.DUMMYFUNCTION("""COMPUTED_VALUE"""),2019.0)</f>
        <v>2019</v>
      </c>
    </row>
    <row r="56" ht="15.75" customHeight="1">
      <c r="A56" s="22"/>
      <c r="B56" s="22">
        <v>43520.0</v>
      </c>
      <c r="C56" s="11">
        <v>107.4617</v>
      </c>
      <c r="D56" s="20" t="str">
        <f>IFERROR(__xludf.DUMMYFUNCTION("SPLIT(B56, "","")"),"Sunday")</f>
        <v>Sunday</v>
      </c>
      <c r="E56" s="23">
        <f>IFERROR(__xludf.DUMMYFUNCTION("""COMPUTED_VALUE"""),44981.0)</f>
        <v>44981</v>
      </c>
      <c r="F56" s="1">
        <f>IFERROR(__xludf.DUMMYFUNCTION("""COMPUTED_VALUE"""),2019.0)</f>
        <v>2019</v>
      </c>
    </row>
    <row r="57" ht="15.75" customHeight="1">
      <c r="A57" s="22"/>
      <c r="B57" s="22">
        <v>43521.0</v>
      </c>
      <c r="C57" s="11">
        <v>103.8183</v>
      </c>
      <c r="D57" s="20" t="str">
        <f>IFERROR(__xludf.DUMMYFUNCTION("SPLIT(B57, "","")"),"Monday")</f>
        <v>Monday</v>
      </c>
      <c r="E57" s="23">
        <f>IFERROR(__xludf.DUMMYFUNCTION("""COMPUTED_VALUE"""),44982.0)</f>
        <v>44982</v>
      </c>
      <c r="F57" s="1">
        <f>IFERROR(__xludf.DUMMYFUNCTION("""COMPUTED_VALUE"""),2019.0)</f>
        <v>2019</v>
      </c>
    </row>
    <row r="58" ht="15.75" customHeight="1">
      <c r="A58" s="22"/>
      <c r="B58" s="22">
        <v>43522.0</v>
      </c>
      <c r="C58" s="11">
        <v>92.238</v>
      </c>
      <c r="D58" s="20" t="str">
        <f>IFERROR(__xludf.DUMMYFUNCTION("SPLIT(B58, "","")"),"Tuesday")</f>
        <v>Tuesday</v>
      </c>
      <c r="E58" s="23">
        <f>IFERROR(__xludf.DUMMYFUNCTION("""COMPUTED_VALUE"""),44983.0)</f>
        <v>44983</v>
      </c>
      <c r="F58" s="1">
        <f>IFERROR(__xludf.DUMMYFUNCTION("""COMPUTED_VALUE"""),2019.0)</f>
        <v>2019</v>
      </c>
    </row>
    <row r="59" ht="15.75" customHeight="1">
      <c r="A59" s="22"/>
      <c r="B59" s="22">
        <v>43523.0</v>
      </c>
      <c r="C59" s="11">
        <v>75.1034</v>
      </c>
      <c r="D59" s="20" t="str">
        <f>IFERROR(__xludf.DUMMYFUNCTION("SPLIT(B59, "","")"),"Wednesday")</f>
        <v>Wednesday</v>
      </c>
      <c r="E59" s="23">
        <f>IFERROR(__xludf.DUMMYFUNCTION("""COMPUTED_VALUE"""),44984.0)</f>
        <v>44984</v>
      </c>
      <c r="F59" s="1">
        <f>IFERROR(__xludf.DUMMYFUNCTION("""COMPUTED_VALUE"""),2019.0)</f>
        <v>2019</v>
      </c>
    </row>
    <row r="60" ht="15.75" customHeight="1">
      <c r="A60" s="22"/>
      <c r="B60" s="22">
        <v>43524.0</v>
      </c>
      <c r="C60" s="11">
        <v>67.532</v>
      </c>
      <c r="D60" s="20" t="str">
        <f>IFERROR(__xludf.DUMMYFUNCTION("SPLIT(B60, "","")"),"Thursday")</f>
        <v>Thursday</v>
      </c>
      <c r="E60" s="23">
        <f>IFERROR(__xludf.DUMMYFUNCTION("""COMPUTED_VALUE"""),44985.0)</f>
        <v>44985</v>
      </c>
      <c r="F60" s="1">
        <f>IFERROR(__xludf.DUMMYFUNCTION("""COMPUTED_VALUE"""),2019.0)</f>
        <v>2019</v>
      </c>
    </row>
    <row r="61" ht="15.75" customHeight="1">
      <c r="A61" s="22"/>
      <c r="B61" s="22">
        <v>43525.0</v>
      </c>
      <c r="C61" s="11">
        <v>62.483</v>
      </c>
      <c r="D61" s="20" t="str">
        <f>IFERROR(__xludf.DUMMYFUNCTION("SPLIT(B61, "","")"),"Friday")</f>
        <v>Friday</v>
      </c>
      <c r="E61" s="23">
        <f>IFERROR(__xludf.DUMMYFUNCTION("""COMPUTED_VALUE"""),44986.0)</f>
        <v>44986</v>
      </c>
      <c r="F61" s="1">
        <f>IFERROR(__xludf.DUMMYFUNCTION("""COMPUTED_VALUE"""),2019.0)</f>
        <v>2019</v>
      </c>
    </row>
    <row r="62" ht="15.75" customHeight="1">
      <c r="A62" s="22"/>
      <c r="B62" s="22">
        <v>43526.0</v>
      </c>
      <c r="C62" s="11">
        <v>63.7684</v>
      </c>
      <c r="D62" s="20" t="str">
        <f>IFERROR(__xludf.DUMMYFUNCTION("SPLIT(B62, "","")"),"Saturday")</f>
        <v>Saturday</v>
      </c>
      <c r="E62" s="23">
        <f>IFERROR(__xludf.DUMMYFUNCTION("""COMPUTED_VALUE"""),44987.0)</f>
        <v>44987</v>
      </c>
      <c r="F62" s="1">
        <f>IFERROR(__xludf.DUMMYFUNCTION("""COMPUTED_VALUE"""),2019.0)</f>
        <v>2019</v>
      </c>
    </row>
    <row r="63" ht="15.75" customHeight="1">
      <c r="A63" s="22"/>
      <c r="B63" s="22">
        <v>43527.0</v>
      </c>
      <c r="C63" s="11">
        <v>75.0613</v>
      </c>
      <c r="D63" s="20" t="str">
        <f>IFERROR(__xludf.DUMMYFUNCTION("SPLIT(B63, "","")"),"Sunday")</f>
        <v>Sunday</v>
      </c>
      <c r="E63" s="23">
        <f>IFERROR(__xludf.DUMMYFUNCTION("""COMPUTED_VALUE"""),44988.0)</f>
        <v>44988</v>
      </c>
      <c r="F63" s="1">
        <f>IFERROR(__xludf.DUMMYFUNCTION("""COMPUTED_VALUE"""),2019.0)</f>
        <v>2019</v>
      </c>
    </row>
    <row r="64" ht="15.75" customHeight="1">
      <c r="A64" s="22"/>
      <c r="B64" s="22">
        <v>43528.0</v>
      </c>
      <c r="C64" s="11">
        <v>90.0211</v>
      </c>
      <c r="D64" s="20" t="str">
        <f>IFERROR(__xludf.DUMMYFUNCTION("SPLIT(B64, "","")"),"Monday")</f>
        <v>Monday</v>
      </c>
      <c r="E64" s="23">
        <f>IFERROR(__xludf.DUMMYFUNCTION("""COMPUTED_VALUE"""),44989.0)</f>
        <v>44989</v>
      </c>
      <c r="F64" s="1">
        <f>IFERROR(__xludf.DUMMYFUNCTION("""COMPUTED_VALUE"""),2019.0)</f>
        <v>2019</v>
      </c>
    </row>
    <row r="65" ht="15.75" customHeight="1">
      <c r="A65" s="22"/>
      <c r="B65" s="22">
        <v>43529.0</v>
      </c>
      <c r="C65" s="11">
        <v>92.6645</v>
      </c>
      <c r="D65" s="20" t="str">
        <f>IFERROR(__xludf.DUMMYFUNCTION("SPLIT(B65, "","")"),"Tuesday")</f>
        <v>Tuesday</v>
      </c>
      <c r="E65" s="23">
        <f>IFERROR(__xludf.DUMMYFUNCTION("""COMPUTED_VALUE"""),44990.0)</f>
        <v>44990</v>
      </c>
      <c r="F65" s="1">
        <f>IFERROR(__xludf.DUMMYFUNCTION("""COMPUTED_VALUE"""),2019.0)</f>
        <v>2019</v>
      </c>
    </row>
    <row r="66" ht="15.75" customHeight="1">
      <c r="A66" s="22"/>
      <c r="B66" s="22">
        <v>43530.0</v>
      </c>
      <c r="C66" s="11">
        <v>99.12</v>
      </c>
      <c r="D66" s="20" t="str">
        <f>IFERROR(__xludf.DUMMYFUNCTION("SPLIT(B66, "","")"),"Wednesday")</f>
        <v>Wednesday</v>
      </c>
      <c r="E66" s="23">
        <f>IFERROR(__xludf.DUMMYFUNCTION("""COMPUTED_VALUE"""),44991.0)</f>
        <v>44991</v>
      </c>
      <c r="F66" s="1">
        <f>IFERROR(__xludf.DUMMYFUNCTION("""COMPUTED_VALUE"""),2019.0)</f>
        <v>2019</v>
      </c>
    </row>
    <row r="67" ht="15.75" customHeight="1">
      <c r="A67" s="22"/>
      <c r="B67" s="22">
        <v>43531.0</v>
      </c>
      <c r="C67" s="11">
        <v>114.723</v>
      </c>
      <c r="D67" s="20" t="str">
        <f>IFERROR(__xludf.DUMMYFUNCTION("SPLIT(B67, "","")"),"Thursday")</f>
        <v>Thursday</v>
      </c>
      <c r="E67" s="23">
        <f>IFERROR(__xludf.DUMMYFUNCTION("""COMPUTED_VALUE"""),44992.0)</f>
        <v>44992</v>
      </c>
      <c r="F67" s="1">
        <f>IFERROR(__xludf.DUMMYFUNCTION("""COMPUTED_VALUE"""),2019.0)</f>
        <v>2019</v>
      </c>
    </row>
    <row r="68" ht="15.75" customHeight="1">
      <c r="A68" s="22"/>
      <c r="B68" s="22">
        <v>43532.0</v>
      </c>
      <c r="C68" s="11">
        <v>112.3297</v>
      </c>
      <c r="D68" s="20" t="str">
        <f>IFERROR(__xludf.DUMMYFUNCTION("SPLIT(B68, "","")"),"Friday")</f>
        <v>Friday</v>
      </c>
      <c r="E68" s="23">
        <f>IFERROR(__xludf.DUMMYFUNCTION("""COMPUTED_VALUE"""),44993.0)</f>
        <v>44993</v>
      </c>
      <c r="F68" s="1">
        <f>IFERROR(__xludf.DUMMYFUNCTION("""COMPUTED_VALUE"""),2019.0)</f>
        <v>2019</v>
      </c>
    </row>
    <row r="69" ht="15.75" customHeight="1">
      <c r="A69" s="22"/>
      <c r="B69" s="22">
        <v>43533.0</v>
      </c>
      <c r="C69" s="11">
        <v>106.4137</v>
      </c>
      <c r="D69" s="20" t="str">
        <f>IFERROR(__xludf.DUMMYFUNCTION("SPLIT(B69, "","")"),"Saturday")</f>
        <v>Saturday</v>
      </c>
      <c r="E69" s="23">
        <f>IFERROR(__xludf.DUMMYFUNCTION("""COMPUTED_VALUE"""),44994.0)</f>
        <v>44994</v>
      </c>
      <c r="F69" s="1">
        <f>IFERROR(__xludf.DUMMYFUNCTION("""COMPUTED_VALUE"""),2019.0)</f>
        <v>2019</v>
      </c>
    </row>
    <row r="70" ht="15.75" customHeight="1">
      <c r="A70" s="22"/>
      <c r="B70" s="22">
        <v>43534.0</v>
      </c>
      <c r="C70" s="11">
        <v>91.7217</v>
      </c>
      <c r="D70" s="20" t="str">
        <f>IFERROR(__xludf.DUMMYFUNCTION("SPLIT(B70, "","")"),"Sunday")</f>
        <v>Sunday</v>
      </c>
      <c r="E70" s="23">
        <f>IFERROR(__xludf.DUMMYFUNCTION("""COMPUTED_VALUE"""),44995.0)</f>
        <v>44995</v>
      </c>
      <c r="F70" s="1">
        <f>IFERROR(__xludf.DUMMYFUNCTION("""COMPUTED_VALUE"""),2019.0)</f>
        <v>2019</v>
      </c>
    </row>
    <row r="71" ht="15.75" customHeight="1">
      <c r="A71" s="22"/>
      <c r="B71" s="22">
        <v>43535.0</v>
      </c>
      <c r="C71" s="11">
        <v>76.0245</v>
      </c>
      <c r="D71" s="20" t="str">
        <f>IFERROR(__xludf.DUMMYFUNCTION("SPLIT(B71, "","")"),"Monday")</f>
        <v>Monday</v>
      </c>
      <c r="E71" s="23">
        <f>IFERROR(__xludf.DUMMYFUNCTION("""COMPUTED_VALUE"""),44996.0)</f>
        <v>44996</v>
      </c>
      <c r="F71" s="1">
        <f>IFERROR(__xludf.DUMMYFUNCTION("""COMPUTED_VALUE"""),2019.0)</f>
        <v>2019</v>
      </c>
    </row>
    <row r="72" ht="15.75" customHeight="1">
      <c r="A72" s="22"/>
      <c r="B72" s="22">
        <v>43536.0</v>
      </c>
      <c r="C72" s="11">
        <v>67.3937</v>
      </c>
      <c r="D72" s="20" t="str">
        <f>IFERROR(__xludf.DUMMYFUNCTION("SPLIT(B72, "","")"),"Tuesday")</f>
        <v>Tuesday</v>
      </c>
      <c r="E72" s="23">
        <f>IFERROR(__xludf.DUMMYFUNCTION("""COMPUTED_VALUE"""),44997.0)</f>
        <v>44997</v>
      </c>
      <c r="F72" s="1">
        <f>IFERROR(__xludf.DUMMYFUNCTION("""COMPUTED_VALUE"""),2019.0)</f>
        <v>2019</v>
      </c>
    </row>
    <row r="73" ht="15.75" customHeight="1">
      <c r="A73" s="22"/>
      <c r="B73" s="22">
        <v>43537.0</v>
      </c>
      <c r="C73" s="11">
        <v>61.4415</v>
      </c>
      <c r="D73" s="20" t="str">
        <f>IFERROR(__xludf.DUMMYFUNCTION("SPLIT(B73, "","")"),"Wednesday")</f>
        <v>Wednesday</v>
      </c>
      <c r="E73" s="23">
        <f>IFERROR(__xludf.DUMMYFUNCTION("""COMPUTED_VALUE"""),44998.0)</f>
        <v>44998</v>
      </c>
      <c r="F73" s="1">
        <f>IFERROR(__xludf.DUMMYFUNCTION("""COMPUTED_VALUE"""),2019.0)</f>
        <v>2019</v>
      </c>
    </row>
    <row r="74" ht="15.75" customHeight="1">
      <c r="A74" s="22"/>
      <c r="B74" s="22">
        <v>43538.0</v>
      </c>
      <c r="C74" s="11">
        <v>61.888</v>
      </c>
      <c r="D74" s="20" t="str">
        <f>IFERROR(__xludf.DUMMYFUNCTION("SPLIT(B74, "","")"),"Thursday")</f>
        <v>Thursday</v>
      </c>
      <c r="E74" s="23">
        <f>IFERROR(__xludf.DUMMYFUNCTION("""COMPUTED_VALUE"""),44999.0)</f>
        <v>44999</v>
      </c>
      <c r="F74" s="1">
        <f>IFERROR(__xludf.DUMMYFUNCTION("""COMPUTED_VALUE"""),2019.0)</f>
        <v>2019</v>
      </c>
    </row>
    <row r="75" ht="15.75" customHeight="1">
      <c r="A75" s="22"/>
      <c r="B75" s="22">
        <v>43539.0</v>
      </c>
      <c r="C75" s="11">
        <v>72.8712</v>
      </c>
      <c r="D75" s="20" t="str">
        <f>IFERROR(__xludf.DUMMYFUNCTION("SPLIT(B75, "","")"),"Friday")</f>
        <v>Friday</v>
      </c>
      <c r="E75" s="23">
        <f>IFERROR(__xludf.DUMMYFUNCTION("""COMPUTED_VALUE"""),45000.0)</f>
        <v>45000</v>
      </c>
      <c r="F75" s="1">
        <f>IFERROR(__xludf.DUMMYFUNCTION("""COMPUTED_VALUE"""),2019.0)</f>
        <v>2019</v>
      </c>
    </row>
    <row r="76" ht="15.75" customHeight="1">
      <c r="A76" s="22"/>
      <c r="B76" s="22">
        <v>43540.0</v>
      </c>
      <c r="C76" s="11">
        <v>83.9315</v>
      </c>
      <c r="D76" s="20" t="str">
        <f>IFERROR(__xludf.DUMMYFUNCTION("SPLIT(B76, "","")"),"Saturday")</f>
        <v>Saturday</v>
      </c>
      <c r="E76" s="23">
        <f>IFERROR(__xludf.DUMMYFUNCTION("""COMPUTED_VALUE"""),45001.0)</f>
        <v>45001</v>
      </c>
      <c r="F76" s="1">
        <f>IFERROR(__xludf.DUMMYFUNCTION("""COMPUTED_VALUE"""),2019.0)</f>
        <v>2019</v>
      </c>
    </row>
    <row r="77" ht="15.75" customHeight="1">
      <c r="A77" s="22"/>
      <c r="B77" s="22">
        <v>43541.0</v>
      </c>
      <c r="C77" s="11">
        <v>89.0592</v>
      </c>
      <c r="D77" s="20" t="str">
        <f>IFERROR(__xludf.DUMMYFUNCTION("SPLIT(B77, "","")"),"Sunday")</f>
        <v>Sunday</v>
      </c>
      <c r="E77" s="23">
        <f>IFERROR(__xludf.DUMMYFUNCTION("""COMPUTED_VALUE"""),45002.0)</f>
        <v>45002</v>
      </c>
      <c r="F77" s="1">
        <f>IFERROR(__xludf.DUMMYFUNCTION("""COMPUTED_VALUE"""),2019.0)</f>
        <v>2019</v>
      </c>
    </row>
    <row r="78" ht="15.75" customHeight="1">
      <c r="A78" s="22"/>
      <c r="B78" s="22">
        <v>43542.0</v>
      </c>
      <c r="C78" s="11">
        <v>92.4522</v>
      </c>
      <c r="D78" s="20" t="str">
        <f>IFERROR(__xludf.DUMMYFUNCTION("SPLIT(B78, "","")"),"Monday")</f>
        <v>Monday</v>
      </c>
      <c r="E78" s="23">
        <f>IFERROR(__xludf.DUMMYFUNCTION("""COMPUTED_VALUE"""),45003.0)</f>
        <v>45003</v>
      </c>
      <c r="F78" s="1">
        <f>IFERROR(__xludf.DUMMYFUNCTION("""COMPUTED_VALUE"""),2019.0)</f>
        <v>2019</v>
      </c>
    </row>
    <row r="79" ht="15.75" customHeight="1">
      <c r="A79" s="22"/>
      <c r="B79" s="22">
        <v>43543.0</v>
      </c>
      <c r="C79" s="11">
        <v>111.3258</v>
      </c>
      <c r="D79" s="20" t="str">
        <f>IFERROR(__xludf.DUMMYFUNCTION("SPLIT(B79, "","")"),"Tuesday")</f>
        <v>Tuesday</v>
      </c>
      <c r="E79" s="23">
        <f>IFERROR(__xludf.DUMMYFUNCTION("""COMPUTED_VALUE"""),45004.0)</f>
        <v>45004</v>
      </c>
      <c r="F79" s="1">
        <f>IFERROR(__xludf.DUMMYFUNCTION("""COMPUTED_VALUE"""),2019.0)</f>
        <v>2019</v>
      </c>
    </row>
    <row r="80" ht="15.75" customHeight="1">
      <c r="A80" s="22"/>
      <c r="B80" s="22">
        <v>43544.0</v>
      </c>
      <c r="C80" s="11">
        <v>106.9251</v>
      </c>
      <c r="D80" s="20" t="str">
        <f>IFERROR(__xludf.DUMMYFUNCTION("SPLIT(B80, "","")"),"Wednesday")</f>
        <v>Wednesday</v>
      </c>
      <c r="E80" s="23">
        <f>IFERROR(__xludf.DUMMYFUNCTION("""COMPUTED_VALUE"""),45005.0)</f>
        <v>45005</v>
      </c>
      <c r="F80" s="1">
        <f>IFERROR(__xludf.DUMMYFUNCTION("""COMPUTED_VALUE"""),2019.0)</f>
        <v>2019</v>
      </c>
    </row>
    <row r="81" ht="15.75" customHeight="1">
      <c r="A81" s="22"/>
      <c r="B81" s="22">
        <v>43545.0</v>
      </c>
      <c r="C81" s="11">
        <v>103.6909</v>
      </c>
      <c r="D81" s="20" t="str">
        <f>IFERROR(__xludf.DUMMYFUNCTION("SPLIT(B81, "","")"),"Thursday")</f>
        <v>Thursday</v>
      </c>
      <c r="E81" s="23">
        <f>IFERROR(__xludf.DUMMYFUNCTION("""COMPUTED_VALUE"""),45006.0)</f>
        <v>45006</v>
      </c>
      <c r="F81" s="1">
        <f>IFERROR(__xludf.DUMMYFUNCTION("""COMPUTED_VALUE"""),2019.0)</f>
        <v>2019</v>
      </c>
    </row>
    <row r="82" ht="15.75" customHeight="1">
      <c r="A82" s="22"/>
      <c r="B82" s="22">
        <v>43546.0</v>
      </c>
      <c r="C82" s="11">
        <v>90.6197</v>
      </c>
      <c r="D82" s="20" t="str">
        <f>IFERROR(__xludf.DUMMYFUNCTION("SPLIT(B82, "","")"),"Friday")</f>
        <v>Friday</v>
      </c>
      <c r="E82" s="23">
        <f>IFERROR(__xludf.DUMMYFUNCTION("""COMPUTED_VALUE"""),45007.0)</f>
        <v>45007</v>
      </c>
      <c r="F82" s="1">
        <f>IFERROR(__xludf.DUMMYFUNCTION("""COMPUTED_VALUE"""),2019.0)</f>
        <v>2019</v>
      </c>
    </row>
    <row r="83" ht="15.75" customHeight="1">
      <c r="A83" s="22"/>
      <c r="B83" s="22">
        <v>43547.0</v>
      </c>
      <c r="C83" s="11">
        <v>79.1839</v>
      </c>
      <c r="D83" s="20" t="str">
        <f>IFERROR(__xludf.DUMMYFUNCTION("SPLIT(B83, "","")"),"Saturday")</f>
        <v>Saturday</v>
      </c>
      <c r="E83" s="23">
        <f>IFERROR(__xludf.DUMMYFUNCTION("""COMPUTED_VALUE"""),45008.0)</f>
        <v>45008</v>
      </c>
      <c r="F83" s="1">
        <f>IFERROR(__xludf.DUMMYFUNCTION("""COMPUTED_VALUE"""),2019.0)</f>
        <v>2019</v>
      </c>
    </row>
    <row r="84" ht="15.75" customHeight="1">
      <c r="A84" s="22"/>
      <c r="B84" s="22">
        <v>43548.0</v>
      </c>
      <c r="C84" s="11">
        <v>67.8849</v>
      </c>
      <c r="D84" s="20" t="str">
        <f>IFERROR(__xludf.DUMMYFUNCTION("SPLIT(B84, "","")"),"Sunday")</f>
        <v>Sunday</v>
      </c>
      <c r="E84" s="23">
        <f>IFERROR(__xludf.DUMMYFUNCTION("""COMPUTED_VALUE"""),45009.0)</f>
        <v>45009</v>
      </c>
      <c r="F84" s="1">
        <f>IFERROR(__xludf.DUMMYFUNCTION("""COMPUTED_VALUE"""),2019.0)</f>
        <v>2019</v>
      </c>
    </row>
    <row r="85" ht="15.75" customHeight="1">
      <c r="A85" s="22"/>
      <c r="B85" s="22">
        <v>43549.0</v>
      </c>
      <c r="C85" s="11">
        <v>62.4032</v>
      </c>
      <c r="D85" s="20" t="str">
        <f>IFERROR(__xludf.DUMMYFUNCTION("SPLIT(B85, "","")"),"Monday")</f>
        <v>Monday</v>
      </c>
      <c r="E85" s="23">
        <f>IFERROR(__xludf.DUMMYFUNCTION("""COMPUTED_VALUE"""),45010.0)</f>
        <v>45010</v>
      </c>
      <c r="F85" s="1">
        <f>IFERROR(__xludf.DUMMYFUNCTION("""COMPUTED_VALUE"""),2019.0)</f>
        <v>2019</v>
      </c>
    </row>
    <row r="86" ht="15.75" customHeight="1">
      <c r="A86" s="22"/>
      <c r="B86" s="22">
        <v>43550.0</v>
      </c>
      <c r="C86" s="11">
        <v>63.0121</v>
      </c>
      <c r="D86" s="20" t="str">
        <f>IFERROR(__xludf.DUMMYFUNCTION("SPLIT(B86, "","")"),"Tuesday")</f>
        <v>Tuesday</v>
      </c>
      <c r="E86" s="23">
        <f>IFERROR(__xludf.DUMMYFUNCTION("""COMPUTED_VALUE"""),45011.0)</f>
        <v>45011</v>
      </c>
      <c r="F86" s="1">
        <f>IFERROR(__xludf.DUMMYFUNCTION("""COMPUTED_VALUE"""),2019.0)</f>
        <v>2019</v>
      </c>
    </row>
    <row r="87" ht="15.75" customHeight="1">
      <c r="A87" s="22"/>
      <c r="B87" s="22">
        <v>43551.0</v>
      </c>
      <c r="C87" s="11">
        <v>73.9406</v>
      </c>
      <c r="D87" s="20" t="str">
        <f>IFERROR(__xludf.DUMMYFUNCTION("SPLIT(B87, "","")"),"Wednesday")</f>
        <v>Wednesday</v>
      </c>
      <c r="E87" s="23">
        <f>IFERROR(__xludf.DUMMYFUNCTION("""COMPUTED_VALUE"""),45012.0)</f>
        <v>45012</v>
      </c>
      <c r="F87" s="1">
        <f>IFERROR(__xludf.DUMMYFUNCTION("""COMPUTED_VALUE"""),2019.0)</f>
        <v>2019</v>
      </c>
    </row>
    <row r="88" ht="15.75" customHeight="1">
      <c r="A88" s="22"/>
      <c r="B88" s="22">
        <v>43552.0</v>
      </c>
      <c r="C88" s="11">
        <v>86.4275</v>
      </c>
      <c r="D88" s="20" t="str">
        <f>IFERROR(__xludf.DUMMYFUNCTION("SPLIT(B88, "","")"),"Thursday")</f>
        <v>Thursday</v>
      </c>
      <c r="E88" s="23">
        <f>IFERROR(__xludf.DUMMYFUNCTION("""COMPUTED_VALUE"""),45013.0)</f>
        <v>45013</v>
      </c>
      <c r="F88" s="1">
        <f>IFERROR(__xludf.DUMMYFUNCTION("""COMPUTED_VALUE"""),2019.0)</f>
        <v>2019</v>
      </c>
    </row>
    <row r="89" ht="15.75" customHeight="1">
      <c r="A89" s="22"/>
      <c r="B89" s="22">
        <v>43553.0</v>
      </c>
      <c r="C89" s="11">
        <v>91.2026</v>
      </c>
      <c r="D89" s="20" t="str">
        <f>IFERROR(__xludf.DUMMYFUNCTION("SPLIT(B89, "","")"),"Friday")</f>
        <v>Friday</v>
      </c>
      <c r="E89" s="23">
        <f>IFERROR(__xludf.DUMMYFUNCTION("""COMPUTED_VALUE"""),45014.0)</f>
        <v>45014</v>
      </c>
      <c r="F89" s="1">
        <f>IFERROR(__xludf.DUMMYFUNCTION("""COMPUTED_VALUE"""),2019.0)</f>
        <v>2019</v>
      </c>
    </row>
    <row r="90" ht="15.75" customHeight="1">
      <c r="A90" s="22"/>
      <c r="B90" s="22">
        <v>43554.0</v>
      </c>
      <c r="C90" s="11">
        <v>94.7007</v>
      </c>
      <c r="D90" s="20" t="str">
        <f>IFERROR(__xludf.DUMMYFUNCTION("SPLIT(B90, "","")"),"Saturday")</f>
        <v>Saturday</v>
      </c>
      <c r="E90" s="23">
        <f>IFERROR(__xludf.DUMMYFUNCTION("""COMPUTED_VALUE"""),45015.0)</f>
        <v>45015</v>
      </c>
      <c r="F90" s="1">
        <f>IFERROR(__xludf.DUMMYFUNCTION("""COMPUTED_VALUE"""),2019.0)</f>
        <v>2019</v>
      </c>
    </row>
    <row r="91" ht="15.75" customHeight="1">
      <c r="A91" s="22"/>
      <c r="B91" s="22">
        <v>43555.0</v>
      </c>
      <c r="C91" s="11">
        <v>110.1034</v>
      </c>
      <c r="D91" s="20" t="str">
        <f>IFERROR(__xludf.DUMMYFUNCTION("SPLIT(B91, "","")"),"Sunday")</f>
        <v>Sunday</v>
      </c>
      <c r="E91" s="23">
        <f>IFERROR(__xludf.DUMMYFUNCTION("""COMPUTED_VALUE"""),45016.0)</f>
        <v>45016</v>
      </c>
      <c r="F91" s="1">
        <f>IFERROR(__xludf.DUMMYFUNCTION("""COMPUTED_VALUE"""),2019.0)</f>
        <v>2019</v>
      </c>
    </row>
    <row r="92" ht="15.75" customHeight="1">
      <c r="A92" s="22"/>
      <c r="B92" s="22">
        <v>43556.0</v>
      </c>
      <c r="C92" s="11">
        <v>107.1544</v>
      </c>
      <c r="D92" s="20" t="str">
        <f>IFERROR(__xludf.DUMMYFUNCTION("SPLIT(B92, "","")"),"Monday")</f>
        <v>Monday</v>
      </c>
      <c r="E92" s="23">
        <f>IFERROR(__xludf.DUMMYFUNCTION("""COMPUTED_VALUE"""),45017.0)</f>
        <v>45017</v>
      </c>
      <c r="F92" s="1">
        <f>IFERROR(__xludf.DUMMYFUNCTION("""COMPUTED_VALUE"""),2019.0)</f>
        <v>2019</v>
      </c>
    </row>
    <row r="93" ht="15.75" customHeight="1">
      <c r="A93" s="22"/>
      <c r="B93" s="22">
        <v>43557.0</v>
      </c>
      <c r="C93" s="11">
        <v>106.7727</v>
      </c>
      <c r="D93" s="20" t="str">
        <f>IFERROR(__xludf.DUMMYFUNCTION("SPLIT(B93, "","")"),"Tuesday")</f>
        <v>Tuesday</v>
      </c>
      <c r="E93" s="23">
        <f>IFERROR(__xludf.DUMMYFUNCTION("""COMPUTED_VALUE"""),45018.0)</f>
        <v>45018</v>
      </c>
      <c r="F93" s="1">
        <f>IFERROR(__xludf.DUMMYFUNCTION("""COMPUTED_VALUE"""),2019.0)</f>
        <v>2019</v>
      </c>
    </row>
    <row r="94" ht="15.75" customHeight="1">
      <c r="A94" s="22"/>
      <c r="B94" s="22">
        <v>43558.0</v>
      </c>
      <c r="C94" s="11">
        <v>95.3163</v>
      </c>
      <c r="D94" s="20" t="str">
        <f>IFERROR(__xludf.DUMMYFUNCTION("SPLIT(B94, "","")"),"Wednesday")</f>
        <v>Wednesday</v>
      </c>
      <c r="E94" s="23">
        <f>IFERROR(__xludf.DUMMYFUNCTION("""COMPUTED_VALUE"""),45019.0)</f>
        <v>45019</v>
      </c>
      <c r="F94" s="1">
        <f>IFERROR(__xludf.DUMMYFUNCTION("""COMPUTED_VALUE"""),2019.0)</f>
        <v>2019</v>
      </c>
    </row>
    <row r="95" ht="15.75" customHeight="1">
      <c r="A95" s="22"/>
      <c r="B95" s="22">
        <v>43559.0</v>
      </c>
      <c r="C95" s="11">
        <v>79.5977</v>
      </c>
      <c r="D95" s="20" t="str">
        <f>IFERROR(__xludf.DUMMYFUNCTION("SPLIT(B95, "","")"),"Thursday")</f>
        <v>Thursday</v>
      </c>
      <c r="E95" s="23">
        <f>IFERROR(__xludf.DUMMYFUNCTION("""COMPUTED_VALUE"""),45020.0)</f>
        <v>45020</v>
      </c>
      <c r="F95" s="1">
        <f>IFERROR(__xludf.DUMMYFUNCTION("""COMPUTED_VALUE"""),2019.0)</f>
        <v>2019</v>
      </c>
    </row>
    <row r="96" ht="15.75" customHeight="1">
      <c r="A96" s="22"/>
      <c r="B96" s="22">
        <v>43560.0</v>
      </c>
      <c r="C96" s="11">
        <v>67.8927</v>
      </c>
      <c r="D96" s="20" t="str">
        <f>IFERROR(__xludf.DUMMYFUNCTION("SPLIT(B96, "","")"),"Friday")</f>
        <v>Friday</v>
      </c>
      <c r="E96" s="23">
        <f>IFERROR(__xludf.DUMMYFUNCTION("""COMPUTED_VALUE"""),45021.0)</f>
        <v>45021</v>
      </c>
      <c r="F96" s="1">
        <f>IFERROR(__xludf.DUMMYFUNCTION("""COMPUTED_VALUE"""),2019.0)</f>
        <v>2019</v>
      </c>
    </row>
    <row r="97" ht="15.75" customHeight="1">
      <c r="A97" s="22"/>
      <c r="B97" s="22">
        <v>43561.0</v>
      </c>
      <c r="C97" s="11">
        <v>63.285</v>
      </c>
      <c r="D97" s="20" t="str">
        <f>IFERROR(__xludf.DUMMYFUNCTION("SPLIT(B97, "","")"),"Saturday")</f>
        <v>Saturday</v>
      </c>
      <c r="E97" s="23">
        <f>IFERROR(__xludf.DUMMYFUNCTION("""COMPUTED_VALUE"""),45022.0)</f>
        <v>45022</v>
      </c>
      <c r="F97" s="1">
        <f>IFERROR(__xludf.DUMMYFUNCTION("""COMPUTED_VALUE"""),2019.0)</f>
        <v>2019</v>
      </c>
    </row>
    <row r="98" ht="15.75" customHeight="1">
      <c r="A98" s="22"/>
      <c r="B98" s="22">
        <v>43562.0</v>
      </c>
      <c r="C98" s="11">
        <v>66.9827</v>
      </c>
      <c r="D98" s="20" t="str">
        <f>IFERROR(__xludf.DUMMYFUNCTION("SPLIT(B98, "","")"),"Sunday")</f>
        <v>Sunday</v>
      </c>
      <c r="E98" s="23">
        <f>IFERROR(__xludf.DUMMYFUNCTION("""COMPUTED_VALUE"""),45023.0)</f>
        <v>45023</v>
      </c>
      <c r="F98" s="1">
        <f>IFERROR(__xludf.DUMMYFUNCTION("""COMPUTED_VALUE"""),2019.0)</f>
        <v>2019</v>
      </c>
    </row>
    <row r="99" ht="15.75" customHeight="1">
      <c r="A99" s="22"/>
      <c r="B99" s="22">
        <v>43563.0</v>
      </c>
      <c r="C99" s="11">
        <v>76.4441</v>
      </c>
      <c r="D99" s="20" t="str">
        <f>IFERROR(__xludf.DUMMYFUNCTION("SPLIT(B99, "","")"),"Monday")</f>
        <v>Monday</v>
      </c>
      <c r="E99" s="23">
        <f>IFERROR(__xludf.DUMMYFUNCTION("""COMPUTED_VALUE"""),45024.0)</f>
        <v>45024</v>
      </c>
      <c r="F99" s="1">
        <f>IFERROR(__xludf.DUMMYFUNCTION("""COMPUTED_VALUE"""),2019.0)</f>
        <v>2019</v>
      </c>
    </row>
    <row r="100" ht="15.75" customHeight="1">
      <c r="A100" s="22"/>
      <c r="B100" s="22">
        <v>43564.0</v>
      </c>
      <c r="C100" s="11">
        <v>85.8896</v>
      </c>
      <c r="D100" s="20" t="str">
        <f>IFERROR(__xludf.DUMMYFUNCTION("SPLIT(B100, "","")"),"Tuesday")</f>
        <v>Tuesday</v>
      </c>
      <c r="E100" s="23">
        <f>IFERROR(__xludf.DUMMYFUNCTION("""COMPUTED_VALUE"""),45025.0)</f>
        <v>45025</v>
      </c>
      <c r="F100" s="1">
        <f>IFERROR(__xludf.DUMMYFUNCTION("""COMPUTED_VALUE"""),2019.0)</f>
        <v>2019</v>
      </c>
    </row>
    <row r="101" ht="15.75" customHeight="1">
      <c r="A101" s="22"/>
      <c r="B101" s="22">
        <v>43565.0</v>
      </c>
      <c r="C101" s="11">
        <v>87.9979</v>
      </c>
      <c r="D101" s="20" t="str">
        <f>IFERROR(__xludf.DUMMYFUNCTION("SPLIT(B101, "","")"),"Wednesday")</f>
        <v>Wednesday</v>
      </c>
      <c r="E101" s="23">
        <f>IFERROR(__xludf.DUMMYFUNCTION("""COMPUTED_VALUE"""),45026.0)</f>
        <v>45026</v>
      </c>
      <c r="F101" s="1">
        <f>IFERROR(__xludf.DUMMYFUNCTION("""COMPUTED_VALUE"""),2019.0)</f>
        <v>2019</v>
      </c>
    </row>
    <row r="102" ht="15.75" customHeight="1">
      <c r="A102" s="22"/>
      <c r="B102" s="22">
        <v>43566.0</v>
      </c>
      <c r="C102" s="11">
        <v>92.1732</v>
      </c>
      <c r="D102" s="20" t="str">
        <f>IFERROR(__xludf.DUMMYFUNCTION("SPLIT(B102, "","")"),"Thursday")</f>
        <v>Thursday</v>
      </c>
      <c r="E102" s="23">
        <f>IFERROR(__xludf.DUMMYFUNCTION("""COMPUTED_VALUE"""),45027.0)</f>
        <v>45027</v>
      </c>
      <c r="F102" s="1">
        <f>IFERROR(__xludf.DUMMYFUNCTION("""COMPUTED_VALUE"""),2019.0)</f>
        <v>2019</v>
      </c>
    </row>
    <row r="103" ht="15.75" customHeight="1">
      <c r="A103" s="22"/>
      <c r="B103" s="22">
        <v>43567.0</v>
      </c>
      <c r="C103" s="11">
        <v>108.4666</v>
      </c>
      <c r="D103" s="20" t="str">
        <f>IFERROR(__xludf.DUMMYFUNCTION("SPLIT(B103, "","")"),"Friday")</f>
        <v>Friday</v>
      </c>
      <c r="E103" s="23">
        <f>IFERROR(__xludf.DUMMYFUNCTION("""COMPUTED_VALUE"""),45028.0)</f>
        <v>45028</v>
      </c>
      <c r="F103" s="1">
        <f>IFERROR(__xludf.DUMMYFUNCTION("""COMPUTED_VALUE"""),2019.0)</f>
        <v>2019</v>
      </c>
    </row>
    <row r="104" ht="15.75" customHeight="1">
      <c r="A104" s="22"/>
      <c r="B104" s="22">
        <v>43568.0</v>
      </c>
      <c r="C104" s="11">
        <v>107.8745</v>
      </c>
      <c r="D104" s="20" t="str">
        <f>IFERROR(__xludf.DUMMYFUNCTION("SPLIT(B104, "","")"),"Saturday")</f>
        <v>Saturday</v>
      </c>
      <c r="E104" s="23">
        <f>IFERROR(__xludf.DUMMYFUNCTION("""COMPUTED_VALUE"""),45029.0)</f>
        <v>45029</v>
      </c>
      <c r="F104" s="1">
        <f>IFERROR(__xludf.DUMMYFUNCTION("""COMPUTED_VALUE"""),2019.0)</f>
        <v>2019</v>
      </c>
    </row>
    <row r="105" ht="15.75" customHeight="1">
      <c r="A105" s="22"/>
      <c r="B105" s="22">
        <v>43569.0</v>
      </c>
      <c r="C105" s="11">
        <v>107.8574</v>
      </c>
      <c r="D105" s="20" t="str">
        <f>IFERROR(__xludf.DUMMYFUNCTION("SPLIT(B105, "","")"),"Sunday")</f>
        <v>Sunday</v>
      </c>
      <c r="E105" s="23">
        <f>IFERROR(__xludf.DUMMYFUNCTION("""COMPUTED_VALUE"""),45030.0)</f>
        <v>45030</v>
      </c>
      <c r="F105" s="1">
        <f>IFERROR(__xludf.DUMMYFUNCTION("""COMPUTED_VALUE"""),2019.0)</f>
        <v>2019</v>
      </c>
    </row>
    <row r="106" ht="15.75" customHeight="1">
      <c r="A106" s="22"/>
      <c r="B106" s="22">
        <v>43570.0</v>
      </c>
      <c r="C106" s="11">
        <v>90.6691</v>
      </c>
      <c r="D106" s="20" t="str">
        <f>IFERROR(__xludf.DUMMYFUNCTION("SPLIT(B106, "","")"),"Monday")</f>
        <v>Monday</v>
      </c>
      <c r="E106" s="23">
        <f>IFERROR(__xludf.DUMMYFUNCTION("""COMPUTED_VALUE"""),45031.0)</f>
        <v>45031</v>
      </c>
      <c r="F106" s="1">
        <f>IFERROR(__xludf.DUMMYFUNCTION("""COMPUTED_VALUE"""),2019.0)</f>
        <v>2019</v>
      </c>
    </row>
    <row r="107" ht="15.75" customHeight="1">
      <c r="A107" s="22"/>
      <c r="B107" s="22">
        <v>43571.0</v>
      </c>
      <c r="C107" s="11">
        <v>76.2283</v>
      </c>
      <c r="D107" s="20" t="str">
        <f>IFERROR(__xludf.DUMMYFUNCTION("SPLIT(B107, "","")"),"Tuesday")</f>
        <v>Tuesday</v>
      </c>
      <c r="E107" s="23">
        <f>IFERROR(__xludf.DUMMYFUNCTION("""COMPUTED_VALUE"""),45032.0)</f>
        <v>45032</v>
      </c>
      <c r="F107" s="1">
        <f>IFERROR(__xludf.DUMMYFUNCTION("""COMPUTED_VALUE"""),2019.0)</f>
        <v>2019</v>
      </c>
    </row>
    <row r="108" ht="15.75" customHeight="1">
      <c r="A108" s="22"/>
      <c r="B108" s="22">
        <v>43572.0</v>
      </c>
      <c r="C108" s="11">
        <v>66.4869</v>
      </c>
      <c r="D108" s="20" t="str">
        <f>IFERROR(__xludf.DUMMYFUNCTION("SPLIT(B108, "","")"),"Wednesday")</f>
        <v>Wednesday</v>
      </c>
      <c r="E108" s="23">
        <f>IFERROR(__xludf.DUMMYFUNCTION("""COMPUTED_VALUE"""),45033.0)</f>
        <v>45033</v>
      </c>
      <c r="F108" s="1">
        <f>IFERROR(__xludf.DUMMYFUNCTION("""COMPUTED_VALUE"""),2019.0)</f>
        <v>2019</v>
      </c>
    </row>
    <row r="109" ht="15.75" customHeight="1">
      <c r="A109" s="22"/>
      <c r="B109" s="22">
        <v>43573.0</v>
      </c>
      <c r="C109" s="11">
        <v>63.8654</v>
      </c>
      <c r="D109" s="20" t="str">
        <f>IFERROR(__xludf.DUMMYFUNCTION("SPLIT(B109, "","")"),"Thursday")</f>
        <v>Thursday</v>
      </c>
      <c r="E109" s="23">
        <f>IFERROR(__xludf.DUMMYFUNCTION("""COMPUTED_VALUE"""),45034.0)</f>
        <v>45034</v>
      </c>
      <c r="F109" s="1">
        <f>IFERROR(__xludf.DUMMYFUNCTION("""COMPUTED_VALUE"""),2019.0)</f>
        <v>2019</v>
      </c>
    </row>
    <row r="110" ht="15.75" customHeight="1">
      <c r="A110" s="22"/>
      <c r="B110" s="22">
        <v>43574.0</v>
      </c>
      <c r="C110" s="11">
        <v>60.5596</v>
      </c>
      <c r="D110" s="20" t="str">
        <f>IFERROR(__xludf.DUMMYFUNCTION("SPLIT(B110, "","")"),"Friday")</f>
        <v>Friday</v>
      </c>
      <c r="E110" s="23">
        <f>IFERROR(__xludf.DUMMYFUNCTION("""COMPUTED_VALUE"""),45035.0)</f>
        <v>45035</v>
      </c>
      <c r="F110" s="1">
        <f>IFERROR(__xludf.DUMMYFUNCTION("""COMPUTED_VALUE"""),2019.0)</f>
        <v>2019</v>
      </c>
    </row>
    <row r="111" ht="15.75" customHeight="1">
      <c r="A111" s="22"/>
      <c r="B111" s="22">
        <v>43575.0</v>
      </c>
      <c r="C111" s="11">
        <v>76.4854</v>
      </c>
      <c r="D111" s="20" t="str">
        <f>IFERROR(__xludf.DUMMYFUNCTION("SPLIT(B111, "","")"),"Saturday")</f>
        <v>Saturday</v>
      </c>
      <c r="E111" s="23">
        <f>IFERROR(__xludf.DUMMYFUNCTION("""COMPUTED_VALUE"""),45036.0)</f>
        <v>45036</v>
      </c>
      <c r="F111" s="1">
        <f>IFERROR(__xludf.DUMMYFUNCTION("""COMPUTED_VALUE"""),2019.0)</f>
        <v>2019</v>
      </c>
    </row>
    <row r="112" ht="15.75" customHeight="1">
      <c r="A112" s="22"/>
      <c r="B112" s="22">
        <v>43576.0</v>
      </c>
      <c r="C112" s="11">
        <v>86.6148</v>
      </c>
      <c r="D112" s="20" t="str">
        <f>IFERROR(__xludf.DUMMYFUNCTION("SPLIT(B112, "","")"),"Sunday")</f>
        <v>Sunday</v>
      </c>
      <c r="E112" s="23">
        <f>IFERROR(__xludf.DUMMYFUNCTION("""COMPUTED_VALUE"""),45037.0)</f>
        <v>45037</v>
      </c>
      <c r="F112" s="1">
        <f>IFERROR(__xludf.DUMMYFUNCTION("""COMPUTED_VALUE"""),2019.0)</f>
        <v>2019</v>
      </c>
    </row>
    <row r="113" ht="15.75" customHeight="1">
      <c r="A113" s="22"/>
      <c r="B113" s="22">
        <v>43577.0</v>
      </c>
      <c r="C113" s="11">
        <v>89.0339</v>
      </c>
      <c r="D113" s="20" t="str">
        <f>IFERROR(__xludf.DUMMYFUNCTION("SPLIT(B113, "","")"),"Monday")</f>
        <v>Monday</v>
      </c>
      <c r="E113" s="23">
        <f>IFERROR(__xludf.DUMMYFUNCTION("""COMPUTED_VALUE"""),45038.0)</f>
        <v>45038</v>
      </c>
      <c r="F113" s="1">
        <f>IFERROR(__xludf.DUMMYFUNCTION("""COMPUTED_VALUE"""),2019.0)</f>
        <v>2019</v>
      </c>
    </row>
    <row r="114" ht="15.75" customHeight="1">
      <c r="A114" s="22"/>
      <c r="B114" s="22">
        <v>43578.0</v>
      </c>
      <c r="C114" s="11">
        <v>93.6984</v>
      </c>
      <c r="D114" s="20" t="str">
        <f>IFERROR(__xludf.DUMMYFUNCTION("SPLIT(B114, "","")"),"Tuesday")</f>
        <v>Tuesday</v>
      </c>
      <c r="E114" s="23">
        <f>IFERROR(__xludf.DUMMYFUNCTION("""COMPUTED_VALUE"""),45039.0)</f>
        <v>45039</v>
      </c>
      <c r="F114" s="1">
        <f>IFERROR(__xludf.DUMMYFUNCTION("""COMPUTED_VALUE"""),2019.0)</f>
        <v>2019</v>
      </c>
    </row>
    <row r="115" ht="15.75" customHeight="1">
      <c r="A115" s="22"/>
      <c r="B115" s="22">
        <v>43579.0</v>
      </c>
      <c r="C115" s="11">
        <v>110.6836</v>
      </c>
      <c r="D115" s="20" t="str">
        <f>IFERROR(__xludf.DUMMYFUNCTION("SPLIT(B115, "","")"),"Wednesday")</f>
        <v>Wednesday</v>
      </c>
      <c r="E115" s="23">
        <f>IFERROR(__xludf.DUMMYFUNCTION("""COMPUTED_VALUE"""),45040.0)</f>
        <v>45040</v>
      </c>
      <c r="F115" s="1">
        <f>IFERROR(__xludf.DUMMYFUNCTION("""COMPUTED_VALUE"""),2019.0)</f>
        <v>2019</v>
      </c>
    </row>
    <row r="116" ht="15.75" customHeight="1">
      <c r="A116" s="22"/>
      <c r="B116" s="22">
        <v>43580.0</v>
      </c>
      <c r="C116" s="11">
        <v>110.7837</v>
      </c>
      <c r="D116" s="20" t="str">
        <f>IFERROR(__xludf.DUMMYFUNCTION("SPLIT(B116, "","")"),"Thursday")</f>
        <v>Thursday</v>
      </c>
      <c r="E116" s="23">
        <f>IFERROR(__xludf.DUMMYFUNCTION("""COMPUTED_VALUE"""),45041.0)</f>
        <v>45041</v>
      </c>
      <c r="F116" s="1">
        <f>IFERROR(__xludf.DUMMYFUNCTION("""COMPUTED_VALUE"""),2019.0)</f>
        <v>2019</v>
      </c>
    </row>
    <row r="117" ht="15.75" customHeight="1">
      <c r="A117" s="22"/>
      <c r="B117" s="22">
        <v>43581.0</v>
      </c>
      <c r="C117" s="11">
        <v>106.1196</v>
      </c>
      <c r="D117" s="20" t="str">
        <f>IFERROR(__xludf.DUMMYFUNCTION("SPLIT(B117, "","")"),"Friday")</f>
        <v>Friday</v>
      </c>
      <c r="E117" s="23">
        <f>IFERROR(__xludf.DUMMYFUNCTION("""COMPUTED_VALUE"""),45042.0)</f>
        <v>45042</v>
      </c>
      <c r="F117" s="1">
        <f>IFERROR(__xludf.DUMMYFUNCTION("""COMPUTED_VALUE"""),2019.0)</f>
        <v>2019</v>
      </c>
    </row>
    <row r="118" ht="15.75" customHeight="1">
      <c r="A118" s="22"/>
      <c r="B118" s="22">
        <v>43582.0</v>
      </c>
      <c r="C118" s="11">
        <v>91.4711</v>
      </c>
      <c r="D118" s="20" t="str">
        <f>IFERROR(__xludf.DUMMYFUNCTION("SPLIT(B118, "","")"),"Saturday")</f>
        <v>Saturday</v>
      </c>
      <c r="E118" s="23">
        <f>IFERROR(__xludf.DUMMYFUNCTION("""COMPUTED_VALUE"""),45043.0)</f>
        <v>45043</v>
      </c>
      <c r="F118" s="1">
        <f>IFERROR(__xludf.DUMMYFUNCTION("""COMPUTED_VALUE"""),2019.0)</f>
        <v>2019</v>
      </c>
    </row>
    <row r="119" ht="15.75" customHeight="1">
      <c r="A119" s="22"/>
      <c r="B119" s="22">
        <v>43583.0</v>
      </c>
      <c r="C119" s="11">
        <v>76.9246</v>
      </c>
      <c r="D119" s="20" t="str">
        <f>IFERROR(__xludf.DUMMYFUNCTION("SPLIT(B119, "","")"),"Sunday")</f>
        <v>Sunday</v>
      </c>
      <c r="E119" s="23">
        <f>IFERROR(__xludf.DUMMYFUNCTION("""COMPUTED_VALUE"""),45044.0)</f>
        <v>45044</v>
      </c>
      <c r="F119" s="1">
        <f>IFERROR(__xludf.DUMMYFUNCTION("""COMPUTED_VALUE"""),2019.0)</f>
        <v>2019</v>
      </c>
    </row>
    <row r="120" ht="15.75" customHeight="1">
      <c r="A120" s="22"/>
      <c r="B120" s="22">
        <v>43584.0</v>
      </c>
      <c r="C120" s="11">
        <v>71.0281</v>
      </c>
      <c r="D120" s="20" t="str">
        <f>IFERROR(__xludf.DUMMYFUNCTION("SPLIT(B120, "","")"),"Monday")</f>
        <v>Monday</v>
      </c>
      <c r="E120" s="23">
        <f>IFERROR(__xludf.DUMMYFUNCTION("""COMPUTED_VALUE"""),45045.0)</f>
        <v>45045</v>
      </c>
      <c r="F120" s="1">
        <f>IFERROR(__xludf.DUMMYFUNCTION("""COMPUTED_VALUE"""),2019.0)</f>
        <v>2019</v>
      </c>
    </row>
    <row r="121" ht="15.75" customHeight="1">
      <c r="A121" s="22"/>
      <c r="B121" s="22">
        <v>43585.0</v>
      </c>
      <c r="C121" s="11">
        <v>66.5992</v>
      </c>
      <c r="D121" s="20" t="str">
        <f>IFERROR(__xludf.DUMMYFUNCTION("SPLIT(B121, "","")"),"Tuesday")</f>
        <v>Tuesday</v>
      </c>
      <c r="E121" s="23">
        <f>IFERROR(__xludf.DUMMYFUNCTION("""COMPUTED_VALUE"""),45046.0)</f>
        <v>45046</v>
      </c>
      <c r="F121" s="1">
        <f>IFERROR(__xludf.DUMMYFUNCTION("""COMPUTED_VALUE"""),2019.0)</f>
        <v>2019</v>
      </c>
    </row>
    <row r="122" ht="15.75" customHeight="1">
      <c r="A122" s="22"/>
      <c r="B122" s="22">
        <v>43586.0</v>
      </c>
      <c r="C122" s="11">
        <v>62.0754</v>
      </c>
      <c r="D122" s="20" t="str">
        <f>IFERROR(__xludf.DUMMYFUNCTION("SPLIT(B122, "","")"),"Wednesday")</f>
        <v>Wednesday</v>
      </c>
      <c r="E122" s="23">
        <f>IFERROR(__xludf.DUMMYFUNCTION("""COMPUTED_VALUE"""),45047.0)</f>
        <v>45047</v>
      </c>
      <c r="F122" s="1">
        <f>IFERROR(__xludf.DUMMYFUNCTION("""COMPUTED_VALUE"""),2019.0)</f>
        <v>2019</v>
      </c>
    </row>
    <row r="123" ht="15.75" customHeight="1">
      <c r="A123" s="22"/>
      <c r="B123" s="22">
        <v>43587.0</v>
      </c>
      <c r="C123" s="11">
        <v>77.0295</v>
      </c>
      <c r="D123" s="20" t="str">
        <f>IFERROR(__xludf.DUMMYFUNCTION("SPLIT(B123, "","")"),"Thursday")</f>
        <v>Thursday</v>
      </c>
      <c r="E123" s="23">
        <f>IFERROR(__xludf.DUMMYFUNCTION("""COMPUTED_VALUE"""),45048.0)</f>
        <v>45048</v>
      </c>
      <c r="F123" s="1">
        <f>IFERROR(__xludf.DUMMYFUNCTION("""COMPUTED_VALUE"""),2019.0)</f>
        <v>2019</v>
      </c>
    </row>
    <row r="124" ht="15.75" customHeight="1">
      <c r="A124" s="22"/>
      <c r="B124" s="22">
        <v>43588.0</v>
      </c>
      <c r="C124" s="11">
        <v>88.5032</v>
      </c>
      <c r="D124" s="20" t="str">
        <f>IFERROR(__xludf.DUMMYFUNCTION("SPLIT(B124, "","")"),"Friday")</f>
        <v>Friday</v>
      </c>
      <c r="E124" s="23">
        <f>IFERROR(__xludf.DUMMYFUNCTION("""COMPUTED_VALUE"""),45049.0)</f>
        <v>45049</v>
      </c>
      <c r="F124" s="1">
        <f>IFERROR(__xludf.DUMMYFUNCTION("""COMPUTED_VALUE"""),2019.0)</f>
        <v>2019</v>
      </c>
    </row>
    <row r="125" ht="15.75" customHeight="1">
      <c r="A125" s="22"/>
      <c r="B125" s="22">
        <v>43589.0</v>
      </c>
      <c r="C125" s="11">
        <v>86.244</v>
      </c>
      <c r="D125" s="20" t="str">
        <f>IFERROR(__xludf.DUMMYFUNCTION("SPLIT(B125, "","")"),"Saturday")</f>
        <v>Saturday</v>
      </c>
      <c r="E125" s="23">
        <f>IFERROR(__xludf.DUMMYFUNCTION("""COMPUTED_VALUE"""),45050.0)</f>
        <v>45050</v>
      </c>
      <c r="F125" s="1">
        <f>IFERROR(__xludf.DUMMYFUNCTION("""COMPUTED_VALUE"""),2019.0)</f>
        <v>2019</v>
      </c>
    </row>
    <row r="126" ht="15.75" customHeight="1">
      <c r="A126" s="22"/>
      <c r="B126" s="22">
        <v>43590.0</v>
      </c>
      <c r="C126" s="11">
        <v>93.3385</v>
      </c>
      <c r="D126" s="20" t="str">
        <f>IFERROR(__xludf.DUMMYFUNCTION("SPLIT(B126, "","")"),"Sunday")</f>
        <v>Sunday</v>
      </c>
      <c r="E126" s="23">
        <f>IFERROR(__xludf.DUMMYFUNCTION("""COMPUTED_VALUE"""),45051.0)</f>
        <v>45051</v>
      </c>
      <c r="F126" s="1">
        <f>IFERROR(__xludf.DUMMYFUNCTION("""COMPUTED_VALUE"""),2019.0)</f>
        <v>2019</v>
      </c>
    </row>
    <row r="127" ht="15.75" customHeight="1">
      <c r="A127" s="22"/>
      <c r="B127" s="22">
        <v>43591.0</v>
      </c>
      <c r="C127" s="11">
        <v>106.9338</v>
      </c>
      <c r="D127" s="20" t="str">
        <f>IFERROR(__xludf.DUMMYFUNCTION("SPLIT(B127, "","")"),"Monday")</f>
        <v>Monday</v>
      </c>
      <c r="E127" s="23">
        <f>IFERROR(__xludf.DUMMYFUNCTION("""COMPUTED_VALUE"""),45052.0)</f>
        <v>45052</v>
      </c>
      <c r="F127" s="1">
        <f>IFERROR(__xludf.DUMMYFUNCTION("""COMPUTED_VALUE"""),2019.0)</f>
        <v>2019</v>
      </c>
    </row>
    <row r="128" ht="15.75" customHeight="1">
      <c r="A128" s="22"/>
      <c r="B128" s="22">
        <v>43592.0</v>
      </c>
      <c r="C128" s="11">
        <v>101.1462</v>
      </c>
      <c r="D128" s="20" t="str">
        <f>IFERROR(__xludf.DUMMYFUNCTION("SPLIT(B128, "","")"),"Tuesday")</f>
        <v>Tuesday</v>
      </c>
      <c r="E128" s="23">
        <f>IFERROR(__xludf.DUMMYFUNCTION("""COMPUTED_VALUE"""),45053.0)</f>
        <v>45053</v>
      </c>
      <c r="F128" s="1">
        <f>IFERROR(__xludf.DUMMYFUNCTION("""COMPUTED_VALUE"""),2019.0)</f>
        <v>2019</v>
      </c>
    </row>
    <row r="129" ht="15.75" customHeight="1">
      <c r="A129" s="22"/>
      <c r="B129" s="22">
        <v>43593.0</v>
      </c>
      <c r="C129" s="11">
        <v>98.2014</v>
      </c>
      <c r="D129" s="20" t="str">
        <f>IFERROR(__xludf.DUMMYFUNCTION("SPLIT(B129, "","")"),"Wednesday")</f>
        <v>Wednesday</v>
      </c>
      <c r="E129" s="23">
        <f>IFERROR(__xludf.DUMMYFUNCTION("""COMPUTED_VALUE"""),45054.0)</f>
        <v>45054</v>
      </c>
      <c r="F129" s="1">
        <f>IFERROR(__xludf.DUMMYFUNCTION("""COMPUTED_VALUE"""),2019.0)</f>
        <v>2019</v>
      </c>
    </row>
    <row r="130" ht="15.75" customHeight="1">
      <c r="A130" s="22"/>
      <c r="B130" s="22">
        <v>43594.0</v>
      </c>
      <c r="C130" s="11">
        <v>86.1862</v>
      </c>
      <c r="D130" s="20" t="str">
        <f>IFERROR(__xludf.DUMMYFUNCTION("SPLIT(B130, "","")"),"Thursday")</f>
        <v>Thursday</v>
      </c>
      <c r="E130" s="23">
        <f>IFERROR(__xludf.DUMMYFUNCTION("""COMPUTED_VALUE"""),45055.0)</f>
        <v>45055</v>
      </c>
      <c r="F130" s="1">
        <f>IFERROR(__xludf.DUMMYFUNCTION("""COMPUTED_VALUE"""),2019.0)</f>
        <v>2019</v>
      </c>
    </row>
    <row r="131" ht="15.75" customHeight="1">
      <c r="A131" s="22"/>
      <c r="B131" s="22">
        <v>43595.0</v>
      </c>
      <c r="C131" s="11">
        <v>72.0738</v>
      </c>
      <c r="D131" s="20" t="str">
        <f>IFERROR(__xludf.DUMMYFUNCTION("SPLIT(B131, "","")"),"Friday")</f>
        <v>Friday</v>
      </c>
      <c r="E131" s="23">
        <f>IFERROR(__xludf.DUMMYFUNCTION("""COMPUTED_VALUE"""),45056.0)</f>
        <v>45056</v>
      </c>
      <c r="F131" s="1">
        <f>IFERROR(__xludf.DUMMYFUNCTION("""COMPUTED_VALUE"""),2019.0)</f>
        <v>2019</v>
      </c>
    </row>
    <row r="132" ht="15.75" customHeight="1">
      <c r="A132" s="22"/>
      <c r="B132" s="22">
        <v>43596.0</v>
      </c>
      <c r="C132" s="11">
        <v>66.0278</v>
      </c>
      <c r="D132" s="20" t="str">
        <f>IFERROR(__xludf.DUMMYFUNCTION("SPLIT(B132, "","")"),"Saturday")</f>
        <v>Saturday</v>
      </c>
      <c r="E132" s="23">
        <f>IFERROR(__xludf.DUMMYFUNCTION("""COMPUTED_VALUE"""),45057.0)</f>
        <v>45057</v>
      </c>
      <c r="F132" s="1">
        <f>IFERROR(__xludf.DUMMYFUNCTION("""COMPUTED_VALUE"""),2019.0)</f>
        <v>2019</v>
      </c>
    </row>
    <row r="133" ht="15.75" customHeight="1">
      <c r="A133" s="22"/>
      <c r="B133" s="22">
        <v>43597.0</v>
      </c>
      <c r="C133" s="11">
        <v>61.469</v>
      </c>
      <c r="D133" s="20" t="str">
        <f>IFERROR(__xludf.DUMMYFUNCTION("SPLIT(B133, "","")"),"Sunday")</f>
        <v>Sunday</v>
      </c>
      <c r="E133" s="23">
        <f>IFERROR(__xludf.DUMMYFUNCTION("""COMPUTED_VALUE"""),45058.0)</f>
        <v>45058</v>
      </c>
      <c r="F133" s="1">
        <f>IFERROR(__xludf.DUMMYFUNCTION("""COMPUTED_VALUE"""),2019.0)</f>
        <v>2019</v>
      </c>
    </row>
    <row r="134" ht="15.75" customHeight="1">
      <c r="A134" s="22"/>
      <c r="B134" s="22">
        <v>43598.0</v>
      </c>
      <c r="C134" s="11">
        <v>63.5263</v>
      </c>
      <c r="D134" s="20" t="str">
        <f>IFERROR(__xludf.DUMMYFUNCTION("SPLIT(B134, "","")"),"Monday")</f>
        <v>Monday</v>
      </c>
      <c r="E134" s="23">
        <f>IFERROR(__xludf.DUMMYFUNCTION("""COMPUTED_VALUE"""),45059.0)</f>
        <v>45059</v>
      </c>
      <c r="F134" s="1">
        <f>IFERROR(__xludf.DUMMYFUNCTION("""COMPUTED_VALUE"""),2019.0)</f>
        <v>2019</v>
      </c>
    </row>
    <row r="135" ht="15.75" customHeight="1">
      <c r="A135" s="22"/>
      <c r="B135" s="22">
        <v>43599.0</v>
      </c>
      <c r="C135" s="11">
        <v>74.3646</v>
      </c>
      <c r="D135" s="20" t="str">
        <f>IFERROR(__xludf.DUMMYFUNCTION("SPLIT(B135, "","")"),"Tuesday")</f>
        <v>Tuesday</v>
      </c>
      <c r="E135" s="23">
        <f>IFERROR(__xludf.DUMMYFUNCTION("""COMPUTED_VALUE"""),45060.0)</f>
        <v>45060</v>
      </c>
      <c r="F135" s="1">
        <f>IFERROR(__xludf.DUMMYFUNCTION("""COMPUTED_VALUE"""),2019.0)</f>
        <v>2019</v>
      </c>
    </row>
    <row r="136" ht="15.75" customHeight="1">
      <c r="A136" s="22"/>
      <c r="B136" s="22">
        <v>43600.0</v>
      </c>
      <c r="C136" s="11">
        <v>86.6512</v>
      </c>
      <c r="D136" s="20" t="str">
        <f>IFERROR(__xludf.DUMMYFUNCTION("SPLIT(B136, "","")"),"Wednesday")</f>
        <v>Wednesday</v>
      </c>
      <c r="E136" s="23">
        <f>IFERROR(__xludf.DUMMYFUNCTION("""COMPUTED_VALUE"""),45061.0)</f>
        <v>45061</v>
      </c>
      <c r="F136" s="1">
        <f>IFERROR(__xludf.DUMMYFUNCTION("""COMPUTED_VALUE"""),2019.0)</f>
        <v>2019</v>
      </c>
    </row>
    <row r="137" ht="15.75" customHeight="1">
      <c r="A137" s="22"/>
      <c r="B137" s="22">
        <v>43601.0</v>
      </c>
      <c r="C137" s="11">
        <v>83.5305</v>
      </c>
      <c r="D137" s="20" t="str">
        <f>IFERROR(__xludf.DUMMYFUNCTION("SPLIT(B137, "","")"),"Thursday")</f>
        <v>Thursday</v>
      </c>
      <c r="E137" s="23">
        <f>IFERROR(__xludf.DUMMYFUNCTION("""COMPUTED_VALUE"""),45062.0)</f>
        <v>45062</v>
      </c>
      <c r="F137" s="1">
        <f>IFERROR(__xludf.DUMMYFUNCTION("""COMPUTED_VALUE"""),2019.0)</f>
        <v>2019</v>
      </c>
    </row>
    <row r="138" ht="15.75" customHeight="1">
      <c r="A138" s="22"/>
      <c r="B138" s="22">
        <v>43602.0</v>
      </c>
      <c r="C138" s="11">
        <v>94.3514</v>
      </c>
      <c r="D138" s="20" t="str">
        <f>IFERROR(__xludf.DUMMYFUNCTION("SPLIT(B138, "","")"),"Friday")</f>
        <v>Friday</v>
      </c>
      <c r="E138" s="23">
        <f>IFERROR(__xludf.DUMMYFUNCTION("""COMPUTED_VALUE"""),45063.0)</f>
        <v>45063</v>
      </c>
      <c r="F138" s="1">
        <f>IFERROR(__xludf.DUMMYFUNCTION("""COMPUTED_VALUE"""),2019.0)</f>
        <v>2019</v>
      </c>
    </row>
    <row r="139" ht="15.75" customHeight="1">
      <c r="A139" s="22"/>
      <c r="B139" s="22">
        <v>43603.0</v>
      </c>
      <c r="C139" s="11">
        <v>110.2263</v>
      </c>
      <c r="D139" s="20" t="str">
        <f>IFERROR(__xludf.DUMMYFUNCTION("SPLIT(B139, "","")"),"Saturday")</f>
        <v>Saturday</v>
      </c>
      <c r="E139" s="23">
        <f>IFERROR(__xludf.DUMMYFUNCTION("""COMPUTED_VALUE"""),45064.0)</f>
        <v>45064</v>
      </c>
      <c r="F139" s="1">
        <f>IFERROR(__xludf.DUMMYFUNCTION("""COMPUTED_VALUE"""),2019.0)</f>
        <v>2019</v>
      </c>
    </row>
    <row r="140" ht="15.75" customHeight="1">
      <c r="A140" s="22"/>
      <c r="B140" s="22">
        <v>43604.0</v>
      </c>
      <c r="C140" s="11">
        <v>107.5508</v>
      </c>
      <c r="D140" s="20" t="str">
        <f>IFERROR(__xludf.DUMMYFUNCTION("SPLIT(B140, "","")"),"Sunday")</f>
        <v>Sunday</v>
      </c>
      <c r="E140" s="23">
        <f>IFERROR(__xludf.DUMMYFUNCTION("""COMPUTED_VALUE"""),45065.0)</f>
        <v>45065</v>
      </c>
      <c r="F140" s="1">
        <f>IFERROR(__xludf.DUMMYFUNCTION("""COMPUTED_VALUE"""),2019.0)</f>
        <v>2019</v>
      </c>
    </row>
    <row r="141" ht="15.75" customHeight="1">
      <c r="A141" s="22"/>
      <c r="B141" s="22">
        <v>43605.0</v>
      </c>
      <c r="C141" s="11">
        <v>105.2968</v>
      </c>
      <c r="D141" s="20" t="str">
        <f>IFERROR(__xludf.DUMMYFUNCTION("SPLIT(B141, "","")"),"Monday")</f>
        <v>Monday</v>
      </c>
      <c r="E141" s="23">
        <f>IFERROR(__xludf.DUMMYFUNCTION("""COMPUTED_VALUE"""),45066.0)</f>
        <v>45066</v>
      </c>
      <c r="F141" s="1">
        <f>IFERROR(__xludf.DUMMYFUNCTION("""COMPUTED_VALUE"""),2019.0)</f>
        <v>2019</v>
      </c>
    </row>
    <row r="142" ht="15.75" customHeight="1">
      <c r="A142" s="22"/>
      <c r="B142" s="22">
        <v>43606.0</v>
      </c>
      <c r="C142" s="11">
        <v>95.8909</v>
      </c>
      <c r="D142" s="20" t="str">
        <f>IFERROR(__xludf.DUMMYFUNCTION("SPLIT(B142, "","")"),"Tuesday")</f>
        <v>Tuesday</v>
      </c>
      <c r="E142" s="23">
        <f>IFERROR(__xludf.DUMMYFUNCTION("""COMPUTED_VALUE"""),45067.0)</f>
        <v>45067</v>
      </c>
      <c r="F142" s="1">
        <f>IFERROR(__xludf.DUMMYFUNCTION("""COMPUTED_VALUE"""),2019.0)</f>
        <v>2019</v>
      </c>
    </row>
    <row r="143" ht="15.75" customHeight="1">
      <c r="A143" s="22"/>
      <c r="B143" s="22">
        <v>43607.0</v>
      </c>
      <c r="C143" s="11">
        <v>79.0648</v>
      </c>
      <c r="D143" s="20" t="str">
        <f>IFERROR(__xludf.DUMMYFUNCTION("SPLIT(B143, "","")"),"Wednesday")</f>
        <v>Wednesday</v>
      </c>
      <c r="E143" s="23">
        <f>IFERROR(__xludf.DUMMYFUNCTION("""COMPUTED_VALUE"""),45068.0)</f>
        <v>45068</v>
      </c>
      <c r="F143" s="1">
        <f>IFERROR(__xludf.DUMMYFUNCTION("""COMPUTED_VALUE"""),2019.0)</f>
        <v>2019</v>
      </c>
    </row>
    <row r="144" ht="15.75" customHeight="1">
      <c r="A144" s="22"/>
      <c r="B144" s="22">
        <v>43608.0</v>
      </c>
      <c r="C144" s="11">
        <v>70.3554</v>
      </c>
      <c r="D144" s="20" t="str">
        <f>IFERROR(__xludf.DUMMYFUNCTION("SPLIT(B144, "","")"),"Thursday")</f>
        <v>Thursday</v>
      </c>
      <c r="E144" s="23">
        <f>IFERROR(__xludf.DUMMYFUNCTION("""COMPUTED_VALUE"""),45069.0)</f>
        <v>45069</v>
      </c>
      <c r="F144" s="1">
        <f>IFERROR(__xludf.DUMMYFUNCTION("""COMPUTED_VALUE"""),2019.0)</f>
        <v>2019</v>
      </c>
    </row>
    <row r="145" ht="15.75" customHeight="1">
      <c r="A145" s="22"/>
      <c r="B145" s="22">
        <v>43609.0</v>
      </c>
      <c r="C145" s="11">
        <v>65.5867</v>
      </c>
      <c r="D145" s="20" t="str">
        <f>IFERROR(__xludf.DUMMYFUNCTION("SPLIT(B145, "","")"),"Friday")</f>
        <v>Friday</v>
      </c>
      <c r="E145" s="23">
        <f>IFERROR(__xludf.DUMMYFUNCTION("""COMPUTED_VALUE"""),45070.0)</f>
        <v>45070</v>
      </c>
      <c r="F145" s="1">
        <f>IFERROR(__xludf.DUMMYFUNCTION("""COMPUTED_VALUE"""),2019.0)</f>
        <v>2019</v>
      </c>
    </row>
    <row r="146" ht="15.75" customHeight="1">
      <c r="A146" s="22"/>
      <c r="B146" s="22">
        <v>43610.0</v>
      </c>
      <c r="C146" s="11">
        <v>67.0011</v>
      </c>
      <c r="D146" s="20" t="str">
        <f>IFERROR(__xludf.DUMMYFUNCTION("SPLIT(B146, "","")"),"Saturday")</f>
        <v>Saturday</v>
      </c>
      <c r="E146" s="23">
        <f>IFERROR(__xludf.DUMMYFUNCTION("""COMPUTED_VALUE"""),45071.0)</f>
        <v>45071</v>
      </c>
      <c r="F146" s="1">
        <f>IFERROR(__xludf.DUMMYFUNCTION("""COMPUTED_VALUE"""),2019.0)</f>
        <v>2019</v>
      </c>
    </row>
    <row r="147" ht="15.75" customHeight="1">
      <c r="A147" s="22"/>
      <c r="B147" s="22">
        <v>43611.0</v>
      </c>
      <c r="C147" s="11">
        <v>85.6144</v>
      </c>
      <c r="D147" s="20" t="str">
        <f>IFERROR(__xludf.DUMMYFUNCTION("SPLIT(B147, "","")"),"Sunday")</f>
        <v>Sunday</v>
      </c>
      <c r="E147" s="23">
        <f>IFERROR(__xludf.DUMMYFUNCTION("""COMPUTED_VALUE"""),45072.0)</f>
        <v>45072</v>
      </c>
      <c r="F147" s="1">
        <f>IFERROR(__xludf.DUMMYFUNCTION("""COMPUTED_VALUE"""),2019.0)</f>
        <v>2019</v>
      </c>
    </row>
    <row r="148" ht="15.75" customHeight="1">
      <c r="A148" s="22"/>
      <c r="B148" s="22">
        <v>43612.0</v>
      </c>
      <c r="C148" s="11">
        <v>96.7755</v>
      </c>
      <c r="D148" s="20" t="str">
        <f>IFERROR(__xludf.DUMMYFUNCTION("SPLIT(B148, "","")"),"Monday")</f>
        <v>Monday</v>
      </c>
      <c r="E148" s="23">
        <f>IFERROR(__xludf.DUMMYFUNCTION("""COMPUTED_VALUE"""),45073.0)</f>
        <v>45073</v>
      </c>
      <c r="F148" s="1">
        <f>IFERROR(__xludf.DUMMYFUNCTION("""COMPUTED_VALUE"""),2019.0)</f>
        <v>2019</v>
      </c>
    </row>
    <row r="149" ht="15.75" customHeight="1">
      <c r="A149" s="22"/>
      <c r="B149" s="22">
        <v>43613.0</v>
      </c>
      <c r="C149" s="11">
        <v>101.8245</v>
      </c>
      <c r="D149" s="20" t="str">
        <f>IFERROR(__xludf.DUMMYFUNCTION("SPLIT(B149, "","")"),"Tuesday")</f>
        <v>Tuesday</v>
      </c>
      <c r="E149" s="23">
        <f>IFERROR(__xludf.DUMMYFUNCTION("""COMPUTED_VALUE"""),45074.0)</f>
        <v>45074</v>
      </c>
      <c r="F149" s="1">
        <f>IFERROR(__xludf.DUMMYFUNCTION("""COMPUTED_VALUE"""),2019.0)</f>
        <v>2019</v>
      </c>
    </row>
    <row r="150" ht="15.75" customHeight="1">
      <c r="A150" s="22"/>
      <c r="B150" s="22">
        <v>43614.0</v>
      </c>
      <c r="C150" s="11">
        <v>108.3343</v>
      </c>
      <c r="D150" s="20" t="str">
        <f>IFERROR(__xludf.DUMMYFUNCTION("SPLIT(B150, "","")"),"Wednesday")</f>
        <v>Wednesday</v>
      </c>
      <c r="E150" s="23">
        <f>IFERROR(__xludf.DUMMYFUNCTION("""COMPUTED_VALUE"""),45075.0)</f>
        <v>45075</v>
      </c>
      <c r="F150" s="1">
        <f>IFERROR(__xludf.DUMMYFUNCTION("""COMPUTED_VALUE"""),2019.0)</f>
        <v>2019</v>
      </c>
    </row>
    <row r="151" ht="15.75" customHeight="1">
      <c r="A151" s="22"/>
      <c r="B151" s="22">
        <v>43615.0</v>
      </c>
      <c r="C151" s="11">
        <v>128.8405</v>
      </c>
      <c r="D151" s="20" t="str">
        <f>IFERROR(__xludf.DUMMYFUNCTION("SPLIT(B151, "","")"),"Thursday")</f>
        <v>Thursday</v>
      </c>
      <c r="E151" s="23">
        <f>IFERROR(__xludf.DUMMYFUNCTION("""COMPUTED_VALUE"""),45076.0)</f>
        <v>45076</v>
      </c>
      <c r="F151" s="1">
        <f>IFERROR(__xludf.DUMMYFUNCTION("""COMPUTED_VALUE"""),2019.0)</f>
        <v>2019</v>
      </c>
    </row>
    <row r="152" ht="15.75" customHeight="1">
      <c r="A152" s="22"/>
      <c r="B152" s="22">
        <v>43616.0</v>
      </c>
      <c r="C152" s="11">
        <v>125.1273</v>
      </c>
      <c r="D152" s="20" t="str">
        <f>IFERROR(__xludf.DUMMYFUNCTION("SPLIT(B152, "","")"),"Friday")</f>
        <v>Friday</v>
      </c>
      <c r="E152" s="23">
        <f>IFERROR(__xludf.DUMMYFUNCTION("""COMPUTED_VALUE"""),45077.0)</f>
        <v>45077</v>
      </c>
      <c r="F152" s="1">
        <f>IFERROR(__xludf.DUMMYFUNCTION("""COMPUTED_VALUE"""),2019.0)</f>
        <v>2019</v>
      </c>
    </row>
    <row r="153" ht="15.75" customHeight="1">
      <c r="A153" s="22"/>
      <c r="B153" s="22">
        <v>43617.0</v>
      </c>
      <c r="C153" s="11">
        <v>116.6079</v>
      </c>
      <c r="D153" s="20" t="str">
        <f>IFERROR(__xludf.DUMMYFUNCTION("SPLIT(B153, "","")"),"Saturday")</f>
        <v>Saturday</v>
      </c>
      <c r="E153" s="23">
        <f>IFERROR(__xludf.DUMMYFUNCTION("""COMPUTED_VALUE"""),45078.0)</f>
        <v>45078</v>
      </c>
      <c r="F153" s="1">
        <f>IFERROR(__xludf.DUMMYFUNCTION("""COMPUTED_VALUE"""),2019.0)</f>
        <v>2019</v>
      </c>
    </row>
    <row r="154" ht="15.75" customHeight="1">
      <c r="A154" s="22"/>
      <c r="B154" s="22">
        <v>43618.0</v>
      </c>
      <c r="C154" s="11">
        <v>106.8885</v>
      </c>
      <c r="D154" s="20" t="str">
        <f>IFERROR(__xludf.DUMMYFUNCTION("SPLIT(B154, "","")"),"Sunday")</f>
        <v>Sunday</v>
      </c>
      <c r="E154" s="23">
        <f>IFERROR(__xludf.DUMMYFUNCTION("""COMPUTED_VALUE"""),45079.0)</f>
        <v>45079</v>
      </c>
      <c r="F154" s="1">
        <f>IFERROR(__xludf.DUMMYFUNCTION("""COMPUTED_VALUE"""),2019.0)</f>
        <v>2019</v>
      </c>
    </row>
    <row r="155" ht="15.75" customHeight="1">
      <c r="A155" s="22"/>
      <c r="B155" s="22">
        <v>43619.0</v>
      </c>
      <c r="C155" s="11">
        <v>88.2627</v>
      </c>
      <c r="D155" s="20" t="str">
        <f>IFERROR(__xludf.DUMMYFUNCTION("SPLIT(B155, "","")"),"Monday")</f>
        <v>Monday</v>
      </c>
      <c r="E155" s="23">
        <f>IFERROR(__xludf.DUMMYFUNCTION("""COMPUTED_VALUE"""),45080.0)</f>
        <v>45080</v>
      </c>
      <c r="F155" s="1">
        <f>IFERROR(__xludf.DUMMYFUNCTION("""COMPUTED_VALUE"""),2019.0)</f>
        <v>2019</v>
      </c>
    </row>
    <row r="156" ht="15.75" customHeight="1">
      <c r="A156" s="22"/>
      <c r="B156" s="22">
        <v>43620.0</v>
      </c>
      <c r="C156" s="11">
        <v>80.3855</v>
      </c>
      <c r="D156" s="20" t="str">
        <f>IFERROR(__xludf.DUMMYFUNCTION("SPLIT(B156, "","")"),"Tuesday")</f>
        <v>Tuesday</v>
      </c>
      <c r="E156" s="23">
        <f>IFERROR(__xludf.DUMMYFUNCTION("""COMPUTED_VALUE"""),45081.0)</f>
        <v>45081</v>
      </c>
      <c r="F156" s="1">
        <f>IFERROR(__xludf.DUMMYFUNCTION("""COMPUTED_VALUE"""),2019.0)</f>
        <v>2019</v>
      </c>
    </row>
    <row r="157" ht="15.75" customHeight="1">
      <c r="A157" s="22"/>
      <c r="B157" s="22">
        <v>43621.0</v>
      </c>
      <c r="C157" s="11">
        <v>73.974</v>
      </c>
      <c r="D157" s="20" t="str">
        <f>IFERROR(__xludf.DUMMYFUNCTION("SPLIT(B157, "","")"),"Wednesday")</f>
        <v>Wednesday</v>
      </c>
      <c r="E157" s="23">
        <f>IFERROR(__xludf.DUMMYFUNCTION("""COMPUTED_VALUE"""),45082.0)</f>
        <v>45082</v>
      </c>
      <c r="F157" s="1">
        <f>IFERROR(__xludf.DUMMYFUNCTION("""COMPUTED_VALUE"""),2019.0)</f>
        <v>2019</v>
      </c>
    </row>
    <row r="158" ht="15.75" customHeight="1">
      <c r="A158" s="22"/>
      <c r="B158" s="22">
        <v>43622.0</v>
      </c>
      <c r="C158" s="11">
        <v>76.1736</v>
      </c>
      <c r="D158" s="20" t="str">
        <f>IFERROR(__xludf.DUMMYFUNCTION("SPLIT(B158, "","")"),"Thursday")</f>
        <v>Thursday</v>
      </c>
      <c r="E158" s="23">
        <f>IFERROR(__xludf.DUMMYFUNCTION("""COMPUTED_VALUE"""),45083.0)</f>
        <v>45083</v>
      </c>
      <c r="F158" s="1">
        <f>IFERROR(__xludf.DUMMYFUNCTION("""COMPUTED_VALUE"""),2019.0)</f>
        <v>2019</v>
      </c>
    </row>
    <row r="159" ht="15.75" customHeight="1">
      <c r="A159" s="22"/>
      <c r="B159" s="22">
        <v>43623.0</v>
      </c>
      <c r="C159" s="11">
        <v>86.6116</v>
      </c>
      <c r="D159" s="20" t="str">
        <f>IFERROR(__xludf.DUMMYFUNCTION("SPLIT(B159, "","")"),"Friday")</f>
        <v>Friday</v>
      </c>
      <c r="E159" s="23">
        <f>IFERROR(__xludf.DUMMYFUNCTION("""COMPUTED_VALUE"""),45084.0)</f>
        <v>45084</v>
      </c>
      <c r="F159" s="1">
        <f>IFERROR(__xludf.DUMMYFUNCTION("""COMPUTED_VALUE"""),2019.0)</f>
        <v>2019</v>
      </c>
    </row>
    <row r="160" ht="15.75" customHeight="1">
      <c r="A160" s="22"/>
      <c r="B160" s="22">
        <v>43624.0</v>
      </c>
      <c r="C160" s="11">
        <v>101.2354</v>
      </c>
      <c r="D160" s="20" t="str">
        <f>IFERROR(__xludf.DUMMYFUNCTION("SPLIT(B160, "","")"),"Saturday")</f>
        <v>Saturday</v>
      </c>
      <c r="E160" s="23">
        <f>IFERROR(__xludf.DUMMYFUNCTION("""COMPUTED_VALUE"""),45085.0)</f>
        <v>45085</v>
      </c>
      <c r="F160" s="1">
        <f>IFERROR(__xludf.DUMMYFUNCTION("""COMPUTED_VALUE"""),2019.0)</f>
        <v>2019</v>
      </c>
    </row>
    <row r="161" ht="15.75" customHeight="1">
      <c r="A161" s="22"/>
      <c r="B161" s="22">
        <v>43625.0</v>
      </c>
      <c r="C161" s="11">
        <v>104.8666</v>
      </c>
      <c r="D161" s="20" t="str">
        <f>IFERROR(__xludf.DUMMYFUNCTION("SPLIT(B161, "","")"),"Sunday")</f>
        <v>Sunday</v>
      </c>
      <c r="E161" s="23">
        <f>IFERROR(__xludf.DUMMYFUNCTION("""COMPUTED_VALUE"""),45086.0)</f>
        <v>45086</v>
      </c>
      <c r="F161" s="1">
        <f>IFERROR(__xludf.DUMMYFUNCTION("""COMPUTED_VALUE"""),2019.0)</f>
        <v>2019</v>
      </c>
    </row>
    <row r="162" ht="15.75" customHeight="1">
      <c r="A162" s="22"/>
      <c r="B162" s="22">
        <v>43626.0</v>
      </c>
      <c r="C162" s="11">
        <v>114.318</v>
      </c>
      <c r="D162" s="20" t="str">
        <f>IFERROR(__xludf.DUMMYFUNCTION("SPLIT(B162, "","")"),"Monday")</f>
        <v>Monday</v>
      </c>
      <c r="E162" s="23">
        <f>IFERROR(__xludf.DUMMYFUNCTION("""COMPUTED_VALUE"""),45087.0)</f>
        <v>45087</v>
      </c>
      <c r="F162" s="1">
        <f>IFERROR(__xludf.DUMMYFUNCTION("""COMPUTED_VALUE"""),2019.0)</f>
        <v>2019</v>
      </c>
    </row>
    <row r="163" ht="15.75" customHeight="1">
      <c r="A163" s="22"/>
      <c r="B163" s="22">
        <v>43627.0</v>
      </c>
      <c r="C163" s="11">
        <v>130.5975</v>
      </c>
      <c r="D163" s="20" t="str">
        <f>IFERROR(__xludf.DUMMYFUNCTION("SPLIT(B163, "","")"),"Tuesday")</f>
        <v>Tuesday</v>
      </c>
      <c r="E163" s="23">
        <f>IFERROR(__xludf.DUMMYFUNCTION("""COMPUTED_VALUE"""),45088.0)</f>
        <v>45088</v>
      </c>
      <c r="F163" s="1">
        <f>IFERROR(__xludf.DUMMYFUNCTION("""COMPUTED_VALUE"""),2019.0)</f>
        <v>2019</v>
      </c>
    </row>
    <row r="164" ht="15.75" customHeight="1">
      <c r="A164" s="22"/>
      <c r="B164" s="22">
        <v>43628.0</v>
      </c>
      <c r="C164" s="11">
        <v>124.5167</v>
      </c>
      <c r="D164" s="20" t="str">
        <f>IFERROR(__xludf.DUMMYFUNCTION("SPLIT(B164, "","")"),"Wednesday")</f>
        <v>Wednesday</v>
      </c>
      <c r="E164" s="23">
        <f>IFERROR(__xludf.DUMMYFUNCTION("""COMPUTED_VALUE"""),45089.0)</f>
        <v>45089</v>
      </c>
      <c r="F164" s="1">
        <f>IFERROR(__xludf.DUMMYFUNCTION("""COMPUTED_VALUE"""),2019.0)</f>
        <v>2019</v>
      </c>
    </row>
    <row r="165" ht="15.75" customHeight="1">
      <c r="A165" s="22"/>
      <c r="B165" s="22">
        <v>43629.0</v>
      </c>
      <c r="C165" s="11">
        <v>117.4459</v>
      </c>
      <c r="D165" s="20" t="str">
        <f>IFERROR(__xludf.DUMMYFUNCTION("SPLIT(B165, "","")"),"Thursday")</f>
        <v>Thursday</v>
      </c>
      <c r="E165" s="23">
        <f>IFERROR(__xludf.DUMMYFUNCTION("""COMPUTED_VALUE"""),45090.0)</f>
        <v>45090</v>
      </c>
      <c r="F165" s="1">
        <f>IFERROR(__xludf.DUMMYFUNCTION("""COMPUTED_VALUE"""),2019.0)</f>
        <v>2019</v>
      </c>
    </row>
    <row r="166" ht="15.75" customHeight="1">
      <c r="A166" s="22"/>
      <c r="B166" s="22">
        <v>43630.0</v>
      </c>
      <c r="C166" s="11">
        <v>104.0654</v>
      </c>
      <c r="D166" s="20" t="str">
        <f>IFERROR(__xludf.DUMMYFUNCTION("SPLIT(B166, "","")"),"Friday")</f>
        <v>Friday</v>
      </c>
      <c r="E166" s="23">
        <f>IFERROR(__xludf.DUMMYFUNCTION("""COMPUTED_VALUE"""),45091.0)</f>
        <v>45091</v>
      </c>
      <c r="F166" s="1">
        <f>IFERROR(__xludf.DUMMYFUNCTION("""COMPUTED_VALUE"""),2019.0)</f>
        <v>2019</v>
      </c>
    </row>
    <row r="167" ht="15.75" customHeight="1">
      <c r="A167" s="22"/>
      <c r="B167" s="22">
        <v>43631.0</v>
      </c>
      <c r="C167" s="11">
        <v>86.2262</v>
      </c>
      <c r="D167" s="20" t="str">
        <f>IFERROR(__xludf.DUMMYFUNCTION("SPLIT(B167, "","")"),"Saturday")</f>
        <v>Saturday</v>
      </c>
      <c r="E167" s="23">
        <f>IFERROR(__xludf.DUMMYFUNCTION("""COMPUTED_VALUE"""),45092.0)</f>
        <v>45092</v>
      </c>
      <c r="F167" s="1">
        <f>IFERROR(__xludf.DUMMYFUNCTION("""COMPUTED_VALUE"""),2019.0)</f>
        <v>2019</v>
      </c>
    </row>
    <row r="168" ht="15.75" customHeight="1">
      <c r="A168" s="22"/>
      <c r="B168" s="22">
        <v>43632.0</v>
      </c>
      <c r="C168" s="11">
        <v>74.6592</v>
      </c>
      <c r="D168" s="20" t="str">
        <f>IFERROR(__xludf.DUMMYFUNCTION("SPLIT(B168, "","")"),"Sunday")</f>
        <v>Sunday</v>
      </c>
      <c r="E168" s="23">
        <f>IFERROR(__xludf.DUMMYFUNCTION("""COMPUTED_VALUE"""),45093.0)</f>
        <v>45093</v>
      </c>
      <c r="F168" s="1">
        <f>IFERROR(__xludf.DUMMYFUNCTION("""COMPUTED_VALUE"""),2019.0)</f>
        <v>2019</v>
      </c>
    </row>
    <row r="169" ht="15.75" customHeight="1">
      <c r="A169" s="22"/>
      <c r="B169" s="22">
        <v>43633.0</v>
      </c>
      <c r="C169" s="11">
        <v>70.6329</v>
      </c>
      <c r="D169" s="20" t="str">
        <f>IFERROR(__xludf.DUMMYFUNCTION("SPLIT(B169, "","")"),"Monday")</f>
        <v>Monday</v>
      </c>
      <c r="E169" s="23">
        <f>IFERROR(__xludf.DUMMYFUNCTION("""COMPUTED_VALUE"""),45094.0)</f>
        <v>45094</v>
      </c>
      <c r="F169" s="1">
        <f>IFERROR(__xludf.DUMMYFUNCTION("""COMPUTED_VALUE"""),2019.0)</f>
        <v>2019</v>
      </c>
    </row>
    <row r="170" ht="15.75" customHeight="1">
      <c r="A170" s="22"/>
      <c r="B170" s="22">
        <v>43634.0</v>
      </c>
      <c r="C170" s="11">
        <v>73.682</v>
      </c>
      <c r="D170" s="20" t="str">
        <f>IFERROR(__xludf.DUMMYFUNCTION("SPLIT(B170, "","")"),"Tuesday")</f>
        <v>Tuesday</v>
      </c>
      <c r="E170" s="23">
        <f>IFERROR(__xludf.DUMMYFUNCTION("""COMPUTED_VALUE"""),45095.0)</f>
        <v>45095</v>
      </c>
      <c r="F170" s="1">
        <f>IFERROR(__xludf.DUMMYFUNCTION("""COMPUTED_VALUE"""),2019.0)</f>
        <v>2019</v>
      </c>
    </row>
    <row r="171" ht="15.75" customHeight="1">
      <c r="A171" s="22"/>
      <c r="B171" s="22">
        <v>43635.0</v>
      </c>
      <c r="C171" s="11">
        <v>88.9355</v>
      </c>
      <c r="D171" s="20" t="str">
        <f>IFERROR(__xludf.DUMMYFUNCTION("SPLIT(B171, "","")"),"Wednesday")</f>
        <v>Wednesday</v>
      </c>
      <c r="E171" s="23">
        <f>IFERROR(__xludf.DUMMYFUNCTION("""COMPUTED_VALUE"""),45096.0)</f>
        <v>45096</v>
      </c>
      <c r="F171" s="1">
        <f>IFERROR(__xludf.DUMMYFUNCTION("""COMPUTED_VALUE"""),2019.0)</f>
        <v>2019</v>
      </c>
    </row>
    <row r="172" ht="15.75" customHeight="1">
      <c r="A172" s="22"/>
      <c r="B172" s="22">
        <v>43636.0</v>
      </c>
      <c r="C172" s="11">
        <v>100.0295</v>
      </c>
      <c r="D172" s="20" t="str">
        <f>IFERROR(__xludf.DUMMYFUNCTION("SPLIT(B172, "","")"),"Thursday")</f>
        <v>Thursday</v>
      </c>
      <c r="E172" s="23">
        <f>IFERROR(__xludf.DUMMYFUNCTION("""COMPUTED_VALUE"""),45097.0)</f>
        <v>45097</v>
      </c>
      <c r="F172" s="1">
        <f>IFERROR(__xludf.DUMMYFUNCTION("""COMPUTED_VALUE"""),2019.0)</f>
        <v>2019</v>
      </c>
    </row>
    <row r="173" ht="15.75" customHeight="1">
      <c r="A173" s="22"/>
      <c r="B173" s="22">
        <v>43637.0</v>
      </c>
      <c r="C173" s="11">
        <v>104.3014</v>
      </c>
      <c r="D173" s="20" t="str">
        <f>IFERROR(__xludf.DUMMYFUNCTION("SPLIT(B173, "","")"),"Friday")</f>
        <v>Friday</v>
      </c>
      <c r="E173" s="23">
        <f>IFERROR(__xludf.DUMMYFUNCTION("""COMPUTED_VALUE"""),45098.0)</f>
        <v>45098</v>
      </c>
      <c r="F173" s="1">
        <f>IFERROR(__xludf.DUMMYFUNCTION("""COMPUTED_VALUE"""),2019.0)</f>
        <v>2019</v>
      </c>
    </row>
    <row r="174" ht="15.75" customHeight="1">
      <c r="A174" s="22"/>
      <c r="B174" s="22">
        <v>43638.0</v>
      </c>
      <c r="C174" s="11">
        <v>113.2964</v>
      </c>
      <c r="D174" s="20" t="str">
        <f>IFERROR(__xludf.DUMMYFUNCTION("SPLIT(B174, "","")"),"Saturday")</f>
        <v>Saturday</v>
      </c>
      <c r="E174" s="23">
        <f>IFERROR(__xludf.DUMMYFUNCTION("""COMPUTED_VALUE"""),45099.0)</f>
        <v>45099</v>
      </c>
      <c r="F174" s="1">
        <f>IFERROR(__xludf.DUMMYFUNCTION("""COMPUTED_VALUE"""),2019.0)</f>
        <v>2019</v>
      </c>
    </row>
    <row r="175" ht="15.75" customHeight="1">
      <c r="A175" s="22"/>
      <c r="B175" s="22">
        <v>43639.0</v>
      </c>
      <c r="C175" s="11">
        <v>127.3228</v>
      </c>
      <c r="D175" s="20" t="str">
        <f>IFERROR(__xludf.DUMMYFUNCTION("SPLIT(B175, "","")"),"Sunday")</f>
        <v>Sunday</v>
      </c>
      <c r="E175" s="23">
        <f>IFERROR(__xludf.DUMMYFUNCTION("""COMPUTED_VALUE"""),45100.0)</f>
        <v>45100</v>
      </c>
      <c r="F175" s="1">
        <f>IFERROR(__xludf.DUMMYFUNCTION("""COMPUTED_VALUE"""),2019.0)</f>
        <v>2019</v>
      </c>
    </row>
    <row r="176" ht="15.75" customHeight="1">
      <c r="A176" s="22"/>
      <c r="B176" s="22">
        <v>43640.0</v>
      </c>
      <c r="C176" s="11">
        <v>121.323</v>
      </c>
      <c r="D176" s="20" t="str">
        <f>IFERROR(__xludf.DUMMYFUNCTION("SPLIT(B176, "","")"),"Monday")</f>
        <v>Monday</v>
      </c>
      <c r="E176" s="23">
        <f>IFERROR(__xludf.DUMMYFUNCTION("""COMPUTED_VALUE"""),45101.0)</f>
        <v>45101</v>
      </c>
      <c r="F176" s="1">
        <f>IFERROR(__xludf.DUMMYFUNCTION("""COMPUTED_VALUE"""),2019.0)</f>
        <v>2019</v>
      </c>
    </row>
    <row r="177" ht="15.75" customHeight="1">
      <c r="A177" s="22"/>
      <c r="B177" s="22">
        <v>43641.0</v>
      </c>
      <c r="C177" s="11">
        <v>119.079</v>
      </c>
      <c r="D177" s="20" t="str">
        <f>IFERROR(__xludf.DUMMYFUNCTION("SPLIT(B177, "","")"),"Tuesday")</f>
        <v>Tuesday</v>
      </c>
      <c r="E177" s="23">
        <f>IFERROR(__xludf.DUMMYFUNCTION("""COMPUTED_VALUE"""),45102.0)</f>
        <v>45102</v>
      </c>
      <c r="F177" s="1">
        <f>IFERROR(__xludf.DUMMYFUNCTION("""COMPUTED_VALUE"""),2019.0)</f>
        <v>2019</v>
      </c>
    </row>
    <row r="178" ht="15.75" customHeight="1">
      <c r="A178" s="22"/>
      <c r="B178" s="22">
        <v>43642.0</v>
      </c>
      <c r="C178" s="11">
        <v>96.8704</v>
      </c>
      <c r="D178" s="20" t="str">
        <f>IFERROR(__xludf.DUMMYFUNCTION("SPLIT(B178, "","")"),"Wednesday")</f>
        <v>Wednesday</v>
      </c>
      <c r="E178" s="23">
        <f>IFERROR(__xludf.DUMMYFUNCTION("""COMPUTED_VALUE"""),45103.0)</f>
        <v>45103</v>
      </c>
      <c r="F178" s="1">
        <f>IFERROR(__xludf.DUMMYFUNCTION("""COMPUTED_VALUE"""),2019.0)</f>
        <v>2019</v>
      </c>
    </row>
    <row r="179" ht="15.75" customHeight="1">
      <c r="A179" s="22"/>
      <c r="B179" s="22">
        <v>43643.0</v>
      </c>
      <c r="C179" s="11">
        <v>86.412</v>
      </c>
      <c r="D179" s="20" t="str">
        <f>IFERROR(__xludf.DUMMYFUNCTION("SPLIT(B179, "","")"),"Thursday")</f>
        <v>Thursday</v>
      </c>
      <c r="E179" s="23">
        <f>IFERROR(__xludf.DUMMYFUNCTION("""COMPUTED_VALUE"""),45104.0)</f>
        <v>45104</v>
      </c>
      <c r="F179" s="1">
        <f>IFERROR(__xludf.DUMMYFUNCTION("""COMPUTED_VALUE"""),2019.0)</f>
        <v>2019</v>
      </c>
    </row>
    <row r="180" ht="15.75" customHeight="1">
      <c r="A180" s="22"/>
      <c r="B180" s="22">
        <v>43644.0</v>
      </c>
      <c r="C180" s="11">
        <v>76.9717</v>
      </c>
      <c r="D180" s="20" t="str">
        <f>IFERROR(__xludf.DUMMYFUNCTION("SPLIT(B180, "","")"),"Friday")</f>
        <v>Friday</v>
      </c>
      <c r="E180" s="23">
        <f>IFERROR(__xludf.DUMMYFUNCTION("""COMPUTED_VALUE"""),45105.0)</f>
        <v>45105</v>
      </c>
      <c r="F180" s="1">
        <f>IFERROR(__xludf.DUMMYFUNCTION("""COMPUTED_VALUE"""),2019.0)</f>
        <v>2019</v>
      </c>
    </row>
    <row r="181" ht="15.75" customHeight="1">
      <c r="A181" s="22"/>
      <c r="B181" s="22">
        <v>43645.0</v>
      </c>
      <c r="C181" s="11">
        <v>70.6204</v>
      </c>
      <c r="D181" s="20" t="str">
        <f>IFERROR(__xludf.DUMMYFUNCTION("SPLIT(B181, "","")"),"Saturday")</f>
        <v>Saturday</v>
      </c>
      <c r="E181" s="23">
        <f>IFERROR(__xludf.DUMMYFUNCTION("""COMPUTED_VALUE"""),45106.0)</f>
        <v>45106</v>
      </c>
      <c r="F181" s="1">
        <f>IFERROR(__xludf.DUMMYFUNCTION("""COMPUTED_VALUE"""),2019.0)</f>
        <v>2019</v>
      </c>
    </row>
    <row r="182" ht="15.75" customHeight="1">
      <c r="A182" s="22"/>
      <c r="B182" s="22">
        <v>43646.0</v>
      </c>
      <c r="C182" s="11">
        <v>73.948</v>
      </c>
      <c r="D182" s="20" t="str">
        <f>IFERROR(__xludf.DUMMYFUNCTION("SPLIT(B182, "","")"),"Sunday")</f>
        <v>Sunday</v>
      </c>
      <c r="E182" s="23">
        <f>IFERROR(__xludf.DUMMYFUNCTION("""COMPUTED_VALUE"""),45107.0)</f>
        <v>45107</v>
      </c>
      <c r="F182" s="1">
        <f>IFERROR(__xludf.DUMMYFUNCTION("""COMPUTED_VALUE"""),2019.0)</f>
        <v>2019</v>
      </c>
    </row>
    <row r="183" ht="15.75" customHeight="1">
      <c r="A183" s="22"/>
      <c r="B183" s="22">
        <v>43647.0</v>
      </c>
      <c r="C183" s="11">
        <v>94.5373</v>
      </c>
      <c r="D183" s="20" t="str">
        <f>IFERROR(__xludf.DUMMYFUNCTION("SPLIT(B183, "","")"),"Monday")</f>
        <v>Monday</v>
      </c>
      <c r="E183" s="23">
        <f>IFERROR(__xludf.DUMMYFUNCTION("""COMPUTED_VALUE"""),45108.0)</f>
        <v>45108</v>
      </c>
      <c r="F183" s="1">
        <f>IFERROR(__xludf.DUMMYFUNCTION("""COMPUTED_VALUE"""),2019.0)</f>
        <v>2019</v>
      </c>
    </row>
    <row r="184" ht="15.75" customHeight="1">
      <c r="A184" s="22"/>
      <c r="B184" s="22">
        <v>43648.0</v>
      </c>
      <c r="C184" s="11">
        <v>103.6022</v>
      </c>
      <c r="D184" s="20" t="str">
        <f>IFERROR(__xludf.DUMMYFUNCTION("SPLIT(B184, "","")"),"Tuesday")</f>
        <v>Tuesday</v>
      </c>
      <c r="E184" s="23">
        <f>IFERROR(__xludf.DUMMYFUNCTION("""COMPUTED_VALUE"""),45109.0)</f>
        <v>45109</v>
      </c>
      <c r="F184" s="1">
        <f>IFERROR(__xludf.DUMMYFUNCTION("""COMPUTED_VALUE"""),2019.0)</f>
        <v>2019</v>
      </c>
    </row>
    <row r="185" ht="15.75" customHeight="1">
      <c r="A185" s="22"/>
      <c r="B185" s="22">
        <v>43649.0</v>
      </c>
      <c r="C185" s="11">
        <v>106.819</v>
      </c>
      <c r="D185" s="20" t="str">
        <f>IFERROR(__xludf.DUMMYFUNCTION("SPLIT(B185, "","")"),"Wednesday")</f>
        <v>Wednesday</v>
      </c>
      <c r="E185" s="23">
        <f>IFERROR(__xludf.DUMMYFUNCTION("""COMPUTED_VALUE"""),45110.0)</f>
        <v>45110</v>
      </c>
      <c r="F185" s="1">
        <f>IFERROR(__xludf.DUMMYFUNCTION("""COMPUTED_VALUE"""),2019.0)</f>
        <v>2019</v>
      </c>
    </row>
    <row r="186" ht="15.75" customHeight="1">
      <c r="A186" s="22"/>
      <c r="B186" s="22">
        <v>43650.0</v>
      </c>
      <c r="C186" s="11">
        <v>116.8105</v>
      </c>
      <c r="D186" s="20" t="str">
        <f>IFERROR(__xludf.DUMMYFUNCTION("SPLIT(B186, "","")"),"Thursday")</f>
        <v>Thursday</v>
      </c>
      <c r="E186" s="23">
        <f>IFERROR(__xludf.DUMMYFUNCTION("""COMPUTED_VALUE"""),45111.0)</f>
        <v>45111</v>
      </c>
      <c r="F186" s="1">
        <f>IFERROR(__xludf.DUMMYFUNCTION("""COMPUTED_VALUE"""),2019.0)</f>
        <v>2019</v>
      </c>
    </row>
    <row r="187" ht="15.75" customHeight="1">
      <c r="A187" s="22"/>
      <c r="B187" s="22">
        <v>43651.0</v>
      </c>
      <c r="C187" s="11">
        <v>132.008</v>
      </c>
      <c r="D187" s="20" t="str">
        <f>IFERROR(__xludf.DUMMYFUNCTION("SPLIT(B187, "","")"),"Friday")</f>
        <v>Friday</v>
      </c>
      <c r="E187" s="23">
        <f>IFERROR(__xludf.DUMMYFUNCTION("""COMPUTED_VALUE"""),45112.0)</f>
        <v>45112</v>
      </c>
      <c r="F187" s="1">
        <f>IFERROR(__xludf.DUMMYFUNCTION("""COMPUTED_VALUE"""),2019.0)</f>
        <v>2019</v>
      </c>
    </row>
    <row r="188" ht="15.75" customHeight="1">
      <c r="A188" s="22"/>
      <c r="B188" s="22">
        <v>43652.0</v>
      </c>
      <c r="C188" s="11">
        <v>127.4044</v>
      </c>
      <c r="D188" s="20" t="str">
        <f>IFERROR(__xludf.DUMMYFUNCTION("SPLIT(B188, "","")"),"Saturday")</f>
        <v>Saturday</v>
      </c>
      <c r="E188" s="23">
        <f>IFERROR(__xludf.DUMMYFUNCTION("""COMPUTED_VALUE"""),45113.0)</f>
        <v>45113</v>
      </c>
      <c r="F188" s="1">
        <f>IFERROR(__xludf.DUMMYFUNCTION("""COMPUTED_VALUE"""),2019.0)</f>
        <v>2019</v>
      </c>
    </row>
    <row r="189" ht="15.75" customHeight="1">
      <c r="A189" s="22"/>
      <c r="B189" s="22">
        <v>43653.0</v>
      </c>
      <c r="C189" s="11">
        <v>123.6748</v>
      </c>
      <c r="D189" s="20" t="str">
        <f>IFERROR(__xludf.DUMMYFUNCTION("SPLIT(B189, "","")"),"Sunday")</f>
        <v>Sunday</v>
      </c>
      <c r="E189" s="23">
        <f>IFERROR(__xludf.DUMMYFUNCTION("""COMPUTED_VALUE"""),45114.0)</f>
        <v>45114</v>
      </c>
      <c r="F189" s="1">
        <f>IFERROR(__xludf.DUMMYFUNCTION("""COMPUTED_VALUE"""),2019.0)</f>
        <v>2019</v>
      </c>
    </row>
    <row r="190" ht="15.75" customHeight="1">
      <c r="A190" s="22"/>
      <c r="B190" s="22">
        <v>43654.0</v>
      </c>
      <c r="C190" s="11">
        <v>106.7224</v>
      </c>
      <c r="D190" s="20" t="str">
        <f>IFERROR(__xludf.DUMMYFUNCTION("SPLIT(B190, "","")"),"Monday")</f>
        <v>Monday</v>
      </c>
      <c r="E190" s="23">
        <f>IFERROR(__xludf.DUMMYFUNCTION("""COMPUTED_VALUE"""),45115.0)</f>
        <v>45115</v>
      </c>
      <c r="F190" s="1">
        <f>IFERROR(__xludf.DUMMYFUNCTION("""COMPUTED_VALUE"""),2019.0)</f>
        <v>2019</v>
      </c>
    </row>
    <row r="191" ht="15.75" customHeight="1">
      <c r="A191" s="22"/>
      <c r="B191" s="22">
        <v>43655.0</v>
      </c>
      <c r="C191" s="11">
        <v>89.4039</v>
      </c>
      <c r="D191" s="20" t="str">
        <f>IFERROR(__xludf.DUMMYFUNCTION("SPLIT(B191, "","")"),"Tuesday")</f>
        <v>Tuesday</v>
      </c>
      <c r="E191" s="23">
        <f>IFERROR(__xludf.DUMMYFUNCTION("""COMPUTED_VALUE"""),45116.0)</f>
        <v>45116</v>
      </c>
      <c r="F191" s="1">
        <f>IFERROR(__xludf.DUMMYFUNCTION("""COMPUTED_VALUE"""),2019.0)</f>
        <v>2019</v>
      </c>
    </row>
    <row r="192" ht="15.75" customHeight="1">
      <c r="A192" s="22"/>
      <c r="B192" s="22">
        <v>43656.0</v>
      </c>
      <c r="C192" s="11">
        <v>84.6298</v>
      </c>
      <c r="D192" s="20" t="str">
        <f>IFERROR(__xludf.DUMMYFUNCTION("SPLIT(B192, "","")"),"Wednesday")</f>
        <v>Wednesday</v>
      </c>
      <c r="E192" s="23">
        <f>IFERROR(__xludf.DUMMYFUNCTION("""COMPUTED_VALUE"""),45117.0)</f>
        <v>45117</v>
      </c>
      <c r="F192" s="1">
        <f>IFERROR(__xludf.DUMMYFUNCTION("""COMPUTED_VALUE"""),2019.0)</f>
        <v>2019</v>
      </c>
    </row>
    <row r="193" ht="15.75" customHeight="1">
      <c r="A193" s="22"/>
      <c r="B193" s="22">
        <v>43657.0</v>
      </c>
      <c r="C193" s="11">
        <v>79.7024</v>
      </c>
      <c r="D193" s="20" t="str">
        <f>IFERROR(__xludf.DUMMYFUNCTION("SPLIT(B193, "","")"),"Thursday")</f>
        <v>Thursday</v>
      </c>
      <c r="E193" s="23">
        <f>IFERROR(__xludf.DUMMYFUNCTION("""COMPUTED_VALUE"""),45118.0)</f>
        <v>45118</v>
      </c>
      <c r="F193" s="1">
        <f>IFERROR(__xludf.DUMMYFUNCTION("""COMPUTED_VALUE"""),2019.0)</f>
        <v>2019</v>
      </c>
    </row>
    <row r="194" ht="15.75" customHeight="1">
      <c r="A194" s="22"/>
      <c r="B194" s="22">
        <v>43658.0</v>
      </c>
      <c r="C194" s="11">
        <v>79.9002</v>
      </c>
      <c r="D194" s="20" t="str">
        <f>IFERROR(__xludf.DUMMYFUNCTION("SPLIT(B194, "","")"),"Friday")</f>
        <v>Friday</v>
      </c>
      <c r="E194" s="23">
        <f>IFERROR(__xludf.DUMMYFUNCTION("""COMPUTED_VALUE"""),45119.0)</f>
        <v>45119</v>
      </c>
      <c r="F194" s="1">
        <f>IFERROR(__xludf.DUMMYFUNCTION("""COMPUTED_VALUE"""),2019.0)</f>
        <v>2019</v>
      </c>
    </row>
    <row r="195" ht="15.75" customHeight="1">
      <c r="A195" s="22"/>
      <c r="B195" s="22">
        <v>43659.0</v>
      </c>
      <c r="C195" s="11">
        <v>98.0175</v>
      </c>
      <c r="D195" s="20" t="str">
        <f>IFERROR(__xludf.DUMMYFUNCTION("SPLIT(B195, "","")"),"Saturday")</f>
        <v>Saturday</v>
      </c>
      <c r="E195" s="23">
        <f>IFERROR(__xludf.DUMMYFUNCTION("""COMPUTED_VALUE"""),45120.0)</f>
        <v>45120</v>
      </c>
      <c r="F195" s="1">
        <f>IFERROR(__xludf.DUMMYFUNCTION("""COMPUTED_VALUE"""),2019.0)</f>
        <v>2019</v>
      </c>
    </row>
    <row r="196" ht="15.75" customHeight="1">
      <c r="A196" s="22"/>
      <c r="B196" s="22">
        <v>43660.0</v>
      </c>
      <c r="C196" s="11">
        <v>115.092</v>
      </c>
      <c r="D196" s="20" t="str">
        <f>IFERROR(__xludf.DUMMYFUNCTION("SPLIT(B196, "","")"),"Sunday")</f>
        <v>Sunday</v>
      </c>
      <c r="E196" s="23">
        <f>IFERROR(__xludf.DUMMYFUNCTION("""COMPUTED_VALUE"""),45121.0)</f>
        <v>45121</v>
      </c>
      <c r="F196" s="1">
        <f>IFERROR(__xludf.DUMMYFUNCTION("""COMPUTED_VALUE"""),2019.0)</f>
        <v>2019</v>
      </c>
    </row>
    <row r="197" ht="15.75" customHeight="1">
      <c r="A197" s="22"/>
      <c r="B197" s="22">
        <v>43661.0</v>
      </c>
      <c r="C197" s="11">
        <v>119.3721</v>
      </c>
      <c r="D197" s="20" t="str">
        <f>IFERROR(__xludf.DUMMYFUNCTION("SPLIT(B197, "","")"),"Monday")</f>
        <v>Monday</v>
      </c>
      <c r="E197" s="23">
        <f>IFERROR(__xludf.DUMMYFUNCTION("""COMPUTED_VALUE"""),45122.0)</f>
        <v>45122</v>
      </c>
      <c r="F197" s="1">
        <f>IFERROR(__xludf.DUMMYFUNCTION("""COMPUTED_VALUE"""),2019.0)</f>
        <v>2019</v>
      </c>
    </row>
    <row r="198" ht="15.75" customHeight="1">
      <c r="A198" s="22"/>
      <c r="B198" s="22">
        <v>43662.0</v>
      </c>
      <c r="C198" s="11">
        <v>130.0414</v>
      </c>
      <c r="D198" s="20" t="str">
        <f>IFERROR(__xludf.DUMMYFUNCTION("SPLIT(B198, "","")"),"Tuesday")</f>
        <v>Tuesday</v>
      </c>
      <c r="E198" s="23">
        <f>IFERROR(__xludf.DUMMYFUNCTION("""COMPUTED_VALUE"""),45123.0)</f>
        <v>45123</v>
      </c>
      <c r="F198" s="1">
        <f>IFERROR(__xludf.DUMMYFUNCTION("""COMPUTED_VALUE"""),2019.0)</f>
        <v>2019</v>
      </c>
    </row>
    <row r="199" ht="15.75" customHeight="1">
      <c r="A199" s="22"/>
      <c r="B199" s="22">
        <v>43663.0</v>
      </c>
      <c r="C199" s="11">
        <v>150.9298</v>
      </c>
      <c r="D199" s="20" t="str">
        <f>IFERROR(__xludf.DUMMYFUNCTION("SPLIT(B199, "","")"),"Wednesday")</f>
        <v>Wednesday</v>
      </c>
      <c r="E199" s="23">
        <f>IFERROR(__xludf.DUMMYFUNCTION("""COMPUTED_VALUE"""),45124.0)</f>
        <v>45124</v>
      </c>
      <c r="F199" s="1">
        <f>IFERROR(__xludf.DUMMYFUNCTION("""COMPUTED_VALUE"""),2019.0)</f>
        <v>2019</v>
      </c>
    </row>
    <row r="200" ht="15.75" customHeight="1">
      <c r="A200" s="22"/>
      <c r="B200" s="22">
        <v>43664.0</v>
      </c>
      <c r="C200" s="11">
        <v>145.4406</v>
      </c>
      <c r="D200" s="20" t="str">
        <f>IFERROR(__xludf.DUMMYFUNCTION("SPLIT(B200, "","")"),"Thursday")</f>
        <v>Thursday</v>
      </c>
      <c r="E200" s="23">
        <f>IFERROR(__xludf.DUMMYFUNCTION("""COMPUTED_VALUE"""),45125.0)</f>
        <v>45125</v>
      </c>
      <c r="F200" s="1">
        <f>IFERROR(__xludf.DUMMYFUNCTION("""COMPUTED_VALUE"""),2019.0)</f>
        <v>2019</v>
      </c>
    </row>
    <row r="201" ht="15.75" customHeight="1">
      <c r="A201" s="22"/>
      <c r="B201" s="22">
        <v>43665.0</v>
      </c>
      <c r="C201" s="11">
        <v>140.7433</v>
      </c>
      <c r="D201" s="20" t="str">
        <f>IFERROR(__xludf.DUMMYFUNCTION("SPLIT(B201, "","")"),"Friday")</f>
        <v>Friday</v>
      </c>
      <c r="E201" s="23">
        <f>IFERROR(__xludf.DUMMYFUNCTION("""COMPUTED_VALUE"""),45126.0)</f>
        <v>45126</v>
      </c>
      <c r="F201" s="1">
        <f>IFERROR(__xludf.DUMMYFUNCTION("""COMPUTED_VALUE"""),2019.0)</f>
        <v>2019</v>
      </c>
    </row>
    <row r="202" ht="15.75" customHeight="1">
      <c r="A202" s="22"/>
      <c r="B202" s="22">
        <v>43666.0</v>
      </c>
      <c r="C202" s="11">
        <v>117.3826</v>
      </c>
      <c r="D202" s="20" t="str">
        <f>IFERROR(__xludf.DUMMYFUNCTION("SPLIT(B202, "","")"),"Saturday")</f>
        <v>Saturday</v>
      </c>
      <c r="E202" s="23">
        <f>IFERROR(__xludf.DUMMYFUNCTION("""COMPUTED_VALUE"""),45127.0)</f>
        <v>45127</v>
      </c>
      <c r="F202" s="1">
        <f>IFERROR(__xludf.DUMMYFUNCTION("""COMPUTED_VALUE"""),2019.0)</f>
        <v>2019</v>
      </c>
    </row>
    <row r="203" ht="15.75" customHeight="1">
      <c r="A203" s="22"/>
      <c r="B203" s="22">
        <v>43667.0</v>
      </c>
      <c r="C203" s="11">
        <v>100.0984</v>
      </c>
      <c r="D203" s="20" t="str">
        <f>IFERROR(__xludf.DUMMYFUNCTION("SPLIT(B203, "","")"),"Sunday")</f>
        <v>Sunday</v>
      </c>
      <c r="E203" s="23">
        <f>IFERROR(__xludf.DUMMYFUNCTION("""COMPUTED_VALUE"""),45128.0)</f>
        <v>45128</v>
      </c>
      <c r="F203" s="1">
        <f>IFERROR(__xludf.DUMMYFUNCTION("""COMPUTED_VALUE"""),2019.0)</f>
        <v>2019</v>
      </c>
    </row>
    <row r="204" ht="15.75" customHeight="1">
      <c r="A204" s="22"/>
      <c r="B204" s="22">
        <v>43668.0</v>
      </c>
      <c r="C204" s="11">
        <v>87.7763</v>
      </c>
      <c r="D204" s="20" t="str">
        <f>IFERROR(__xludf.DUMMYFUNCTION("SPLIT(B204, "","")"),"Monday")</f>
        <v>Monday</v>
      </c>
      <c r="E204" s="23">
        <f>IFERROR(__xludf.DUMMYFUNCTION("""COMPUTED_VALUE"""),45129.0)</f>
        <v>45129</v>
      </c>
      <c r="F204" s="1">
        <f>IFERROR(__xludf.DUMMYFUNCTION("""COMPUTED_VALUE"""),2019.0)</f>
        <v>2019</v>
      </c>
    </row>
    <row r="205" ht="15.75" customHeight="1">
      <c r="A205" s="22"/>
      <c r="B205" s="22">
        <v>43669.0</v>
      </c>
      <c r="C205" s="11">
        <v>83.0951</v>
      </c>
      <c r="D205" s="20" t="str">
        <f>IFERROR(__xludf.DUMMYFUNCTION("SPLIT(B205, "","")"),"Tuesday")</f>
        <v>Tuesday</v>
      </c>
      <c r="E205" s="23">
        <f>IFERROR(__xludf.DUMMYFUNCTION("""COMPUTED_VALUE"""),45130.0)</f>
        <v>45130</v>
      </c>
      <c r="F205" s="1">
        <f>IFERROR(__xludf.DUMMYFUNCTION("""COMPUTED_VALUE"""),2019.0)</f>
        <v>2019</v>
      </c>
    </row>
    <row r="206" ht="15.75" customHeight="1">
      <c r="A206" s="22"/>
      <c r="B206" s="22">
        <v>43670.0</v>
      </c>
      <c r="C206" s="11">
        <v>87.6177</v>
      </c>
      <c r="D206" s="20" t="str">
        <f>IFERROR(__xludf.DUMMYFUNCTION("SPLIT(B206, "","")"),"Wednesday")</f>
        <v>Wednesday</v>
      </c>
      <c r="E206" s="23">
        <f>IFERROR(__xludf.DUMMYFUNCTION("""COMPUTED_VALUE"""),45131.0)</f>
        <v>45131</v>
      </c>
      <c r="F206" s="1">
        <f>IFERROR(__xludf.DUMMYFUNCTION("""COMPUTED_VALUE"""),2019.0)</f>
        <v>2019</v>
      </c>
    </row>
    <row r="207" ht="15.75" customHeight="1">
      <c r="A207" s="22"/>
      <c r="B207" s="22">
        <v>43671.0</v>
      </c>
      <c r="C207" s="11">
        <v>104.3502</v>
      </c>
      <c r="D207" s="20" t="str">
        <f>IFERROR(__xludf.DUMMYFUNCTION("SPLIT(B207, "","")"),"Thursday")</f>
        <v>Thursday</v>
      </c>
      <c r="E207" s="23">
        <f>IFERROR(__xludf.DUMMYFUNCTION("""COMPUTED_VALUE"""),45132.0)</f>
        <v>45132</v>
      </c>
      <c r="F207" s="1">
        <f>IFERROR(__xludf.DUMMYFUNCTION("""COMPUTED_VALUE"""),2019.0)</f>
        <v>2019</v>
      </c>
    </row>
    <row r="208" ht="15.75" customHeight="1">
      <c r="A208" s="22"/>
      <c r="B208" s="22">
        <v>43672.0</v>
      </c>
      <c r="C208" s="11">
        <v>115.434</v>
      </c>
      <c r="D208" s="20" t="str">
        <f>IFERROR(__xludf.DUMMYFUNCTION("SPLIT(B208, "","")"),"Friday")</f>
        <v>Friday</v>
      </c>
      <c r="E208" s="23">
        <f>IFERROR(__xludf.DUMMYFUNCTION("""COMPUTED_VALUE"""),45133.0)</f>
        <v>45133</v>
      </c>
      <c r="F208" s="1">
        <f>IFERROR(__xludf.DUMMYFUNCTION("""COMPUTED_VALUE"""),2019.0)</f>
        <v>2019</v>
      </c>
    </row>
    <row r="209" ht="15.75" customHeight="1">
      <c r="A209" s="22"/>
      <c r="B209" s="22">
        <v>43673.0</v>
      </c>
      <c r="C209" s="11">
        <v>121.1818</v>
      </c>
      <c r="D209" s="20" t="str">
        <f>IFERROR(__xludf.DUMMYFUNCTION("SPLIT(B209, "","")"),"Saturday")</f>
        <v>Saturday</v>
      </c>
      <c r="E209" s="23">
        <f>IFERROR(__xludf.DUMMYFUNCTION("""COMPUTED_VALUE"""),45134.0)</f>
        <v>45134</v>
      </c>
      <c r="F209" s="1">
        <f>IFERROR(__xludf.DUMMYFUNCTION("""COMPUTED_VALUE"""),2019.0)</f>
        <v>2019</v>
      </c>
    </row>
    <row r="210" ht="15.75" customHeight="1">
      <c r="A210" s="22"/>
      <c r="B210" s="22">
        <v>43674.0</v>
      </c>
      <c r="C210" s="11">
        <v>126.1014</v>
      </c>
      <c r="D210" s="20" t="str">
        <f>IFERROR(__xludf.DUMMYFUNCTION("SPLIT(B210, "","")"),"Sunday")</f>
        <v>Sunday</v>
      </c>
      <c r="E210" s="23">
        <f>IFERROR(__xludf.DUMMYFUNCTION("""COMPUTED_VALUE"""),45135.0)</f>
        <v>45135</v>
      </c>
      <c r="F210" s="1">
        <f>IFERROR(__xludf.DUMMYFUNCTION("""COMPUTED_VALUE"""),2019.0)</f>
        <v>2019</v>
      </c>
    </row>
    <row r="211" ht="15.75" customHeight="1">
      <c r="A211" s="22"/>
      <c r="B211" s="22">
        <v>43675.0</v>
      </c>
      <c r="C211" s="11">
        <v>140.4695</v>
      </c>
      <c r="D211" s="20" t="str">
        <f>IFERROR(__xludf.DUMMYFUNCTION("SPLIT(B211, "","")"),"Monday")</f>
        <v>Monday</v>
      </c>
      <c r="E211" s="23">
        <f>IFERROR(__xludf.DUMMYFUNCTION("""COMPUTED_VALUE"""),45136.0)</f>
        <v>45136</v>
      </c>
      <c r="F211" s="1">
        <f>IFERROR(__xludf.DUMMYFUNCTION("""COMPUTED_VALUE"""),2019.0)</f>
        <v>2019</v>
      </c>
    </row>
    <row r="212" ht="15.75" customHeight="1">
      <c r="A212" s="22"/>
      <c r="B212" s="22">
        <v>43676.0</v>
      </c>
      <c r="C212" s="11">
        <v>135.0524</v>
      </c>
      <c r="D212" s="20" t="str">
        <f>IFERROR(__xludf.DUMMYFUNCTION("SPLIT(B212, "","")"),"Tuesday")</f>
        <v>Tuesday</v>
      </c>
      <c r="E212" s="23">
        <f>IFERROR(__xludf.DUMMYFUNCTION("""COMPUTED_VALUE"""),45137.0)</f>
        <v>45137</v>
      </c>
      <c r="F212" s="1">
        <f>IFERROR(__xludf.DUMMYFUNCTION("""COMPUTED_VALUE"""),2019.0)</f>
        <v>2019</v>
      </c>
    </row>
    <row r="213" ht="15.75" customHeight="1">
      <c r="A213" s="22"/>
      <c r="B213" s="22">
        <v>43677.0</v>
      </c>
      <c r="C213" s="11">
        <v>128.2777</v>
      </c>
      <c r="D213" s="20" t="str">
        <f>IFERROR(__xludf.DUMMYFUNCTION("SPLIT(B213, "","")"),"Wednesday")</f>
        <v>Wednesday</v>
      </c>
      <c r="E213" s="23">
        <f>IFERROR(__xludf.DUMMYFUNCTION("""COMPUTED_VALUE"""),45138.0)</f>
        <v>45138</v>
      </c>
      <c r="F213" s="1">
        <f>IFERROR(__xludf.DUMMYFUNCTION("""COMPUTED_VALUE"""),2019.0)</f>
        <v>2019</v>
      </c>
    </row>
    <row r="214" ht="15.75" customHeight="1">
      <c r="A214" s="22"/>
      <c r="B214" s="22">
        <v>43678.0</v>
      </c>
      <c r="C214" s="11">
        <v>110.4963</v>
      </c>
      <c r="D214" s="20" t="str">
        <f>IFERROR(__xludf.DUMMYFUNCTION("SPLIT(B214, "","")"),"Thursday")</f>
        <v>Thursday</v>
      </c>
      <c r="E214" s="23">
        <f>IFERROR(__xludf.DUMMYFUNCTION("""COMPUTED_VALUE"""),45139.0)</f>
        <v>45139</v>
      </c>
      <c r="F214" s="1">
        <f>IFERROR(__xludf.DUMMYFUNCTION("""COMPUTED_VALUE"""),2019.0)</f>
        <v>2019</v>
      </c>
    </row>
    <row r="215" ht="15.75" customHeight="1">
      <c r="A215" s="22"/>
      <c r="B215" s="22">
        <v>43679.0</v>
      </c>
      <c r="C215" s="11">
        <v>97.427</v>
      </c>
      <c r="D215" s="20" t="str">
        <f>IFERROR(__xludf.DUMMYFUNCTION("SPLIT(B215, "","")"),"Friday")</f>
        <v>Friday</v>
      </c>
      <c r="E215" s="23">
        <f>IFERROR(__xludf.DUMMYFUNCTION("""COMPUTED_VALUE"""),45140.0)</f>
        <v>45140</v>
      </c>
      <c r="F215" s="1">
        <f>IFERROR(__xludf.DUMMYFUNCTION("""COMPUTED_VALUE"""),2019.0)</f>
        <v>2019</v>
      </c>
    </row>
    <row r="216" ht="15.75" customHeight="1">
      <c r="A216" s="22"/>
      <c r="B216" s="22">
        <v>43680.0</v>
      </c>
      <c r="C216" s="11">
        <v>90.7381</v>
      </c>
      <c r="D216" s="20" t="str">
        <f>IFERROR(__xludf.DUMMYFUNCTION("SPLIT(B216, "","")"),"Saturday")</f>
        <v>Saturday</v>
      </c>
      <c r="E216" s="23">
        <f>IFERROR(__xludf.DUMMYFUNCTION("""COMPUTED_VALUE"""),45141.0)</f>
        <v>45141</v>
      </c>
      <c r="F216" s="1">
        <f>IFERROR(__xludf.DUMMYFUNCTION("""COMPUTED_VALUE"""),2019.0)</f>
        <v>2019</v>
      </c>
    </row>
    <row r="217" ht="15.75" customHeight="1">
      <c r="A217" s="22"/>
      <c r="B217" s="22">
        <v>43681.0</v>
      </c>
      <c r="C217" s="11">
        <v>86.0141</v>
      </c>
      <c r="D217" s="20" t="str">
        <f>IFERROR(__xludf.DUMMYFUNCTION("SPLIT(B217, "","")"),"Sunday")</f>
        <v>Sunday</v>
      </c>
      <c r="E217" s="23">
        <f>IFERROR(__xludf.DUMMYFUNCTION("""COMPUTED_VALUE"""),45142.0)</f>
        <v>45142</v>
      </c>
      <c r="F217" s="1">
        <f>IFERROR(__xludf.DUMMYFUNCTION("""COMPUTED_VALUE"""),2019.0)</f>
        <v>2019</v>
      </c>
    </row>
    <row r="218" ht="15.75" customHeight="1">
      <c r="A218" s="22"/>
      <c r="B218" s="22">
        <v>43682.0</v>
      </c>
      <c r="C218" s="11">
        <v>82.5291</v>
      </c>
      <c r="D218" s="20" t="str">
        <f>IFERROR(__xludf.DUMMYFUNCTION("SPLIT(B218, "","")"),"Monday")</f>
        <v>Monday</v>
      </c>
      <c r="E218" s="23">
        <f>IFERROR(__xludf.DUMMYFUNCTION("""COMPUTED_VALUE"""),45143.0)</f>
        <v>45143</v>
      </c>
      <c r="F218" s="1">
        <f>IFERROR(__xludf.DUMMYFUNCTION("""COMPUTED_VALUE"""),2019.0)</f>
        <v>2019</v>
      </c>
    </row>
    <row r="219" ht="15.75" customHeight="1">
      <c r="A219" s="22"/>
      <c r="B219" s="22">
        <v>43683.0</v>
      </c>
      <c r="C219" s="11">
        <v>103.7776</v>
      </c>
      <c r="D219" s="20" t="str">
        <f>IFERROR(__xludf.DUMMYFUNCTION("SPLIT(B219, "","")"),"Tuesday")</f>
        <v>Tuesday</v>
      </c>
      <c r="E219" s="23">
        <f>IFERROR(__xludf.DUMMYFUNCTION("""COMPUTED_VALUE"""),45144.0)</f>
        <v>45144</v>
      </c>
      <c r="F219" s="1">
        <f>IFERROR(__xludf.DUMMYFUNCTION("""COMPUTED_VALUE"""),2019.0)</f>
        <v>2019</v>
      </c>
    </row>
    <row r="220" ht="15.75" customHeight="1">
      <c r="A220" s="22"/>
      <c r="B220" s="22">
        <v>43684.0</v>
      </c>
      <c r="C220" s="11">
        <v>117.2887</v>
      </c>
      <c r="D220" s="20" t="str">
        <f>IFERROR(__xludf.DUMMYFUNCTION("SPLIT(B220, "","")"),"Wednesday")</f>
        <v>Wednesday</v>
      </c>
      <c r="E220" s="23">
        <f>IFERROR(__xludf.DUMMYFUNCTION("""COMPUTED_VALUE"""),45145.0)</f>
        <v>45145</v>
      </c>
      <c r="F220" s="1">
        <f>IFERROR(__xludf.DUMMYFUNCTION("""COMPUTED_VALUE"""),2019.0)</f>
        <v>2019</v>
      </c>
    </row>
    <row r="221" ht="15.75" customHeight="1">
      <c r="A221" s="22"/>
      <c r="B221" s="22">
        <v>43685.0</v>
      </c>
      <c r="C221" s="11">
        <v>121.9508</v>
      </c>
      <c r="D221" s="20" t="str">
        <f>IFERROR(__xludf.DUMMYFUNCTION("SPLIT(B221, "","")"),"Thursday")</f>
        <v>Thursday</v>
      </c>
      <c r="E221" s="23">
        <f>IFERROR(__xludf.DUMMYFUNCTION("""COMPUTED_VALUE"""),45146.0)</f>
        <v>45146</v>
      </c>
      <c r="F221" s="1">
        <f>IFERROR(__xludf.DUMMYFUNCTION("""COMPUTED_VALUE"""),2019.0)</f>
        <v>2019</v>
      </c>
    </row>
    <row r="222" ht="15.75" customHeight="1">
      <c r="A222" s="22"/>
      <c r="B222" s="22">
        <v>43686.0</v>
      </c>
      <c r="C222" s="11">
        <v>126.5316</v>
      </c>
      <c r="D222" s="20" t="str">
        <f>IFERROR(__xludf.DUMMYFUNCTION("SPLIT(B222, "","")"),"Friday")</f>
        <v>Friday</v>
      </c>
      <c r="E222" s="23">
        <f>IFERROR(__xludf.DUMMYFUNCTION("""COMPUTED_VALUE"""),45147.0)</f>
        <v>45147</v>
      </c>
      <c r="F222" s="1">
        <f>IFERROR(__xludf.DUMMYFUNCTION("""COMPUTED_VALUE"""),2019.0)</f>
        <v>2019</v>
      </c>
    </row>
    <row r="223" ht="15.75" customHeight="1">
      <c r="A223" s="22"/>
      <c r="B223" s="22">
        <v>43687.0</v>
      </c>
      <c r="C223" s="11">
        <v>141.2775</v>
      </c>
      <c r="D223" s="20" t="str">
        <f>IFERROR(__xludf.DUMMYFUNCTION("SPLIT(B223, "","")"),"Saturday")</f>
        <v>Saturday</v>
      </c>
      <c r="E223" s="23">
        <f>IFERROR(__xludf.DUMMYFUNCTION("""COMPUTED_VALUE"""),45148.0)</f>
        <v>45148</v>
      </c>
      <c r="F223" s="1">
        <f>IFERROR(__xludf.DUMMYFUNCTION("""COMPUTED_VALUE"""),2019.0)</f>
        <v>2019</v>
      </c>
    </row>
    <row r="224" ht="15.75" customHeight="1">
      <c r="A224" s="22"/>
      <c r="B224" s="22">
        <v>43688.0</v>
      </c>
      <c r="C224" s="11">
        <v>143.6218</v>
      </c>
      <c r="D224" s="20" t="str">
        <f>IFERROR(__xludf.DUMMYFUNCTION("SPLIT(B224, "","")"),"Sunday")</f>
        <v>Sunday</v>
      </c>
      <c r="E224" s="23">
        <f>IFERROR(__xludf.DUMMYFUNCTION("""COMPUTED_VALUE"""),45149.0)</f>
        <v>45149</v>
      </c>
      <c r="F224" s="1">
        <f>IFERROR(__xludf.DUMMYFUNCTION("""COMPUTED_VALUE"""),2019.0)</f>
        <v>2019</v>
      </c>
    </row>
    <row r="225" ht="15.75" customHeight="1">
      <c r="A225" s="22"/>
      <c r="B225" s="22">
        <v>43689.0</v>
      </c>
      <c r="C225" s="11">
        <v>129.0701</v>
      </c>
      <c r="D225" s="20" t="str">
        <f>IFERROR(__xludf.DUMMYFUNCTION("SPLIT(B225, "","")"),"Monday")</f>
        <v>Monday</v>
      </c>
      <c r="E225" s="23">
        <f>IFERROR(__xludf.DUMMYFUNCTION("""COMPUTED_VALUE"""),45150.0)</f>
        <v>45150</v>
      </c>
      <c r="F225" s="1">
        <f>IFERROR(__xludf.DUMMYFUNCTION("""COMPUTED_VALUE"""),2019.0)</f>
        <v>2019</v>
      </c>
    </row>
    <row r="226" ht="15.75" customHeight="1">
      <c r="A226" s="22"/>
      <c r="B226" s="22">
        <v>43690.0</v>
      </c>
      <c r="C226" s="11">
        <v>114.4056</v>
      </c>
      <c r="D226" s="20" t="str">
        <f>IFERROR(__xludf.DUMMYFUNCTION("SPLIT(B226, "","")"),"Tuesday")</f>
        <v>Tuesday</v>
      </c>
      <c r="E226" s="23">
        <f>IFERROR(__xludf.DUMMYFUNCTION("""COMPUTED_VALUE"""),45151.0)</f>
        <v>45151</v>
      </c>
      <c r="F226" s="1">
        <f>IFERROR(__xludf.DUMMYFUNCTION("""COMPUTED_VALUE"""),2019.0)</f>
        <v>2019</v>
      </c>
    </row>
    <row r="227" ht="15.75" customHeight="1">
      <c r="A227" s="22"/>
      <c r="B227" s="22">
        <v>43691.0</v>
      </c>
      <c r="C227" s="11">
        <v>98.353</v>
      </c>
      <c r="D227" s="20" t="str">
        <f>IFERROR(__xludf.DUMMYFUNCTION("SPLIT(B227, "","")"),"Wednesday")</f>
        <v>Wednesday</v>
      </c>
      <c r="E227" s="23">
        <f>IFERROR(__xludf.DUMMYFUNCTION("""COMPUTED_VALUE"""),45152.0)</f>
        <v>45152</v>
      </c>
      <c r="F227" s="1">
        <f>IFERROR(__xludf.DUMMYFUNCTION("""COMPUTED_VALUE"""),2019.0)</f>
        <v>2019</v>
      </c>
    </row>
    <row r="228" ht="15.75" customHeight="1">
      <c r="A228" s="22"/>
      <c r="B228" s="22">
        <v>43692.0</v>
      </c>
      <c r="C228" s="11">
        <v>87.9189</v>
      </c>
      <c r="D228" s="20" t="str">
        <f>IFERROR(__xludf.DUMMYFUNCTION("SPLIT(B228, "","")"),"Thursday")</f>
        <v>Thursday</v>
      </c>
      <c r="E228" s="23">
        <f>IFERROR(__xludf.DUMMYFUNCTION("""COMPUTED_VALUE"""),45153.0)</f>
        <v>45153</v>
      </c>
      <c r="F228" s="1">
        <f>IFERROR(__xludf.DUMMYFUNCTION("""COMPUTED_VALUE"""),2019.0)</f>
        <v>2019</v>
      </c>
    </row>
    <row r="229" ht="15.75" customHeight="1">
      <c r="A229" s="22"/>
      <c r="B229" s="22">
        <v>43693.0</v>
      </c>
      <c r="C229" s="11">
        <v>85.7338</v>
      </c>
      <c r="D229" s="20" t="str">
        <f>IFERROR(__xludf.DUMMYFUNCTION("SPLIT(B229, "","")"),"Friday")</f>
        <v>Friday</v>
      </c>
      <c r="E229" s="23">
        <f>IFERROR(__xludf.DUMMYFUNCTION("""COMPUTED_VALUE"""),45154.0)</f>
        <v>45154</v>
      </c>
      <c r="F229" s="1">
        <f>IFERROR(__xludf.DUMMYFUNCTION("""COMPUTED_VALUE"""),2019.0)</f>
        <v>2019</v>
      </c>
    </row>
    <row r="230" ht="15.75" customHeight="1">
      <c r="A230" s="22"/>
      <c r="B230" s="22">
        <v>43694.0</v>
      </c>
      <c r="C230" s="11">
        <v>85.2665</v>
      </c>
      <c r="D230" s="20" t="str">
        <f>IFERROR(__xludf.DUMMYFUNCTION("SPLIT(B230, "","")"),"Saturday")</f>
        <v>Saturday</v>
      </c>
      <c r="E230" s="23">
        <f>IFERROR(__xludf.DUMMYFUNCTION("""COMPUTED_VALUE"""),45155.0)</f>
        <v>45155</v>
      </c>
      <c r="F230" s="1">
        <f>IFERROR(__xludf.DUMMYFUNCTION("""COMPUTED_VALUE"""),2019.0)</f>
        <v>2019</v>
      </c>
    </row>
    <row r="231" ht="15.75" customHeight="1">
      <c r="A231" s="22"/>
      <c r="B231" s="22">
        <v>43695.0</v>
      </c>
      <c r="C231" s="11">
        <v>104.8588</v>
      </c>
      <c r="D231" s="20" t="str">
        <f>IFERROR(__xludf.DUMMYFUNCTION("SPLIT(B231, "","")"),"Sunday")</f>
        <v>Sunday</v>
      </c>
      <c r="E231" s="23">
        <f>IFERROR(__xludf.DUMMYFUNCTION("""COMPUTED_VALUE"""),45156.0)</f>
        <v>45156</v>
      </c>
      <c r="F231" s="1">
        <f>IFERROR(__xludf.DUMMYFUNCTION("""COMPUTED_VALUE"""),2019.0)</f>
        <v>2019</v>
      </c>
    </row>
    <row r="232" ht="15.75" customHeight="1">
      <c r="A232" s="22"/>
      <c r="B232" s="22">
        <v>43696.0</v>
      </c>
      <c r="C232" s="11">
        <v>118.1119</v>
      </c>
      <c r="D232" s="20" t="str">
        <f>IFERROR(__xludf.DUMMYFUNCTION("SPLIT(B232, "","")"),"Monday")</f>
        <v>Monday</v>
      </c>
      <c r="E232" s="23">
        <f>IFERROR(__xludf.DUMMYFUNCTION("""COMPUTED_VALUE"""),45157.0)</f>
        <v>45157</v>
      </c>
      <c r="F232" s="1">
        <f>IFERROR(__xludf.DUMMYFUNCTION("""COMPUTED_VALUE"""),2019.0)</f>
        <v>2019</v>
      </c>
    </row>
    <row r="233" ht="15.75" customHeight="1">
      <c r="A233" s="22"/>
      <c r="B233" s="22">
        <v>43697.0</v>
      </c>
      <c r="C233" s="11">
        <v>123.0359</v>
      </c>
      <c r="D233" s="20" t="str">
        <f>IFERROR(__xludf.DUMMYFUNCTION("SPLIT(B233, "","")"),"Tuesday")</f>
        <v>Tuesday</v>
      </c>
      <c r="E233" s="23">
        <f>IFERROR(__xludf.DUMMYFUNCTION("""COMPUTED_VALUE"""),45158.0)</f>
        <v>45158</v>
      </c>
      <c r="F233" s="1">
        <f>IFERROR(__xludf.DUMMYFUNCTION("""COMPUTED_VALUE"""),2019.0)</f>
        <v>2019</v>
      </c>
    </row>
    <row r="234" ht="15.75" customHeight="1">
      <c r="A234" s="22"/>
      <c r="B234" s="22">
        <v>43698.0</v>
      </c>
      <c r="C234" s="11">
        <v>127.9323</v>
      </c>
      <c r="D234" s="20" t="str">
        <f>IFERROR(__xludf.DUMMYFUNCTION("SPLIT(B234, "","")"),"Wednesday")</f>
        <v>Wednesday</v>
      </c>
      <c r="E234" s="23">
        <f>IFERROR(__xludf.DUMMYFUNCTION("""COMPUTED_VALUE"""),45159.0)</f>
        <v>45159</v>
      </c>
      <c r="F234" s="1">
        <f>IFERROR(__xludf.DUMMYFUNCTION("""COMPUTED_VALUE"""),2019.0)</f>
        <v>2019</v>
      </c>
    </row>
    <row r="235" ht="15.75" customHeight="1">
      <c r="A235" s="22"/>
      <c r="B235" s="22">
        <v>43699.0</v>
      </c>
      <c r="C235" s="11">
        <v>157.4896</v>
      </c>
      <c r="D235" s="20" t="str">
        <f>IFERROR(__xludf.DUMMYFUNCTION("SPLIT(B235, "","")"),"Thursday")</f>
        <v>Thursday</v>
      </c>
      <c r="E235" s="23">
        <f>IFERROR(__xludf.DUMMYFUNCTION("""COMPUTED_VALUE"""),45160.0)</f>
        <v>45160</v>
      </c>
      <c r="F235" s="1">
        <f>IFERROR(__xludf.DUMMYFUNCTION("""COMPUTED_VALUE"""),2019.0)</f>
        <v>2019</v>
      </c>
    </row>
    <row r="236" ht="15.75" customHeight="1">
      <c r="A236" s="22"/>
      <c r="B236" s="22">
        <v>43700.0</v>
      </c>
      <c r="C236" s="11">
        <v>140.6807</v>
      </c>
      <c r="D236" s="20" t="str">
        <f>IFERROR(__xludf.DUMMYFUNCTION("SPLIT(B236, "","")"),"Friday")</f>
        <v>Friday</v>
      </c>
      <c r="E236" s="23">
        <f>IFERROR(__xludf.DUMMYFUNCTION("""COMPUTED_VALUE"""),45161.0)</f>
        <v>45161</v>
      </c>
      <c r="F236" s="1">
        <f>IFERROR(__xludf.DUMMYFUNCTION("""COMPUTED_VALUE"""),2019.0)</f>
        <v>2019</v>
      </c>
    </row>
    <row r="237" ht="15.75" customHeight="1">
      <c r="A237" s="22"/>
      <c r="B237" s="22">
        <v>43701.0</v>
      </c>
      <c r="C237" s="11">
        <v>135.6808</v>
      </c>
      <c r="D237" s="20" t="str">
        <f>IFERROR(__xludf.DUMMYFUNCTION("SPLIT(B237, "","")"),"Saturday")</f>
        <v>Saturday</v>
      </c>
      <c r="E237" s="23">
        <f>IFERROR(__xludf.DUMMYFUNCTION("""COMPUTED_VALUE"""),45162.0)</f>
        <v>45162</v>
      </c>
      <c r="F237" s="1">
        <f>IFERROR(__xludf.DUMMYFUNCTION("""COMPUTED_VALUE"""),2019.0)</f>
        <v>2019</v>
      </c>
    </row>
    <row r="238" ht="15.75" customHeight="1">
      <c r="A238" s="22"/>
      <c r="B238" s="22">
        <v>43702.0</v>
      </c>
      <c r="C238" s="11">
        <v>120.9914</v>
      </c>
      <c r="D238" s="20" t="str">
        <f>IFERROR(__xludf.DUMMYFUNCTION("SPLIT(B238, "","")"),"Sunday")</f>
        <v>Sunday</v>
      </c>
      <c r="E238" s="23">
        <f>IFERROR(__xludf.DUMMYFUNCTION("""COMPUTED_VALUE"""),45163.0)</f>
        <v>45163</v>
      </c>
      <c r="F238" s="1">
        <f>IFERROR(__xludf.DUMMYFUNCTION("""COMPUTED_VALUE"""),2019.0)</f>
        <v>2019</v>
      </c>
    </row>
    <row r="239" ht="15.75" customHeight="1">
      <c r="A239" s="22"/>
      <c r="B239" s="22">
        <v>43703.0</v>
      </c>
      <c r="C239" s="11">
        <v>103.7686</v>
      </c>
      <c r="D239" s="20" t="str">
        <f>IFERROR(__xludf.DUMMYFUNCTION("SPLIT(B239, "","")"),"Monday")</f>
        <v>Monday</v>
      </c>
      <c r="E239" s="23">
        <f>IFERROR(__xludf.DUMMYFUNCTION("""COMPUTED_VALUE"""),45164.0)</f>
        <v>45164</v>
      </c>
      <c r="F239" s="1">
        <f>IFERROR(__xludf.DUMMYFUNCTION("""COMPUTED_VALUE"""),2019.0)</f>
        <v>2019</v>
      </c>
    </row>
    <row r="240" ht="15.75" customHeight="1">
      <c r="A240" s="22"/>
      <c r="B240" s="22">
        <v>43704.0</v>
      </c>
      <c r="C240" s="11">
        <v>91.882</v>
      </c>
      <c r="D240" s="20" t="str">
        <f>IFERROR(__xludf.DUMMYFUNCTION("SPLIT(B240, "","")"),"Tuesday")</f>
        <v>Tuesday</v>
      </c>
      <c r="E240" s="23">
        <f>IFERROR(__xludf.DUMMYFUNCTION("""COMPUTED_VALUE"""),45165.0)</f>
        <v>45165</v>
      </c>
      <c r="F240" s="1">
        <f>IFERROR(__xludf.DUMMYFUNCTION("""COMPUTED_VALUE"""),2019.0)</f>
        <v>2019</v>
      </c>
    </row>
    <row r="241" ht="15.75" customHeight="1">
      <c r="A241" s="22"/>
      <c r="B241" s="22">
        <v>43705.0</v>
      </c>
      <c r="C241" s="11">
        <v>89.0019</v>
      </c>
      <c r="D241" s="20" t="str">
        <f>IFERROR(__xludf.DUMMYFUNCTION("SPLIT(B241, "","")"),"Wednesday")</f>
        <v>Wednesday</v>
      </c>
      <c r="E241" s="23">
        <f>IFERROR(__xludf.DUMMYFUNCTION("""COMPUTED_VALUE"""),45166.0)</f>
        <v>45166</v>
      </c>
      <c r="F241" s="1">
        <f>IFERROR(__xludf.DUMMYFUNCTION("""COMPUTED_VALUE"""),2019.0)</f>
        <v>2019</v>
      </c>
    </row>
    <row r="242" ht="15.75" customHeight="1">
      <c r="A242" s="22"/>
      <c r="B242" s="22">
        <v>43706.0</v>
      </c>
      <c r="C242" s="11">
        <v>90.2244</v>
      </c>
      <c r="D242" s="20" t="str">
        <f>IFERROR(__xludf.DUMMYFUNCTION("SPLIT(B242, "","")"),"Thursday")</f>
        <v>Thursday</v>
      </c>
      <c r="E242" s="23">
        <f>IFERROR(__xludf.DUMMYFUNCTION("""COMPUTED_VALUE"""),45167.0)</f>
        <v>45167</v>
      </c>
      <c r="F242" s="1">
        <f>IFERROR(__xludf.DUMMYFUNCTION("""COMPUTED_VALUE"""),2019.0)</f>
        <v>2019</v>
      </c>
    </row>
    <row r="243" ht="15.75" customHeight="1">
      <c r="A243" s="22"/>
      <c r="B243" s="22">
        <v>43707.0</v>
      </c>
      <c r="C243" s="11">
        <v>110.4098</v>
      </c>
      <c r="D243" s="20" t="str">
        <f>IFERROR(__xludf.DUMMYFUNCTION("SPLIT(B243, "","")"),"Friday")</f>
        <v>Friday</v>
      </c>
      <c r="E243" s="23">
        <f>IFERROR(__xludf.DUMMYFUNCTION("""COMPUTED_VALUE"""),45168.0)</f>
        <v>45168</v>
      </c>
      <c r="F243" s="1">
        <f>IFERROR(__xludf.DUMMYFUNCTION("""COMPUTED_VALUE"""),2019.0)</f>
        <v>2019</v>
      </c>
    </row>
    <row r="244" ht="15.75" customHeight="1">
      <c r="A244" s="22"/>
      <c r="B244" s="22">
        <v>43708.0</v>
      </c>
      <c r="C244" s="11">
        <v>131.4666</v>
      </c>
      <c r="D244" s="20" t="str">
        <f>IFERROR(__xludf.DUMMYFUNCTION("SPLIT(B244, "","")"),"Saturday")</f>
        <v>Saturday</v>
      </c>
      <c r="E244" s="23">
        <f>IFERROR(__xludf.DUMMYFUNCTION("""COMPUTED_VALUE"""),45169.0)</f>
        <v>45169</v>
      </c>
      <c r="F244" s="1">
        <f>IFERROR(__xludf.DUMMYFUNCTION("""COMPUTED_VALUE"""),2019.0)</f>
        <v>2019</v>
      </c>
    </row>
    <row r="245" ht="15.75" customHeight="1">
      <c r="A245" s="22"/>
      <c r="B245" s="22">
        <v>43709.0</v>
      </c>
      <c r="C245" s="11">
        <v>135.2148</v>
      </c>
      <c r="D245" s="20" t="str">
        <f>IFERROR(__xludf.DUMMYFUNCTION("SPLIT(B245, "","")"),"Sunday")</f>
        <v>Sunday</v>
      </c>
      <c r="E245" s="23">
        <f>IFERROR(__xludf.DUMMYFUNCTION("""COMPUTED_VALUE"""),45170.0)</f>
        <v>45170</v>
      </c>
      <c r="F245" s="1">
        <f>IFERROR(__xludf.DUMMYFUNCTION("""COMPUTED_VALUE"""),2019.0)</f>
        <v>2019</v>
      </c>
    </row>
    <row r="246" ht="15.75" customHeight="1">
      <c r="A246" s="22"/>
      <c r="B246" s="22">
        <v>43710.0</v>
      </c>
      <c r="C246" s="11">
        <v>142.7928</v>
      </c>
      <c r="D246" s="20" t="str">
        <f>IFERROR(__xludf.DUMMYFUNCTION("SPLIT(B246, "","")"),"Monday")</f>
        <v>Monday</v>
      </c>
      <c r="E246" s="23">
        <f>IFERROR(__xludf.DUMMYFUNCTION("""COMPUTED_VALUE"""),45171.0)</f>
        <v>45171</v>
      </c>
      <c r="F246" s="1">
        <f>IFERROR(__xludf.DUMMYFUNCTION("""COMPUTED_VALUE"""),2019.0)</f>
        <v>2019</v>
      </c>
    </row>
    <row r="247" ht="15.75" customHeight="1">
      <c r="A247" s="22"/>
      <c r="B247" s="22">
        <v>43711.0</v>
      </c>
      <c r="C247" s="11">
        <v>158.2887</v>
      </c>
      <c r="D247" s="20" t="str">
        <f>IFERROR(__xludf.DUMMYFUNCTION("SPLIT(B247, "","")"),"Tuesday")</f>
        <v>Tuesday</v>
      </c>
      <c r="E247" s="23">
        <f>IFERROR(__xludf.DUMMYFUNCTION("""COMPUTED_VALUE"""),45172.0)</f>
        <v>45172</v>
      </c>
      <c r="F247" s="1">
        <f>IFERROR(__xludf.DUMMYFUNCTION("""COMPUTED_VALUE"""),2019.0)</f>
        <v>2019</v>
      </c>
    </row>
    <row r="248" ht="15.75" customHeight="1">
      <c r="A248" s="22"/>
      <c r="B248" s="22">
        <v>43712.0</v>
      </c>
      <c r="C248" s="11">
        <v>147.0626</v>
      </c>
      <c r="D248" s="20" t="str">
        <f>IFERROR(__xludf.DUMMYFUNCTION("SPLIT(B248, "","")"),"Wednesday")</f>
        <v>Wednesday</v>
      </c>
      <c r="E248" s="23">
        <f>IFERROR(__xludf.DUMMYFUNCTION("""COMPUTED_VALUE"""),45173.0)</f>
        <v>45173</v>
      </c>
      <c r="F248" s="1">
        <f>IFERROR(__xludf.DUMMYFUNCTION("""COMPUTED_VALUE"""),2019.0)</f>
        <v>2019</v>
      </c>
    </row>
    <row r="249" ht="15.75" customHeight="1">
      <c r="A249" s="22"/>
      <c r="B249" s="22">
        <v>43713.0</v>
      </c>
      <c r="C249" s="11">
        <v>143.9345</v>
      </c>
      <c r="D249" s="20" t="str">
        <f>IFERROR(__xludf.DUMMYFUNCTION("SPLIT(B249, "","")"),"Thursday")</f>
        <v>Thursday</v>
      </c>
      <c r="E249" s="23">
        <f>IFERROR(__xludf.DUMMYFUNCTION("""COMPUTED_VALUE"""),45174.0)</f>
        <v>45174</v>
      </c>
      <c r="F249" s="1">
        <f>IFERROR(__xludf.DUMMYFUNCTION("""COMPUTED_VALUE"""),2019.0)</f>
        <v>2019</v>
      </c>
    </row>
    <row r="250" ht="15.75" customHeight="1">
      <c r="A250" s="22"/>
      <c r="B250" s="22">
        <v>43714.0</v>
      </c>
      <c r="C250" s="11">
        <v>127.0568</v>
      </c>
      <c r="D250" s="20" t="str">
        <f>IFERROR(__xludf.DUMMYFUNCTION("SPLIT(B250, "","")"),"Friday")</f>
        <v>Friday</v>
      </c>
      <c r="E250" s="23">
        <f>IFERROR(__xludf.DUMMYFUNCTION("""COMPUTED_VALUE"""),45175.0)</f>
        <v>45175</v>
      </c>
      <c r="F250" s="1">
        <f>IFERROR(__xludf.DUMMYFUNCTION("""COMPUTED_VALUE"""),2019.0)</f>
        <v>2019</v>
      </c>
    </row>
    <row r="251" ht="15.75" customHeight="1">
      <c r="A251" s="22"/>
      <c r="B251" s="22">
        <v>43715.0</v>
      </c>
      <c r="C251" s="11">
        <v>109.5147</v>
      </c>
      <c r="D251" s="20" t="str">
        <f>IFERROR(__xludf.DUMMYFUNCTION("SPLIT(B251, "","")"),"Saturday")</f>
        <v>Saturday</v>
      </c>
      <c r="E251" s="23">
        <f>IFERROR(__xludf.DUMMYFUNCTION("""COMPUTED_VALUE"""),45176.0)</f>
        <v>45176</v>
      </c>
      <c r="F251" s="1">
        <f>IFERROR(__xludf.DUMMYFUNCTION("""COMPUTED_VALUE"""),2019.0)</f>
        <v>2019</v>
      </c>
    </row>
    <row r="252" ht="15.75" customHeight="1">
      <c r="A252" s="22"/>
      <c r="B252" s="22">
        <v>43716.0</v>
      </c>
      <c r="C252" s="11">
        <v>99.3276</v>
      </c>
      <c r="D252" s="20" t="str">
        <f>IFERROR(__xludf.DUMMYFUNCTION("SPLIT(B252, "","")"),"Sunday")</f>
        <v>Sunday</v>
      </c>
      <c r="E252" s="23">
        <f>IFERROR(__xludf.DUMMYFUNCTION("""COMPUTED_VALUE"""),45177.0)</f>
        <v>45177</v>
      </c>
      <c r="F252" s="1">
        <f>IFERROR(__xludf.DUMMYFUNCTION("""COMPUTED_VALUE"""),2019.0)</f>
        <v>2019</v>
      </c>
    </row>
    <row r="253" ht="15.75" customHeight="1">
      <c r="A253" s="22"/>
      <c r="B253" s="22">
        <v>43717.0</v>
      </c>
      <c r="C253" s="11">
        <v>92.9703</v>
      </c>
      <c r="D253" s="20" t="str">
        <f>IFERROR(__xludf.DUMMYFUNCTION("SPLIT(B253, "","")"),"Monday")</f>
        <v>Monday</v>
      </c>
      <c r="E253" s="23">
        <f>IFERROR(__xludf.DUMMYFUNCTION("""COMPUTED_VALUE"""),45178.0)</f>
        <v>45178</v>
      </c>
      <c r="F253" s="1">
        <f>IFERROR(__xludf.DUMMYFUNCTION("""COMPUTED_VALUE"""),2019.0)</f>
        <v>2019</v>
      </c>
    </row>
    <row r="254" ht="15.75" customHeight="1">
      <c r="A254" s="22"/>
      <c r="B254" s="22">
        <v>43718.0</v>
      </c>
      <c r="C254" s="11">
        <v>95.3665</v>
      </c>
      <c r="D254" s="20" t="str">
        <f>IFERROR(__xludf.DUMMYFUNCTION("SPLIT(B254, "","")"),"Tuesday")</f>
        <v>Tuesday</v>
      </c>
      <c r="E254" s="23">
        <f>IFERROR(__xludf.DUMMYFUNCTION("""COMPUTED_VALUE"""),45179.0)</f>
        <v>45179</v>
      </c>
      <c r="F254" s="1">
        <f>IFERROR(__xludf.DUMMYFUNCTION("""COMPUTED_VALUE"""),2019.0)</f>
        <v>2019</v>
      </c>
    </row>
    <row r="255" ht="15.75" customHeight="1">
      <c r="A255" s="22"/>
      <c r="B255" s="22">
        <v>43719.0</v>
      </c>
      <c r="C255" s="11">
        <v>123.4377</v>
      </c>
      <c r="D255" s="20" t="str">
        <f>IFERROR(__xludf.DUMMYFUNCTION("SPLIT(B255, "","")"),"Wednesday")</f>
        <v>Wednesday</v>
      </c>
      <c r="E255" s="23">
        <f>IFERROR(__xludf.DUMMYFUNCTION("""COMPUTED_VALUE"""),45180.0)</f>
        <v>45180</v>
      </c>
      <c r="F255" s="1">
        <f>IFERROR(__xludf.DUMMYFUNCTION("""COMPUTED_VALUE"""),2019.0)</f>
        <v>2019</v>
      </c>
    </row>
    <row r="256" ht="15.75" customHeight="1">
      <c r="A256" s="22"/>
      <c r="B256" s="22">
        <v>43720.0</v>
      </c>
      <c r="C256" s="11">
        <v>133.6159</v>
      </c>
      <c r="D256" s="20" t="str">
        <f>IFERROR(__xludf.DUMMYFUNCTION("SPLIT(B256, "","")"),"Thursday")</f>
        <v>Thursday</v>
      </c>
      <c r="E256" s="23">
        <f>IFERROR(__xludf.DUMMYFUNCTION("""COMPUTED_VALUE"""),45181.0)</f>
        <v>45181</v>
      </c>
      <c r="F256" s="1">
        <f>IFERROR(__xludf.DUMMYFUNCTION("""COMPUTED_VALUE"""),2019.0)</f>
        <v>2019</v>
      </c>
    </row>
    <row r="257" ht="15.75" customHeight="1">
      <c r="A257" s="22"/>
      <c r="B257" s="22">
        <v>43721.0</v>
      </c>
      <c r="C257" s="11">
        <v>140.7597</v>
      </c>
      <c r="D257" s="20" t="str">
        <f>IFERROR(__xludf.DUMMYFUNCTION("SPLIT(B257, "","")"),"Friday")</f>
        <v>Friday</v>
      </c>
      <c r="E257" s="23">
        <f>IFERROR(__xludf.DUMMYFUNCTION("""COMPUTED_VALUE"""),45182.0)</f>
        <v>45182</v>
      </c>
      <c r="F257" s="1">
        <f>IFERROR(__xludf.DUMMYFUNCTION("""COMPUTED_VALUE"""),2019.0)</f>
        <v>2019</v>
      </c>
    </row>
    <row r="258" ht="15.75" customHeight="1">
      <c r="A258" s="22"/>
      <c r="B258" s="22">
        <v>43722.0</v>
      </c>
      <c r="C258" s="11">
        <v>150.5615</v>
      </c>
      <c r="D258" s="20" t="str">
        <f>IFERROR(__xludf.DUMMYFUNCTION("SPLIT(B258, "","")"),"Saturday")</f>
        <v>Saturday</v>
      </c>
      <c r="E258" s="23">
        <f>IFERROR(__xludf.DUMMYFUNCTION("""COMPUTED_VALUE"""),45183.0)</f>
        <v>45183</v>
      </c>
      <c r="F258" s="1">
        <f>IFERROR(__xludf.DUMMYFUNCTION("""COMPUTED_VALUE"""),2019.0)</f>
        <v>2019</v>
      </c>
    </row>
    <row r="259" ht="15.75" customHeight="1">
      <c r="A259" s="22"/>
      <c r="B259" s="22">
        <v>43723.0</v>
      </c>
      <c r="C259" s="11">
        <v>165.0825</v>
      </c>
      <c r="D259" s="20" t="str">
        <f>IFERROR(__xludf.DUMMYFUNCTION("SPLIT(B259, "","")"),"Sunday")</f>
        <v>Sunday</v>
      </c>
      <c r="E259" s="23">
        <f>IFERROR(__xludf.DUMMYFUNCTION("""COMPUTED_VALUE"""),45184.0)</f>
        <v>45184</v>
      </c>
      <c r="F259" s="1">
        <f>IFERROR(__xludf.DUMMYFUNCTION("""COMPUTED_VALUE"""),2019.0)</f>
        <v>2019</v>
      </c>
    </row>
    <row r="260" ht="15.75" customHeight="1">
      <c r="A260" s="22"/>
      <c r="B260" s="22">
        <v>43724.0</v>
      </c>
      <c r="C260" s="11">
        <v>159.3991</v>
      </c>
      <c r="D260" s="20" t="str">
        <f>IFERROR(__xludf.DUMMYFUNCTION("SPLIT(B260, "","")"),"Monday")</f>
        <v>Monday</v>
      </c>
      <c r="E260" s="23">
        <f>IFERROR(__xludf.DUMMYFUNCTION("""COMPUTED_VALUE"""),45185.0)</f>
        <v>45185</v>
      </c>
      <c r="F260" s="1">
        <f>IFERROR(__xludf.DUMMYFUNCTION("""COMPUTED_VALUE"""),2019.0)</f>
        <v>2019</v>
      </c>
    </row>
    <row r="261" ht="15.75" customHeight="1">
      <c r="A261" s="22"/>
      <c r="B261" s="22">
        <v>43725.0</v>
      </c>
      <c r="C261" s="11">
        <v>152.2206</v>
      </c>
      <c r="D261" s="20" t="str">
        <f>IFERROR(__xludf.DUMMYFUNCTION("SPLIT(B261, "","")"),"Tuesday")</f>
        <v>Tuesday</v>
      </c>
      <c r="E261" s="23">
        <f>IFERROR(__xludf.DUMMYFUNCTION("""COMPUTED_VALUE"""),45186.0)</f>
        <v>45186</v>
      </c>
      <c r="F261" s="1">
        <f>IFERROR(__xludf.DUMMYFUNCTION("""COMPUTED_VALUE"""),2019.0)</f>
        <v>2019</v>
      </c>
    </row>
    <row r="262" ht="15.75" customHeight="1">
      <c r="A262" s="22"/>
      <c r="B262" s="22">
        <v>43726.0</v>
      </c>
      <c r="C262" s="11">
        <v>128.2921</v>
      </c>
      <c r="D262" s="20" t="str">
        <f>IFERROR(__xludf.DUMMYFUNCTION("SPLIT(B262, "","")"),"Wednesday")</f>
        <v>Wednesday</v>
      </c>
      <c r="E262" s="23">
        <f>IFERROR(__xludf.DUMMYFUNCTION("""COMPUTED_VALUE"""),45187.0)</f>
        <v>45187</v>
      </c>
      <c r="F262" s="1">
        <f>IFERROR(__xludf.DUMMYFUNCTION("""COMPUTED_VALUE"""),2019.0)</f>
        <v>2019</v>
      </c>
    </row>
    <row r="263" ht="15.75" customHeight="1">
      <c r="A263" s="22"/>
      <c r="B263" s="22">
        <v>43727.0</v>
      </c>
      <c r="C263" s="11">
        <v>109.5646</v>
      </c>
      <c r="D263" s="20" t="str">
        <f>IFERROR(__xludf.DUMMYFUNCTION("SPLIT(B263, "","")"),"Thursday")</f>
        <v>Thursday</v>
      </c>
      <c r="E263" s="23">
        <f>IFERROR(__xludf.DUMMYFUNCTION("""COMPUTED_VALUE"""),45188.0)</f>
        <v>45188</v>
      </c>
      <c r="F263" s="1">
        <f>IFERROR(__xludf.DUMMYFUNCTION("""COMPUTED_VALUE"""),2019.0)</f>
        <v>2019</v>
      </c>
    </row>
    <row r="264" ht="15.75" customHeight="1">
      <c r="A264" s="22"/>
      <c r="B264" s="22">
        <v>43728.0</v>
      </c>
      <c r="C264" s="11">
        <v>96.3109</v>
      </c>
      <c r="D264" s="20" t="str">
        <f>IFERROR(__xludf.DUMMYFUNCTION("SPLIT(B264, "","")"),"Friday")</f>
        <v>Friday</v>
      </c>
      <c r="E264" s="23">
        <f>IFERROR(__xludf.DUMMYFUNCTION("""COMPUTED_VALUE"""),45189.0)</f>
        <v>45189</v>
      </c>
      <c r="F264" s="1">
        <f>IFERROR(__xludf.DUMMYFUNCTION("""COMPUTED_VALUE"""),2019.0)</f>
        <v>2019</v>
      </c>
    </row>
    <row r="265" ht="15.75" customHeight="1">
      <c r="A265" s="22"/>
      <c r="B265" s="22">
        <v>43729.0</v>
      </c>
      <c r="C265" s="11">
        <v>90.508</v>
      </c>
      <c r="D265" s="20" t="str">
        <f>IFERROR(__xludf.DUMMYFUNCTION("SPLIT(B265, "","")"),"Saturday")</f>
        <v>Saturday</v>
      </c>
      <c r="E265" s="23">
        <f>IFERROR(__xludf.DUMMYFUNCTION("""COMPUTED_VALUE"""),45190.0)</f>
        <v>45190</v>
      </c>
      <c r="F265" s="1">
        <f>IFERROR(__xludf.DUMMYFUNCTION("""COMPUTED_VALUE"""),2019.0)</f>
        <v>2019</v>
      </c>
    </row>
    <row r="266" ht="15.75" customHeight="1">
      <c r="A266" s="22"/>
      <c r="B266" s="22">
        <v>43730.0</v>
      </c>
      <c r="C266" s="11">
        <v>99.4781</v>
      </c>
      <c r="D266" s="20" t="str">
        <f>IFERROR(__xludf.DUMMYFUNCTION("SPLIT(B266, "","")"),"Sunday")</f>
        <v>Sunday</v>
      </c>
      <c r="E266" s="23">
        <f>IFERROR(__xludf.DUMMYFUNCTION("""COMPUTED_VALUE"""),45191.0)</f>
        <v>45191</v>
      </c>
      <c r="F266" s="1">
        <f>IFERROR(__xludf.DUMMYFUNCTION("""COMPUTED_VALUE"""),2019.0)</f>
        <v>2019</v>
      </c>
    </row>
    <row r="267" ht="15.75" customHeight="1">
      <c r="A267" s="22"/>
      <c r="B267" s="22">
        <v>43731.0</v>
      </c>
      <c r="C267" s="11">
        <v>119.706</v>
      </c>
      <c r="D267" s="20" t="str">
        <f>IFERROR(__xludf.DUMMYFUNCTION("SPLIT(B267, "","")"),"Monday")</f>
        <v>Monday</v>
      </c>
      <c r="E267" s="23">
        <f>IFERROR(__xludf.DUMMYFUNCTION("""COMPUTED_VALUE"""),45192.0)</f>
        <v>45192</v>
      </c>
      <c r="F267" s="1">
        <f>IFERROR(__xludf.DUMMYFUNCTION("""COMPUTED_VALUE"""),2019.0)</f>
        <v>2019</v>
      </c>
    </row>
    <row r="268" ht="15.75" customHeight="1">
      <c r="A268" s="22"/>
      <c r="B268" s="22">
        <v>43732.0</v>
      </c>
      <c r="C268" s="11">
        <v>134.2504</v>
      </c>
      <c r="D268" s="20" t="str">
        <f>IFERROR(__xludf.DUMMYFUNCTION("SPLIT(B268, "","")"),"Tuesday")</f>
        <v>Tuesday</v>
      </c>
      <c r="E268" s="23">
        <f>IFERROR(__xludf.DUMMYFUNCTION("""COMPUTED_VALUE"""),45193.0)</f>
        <v>45193</v>
      </c>
      <c r="F268" s="1">
        <f>IFERROR(__xludf.DUMMYFUNCTION("""COMPUTED_VALUE"""),2019.0)</f>
        <v>2019</v>
      </c>
    </row>
    <row r="269" ht="15.75" customHeight="1">
      <c r="A269" s="22"/>
      <c r="B269" s="22">
        <v>43733.0</v>
      </c>
      <c r="C269" s="11">
        <v>141.2588</v>
      </c>
      <c r="D269" s="20" t="str">
        <f>IFERROR(__xludf.DUMMYFUNCTION("SPLIT(B269, "","")"),"Wednesday")</f>
        <v>Wednesday</v>
      </c>
      <c r="E269" s="23">
        <f>IFERROR(__xludf.DUMMYFUNCTION("""COMPUTED_VALUE"""),45194.0)</f>
        <v>45194</v>
      </c>
      <c r="F269" s="1">
        <f>IFERROR(__xludf.DUMMYFUNCTION("""COMPUTED_VALUE"""),2019.0)</f>
        <v>2019</v>
      </c>
    </row>
    <row r="270" ht="15.75" customHeight="1">
      <c r="A270" s="22"/>
      <c r="B270" s="22">
        <v>43734.0</v>
      </c>
      <c r="C270" s="11">
        <v>144.7913</v>
      </c>
      <c r="D270" s="20" t="str">
        <f>IFERROR(__xludf.DUMMYFUNCTION("SPLIT(B270, "","")"),"Thursday")</f>
        <v>Thursday</v>
      </c>
      <c r="E270" s="23">
        <f>IFERROR(__xludf.DUMMYFUNCTION("""COMPUTED_VALUE"""),45195.0)</f>
        <v>45195</v>
      </c>
      <c r="F270" s="1">
        <f>IFERROR(__xludf.DUMMYFUNCTION("""COMPUTED_VALUE"""),2019.0)</f>
        <v>2019</v>
      </c>
    </row>
    <row r="271" ht="15.75" customHeight="1">
      <c r="A271" s="22"/>
      <c r="B271" s="22">
        <v>43735.0</v>
      </c>
      <c r="C271" s="11">
        <v>159.228</v>
      </c>
      <c r="D271" s="20" t="str">
        <f>IFERROR(__xludf.DUMMYFUNCTION("SPLIT(B271, "","")"),"Friday")</f>
        <v>Friday</v>
      </c>
      <c r="E271" s="23">
        <f>IFERROR(__xludf.DUMMYFUNCTION("""COMPUTED_VALUE"""),45196.0)</f>
        <v>45196</v>
      </c>
      <c r="F271" s="1">
        <f>IFERROR(__xludf.DUMMYFUNCTION("""COMPUTED_VALUE"""),2019.0)</f>
        <v>2019</v>
      </c>
    </row>
    <row r="272" ht="15.75" customHeight="1">
      <c r="A272" s="22"/>
      <c r="B272" s="22">
        <v>43736.0</v>
      </c>
      <c r="C272" s="11">
        <v>155.8514</v>
      </c>
      <c r="D272" s="20" t="str">
        <f>IFERROR(__xludf.DUMMYFUNCTION("SPLIT(B272, "","")"),"Saturday")</f>
        <v>Saturday</v>
      </c>
      <c r="E272" s="23">
        <f>IFERROR(__xludf.DUMMYFUNCTION("""COMPUTED_VALUE"""),45197.0)</f>
        <v>45197</v>
      </c>
      <c r="F272" s="1">
        <f>IFERROR(__xludf.DUMMYFUNCTION("""COMPUTED_VALUE"""),2019.0)</f>
        <v>2019</v>
      </c>
    </row>
    <row r="273" ht="15.75" customHeight="1">
      <c r="A273" s="22"/>
      <c r="B273" s="22">
        <v>43737.0</v>
      </c>
      <c r="C273" s="11">
        <v>143.5421</v>
      </c>
      <c r="D273" s="20" t="str">
        <f>IFERROR(__xludf.DUMMYFUNCTION("SPLIT(B273, "","")"),"Sunday")</f>
        <v>Sunday</v>
      </c>
      <c r="E273" s="23">
        <f>IFERROR(__xludf.DUMMYFUNCTION("""COMPUTED_VALUE"""),45198.0)</f>
        <v>45198</v>
      </c>
      <c r="F273" s="1">
        <f>IFERROR(__xludf.DUMMYFUNCTION("""COMPUTED_VALUE"""),2019.0)</f>
        <v>2019</v>
      </c>
    </row>
    <row r="274" ht="15.75" customHeight="1">
      <c r="A274" s="22"/>
      <c r="B274" s="22">
        <v>43738.0</v>
      </c>
      <c r="C274" s="11">
        <v>121.3149</v>
      </c>
      <c r="D274" s="20" t="str">
        <f>IFERROR(__xludf.DUMMYFUNCTION("SPLIT(B274, "","")"),"Monday")</f>
        <v>Monday</v>
      </c>
      <c r="E274" s="23">
        <f>IFERROR(__xludf.DUMMYFUNCTION("""COMPUTED_VALUE"""),45199.0)</f>
        <v>45199</v>
      </c>
      <c r="F274" s="1">
        <f>IFERROR(__xludf.DUMMYFUNCTION("""COMPUTED_VALUE"""),2019.0)</f>
        <v>2019</v>
      </c>
    </row>
    <row r="275" ht="15.75" customHeight="1">
      <c r="A275" s="22"/>
      <c r="B275" s="22">
        <v>43739.0</v>
      </c>
      <c r="C275" s="11">
        <v>109.9283</v>
      </c>
      <c r="D275" s="20" t="str">
        <f>IFERROR(__xludf.DUMMYFUNCTION("SPLIT(B275, "","")"),"Tuesday")</f>
        <v>Tuesday</v>
      </c>
      <c r="E275" s="23">
        <f>IFERROR(__xludf.DUMMYFUNCTION("""COMPUTED_VALUE"""),45200.0)</f>
        <v>45200</v>
      </c>
      <c r="F275" s="1">
        <f>IFERROR(__xludf.DUMMYFUNCTION("""COMPUTED_VALUE"""),2019.0)</f>
        <v>2019</v>
      </c>
    </row>
    <row r="276" ht="15.75" customHeight="1">
      <c r="A276" s="22"/>
      <c r="B276" s="22">
        <v>43740.0</v>
      </c>
      <c r="C276" s="11">
        <v>102.0735</v>
      </c>
      <c r="D276" s="20" t="str">
        <f>IFERROR(__xludf.DUMMYFUNCTION("SPLIT(B276, "","")"),"Wednesday")</f>
        <v>Wednesday</v>
      </c>
      <c r="E276" s="23">
        <f>IFERROR(__xludf.DUMMYFUNCTION("""COMPUTED_VALUE"""),45201.0)</f>
        <v>45201</v>
      </c>
      <c r="F276" s="1">
        <f>IFERROR(__xludf.DUMMYFUNCTION("""COMPUTED_VALUE"""),2019.0)</f>
        <v>2019</v>
      </c>
    </row>
    <row r="277" ht="15.75" customHeight="1">
      <c r="A277" s="22"/>
      <c r="B277" s="22">
        <v>43741.0</v>
      </c>
      <c r="C277" s="11">
        <v>94.1296</v>
      </c>
      <c r="D277" s="20" t="str">
        <f>IFERROR(__xludf.DUMMYFUNCTION("SPLIT(B277, "","")"),"Thursday")</f>
        <v>Thursday</v>
      </c>
      <c r="E277" s="23">
        <f>IFERROR(__xludf.DUMMYFUNCTION("""COMPUTED_VALUE"""),45202.0)</f>
        <v>45202</v>
      </c>
      <c r="F277" s="1">
        <f>IFERROR(__xludf.DUMMYFUNCTION("""COMPUTED_VALUE"""),2019.0)</f>
        <v>2019</v>
      </c>
    </row>
    <row r="278" ht="15.75" customHeight="1">
      <c r="A278" s="22"/>
      <c r="B278" s="22">
        <v>43742.0</v>
      </c>
      <c r="C278" s="11">
        <v>104.9496</v>
      </c>
      <c r="D278" s="20" t="str">
        <f>IFERROR(__xludf.DUMMYFUNCTION("SPLIT(B278, "","")"),"Friday")</f>
        <v>Friday</v>
      </c>
      <c r="E278" s="23">
        <f>IFERROR(__xludf.DUMMYFUNCTION("""COMPUTED_VALUE"""),45203.0)</f>
        <v>45203</v>
      </c>
      <c r="F278" s="1">
        <f>IFERROR(__xludf.DUMMYFUNCTION("""COMPUTED_VALUE"""),2019.0)</f>
        <v>2019</v>
      </c>
    </row>
    <row r="279" ht="15.75" customHeight="1">
      <c r="A279" s="22"/>
      <c r="B279" s="22">
        <v>43743.0</v>
      </c>
      <c r="C279" s="11">
        <v>122.5914</v>
      </c>
      <c r="D279" s="20" t="str">
        <f>IFERROR(__xludf.DUMMYFUNCTION("SPLIT(B279, "","")"),"Saturday")</f>
        <v>Saturday</v>
      </c>
      <c r="E279" s="23">
        <f>IFERROR(__xludf.DUMMYFUNCTION("""COMPUTED_VALUE"""),45204.0)</f>
        <v>45204</v>
      </c>
      <c r="F279" s="1">
        <f>IFERROR(__xludf.DUMMYFUNCTION("""COMPUTED_VALUE"""),2019.0)</f>
        <v>2019</v>
      </c>
    </row>
    <row r="280" ht="15.75" customHeight="1">
      <c r="A280" s="22"/>
      <c r="B280" s="22">
        <v>43744.0</v>
      </c>
      <c r="C280" s="11">
        <v>138.8764</v>
      </c>
      <c r="D280" s="20" t="str">
        <f>IFERROR(__xludf.DUMMYFUNCTION("SPLIT(B280, "","")"),"Sunday")</f>
        <v>Sunday</v>
      </c>
      <c r="E280" s="23">
        <f>IFERROR(__xludf.DUMMYFUNCTION("""COMPUTED_VALUE"""),45205.0)</f>
        <v>45205</v>
      </c>
      <c r="F280" s="1">
        <f>IFERROR(__xludf.DUMMYFUNCTION("""COMPUTED_VALUE"""),2019.0)</f>
        <v>2019</v>
      </c>
    </row>
    <row r="281" ht="15.75" customHeight="1">
      <c r="A281" s="22"/>
      <c r="B281" s="22">
        <v>43745.0</v>
      </c>
      <c r="C281" s="11">
        <v>150.0524</v>
      </c>
      <c r="D281" s="20" t="str">
        <f>IFERROR(__xludf.DUMMYFUNCTION("SPLIT(B281, "","")"),"Monday")</f>
        <v>Monday</v>
      </c>
      <c r="E281" s="23">
        <f>IFERROR(__xludf.DUMMYFUNCTION("""COMPUTED_VALUE"""),45206.0)</f>
        <v>45206</v>
      </c>
      <c r="F281" s="1">
        <f>IFERROR(__xludf.DUMMYFUNCTION("""COMPUTED_VALUE"""),2019.0)</f>
        <v>2019</v>
      </c>
    </row>
    <row r="282" ht="15.75" customHeight="1">
      <c r="A282" s="22"/>
      <c r="B282" s="22">
        <v>43746.0</v>
      </c>
      <c r="C282" s="11">
        <v>148.7095</v>
      </c>
      <c r="D282" s="20" t="str">
        <f>IFERROR(__xludf.DUMMYFUNCTION("SPLIT(B282, "","")"),"Tuesday")</f>
        <v>Tuesday</v>
      </c>
      <c r="E282" s="23">
        <f>IFERROR(__xludf.DUMMYFUNCTION("""COMPUTED_VALUE"""),45207.0)</f>
        <v>45207</v>
      </c>
      <c r="F282" s="1">
        <f>IFERROR(__xludf.DUMMYFUNCTION("""COMPUTED_VALUE"""),2019.0)</f>
        <v>2019</v>
      </c>
    </row>
    <row r="283" ht="15.75" customHeight="1">
      <c r="A283" s="22"/>
      <c r="B283" s="22">
        <v>43747.0</v>
      </c>
      <c r="C283" s="11">
        <v>174.4632</v>
      </c>
      <c r="D283" s="20" t="str">
        <f>IFERROR(__xludf.DUMMYFUNCTION("SPLIT(B283, "","")"),"Wednesday")</f>
        <v>Wednesday</v>
      </c>
      <c r="E283" s="23">
        <f>IFERROR(__xludf.DUMMYFUNCTION("""COMPUTED_VALUE"""),45208.0)</f>
        <v>45208</v>
      </c>
      <c r="F283" s="1">
        <f>IFERROR(__xludf.DUMMYFUNCTION("""COMPUTED_VALUE"""),2019.0)</f>
        <v>2019</v>
      </c>
    </row>
    <row r="284" ht="15.75" customHeight="1">
      <c r="A284" s="22"/>
      <c r="B284" s="22">
        <v>43748.0</v>
      </c>
      <c r="C284" s="11">
        <v>173.0159</v>
      </c>
      <c r="D284" s="20" t="str">
        <f>IFERROR(__xludf.DUMMYFUNCTION("SPLIT(B284, "","")"),"Thursday")</f>
        <v>Thursday</v>
      </c>
      <c r="E284" s="23">
        <f>IFERROR(__xludf.DUMMYFUNCTION("""COMPUTED_VALUE"""),45209.0)</f>
        <v>45209</v>
      </c>
      <c r="F284" s="1">
        <f>IFERROR(__xludf.DUMMYFUNCTION("""COMPUTED_VALUE"""),2019.0)</f>
        <v>2019</v>
      </c>
    </row>
    <row r="285" ht="15.75" customHeight="1">
      <c r="A285" s="22"/>
      <c r="B285" s="22">
        <v>43749.0</v>
      </c>
      <c r="C285" s="11">
        <v>164.7302</v>
      </c>
      <c r="D285" s="20" t="str">
        <f>IFERROR(__xludf.DUMMYFUNCTION("SPLIT(B285, "","")"),"Friday")</f>
        <v>Friday</v>
      </c>
      <c r="E285" s="23">
        <f>IFERROR(__xludf.DUMMYFUNCTION("""COMPUTED_VALUE"""),45210.0)</f>
        <v>45210</v>
      </c>
      <c r="F285" s="1">
        <f>IFERROR(__xludf.DUMMYFUNCTION("""COMPUTED_VALUE"""),2019.0)</f>
        <v>2019</v>
      </c>
    </row>
    <row r="286" ht="15.75" customHeight="1">
      <c r="A286" s="22"/>
      <c r="B286" s="22">
        <v>43750.0</v>
      </c>
      <c r="C286" s="11">
        <v>137.9415</v>
      </c>
      <c r="D286" s="20" t="str">
        <f>IFERROR(__xludf.DUMMYFUNCTION("SPLIT(B286, "","")"),"Saturday")</f>
        <v>Saturday</v>
      </c>
      <c r="E286" s="23">
        <f>IFERROR(__xludf.DUMMYFUNCTION("""COMPUTED_VALUE"""),45211.0)</f>
        <v>45211</v>
      </c>
      <c r="F286" s="1">
        <f>IFERROR(__xludf.DUMMYFUNCTION("""COMPUTED_VALUE"""),2019.0)</f>
        <v>2019</v>
      </c>
    </row>
    <row r="287" ht="15.75" customHeight="1">
      <c r="A287" s="22"/>
      <c r="B287" s="22">
        <v>43751.0</v>
      </c>
      <c r="C287" s="11">
        <v>127.0089</v>
      </c>
      <c r="D287" s="20" t="str">
        <f>IFERROR(__xludf.DUMMYFUNCTION("SPLIT(B287, "","")"),"Sunday")</f>
        <v>Sunday</v>
      </c>
      <c r="E287" s="23">
        <f>IFERROR(__xludf.DUMMYFUNCTION("""COMPUTED_VALUE"""),45212.0)</f>
        <v>45212</v>
      </c>
      <c r="F287" s="1">
        <f>IFERROR(__xludf.DUMMYFUNCTION("""COMPUTED_VALUE"""),2019.0)</f>
        <v>2019</v>
      </c>
    </row>
    <row r="288" ht="15.75" customHeight="1">
      <c r="A288" s="22"/>
      <c r="B288" s="22">
        <v>43752.0</v>
      </c>
      <c r="C288" s="11">
        <v>108.0761</v>
      </c>
      <c r="D288" s="20" t="str">
        <f>IFERROR(__xludf.DUMMYFUNCTION("SPLIT(B288, "","")"),"Monday")</f>
        <v>Monday</v>
      </c>
      <c r="E288" s="23">
        <f>IFERROR(__xludf.DUMMYFUNCTION("""COMPUTED_VALUE"""),45213.0)</f>
        <v>45213</v>
      </c>
      <c r="F288" s="1">
        <f>IFERROR(__xludf.DUMMYFUNCTION("""COMPUTED_VALUE"""),2019.0)</f>
        <v>2019</v>
      </c>
    </row>
    <row r="289" ht="15.75" customHeight="1">
      <c r="A289" s="22"/>
      <c r="B289" s="22">
        <v>43753.0</v>
      </c>
      <c r="C289" s="11">
        <v>95.7693</v>
      </c>
      <c r="D289" s="20" t="str">
        <f>IFERROR(__xludf.DUMMYFUNCTION("SPLIT(B289, "","")"),"Tuesday")</f>
        <v>Tuesday</v>
      </c>
      <c r="E289" s="23">
        <f>IFERROR(__xludf.DUMMYFUNCTION("""COMPUTED_VALUE"""),45214.0)</f>
        <v>45214</v>
      </c>
      <c r="F289" s="1">
        <f>IFERROR(__xludf.DUMMYFUNCTION("""COMPUTED_VALUE"""),2019.0)</f>
        <v>2019</v>
      </c>
    </row>
    <row r="290" ht="15.75" customHeight="1">
      <c r="A290" s="22"/>
      <c r="B290" s="22">
        <v>43754.0</v>
      </c>
      <c r="C290" s="11">
        <v>108.7666</v>
      </c>
      <c r="D290" s="20" t="str">
        <f>IFERROR(__xludf.DUMMYFUNCTION("SPLIT(B290, "","")"),"Wednesday")</f>
        <v>Wednesday</v>
      </c>
      <c r="E290" s="23">
        <f>IFERROR(__xludf.DUMMYFUNCTION("""COMPUTED_VALUE"""),45215.0)</f>
        <v>45215</v>
      </c>
      <c r="F290" s="1">
        <f>IFERROR(__xludf.DUMMYFUNCTION("""COMPUTED_VALUE"""),2019.0)</f>
        <v>2019</v>
      </c>
    </row>
    <row r="291" ht="15.75" customHeight="1">
      <c r="A291" s="22"/>
      <c r="B291" s="22">
        <v>43755.0</v>
      </c>
      <c r="C291" s="11">
        <v>129.4163</v>
      </c>
      <c r="D291" s="20" t="str">
        <f>IFERROR(__xludf.DUMMYFUNCTION("SPLIT(B291, "","")"),"Thursday")</f>
        <v>Thursday</v>
      </c>
      <c r="E291" s="23">
        <f>IFERROR(__xludf.DUMMYFUNCTION("""COMPUTED_VALUE"""),45216.0)</f>
        <v>45216</v>
      </c>
      <c r="F291" s="1">
        <f>IFERROR(__xludf.DUMMYFUNCTION("""COMPUTED_VALUE"""),2019.0)</f>
        <v>2019</v>
      </c>
    </row>
    <row r="292" ht="15.75" customHeight="1">
      <c r="A292" s="22"/>
      <c r="B292" s="22">
        <v>43756.0</v>
      </c>
      <c r="C292" s="11">
        <v>145.4127</v>
      </c>
      <c r="D292" s="20" t="str">
        <f>IFERROR(__xludf.DUMMYFUNCTION("SPLIT(B292, "","")"),"Friday")</f>
        <v>Friday</v>
      </c>
      <c r="E292" s="23">
        <f>IFERROR(__xludf.DUMMYFUNCTION("""COMPUTED_VALUE"""),45217.0)</f>
        <v>45217</v>
      </c>
      <c r="F292" s="1">
        <f>IFERROR(__xludf.DUMMYFUNCTION("""COMPUTED_VALUE"""),2019.0)</f>
        <v>2019</v>
      </c>
    </row>
    <row r="293" ht="15.75" customHeight="1">
      <c r="A293" s="22"/>
      <c r="B293" s="22">
        <v>43757.0</v>
      </c>
      <c r="C293" s="11">
        <v>151.9554</v>
      </c>
      <c r="D293" s="20" t="str">
        <f>IFERROR(__xludf.DUMMYFUNCTION("SPLIT(B293, "","")"),"Saturday")</f>
        <v>Saturday</v>
      </c>
      <c r="E293" s="23">
        <f>IFERROR(__xludf.DUMMYFUNCTION("""COMPUTED_VALUE"""),45218.0)</f>
        <v>45218</v>
      </c>
      <c r="F293" s="1">
        <f>IFERROR(__xludf.DUMMYFUNCTION("""COMPUTED_VALUE"""),2019.0)</f>
        <v>2019</v>
      </c>
    </row>
    <row r="294" ht="15.75" customHeight="1">
      <c r="A294" s="22"/>
      <c r="B294" s="22">
        <v>43758.0</v>
      </c>
      <c r="C294" s="11">
        <v>156.9814</v>
      </c>
      <c r="D294" s="20" t="str">
        <f>IFERROR(__xludf.DUMMYFUNCTION("SPLIT(B294, "","")"),"Sunday")</f>
        <v>Sunday</v>
      </c>
      <c r="E294" s="23">
        <f>IFERROR(__xludf.DUMMYFUNCTION("""COMPUTED_VALUE"""),45219.0)</f>
        <v>45219</v>
      </c>
      <c r="F294" s="1">
        <f>IFERROR(__xludf.DUMMYFUNCTION("""COMPUTED_VALUE"""),2019.0)</f>
        <v>2019</v>
      </c>
    </row>
    <row r="295" ht="15.75" customHeight="1">
      <c r="A295" s="22"/>
      <c r="B295" s="22">
        <v>43759.0</v>
      </c>
      <c r="C295" s="11">
        <v>184.1093</v>
      </c>
      <c r="D295" s="20" t="str">
        <f>IFERROR(__xludf.DUMMYFUNCTION("SPLIT(B295, "","")"),"Monday")</f>
        <v>Monday</v>
      </c>
      <c r="E295" s="23">
        <f>IFERROR(__xludf.DUMMYFUNCTION("""COMPUTED_VALUE"""),45220.0)</f>
        <v>45220</v>
      </c>
      <c r="F295" s="1">
        <f>IFERROR(__xludf.DUMMYFUNCTION("""COMPUTED_VALUE"""),2019.0)</f>
        <v>2019</v>
      </c>
    </row>
    <row r="296" ht="15.75" customHeight="1">
      <c r="A296" s="22"/>
      <c r="B296" s="22">
        <v>43760.0</v>
      </c>
      <c r="C296" s="11">
        <v>169.3725</v>
      </c>
      <c r="D296" s="20" t="str">
        <f>IFERROR(__xludf.DUMMYFUNCTION("SPLIT(B296, "","")"),"Tuesday")</f>
        <v>Tuesday</v>
      </c>
      <c r="E296" s="23">
        <f>IFERROR(__xludf.DUMMYFUNCTION("""COMPUTED_VALUE"""),45221.0)</f>
        <v>45221</v>
      </c>
      <c r="F296" s="1">
        <f>IFERROR(__xludf.DUMMYFUNCTION("""COMPUTED_VALUE"""),2019.0)</f>
        <v>2019</v>
      </c>
    </row>
    <row r="297" ht="15.75" customHeight="1">
      <c r="A297" s="22"/>
      <c r="B297" s="22">
        <v>43761.0</v>
      </c>
      <c r="C297" s="11">
        <v>152.8792</v>
      </c>
      <c r="D297" s="20" t="str">
        <f>IFERROR(__xludf.DUMMYFUNCTION("SPLIT(B297, "","")"),"Wednesday")</f>
        <v>Wednesday</v>
      </c>
      <c r="E297" s="23">
        <f>IFERROR(__xludf.DUMMYFUNCTION("""COMPUTED_VALUE"""),45222.0)</f>
        <v>45222</v>
      </c>
      <c r="F297" s="1">
        <f>IFERROR(__xludf.DUMMYFUNCTION("""COMPUTED_VALUE"""),2019.0)</f>
        <v>2019</v>
      </c>
    </row>
    <row r="298" ht="15.75" customHeight="1">
      <c r="A298" s="22"/>
      <c r="B298" s="22">
        <v>43762.0</v>
      </c>
      <c r="C298" s="11">
        <v>136.2178</v>
      </c>
      <c r="D298" s="20" t="str">
        <f>IFERROR(__xludf.DUMMYFUNCTION("SPLIT(B298, "","")"),"Thursday")</f>
        <v>Thursday</v>
      </c>
      <c r="E298" s="23">
        <f>IFERROR(__xludf.DUMMYFUNCTION("""COMPUTED_VALUE"""),45223.0)</f>
        <v>45223</v>
      </c>
      <c r="F298" s="1">
        <f>IFERROR(__xludf.DUMMYFUNCTION("""COMPUTED_VALUE"""),2019.0)</f>
        <v>2019</v>
      </c>
    </row>
    <row r="299" ht="15.75" customHeight="1">
      <c r="A299" s="22"/>
      <c r="B299" s="22">
        <v>43763.0</v>
      </c>
      <c r="C299" s="11">
        <v>113.1833</v>
      </c>
      <c r="D299" s="20" t="str">
        <f>IFERROR(__xludf.DUMMYFUNCTION("SPLIT(B299, "","")"),"Friday")</f>
        <v>Friday</v>
      </c>
      <c r="E299" s="23">
        <f>IFERROR(__xludf.DUMMYFUNCTION("""COMPUTED_VALUE"""),45224.0)</f>
        <v>45224</v>
      </c>
      <c r="F299" s="1">
        <f>IFERROR(__xludf.DUMMYFUNCTION("""COMPUTED_VALUE"""),2019.0)</f>
        <v>2019</v>
      </c>
    </row>
    <row r="300" ht="15.75" customHeight="1">
      <c r="A300" s="22"/>
      <c r="B300" s="22">
        <v>43764.0</v>
      </c>
      <c r="C300" s="11">
        <v>97.419</v>
      </c>
      <c r="D300" s="20" t="str">
        <f>IFERROR(__xludf.DUMMYFUNCTION("SPLIT(B300, "","")"),"Saturday")</f>
        <v>Saturday</v>
      </c>
      <c r="E300" s="23">
        <f>IFERROR(__xludf.DUMMYFUNCTION("""COMPUTED_VALUE"""),45225.0)</f>
        <v>45225</v>
      </c>
      <c r="F300" s="1">
        <f>IFERROR(__xludf.DUMMYFUNCTION("""COMPUTED_VALUE"""),2019.0)</f>
        <v>2019</v>
      </c>
    </row>
    <row r="301" ht="15.75" customHeight="1">
      <c r="A301" s="22"/>
      <c r="B301" s="22">
        <v>43765.0</v>
      </c>
      <c r="C301" s="11">
        <v>94.4327</v>
      </c>
      <c r="D301" s="20" t="str">
        <f>IFERROR(__xludf.DUMMYFUNCTION("SPLIT(B301, "","")"),"Sunday")</f>
        <v>Sunday</v>
      </c>
      <c r="E301" s="23">
        <f>IFERROR(__xludf.DUMMYFUNCTION("""COMPUTED_VALUE"""),45226.0)</f>
        <v>45226</v>
      </c>
      <c r="F301" s="1">
        <f>IFERROR(__xludf.DUMMYFUNCTION("""COMPUTED_VALUE"""),2019.0)</f>
        <v>2019</v>
      </c>
    </row>
    <row r="302" ht="15.75" customHeight="1">
      <c r="A302" s="22"/>
      <c r="B302" s="22">
        <v>43766.0</v>
      </c>
      <c r="C302" s="11">
        <v>103.5788</v>
      </c>
      <c r="D302" s="20" t="str">
        <f>IFERROR(__xludf.DUMMYFUNCTION("SPLIT(B302, "","")"),"Monday")</f>
        <v>Monday</v>
      </c>
      <c r="E302" s="23">
        <f>IFERROR(__xludf.DUMMYFUNCTION("""COMPUTED_VALUE"""),45227.0)</f>
        <v>45227</v>
      </c>
      <c r="F302" s="1">
        <f>IFERROR(__xludf.DUMMYFUNCTION("""COMPUTED_VALUE"""),2019.0)</f>
        <v>2019</v>
      </c>
    </row>
    <row r="303" ht="15.75" customHeight="1">
      <c r="A303" s="22"/>
      <c r="B303" s="22">
        <v>43767.0</v>
      </c>
      <c r="C303" s="11">
        <v>127.1437</v>
      </c>
      <c r="D303" s="20" t="str">
        <f>IFERROR(__xludf.DUMMYFUNCTION("SPLIT(B303, "","")"),"Tuesday")</f>
        <v>Tuesday</v>
      </c>
      <c r="E303" s="23">
        <f>IFERROR(__xludf.DUMMYFUNCTION("""COMPUTED_VALUE"""),45228.0)</f>
        <v>45228</v>
      </c>
      <c r="F303" s="1">
        <f>IFERROR(__xludf.DUMMYFUNCTION("""COMPUTED_VALUE"""),2019.0)</f>
        <v>2019</v>
      </c>
    </row>
    <row r="304" ht="15.75" customHeight="1">
      <c r="A304" s="22"/>
      <c r="B304" s="22">
        <v>43768.0</v>
      </c>
      <c r="C304" s="11">
        <v>138.0852</v>
      </c>
      <c r="D304" s="20" t="str">
        <f>IFERROR(__xludf.DUMMYFUNCTION("SPLIT(B304, "","")"),"Wednesday")</f>
        <v>Wednesday</v>
      </c>
      <c r="E304" s="23">
        <f>IFERROR(__xludf.DUMMYFUNCTION("""COMPUTED_VALUE"""),45229.0)</f>
        <v>45229</v>
      </c>
      <c r="F304" s="1">
        <f>IFERROR(__xludf.DUMMYFUNCTION("""COMPUTED_VALUE"""),2019.0)</f>
        <v>2019</v>
      </c>
    </row>
    <row r="305" ht="15.75" customHeight="1">
      <c r="A305" s="22"/>
      <c r="B305" s="22">
        <v>43769.0</v>
      </c>
      <c r="C305" s="11">
        <v>137.5455</v>
      </c>
      <c r="D305" s="20" t="str">
        <f>IFERROR(__xludf.DUMMYFUNCTION("SPLIT(B305, "","")"),"Thursday")</f>
        <v>Thursday</v>
      </c>
      <c r="E305" s="23">
        <f>IFERROR(__xludf.DUMMYFUNCTION("""COMPUTED_VALUE"""),45230.0)</f>
        <v>45230</v>
      </c>
      <c r="F305" s="1">
        <f>IFERROR(__xludf.DUMMYFUNCTION("""COMPUTED_VALUE"""),2019.0)</f>
        <v>2019</v>
      </c>
    </row>
    <row r="306" ht="15.75" customHeight="1">
      <c r="A306" s="22"/>
      <c r="B306" s="22">
        <v>43770.0</v>
      </c>
      <c r="C306" s="11">
        <v>141.6972</v>
      </c>
      <c r="D306" s="20" t="str">
        <f>IFERROR(__xludf.DUMMYFUNCTION("SPLIT(B306, "","")"),"Friday")</f>
        <v>Friday</v>
      </c>
      <c r="E306" s="23">
        <f>IFERROR(__xludf.DUMMYFUNCTION("""COMPUTED_VALUE"""),45231.0)</f>
        <v>45231</v>
      </c>
      <c r="F306" s="1">
        <f>IFERROR(__xludf.DUMMYFUNCTION("""COMPUTED_VALUE"""),2019.0)</f>
        <v>2019</v>
      </c>
    </row>
    <row r="307" ht="15.75" customHeight="1">
      <c r="A307" s="22"/>
      <c r="B307" s="22">
        <v>43771.0</v>
      </c>
      <c r="C307" s="11">
        <v>158.4195</v>
      </c>
      <c r="D307" s="20" t="str">
        <f>IFERROR(__xludf.DUMMYFUNCTION("SPLIT(B307, "","")"),"Saturday")</f>
        <v>Saturday</v>
      </c>
      <c r="E307" s="23">
        <f>IFERROR(__xludf.DUMMYFUNCTION("""COMPUTED_VALUE"""),45232.0)</f>
        <v>45232</v>
      </c>
      <c r="F307" s="1">
        <f>IFERROR(__xludf.DUMMYFUNCTION("""COMPUTED_VALUE"""),2019.0)</f>
        <v>2019</v>
      </c>
    </row>
    <row r="308" ht="15.75" customHeight="1">
      <c r="A308" s="22"/>
      <c r="B308" s="22">
        <v>43772.0</v>
      </c>
      <c r="C308" s="11">
        <v>146.3529</v>
      </c>
      <c r="D308" s="20" t="str">
        <f>IFERROR(__xludf.DUMMYFUNCTION("SPLIT(B308, "","")"),"Sunday")</f>
        <v>Sunday</v>
      </c>
      <c r="E308" s="23">
        <f>IFERROR(__xludf.DUMMYFUNCTION("""COMPUTED_VALUE"""),45233.0)</f>
        <v>45233</v>
      </c>
      <c r="F308" s="1">
        <f>IFERROR(__xludf.DUMMYFUNCTION("""COMPUTED_VALUE"""),2019.0)</f>
        <v>2019</v>
      </c>
    </row>
    <row r="309" ht="15.75" customHeight="1">
      <c r="A309" s="22"/>
      <c r="B309" s="22">
        <v>43773.0</v>
      </c>
      <c r="C309" s="11">
        <v>137.5518</v>
      </c>
      <c r="D309" s="20" t="str">
        <f>IFERROR(__xludf.DUMMYFUNCTION("SPLIT(B309, "","")"),"Monday")</f>
        <v>Monday</v>
      </c>
      <c r="E309" s="23">
        <f>IFERROR(__xludf.DUMMYFUNCTION("""COMPUTED_VALUE"""),45234.0)</f>
        <v>45234</v>
      </c>
      <c r="F309" s="1">
        <f>IFERROR(__xludf.DUMMYFUNCTION("""COMPUTED_VALUE"""),2019.0)</f>
        <v>2019</v>
      </c>
    </row>
    <row r="310" ht="15.75" customHeight="1">
      <c r="A310" s="22"/>
      <c r="B310" s="22">
        <v>43774.0</v>
      </c>
      <c r="C310" s="11">
        <v>116.5002</v>
      </c>
      <c r="D310" s="20" t="str">
        <f>IFERROR(__xludf.DUMMYFUNCTION("SPLIT(B310, "","")"),"Tuesday")</f>
        <v>Tuesday</v>
      </c>
      <c r="E310" s="23">
        <f>IFERROR(__xludf.DUMMYFUNCTION("""COMPUTED_VALUE"""),45235.0)</f>
        <v>45235</v>
      </c>
      <c r="F310" s="1">
        <f>IFERROR(__xludf.DUMMYFUNCTION("""COMPUTED_VALUE"""),2019.0)</f>
        <v>2019</v>
      </c>
    </row>
    <row r="311" ht="15.75" customHeight="1">
      <c r="A311" s="22"/>
      <c r="B311" s="22">
        <v>43775.0</v>
      </c>
      <c r="C311" s="11">
        <v>105.4953</v>
      </c>
      <c r="D311" s="20" t="str">
        <f>IFERROR(__xludf.DUMMYFUNCTION("SPLIT(B311, "","")"),"Wednesday")</f>
        <v>Wednesday</v>
      </c>
      <c r="E311" s="23">
        <f>IFERROR(__xludf.DUMMYFUNCTION("""COMPUTED_VALUE"""),45236.0)</f>
        <v>45236</v>
      </c>
      <c r="F311" s="1">
        <f>IFERROR(__xludf.DUMMYFUNCTION("""COMPUTED_VALUE"""),2019.0)</f>
        <v>2019</v>
      </c>
    </row>
    <row r="312" ht="15.75" customHeight="1">
      <c r="A312" s="22"/>
      <c r="B312" s="22">
        <v>43776.0</v>
      </c>
      <c r="C312" s="11">
        <v>94.5096</v>
      </c>
      <c r="D312" s="20" t="str">
        <f>IFERROR(__xludf.DUMMYFUNCTION("SPLIT(B312, "","")"),"Thursday")</f>
        <v>Thursday</v>
      </c>
      <c r="E312" s="23">
        <f>IFERROR(__xludf.DUMMYFUNCTION("""COMPUTED_VALUE"""),45237.0)</f>
        <v>45237</v>
      </c>
      <c r="F312" s="1">
        <f>IFERROR(__xludf.DUMMYFUNCTION("""COMPUTED_VALUE"""),2019.0)</f>
        <v>2019</v>
      </c>
    </row>
    <row r="313" ht="15.75" customHeight="1">
      <c r="A313" s="22"/>
      <c r="B313" s="22">
        <v>43777.0</v>
      </c>
      <c r="C313" s="11">
        <v>83.5459</v>
      </c>
      <c r="D313" s="20" t="str">
        <f>IFERROR(__xludf.DUMMYFUNCTION("SPLIT(B313, "","")"),"Friday")</f>
        <v>Friday</v>
      </c>
      <c r="E313" s="23">
        <f>IFERROR(__xludf.DUMMYFUNCTION("""COMPUTED_VALUE"""),45238.0)</f>
        <v>45238</v>
      </c>
      <c r="F313" s="1">
        <f>IFERROR(__xludf.DUMMYFUNCTION("""COMPUTED_VALUE"""),2019.0)</f>
        <v>2019</v>
      </c>
    </row>
    <row r="314" ht="15.75" customHeight="1">
      <c r="A314" s="22"/>
      <c r="B314" s="22">
        <v>43778.0</v>
      </c>
      <c r="C314" s="11">
        <v>96.5701</v>
      </c>
      <c r="D314" s="20" t="str">
        <f>IFERROR(__xludf.DUMMYFUNCTION("SPLIT(B314, "","")"),"Saturday")</f>
        <v>Saturday</v>
      </c>
      <c r="E314" s="23">
        <f>IFERROR(__xludf.DUMMYFUNCTION("""COMPUTED_VALUE"""),45239.0)</f>
        <v>45239</v>
      </c>
      <c r="F314" s="1">
        <f>IFERROR(__xludf.DUMMYFUNCTION("""COMPUTED_VALUE"""),2019.0)</f>
        <v>2019</v>
      </c>
    </row>
    <row r="315" ht="15.75" customHeight="1">
      <c r="A315" s="22"/>
      <c r="B315" s="22">
        <v>43779.0</v>
      </c>
      <c r="C315" s="11">
        <v>118.2285</v>
      </c>
      <c r="D315" s="20" t="str">
        <f>IFERROR(__xludf.DUMMYFUNCTION("SPLIT(B315, "","")"),"Sunday")</f>
        <v>Sunday</v>
      </c>
      <c r="E315" s="23">
        <f>IFERROR(__xludf.DUMMYFUNCTION("""COMPUTED_VALUE"""),45240.0)</f>
        <v>45240</v>
      </c>
      <c r="F315" s="1">
        <f>IFERROR(__xludf.DUMMYFUNCTION("""COMPUTED_VALUE"""),2019.0)</f>
        <v>2019</v>
      </c>
    </row>
    <row r="316" ht="15.75" customHeight="1">
      <c r="A316" s="22"/>
      <c r="B316" s="22">
        <v>43780.0</v>
      </c>
      <c r="C316" s="11">
        <v>129.3521</v>
      </c>
      <c r="D316" s="20" t="str">
        <f>IFERROR(__xludf.DUMMYFUNCTION("SPLIT(B316, "","")"),"Monday")</f>
        <v>Monday</v>
      </c>
      <c r="E316" s="23">
        <f>IFERROR(__xludf.DUMMYFUNCTION("""COMPUTED_VALUE"""),45241.0)</f>
        <v>45241</v>
      </c>
      <c r="F316" s="1">
        <f>IFERROR(__xludf.DUMMYFUNCTION("""COMPUTED_VALUE"""),2019.0)</f>
        <v>2019</v>
      </c>
    </row>
    <row r="317" ht="15.75" customHeight="1">
      <c r="A317" s="22"/>
      <c r="B317" s="22">
        <v>43781.0</v>
      </c>
      <c r="C317" s="11">
        <v>134.3474</v>
      </c>
      <c r="D317" s="20" t="str">
        <f>IFERROR(__xludf.DUMMYFUNCTION("SPLIT(B317, "","")"),"Tuesday")</f>
        <v>Tuesday</v>
      </c>
      <c r="E317" s="23">
        <f>IFERROR(__xludf.DUMMYFUNCTION("""COMPUTED_VALUE"""),45242.0)</f>
        <v>45242</v>
      </c>
      <c r="F317" s="1">
        <f>IFERROR(__xludf.DUMMYFUNCTION("""COMPUTED_VALUE"""),2019.0)</f>
        <v>2019</v>
      </c>
    </row>
    <row r="318" ht="15.75" customHeight="1">
      <c r="A318" s="22"/>
      <c r="B318" s="22">
        <v>43782.0</v>
      </c>
      <c r="C318" s="11">
        <v>140.5265</v>
      </c>
      <c r="D318" s="20" t="str">
        <f>IFERROR(__xludf.DUMMYFUNCTION("SPLIT(B318, "","")"),"Wednesday")</f>
        <v>Wednesday</v>
      </c>
      <c r="E318" s="23">
        <f>IFERROR(__xludf.DUMMYFUNCTION("""COMPUTED_VALUE"""),45243.0)</f>
        <v>45243</v>
      </c>
      <c r="F318" s="1">
        <f>IFERROR(__xludf.DUMMYFUNCTION("""COMPUTED_VALUE"""),2019.0)</f>
        <v>2019</v>
      </c>
    </row>
    <row r="319" ht="15.75" customHeight="1">
      <c r="A319" s="22"/>
      <c r="B319" s="22">
        <v>43783.0</v>
      </c>
      <c r="C319" s="11">
        <v>149.2407</v>
      </c>
      <c r="D319" s="20" t="str">
        <f>IFERROR(__xludf.DUMMYFUNCTION("SPLIT(B319, "","")"),"Thursday")</f>
        <v>Thursday</v>
      </c>
      <c r="E319" s="23">
        <f>IFERROR(__xludf.DUMMYFUNCTION("""COMPUTED_VALUE"""),45244.0)</f>
        <v>45244</v>
      </c>
      <c r="F319" s="1">
        <f>IFERROR(__xludf.DUMMYFUNCTION("""COMPUTED_VALUE"""),2019.0)</f>
        <v>2019</v>
      </c>
    </row>
    <row r="320" ht="15.75" customHeight="1">
      <c r="A320" s="22"/>
      <c r="B320" s="22">
        <v>43784.0</v>
      </c>
      <c r="C320" s="11">
        <v>139.2554</v>
      </c>
      <c r="D320" s="20" t="str">
        <f>IFERROR(__xludf.DUMMYFUNCTION("SPLIT(B320, "","")"),"Friday")</f>
        <v>Friday</v>
      </c>
      <c r="E320" s="23">
        <f>IFERROR(__xludf.DUMMYFUNCTION("""COMPUTED_VALUE"""),45245.0)</f>
        <v>45245</v>
      </c>
      <c r="F320" s="1">
        <f>IFERROR(__xludf.DUMMYFUNCTION("""COMPUTED_VALUE"""),2019.0)</f>
        <v>2019</v>
      </c>
    </row>
    <row r="321" ht="15.75" customHeight="1">
      <c r="A321" s="22"/>
      <c r="B321" s="22">
        <v>43785.0</v>
      </c>
      <c r="C321" s="11">
        <v>129.8794</v>
      </c>
      <c r="D321" s="20" t="str">
        <f>IFERROR(__xludf.DUMMYFUNCTION("SPLIT(B321, "","")"),"Saturday")</f>
        <v>Saturday</v>
      </c>
      <c r="E321" s="23">
        <f>IFERROR(__xludf.DUMMYFUNCTION("""COMPUTED_VALUE"""),45246.0)</f>
        <v>45246</v>
      </c>
      <c r="F321" s="1">
        <f>IFERROR(__xludf.DUMMYFUNCTION("""COMPUTED_VALUE"""),2019.0)</f>
        <v>2019</v>
      </c>
    </row>
    <row r="322" ht="15.75" customHeight="1">
      <c r="A322" s="22"/>
      <c r="B322" s="22">
        <v>43786.0</v>
      </c>
      <c r="C322" s="11">
        <v>114.7175</v>
      </c>
      <c r="D322" s="20" t="str">
        <f>IFERROR(__xludf.DUMMYFUNCTION("SPLIT(B322, "","")"),"Sunday")</f>
        <v>Sunday</v>
      </c>
      <c r="E322" s="23">
        <f>IFERROR(__xludf.DUMMYFUNCTION("""COMPUTED_VALUE"""),45247.0)</f>
        <v>45247</v>
      </c>
      <c r="F322" s="1">
        <f>IFERROR(__xludf.DUMMYFUNCTION("""COMPUTED_VALUE"""),2019.0)</f>
        <v>2019</v>
      </c>
    </row>
    <row r="323" ht="15.75" customHeight="1">
      <c r="A323" s="22"/>
      <c r="B323" s="22">
        <v>43787.0</v>
      </c>
      <c r="C323" s="11">
        <v>96.584</v>
      </c>
      <c r="D323" s="20" t="str">
        <f>IFERROR(__xludf.DUMMYFUNCTION("SPLIT(B323, "","")"),"Monday")</f>
        <v>Monday</v>
      </c>
      <c r="E323" s="23">
        <f>IFERROR(__xludf.DUMMYFUNCTION("""COMPUTED_VALUE"""),45248.0)</f>
        <v>45248</v>
      </c>
      <c r="F323" s="1">
        <f>IFERROR(__xludf.DUMMYFUNCTION("""COMPUTED_VALUE"""),2019.0)</f>
        <v>2019</v>
      </c>
    </row>
    <row r="324" ht="15.75" customHeight="1">
      <c r="A324" s="22"/>
      <c r="B324" s="22">
        <v>43788.0</v>
      </c>
      <c r="C324" s="11">
        <v>82.2537</v>
      </c>
      <c r="D324" s="20" t="str">
        <f>IFERROR(__xludf.DUMMYFUNCTION("SPLIT(B324, "","")"),"Tuesday")</f>
        <v>Tuesday</v>
      </c>
      <c r="E324" s="23">
        <f>IFERROR(__xludf.DUMMYFUNCTION("""COMPUTED_VALUE"""),45249.0)</f>
        <v>45249</v>
      </c>
      <c r="F324" s="1">
        <f>IFERROR(__xludf.DUMMYFUNCTION("""COMPUTED_VALUE"""),2019.0)</f>
        <v>2019</v>
      </c>
    </row>
    <row r="325" ht="15.75" customHeight="1">
      <c r="A325" s="22"/>
      <c r="B325" s="22">
        <v>43789.0</v>
      </c>
      <c r="C325" s="11">
        <v>78.6816</v>
      </c>
      <c r="D325" s="20" t="str">
        <f>IFERROR(__xludf.DUMMYFUNCTION("SPLIT(B325, "","")"),"Wednesday")</f>
        <v>Wednesday</v>
      </c>
      <c r="E325" s="23">
        <f>IFERROR(__xludf.DUMMYFUNCTION("""COMPUTED_VALUE"""),45250.0)</f>
        <v>45250</v>
      </c>
      <c r="F325" s="1">
        <f>IFERROR(__xludf.DUMMYFUNCTION("""COMPUTED_VALUE"""),2019.0)</f>
        <v>2019</v>
      </c>
    </row>
    <row r="326" ht="15.75" customHeight="1">
      <c r="A326" s="22"/>
      <c r="B326" s="22">
        <v>43790.0</v>
      </c>
      <c r="C326" s="11">
        <v>86.3952</v>
      </c>
      <c r="D326" s="20" t="str">
        <f>IFERROR(__xludf.DUMMYFUNCTION("SPLIT(B326, "","")"),"Thursday")</f>
        <v>Thursday</v>
      </c>
      <c r="E326" s="23">
        <f>IFERROR(__xludf.DUMMYFUNCTION("""COMPUTED_VALUE"""),45251.0)</f>
        <v>45251</v>
      </c>
      <c r="F326" s="1">
        <f>IFERROR(__xludf.DUMMYFUNCTION("""COMPUTED_VALUE"""),2019.0)</f>
        <v>2019</v>
      </c>
    </row>
    <row r="327" ht="15.75" customHeight="1">
      <c r="A327" s="22"/>
      <c r="B327" s="22">
        <v>43791.0</v>
      </c>
      <c r="C327" s="11">
        <v>100.6297</v>
      </c>
      <c r="D327" s="20" t="str">
        <f>IFERROR(__xludf.DUMMYFUNCTION("SPLIT(B327, "","")"),"Friday")</f>
        <v>Friday</v>
      </c>
      <c r="E327" s="23">
        <f>IFERROR(__xludf.DUMMYFUNCTION("""COMPUTED_VALUE"""),45252.0)</f>
        <v>45252</v>
      </c>
      <c r="F327" s="1">
        <f>IFERROR(__xludf.DUMMYFUNCTION("""COMPUTED_VALUE"""),2019.0)</f>
        <v>2019</v>
      </c>
    </row>
    <row r="328" ht="15.75" customHeight="1">
      <c r="A328" s="22"/>
      <c r="B328" s="22">
        <v>43792.0</v>
      </c>
      <c r="C328" s="11">
        <v>106.4133</v>
      </c>
      <c r="D328" s="20" t="str">
        <f>IFERROR(__xludf.DUMMYFUNCTION("SPLIT(B328, "","")"),"Saturday")</f>
        <v>Saturday</v>
      </c>
      <c r="E328" s="23">
        <f>IFERROR(__xludf.DUMMYFUNCTION("""COMPUTED_VALUE"""),45253.0)</f>
        <v>45253</v>
      </c>
      <c r="F328" s="1">
        <f>IFERROR(__xludf.DUMMYFUNCTION("""COMPUTED_VALUE"""),2019.0)</f>
        <v>2019</v>
      </c>
    </row>
    <row r="329" ht="15.75" customHeight="1">
      <c r="A329" s="22"/>
      <c r="B329" s="22">
        <v>43793.0</v>
      </c>
      <c r="C329" s="11">
        <v>112.6711</v>
      </c>
      <c r="D329" s="20" t="str">
        <f>IFERROR(__xludf.DUMMYFUNCTION("SPLIT(B329, "","")"),"Sunday")</f>
        <v>Sunday</v>
      </c>
      <c r="E329" s="23">
        <f>IFERROR(__xludf.DUMMYFUNCTION("""COMPUTED_VALUE"""),45254.0)</f>
        <v>45254</v>
      </c>
      <c r="F329" s="1">
        <f>IFERROR(__xludf.DUMMYFUNCTION("""COMPUTED_VALUE"""),2019.0)</f>
        <v>2019</v>
      </c>
    </row>
    <row r="330" ht="15.75" customHeight="1">
      <c r="A330" s="22"/>
      <c r="B330" s="22">
        <v>43794.0</v>
      </c>
      <c r="C330" s="11">
        <v>116.2802</v>
      </c>
      <c r="D330" s="20" t="str">
        <f>IFERROR(__xludf.DUMMYFUNCTION("SPLIT(B330, "","")"),"Monday")</f>
        <v>Monday</v>
      </c>
      <c r="E330" s="23">
        <f>IFERROR(__xludf.DUMMYFUNCTION("""COMPUTED_VALUE"""),45255.0)</f>
        <v>45255</v>
      </c>
      <c r="F330" s="1">
        <f>IFERROR(__xludf.DUMMYFUNCTION("""COMPUTED_VALUE"""),2019.0)</f>
        <v>2019</v>
      </c>
    </row>
    <row r="331" ht="15.75" customHeight="1">
      <c r="A331" s="22"/>
      <c r="B331" s="22">
        <v>43795.0</v>
      </c>
      <c r="C331" s="11">
        <v>128.8553</v>
      </c>
      <c r="D331" s="20" t="str">
        <f>IFERROR(__xludf.DUMMYFUNCTION("SPLIT(B331, "","")"),"Tuesday")</f>
        <v>Tuesday</v>
      </c>
      <c r="E331" s="23">
        <f>IFERROR(__xludf.DUMMYFUNCTION("""COMPUTED_VALUE"""),45256.0)</f>
        <v>45256</v>
      </c>
      <c r="F331" s="1">
        <f>IFERROR(__xludf.DUMMYFUNCTION("""COMPUTED_VALUE"""),2019.0)</f>
        <v>2019</v>
      </c>
    </row>
    <row r="332" ht="15.75" customHeight="1">
      <c r="A332" s="22"/>
      <c r="B332" s="22">
        <v>43796.0</v>
      </c>
      <c r="C332" s="11">
        <v>122.1347</v>
      </c>
      <c r="D332" s="20" t="str">
        <f>IFERROR(__xludf.DUMMYFUNCTION("SPLIT(B332, "","")"),"Wednesday")</f>
        <v>Wednesday</v>
      </c>
      <c r="E332" s="23">
        <f>IFERROR(__xludf.DUMMYFUNCTION("""COMPUTED_VALUE"""),45257.0)</f>
        <v>45257</v>
      </c>
      <c r="F332" s="1">
        <f>IFERROR(__xludf.DUMMYFUNCTION("""COMPUTED_VALUE"""),2019.0)</f>
        <v>2019</v>
      </c>
    </row>
    <row r="333" ht="15.75" customHeight="1">
      <c r="A333" s="22"/>
      <c r="B333" s="22">
        <v>43797.0</v>
      </c>
      <c r="C333" s="11">
        <v>119.6529</v>
      </c>
      <c r="D333" s="20" t="str">
        <f>IFERROR(__xludf.DUMMYFUNCTION("SPLIT(B333, "","")"),"Thursday")</f>
        <v>Thursday</v>
      </c>
      <c r="E333" s="23">
        <f>IFERROR(__xludf.DUMMYFUNCTION("""COMPUTED_VALUE"""),45258.0)</f>
        <v>45258</v>
      </c>
      <c r="F333" s="1">
        <f>IFERROR(__xludf.DUMMYFUNCTION("""COMPUTED_VALUE"""),2019.0)</f>
        <v>2019</v>
      </c>
    </row>
    <row r="334" ht="15.75" customHeight="1">
      <c r="A334" s="22"/>
      <c r="B334" s="22">
        <v>43798.0</v>
      </c>
      <c r="C334" s="11">
        <v>103.5391</v>
      </c>
      <c r="D334" s="20" t="str">
        <f>IFERROR(__xludf.DUMMYFUNCTION("SPLIT(B334, "","")"),"Friday")</f>
        <v>Friday</v>
      </c>
      <c r="E334" s="23">
        <f>IFERROR(__xludf.DUMMYFUNCTION("""COMPUTED_VALUE"""),45259.0)</f>
        <v>45259</v>
      </c>
      <c r="F334" s="1">
        <f>IFERROR(__xludf.DUMMYFUNCTION("""COMPUTED_VALUE"""),2019.0)</f>
        <v>2019</v>
      </c>
    </row>
    <row r="335" ht="15.75" customHeight="1">
      <c r="A335" s="22"/>
      <c r="B335" s="22">
        <v>43799.0</v>
      </c>
      <c r="C335" s="11">
        <v>92.1367</v>
      </c>
      <c r="D335" s="20" t="str">
        <f>IFERROR(__xludf.DUMMYFUNCTION("SPLIT(B335, "","")"),"Saturday")</f>
        <v>Saturday</v>
      </c>
      <c r="E335" s="23">
        <f>IFERROR(__xludf.DUMMYFUNCTION("""COMPUTED_VALUE"""),45260.0)</f>
        <v>45260</v>
      </c>
      <c r="F335" s="1">
        <f>IFERROR(__xludf.DUMMYFUNCTION("""COMPUTED_VALUE"""),2019.0)</f>
        <v>2019</v>
      </c>
    </row>
    <row r="336" ht="15.75" customHeight="1">
      <c r="A336" s="22"/>
      <c r="B336" s="22">
        <v>43800.0</v>
      </c>
      <c r="C336" s="11">
        <v>84.3381</v>
      </c>
      <c r="D336" s="20" t="str">
        <f>IFERROR(__xludf.DUMMYFUNCTION("SPLIT(B336, "","")"),"Sunday")</f>
        <v>Sunday</v>
      </c>
      <c r="E336" s="23">
        <f>IFERROR(__xludf.DUMMYFUNCTION("""COMPUTED_VALUE"""),45261.0)</f>
        <v>45261</v>
      </c>
      <c r="F336" s="1">
        <f>IFERROR(__xludf.DUMMYFUNCTION("""COMPUTED_VALUE"""),2019.0)</f>
        <v>2019</v>
      </c>
    </row>
    <row r="337" ht="15.75" customHeight="1">
      <c r="A337" s="22"/>
      <c r="B337" s="22">
        <v>43801.0</v>
      </c>
      <c r="C337" s="11">
        <v>79.5262</v>
      </c>
      <c r="D337" s="20" t="str">
        <f>IFERROR(__xludf.DUMMYFUNCTION("SPLIT(B337, "","")"),"Monday")</f>
        <v>Monday</v>
      </c>
      <c r="E337" s="23">
        <f>IFERROR(__xludf.DUMMYFUNCTION("""COMPUTED_VALUE"""),45262.0)</f>
        <v>45262</v>
      </c>
      <c r="F337" s="1">
        <f>IFERROR(__xludf.DUMMYFUNCTION("""COMPUTED_VALUE"""),2019.0)</f>
        <v>2019</v>
      </c>
    </row>
    <row r="338" ht="15.75" customHeight="1">
      <c r="A338" s="22"/>
      <c r="B338" s="22">
        <v>43802.0</v>
      </c>
      <c r="C338" s="11">
        <v>93.351</v>
      </c>
      <c r="D338" s="20" t="str">
        <f>IFERROR(__xludf.DUMMYFUNCTION("SPLIT(B338, "","")"),"Tuesday")</f>
        <v>Tuesday</v>
      </c>
      <c r="E338" s="23">
        <f>IFERROR(__xludf.DUMMYFUNCTION("""COMPUTED_VALUE"""),45263.0)</f>
        <v>45263</v>
      </c>
      <c r="F338" s="1">
        <f>IFERROR(__xludf.DUMMYFUNCTION("""COMPUTED_VALUE"""),2019.0)</f>
        <v>2019</v>
      </c>
    </row>
    <row r="339" ht="15.75" customHeight="1">
      <c r="A339" s="22"/>
      <c r="B339" s="22">
        <v>43803.0</v>
      </c>
      <c r="C339" s="11">
        <v>111.2944</v>
      </c>
      <c r="D339" s="20" t="str">
        <f>IFERROR(__xludf.DUMMYFUNCTION("SPLIT(B339, "","")"),"Wednesday")</f>
        <v>Wednesday</v>
      </c>
      <c r="E339" s="23">
        <f>IFERROR(__xludf.DUMMYFUNCTION("""COMPUTED_VALUE"""),45264.0)</f>
        <v>45264</v>
      </c>
      <c r="F339" s="1">
        <f>IFERROR(__xludf.DUMMYFUNCTION("""COMPUTED_VALUE"""),2019.0)</f>
        <v>2019</v>
      </c>
    </row>
    <row r="340" ht="15.75" customHeight="1">
      <c r="A340" s="22"/>
      <c r="B340" s="22">
        <v>43804.0</v>
      </c>
      <c r="C340" s="11">
        <v>125.0698</v>
      </c>
      <c r="D340" s="20" t="str">
        <f>IFERROR(__xludf.DUMMYFUNCTION("SPLIT(B340, "","")"),"Thursday")</f>
        <v>Thursday</v>
      </c>
      <c r="E340" s="23">
        <f>IFERROR(__xludf.DUMMYFUNCTION("""COMPUTED_VALUE"""),45265.0)</f>
        <v>45265</v>
      </c>
      <c r="F340" s="1">
        <f>IFERROR(__xludf.DUMMYFUNCTION("""COMPUTED_VALUE"""),2019.0)</f>
        <v>2019</v>
      </c>
    </row>
    <row r="341" ht="15.75" customHeight="1">
      <c r="A341" s="22"/>
      <c r="B341" s="22">
        <v>43805.0</v>
      </c>
      <c r="C341" s="11">
        <v>136.5341</v>
      </c>
      <c r="D341" s="20" t="str">
        <f>IFERROR(__xludf.DUMMYFUNCTION("SPLIT(B341, "","")"),"Friday")</f>
        <v>Friday</v>
      </c>
      <c r="E341" s="23">
        <f>IFERROR(__xludf.DUMMYFUNCTION("""COMPUTED_VALUE"""),45266.0)</f>
        <v>45266</v>
      </c>
      <c r="F341" s="1">
        <f>IFERROR(__xludf.DUMMYFUNCTION("""COMPUTED_VALUE"""),2019.0)</f>
        <v>2019</v>
      </c>
    </row>
    <row r="342" ht="15.75" customHeight="1">
      <c r="A342" s="22"/>
      <c r="B342" s="22">
        <v>43806.0</v>
      </c>
      <c r="C342" s="11">
        <v>135.6032</v>
      </c>
      <c r="D342" s="20" t="str">
        <f>IFERROR(__xludf.DUMMYFUNCTION("SPLIT(B342, "","")"),"Saturday")</f>
        <v>Saturday</v>
      </c>
      <c r="E342" s="23">
        <f>IFERROR(__xludf.DUMMYFUNCTION("""COMPUTED_VALUE"""),45267.0)</f>
        <v>45267</v>
      </c>
      <c r="F342" s="1">
        <f>IFERROR(__xludf.DUMMYFUNCTION("""COMPUTED_VALUE"""),2019.0)</f>
        <v>2019</v>
      </c>
    </row>
    <row r="343" ht="15.75" customHeight="1">
      <c r="A343" s="22"/>
      <c r="B343" s="22">
        <v>43807.0</v>
      </c>
      <c r="C343" s="11">
        <v>150.1199</v>
      </c>
      <c r="D343" s="20" t="str">
        <f>IFERROR(__xludf.DUMMYFUNCTION("SPLIT(B343, "","")"),"Sunday")</f>
        <v>Sunday</v>
      </c>
      <c r="E343" s="23">
        <f>IFERROR(__xludf.DUMMYFUNCTION("""COMPUTED_VALUE"""),45268.0)</f>
        <v>45268</v>
      </c>
      <c r="F343" s="1">
        <f>IFERROR(__xludf.DUMMYFUNCTION("""COMPUTED_VALUE"""),2019.0)</f>
        <v>2019</v>
      </c>
    </row>
    <row r="344" ht="15.75" customHeight="1">
      <c r="A344" s="22"/>
      <c r="B344" s="22">
        <v>43808.0</v>
      </c>
      <c r="C344" s="11">
        <v>145.4325</v>
      </c>
      <c r="D344" s="20" t="str">
        <f>IFERROR(__xludf.DUMMYFUNCTION("SPLIT(B344, "","")"),"Monday")</f>
        <v>Monday</v>
      </c>
      <c r="E344" s="23">
        <f>IFERROR(__xludf.DUMMYFUNCTION("""COMPUTED_VALUE"""),45269.0)</f>
        <v>45269</v>
      </c>
      <c r="F344" s="1">
        <f>IFERROR(__xludf.DUMMYFUNCTION("""COMPUTED_VALUE"""),2019.0)</f>
        <v>2019</v>
      </c>
    </row>
    <row r="345" ht="15.75" customHeight="1">
      <c r="A345" s="22"/>
      <c r="B345" s="22">
        <v>43809.0</v>
      </c>
      <c r="C345" s="11">
        <v>131.8293</v>
      </c>
      <c r="D345" s="20" t="str">
        <f>IFERROR(__xludf.DUMMYFUNCTION("SPLIT(B345, "","")"),"Tuesday")</f>
        <v>Tuesday</v>
      </c>
      <c r="E345" s="23">
        <f>IFERROR(__xludf.DUMMYFUNCTION("""COMPUTED_VALUE"""),45270.0)</f>
        <v>45270</v>
      </c>
      <c r="F345" s="1">
        <f>IFERROR(__xludf.DUMMYFUNCTION("""COMPUTED_VALUE"""),2019.0)</f>
        <v>2019</v>
      </c>
    </row>
    <row r="346" ht="15.75" customHeight="1">
      <c r="A346" s="22"/>
      <c r="B346" s="22">
        <v>43810.0</v>
      </c>
      <c r="C346" s="11">
        <v>117.1805</v>
      </c>
      <c r="D346" s="20" t="str">
        <f>IFERROR(__xludf.DUMMYFUNCTION("SPLIT(B346, "","")"),"Wednesday")</f>
        <v>Wednesday</v>
      </c>
      <c r="E346" s="23">
        <f>IFERROR(__xludf.DUMMYFUNCTION("""COMPUTED_VALUE"""),45271.0)</f>
        <v>45271</v>
      </c>
      <c r="F346" s="1">
        <f>IFERROR(__xludf.DUMMYFUNCTION("""COMPUTED_VALUE"""),2019.0)</f>
        <v>2019</v>
      </c>
    </row>
    <row r="347" ht="15.75" customHeight="1">
      <c r="A347" s="22"/>
      <c r="B347" s="22">
        <v>43811.0</v>
      </c>
      <c r="C347" s="11">
        <v>113.7341</v>
      </c>
      <c r="D347" s="20" t="str">
        <f>IFERROR(__xludf.DUMMYFUNCTION("SPLIT(B347, "","")"),"Thursday")</f>
        <v>Thursday</v>
      </c>
      <c r="E347" s="23">
        <f>IFERROR(__xludf.DUMMYFUNCTION("""COMPUTED_VALUE"""),45272.0)</f>
        <v>45272</v>
      </c>
      <c r="F347" s="1">
        <f>IFERROR(__xludf.DUMMYFUNCTION("""COMPUTED_VALUE"""),2019.0)</f>
        <v>2019</v>
      </c>
    </row>
    <row r="348" ht="15.75" customHeight="1">
      <c r="A348" s="22"/>
      <c r="B348" s="22">
        <v>43812.0</v>
      </c>
      <c r="C348" s="11">
        <v>92.6327</v>
      </c>
      <c r="D348" s="20" t="str">
        <f>IFERROR(__xludf.DUMMYFUNCTION("SPLIT(B348, "","")"),"Friday")</f>
        <v>Friday</v>
      </c>
      <c r="E348" s="23">
        <f>IFERROR(__xludf.DUMMYFUNCTION("""COMPUTED_VALUE"""),45273.0)</f>
        <v>45273</v>
      </c>
      <c r="F348" s="1">
        <f>IFERROR(__xludf.DUMMYFUNCTION("""COMPUTED_VALUE"""),2019.0)</f>
        <v>2019</v>
      </c>
    </row>
    <row r="349" ht="15.75" customHeight="1">
      <c r="A349" s="22"/>
      <c r="B349" s="22">
        <v>43813.0</v>
      </c>
      <c r="C349" s="11">
        <v>88.5149</v>
      </c>
      <c r="D349" s="20" t="str">
        <f>IFERROR(__xludf.DUMMYFUNCTION("SPLIT(B349, "","")"),"Saturday")</f>
        <v>Saturday</v>
      </c>
      <c r="E349" s="23">
        <f>IFERROR(__xludf.DUMMYFUNCTION("""COMPUTED_VALUE"""),45274.0)</f>
        <v>45274</v>
      </c>
      <c r="F349" s="1">
        <f>IFERROR(__xludf.DUMMYFUNCTION("""COMPUTED_VALUE"""),2019.0)</f>
        <v>2019</v>
      </c>
    </row>
    <row r="350" ht="15.75" customHeight="1">
      <c r="A350" s="22"/>
      <c r="B350" s="22">
        <v>43814.0</v>
      </c>
      <c r="C350" s="11">
        <v>101.375</v>
      </c>
      <c r="D350" s="20" t="str">
        <f>IFERROR(__xludf.DUMMYFUNCTION("SPLIT(B350, "","")"),"Sunday")</f>
        <v>Sunday</v>
      </c>
      <c r="E350" s="23">
        <f>IFERROR(__xludf.DUMMYFUNCTION("""COMPUTED_VALUE"""),45275.0)</f>
        <v>45275</v>
      </c>
      <c r="F350" s="1">
        <f>IFERROR(__xludf.DUMMYFUNCTION("""COMPUTED_VALUE"""),2019.0)</f>
        <v>2019</v>
      </c>
    </row>
    <row r="351" ht="15.75" customHeight="1">
      <c r="A351" s="22"/>
      <c r="B351" s="22">
        <v>43815.0</v>
      </c>
      <c r="C351" s="11">
        <v>115.9745</v>
      </c>
      <c r="D351" s="20" t="str">
        <f>IFERROR(__xludf.DUMMYFUNCTION("SPLIT(B351, "","")"),"Monday")</f>
        <v>Monday</v>
      </c>
      <c r="E351" s="23">
        <f>IFERROR(__xludf.DUMMYFUNCTION("""COMPUTED_VALUE"""),45276.0)</f>
        <v>45276</v>
      </c>
      <c r="F351" s="1">
        <f>IFERROR(__xludf.DUMMYFUNCTION("""COMPUTED_VALUE"""),2019.0)</f>
        <v>2019</v>
      </c>
    </row>
    <row r="352" ht="15.75" customHeight="1">
      <c r="A352" s="22"/>
      <c r="B352" s="22">
        <v>43816.0</v>
      </c>
      <c r="C352" s="11">
        <v>122.6815</v>
      </c>
      <c r="D352" s="20" t="str">
        <f>IFERROR(__xludf.DUMMYFUNCTION("SPLIT(B352, "","")"),"Tuesday")</f>
        <v>Tuesday</v>
      </c>
      <c r="E352" s="23">
        <f>IFERROR(__xludf.DUMMYFUNCTION("""COMPUTED_VALUE"""),45277.0)</f>
        <v>45277</v>
      </c>
      <c r="F352" s="1">
        <f>IFERROR(__xludf.DUMMYFUNCTION("""COMPUTED_VALUE"""),2019.0)</f>
        <v>2019</v>
      </c>
    </row>
    <row r="353" ht="15.75" customHeight="1">
      <c r="A353" s="22"/>
      <c r="B353" s="22">
        <v>43817.0</v>
      </c>
      <c r="C353" s="11">
        <v>134.3882</v>
      </c>
      <c r="D353" s="20" t="str">
        <f>IFERROR(__xludf.DUMMYFUNCTION("SPLIT(B353, "","")"),"Wednesday")</f>
        <v>Wednesday</v>
      </c>
      <c r="E353" s="23">
        <f>IFERROR(__xludf.DUMMYFUNCTION("""COMPUTED_VALUE"""),45278.0)</f>
        <v>45278</v>
      </c>
      <c r="F353" s="1">
        <f>IFERROR(__xludf.DUMMYFUNCTION("""COMPUTED_VALUE"""),2019.0)</f>
        <v>2019</v>
      </c>
    </row>
    <row r="354" ht="15.75" customHeight="1">
      <c r="A354" s="22"/>
      <c r="B354" s="22">
        <v>43818.0</v>
      </c>
      <c r="C354" s="11">
        <v>131.9872</v>
      </c>
      <c r="D354" s="20" t="str">
        <f>IFERROR(__xludf.DUMMYFUNCTION("SPLIT(B354, "","")"),"Thursday")</f>
        <v>Thursday</v>
      </c>
      <c r="E354" s="23">
        <f>IFERROR(__xludf.DUMMYFUNCTION("""COMPUTED_VALUE"""),45279.0)</f>
        <v>45279</v>
      </c>
      <c r="F354" s="1">
        <f>IFERROR(__xludf.DUMMYFUNCTION("""COMPUTED_VALUE"""),2019.0)</f>
        <v>2019</v>
      </c>
    </row>
    <row r="355" ht="15.75" customHeight="1">
      <c r="A355" s="22"/>
      <c r="B355" s="22">
        <v>43819.0</v>
      </c>
      <c r="C355" s="11">
        <v>148.4196</v>
      </c>
      <c r="D355" s="20" t="str">
        <f>IFERROR(__xludf.DUMMYFUNCTION("SPLIT(B355, "","")"),"Friday")</f>
        <v>Friday</v>
      </c>
      <c r="E355" s="23">
        <f>IFERROR(__xludf.DUMMYFUNCTION("""COMPUTED_VALUE"""),45280.0)</f>
        <v>45280</v>
      </c>
      <c r="F355" s="1">
        <f>IFERROR(__xludf.DUMMYFUNCTION("""COMPUTED_VALUE"""),2019.0)</f>
        <v>2019</v>
      </c>
    </row>
    <row r="356" ht="15.75" customHeight="1">
      <c r="A356" s="22"/>
      <c r="B356" s="22">
        <v>43820.0</v>
      </c>
      <c r="C356" s="11">
        <v>141.4769</v>
      </c>
      <c r="D356" s="20" t="str">
        <f>IFERROR(__xludf.DUMMYFUNCTION("SPLIT(B356, "","")"),"Saturday")</f>
        <v>Saturday</v>
      </c>
      <c r="E356" s="23">
        <f>IFERROR(__xludf.DUMMYFUNCTION("""COMPUTED_VALUE"""),45281.0)</f>
        <v>45281</v>
      </c>
      <c r="F356" s="1">
        <f>IFERROR(__xludf.DUMMYFUNCTION("""COMPUTED_VALUE"""),2019.0)</f>
        <v>2019</v>
      </c>
    </row>
    <row r="357" ht="15.75" customHeight="1">
      <c r="A357" s="22"/>
      <c r="B357" s="22">
        <v>43821.0</v>
      </c>
      <c r="C357" s="11">
        <v>134.7753</v>
      </c>
      <c r="D357" s="20" t="str">
        <f>IFERROR(__xludf.DUMMYFUNCTION("SPLIT(B357, "","")"),"Sunday")</f>
        <v>Sunday</v>
      </c>
      <c r="E357" s="23">
        <f>IFERROR(__xludf.DUMMYFUNCTION("""COMPUTED_VALUE"""),45282.0)</f>
        <v>45282</v>
      </c>
      <c r="F357" s="1">
        <f>IFERROR(__xludf.DUMMYFUNCTION("""COMPUTED_VALUE"""),2019.0)</f>
        <v>2019</v>
      </c>
    </row>
    <row r="358" ht="15.75" customHeight="1">
      <c r="A358" s="22"/>
      <c r="B358" s="22">
        <v>43822.0</v>
      </c>
      <c r="C358" s="11">
        <v>128.6196</v>
      </c>
      <c r="D358" s="20" t="str">
        <f>IFERROR(__xludf.DUMMYFUNCTION("SPLIT(B358, "","")"),"Monday")</f>
        <v>Monday</v>
      </c>
      <c r="E358" s="23">
        <f>IFERROR(__xludf.DUMMYFUNCTION("""COMPUTED_VALUE"""),45283.0)</f>
        <v>45283</v>
      </c>
      <c r="F358" s="1">
        <f>IFERROR(__xludf.DUMMYFUNCTION("""COMPUTED_VALUE"""),2019.0)</f>
        <v>2019</v>
      </c>
    </row>
    <row r="359" ht="15.75" customHeight="1">
      <c r="A359" s="22"/>
      <c r="B359" s="22">
        <v>43823.0</v>
      </c>
      <c r="C359" s="11">
        <v>115.1136</v>
      </c>
      <c r="D359" s="20" t="str">
        <f>IFERROR(__xludf.DUMMYFUNCTION("SPLIT(B359, "","")"),"Tuesday")</f>
        <v>Tuesday</v>
      </c>
      <c r="E359" s="23">
        <f>IFERROR(__xludf.DUMMYFUNCTION("""COMPUTED_VALUE"""),45284.0)</f>
        <v>45284</v>
      </c>
      <c r="F359" s="1">
        <f>IFERROR(__xludf.DUMMYFUNCTION("""COMPUTED_VALUE"""),2019.0)</f>
        <v>2019</v>
      </c>
    </row>
    <row r="360" ht="15.75" customHeight="1">
      <c r="A360" s="22"/>
      <c r="B360" s="22">
        <v>43824.0</v>
      </c>
      <c r="C360" s="11">
        <v>105.0913</v>
      </c>
      <c r="D360" s="20" t="str">
        <f>IFERROR(__xludf.DUMMYFUNCTION("SPLIT(B360, "","")"),"Wednesday")</f>
        <v>Wednesday</v>
      </c>
      <c r="E360" s="23">
        <f>IFERROR(__xludf.DUMMYFUNCTION("""COMPUTED_VALUE"""),45285.0)</f>
        <v>45285</v>
      </c>
      <c r="F360" s="1">
        <f>IFERROR(__xludf.DUMMYFUNCTION("""COMPUTED_VALUE"""),2019.0)</f>
        <v>2019</v>
      </c>
    </row>
    <row r="361" ht="15.75" customHeight="1">
      <c r="A361" s="22"/>
      <c r="B361" s="22">
        <v>43825.0</v>
      </c>
      <c r="C361" s="11">
        <v>104.6018</v>
      </c>
      <c r="D361" s="20" t="str">
        <f>IFERROR(__xludf.DUMMYFUNCTION("SPLIT(B361, "","")"),"Thursday")</f>
        <v>Thursday</v>
      </c>
      <c r="E361" s="23">
        <f>IFERROR(__xludf.DUMMYFUNCTION("""COMPUTED_VALUE"""),45286.0)</f>
        <v>45286</v>
      </c>
      <c r="F361" s="1">
        <f>IFERROR(__xludf.DUMMYFUNCTION("""COMPUTED_VALUE"""),2019.0)</f>
        <v>2019</v>
      </c>
    </row>
    <row r="362" ht="15.75" customHeight="1">
      <c r="A362" s="22"/>
      <c r="B362" s="22">
        <v>43826.0</v>
      </c>
      <c r="C362" s="11">
        <v>120.9601</v>
      </c>
      <c r="D362" s="20" t="str">
        <f>IFERROR(__xludf.DUMMYFUNCTION("SPLIT(B362, "","")"),"Friday")</f>
        <v>Friday</v>
      </c>
      <c r="E362" s="23">
        <f>IFERROR(__xludf.DUMMYFUNCTION("""COMPUTED_VALUE"""),45287.0)</f>
        <v>45287</v>
      </c>
      <c r="F362" s="1">
        <f>IFERROR(__xludf.DUMMYFUNCTION("""COMPUTED_VALUE"""),2019.0)</f>
        <v>2019</v>
      </c>
    </row>
    <row r="363" ht="15.75" customHeight="1">
      <c r="A363" s="22"/>
      <c r="B363" s="22">
        <v>43827.0</v>
      </c>
      <c r="C363" s="11">
        <v>143.6813</v>
      </c>
      <c r="D363" s="20" t="str">
        <f>IFERROR(__xludf.DUMMYFUNCTION("SPLIT(B363, "","")"),"Saturday")</f>
        <v>Saturday</v>
      </c>
      <c r="E363" s="23">
        <f>IFERROR(__xludf.DUMMYFUNCTION("""COMPUTED_VALUE"""),45288.0)</f>
        <v>45288</v>
      </c>
      <c r="F363" s="1">
        <f>IFERROR(__xludf.DUMMYFUNCTION("""COMPUTED_VALUE"""),2019.0)</f>
        <v>2019</v>
      </c>
    </row>
    <row r="364" ht="15.75" customHeight="1">
      <c r="A364" s="22"/>
      <c r="B364" s="22">
        <v>43828.0</v>
      </c>
      <c r="C364" s="11">
        <v>155.2061</v>
      </c>
      <c r="D364" s="20" t="str">
        <f>IFERROR(__xludf.DUMMYFUNCTION("SPLIT(B364, "","")"),"Sunday")</f>
        <v>Sunday</v>
      </c>
      <c r="E364" s="23">
        <f>IFERROR(__xludf.DUMMYFUNCTION("""COMPUTED_VALUE"""),45289.0)</f>
        <v>45289</v>
      </c>
      <c r="F364" s="1">
        <f>IFERROR(__xludf.DUMMYFUNCTION("""COMPUTED_VALUE"""),2019.0)</f>
        <v>2019</v>
      </c>
    </row>
    <row r="365" ht="15.75" customHeight="1">
      <c r="A365" s="22"/>
      <c r="B365" s="22">
        <v>43829.0</v>
      </c>
      <c r="C365" s="11">
        <v>169.2145</v>
      </c>
      <c r="D365" s="20" t="str">
        <f>IFERROR(__xludf.DUMMYFUNCTION("SPLIT(B365, "","")"),"Monday")</f>
        <v>Monday</v>
      </c>
      <c r="E365" s="23">
        <f>IFERROR(__xludf.DUMMYFUNCTION("""COMPUTED_VALUE"""),45290.0)</f>
        <v>45290</v>
      </c>
      <c r="F365" s="1">
        <f>IFERROR(__xludf.DUMMYFUNCTION("""COMPUTED_VALUE"""),2019.0)</f>
        <v>2019</v>
      </c>
    </row>
    <row r="366" ht="15.75" customHeight="1">
      <c r="A366" s="22"/>
      <c r="B366" s="22">
        <v>43830.0</v>
      </c>
      <c r="C366" s="11">
        <v>165.2011</v>
      </c>
      <c r="D366" s="20" t="str">
        <f>IFERROR(__xludf.DUMMYFUNCTION("SPLIT(B366, "","")"),"Tuesday")</f>
        <v>Tuesday</v>
      </c>
      <c r="E366" s="23">
        <f>IFERROR(__xludf.DUMMYFUNCTION("""COMPUTED_VALUE"""),45291.0)</f>
        <v>45291</v>
      </c>
      <c r="F366" s="1">
        <f>IFERROR(__xludf.DUMMYFUNCTION("""COMPUTED_VALUE"""),2019.0)</f>
        <v>2019</v>
      </c>
    </row>
    <row r="367" ht="15.75" customHeight="1">
      <c r="A367" s="24"/>
      <c r="B367" s="24"/>
      <c r="C367" s="11"/>
    </row>
    <row r="368" ht="15.75" customHeight="1">
      <c r="A368" s="25"/>
      <c r="B368" s="5" t="s">
        <v>20</v>
      </c>
      <c r="C368" s="7"/>
      <c r="D368" s="26"/>
      <c r="E368" s="26"/>
      <c r="F368" s="26"/>
    </row>
    <row r="369" ht="15.75" customHeight="1">
      <c r="A369" s="20"/>
      <c r="B369" s="27" t="s">
        <v>31</v>
      </c>
      <c r="C369" s="18">
        <f t="shared" ref="C369:C375" si="1">SUMIF($D$2:$D$366, B369, $C2:$C366)</f>
        <v>5492.9321</v>
      </c>
    </row>
    <row r="370" ht="15.75" customHeight="1">
      <c r="A370" s="20"/>
      <c r="B370" s="27" t="s">
        <v>32</v>
      </c>
      <c r="C370" s="18">
        <f t="shared" si="1"/>
        <v>5473.8452</v>
      </c>
    </row>
    <row r="371" ht="15.75" customHeight="1">
      <c r="A371" s="20"/>
      <c r="B371" s="27" t="s">
        <v>33</v>
      </c>
      <c r="C371" s="18">
        <f t="shared" si="1"/>
        <v>5401.5753</v>
      </c>
    </row>
    <row r="372" ht="15.75" customHeight="1">
      <c r="A372" s="20"/>
      <c r="B372" s="27" t="s">
        <v>34</v>
      </c>
      <c r="C372" s="18">
        <f t="shared" si="1"/>
        <v>5423.007</v>
      </c>
    </row>
    <row r="373" ht="15.75" customHeight="1">
      <c r="A373" s="20"/>
      <c r="B373" s="27" t="s">
        <v>35</v>
      </c>
      <c r="C373" s="18">
        <f t="shared" si="1"/>
        <v>5499.1828</v>
      </c>
    </row>
    <row r="374" ht="15.75" customHeight="1">
      <c r="A374" s="20"/>
      <c r="B374" s="27" t="s">
        <v>36</v>
      </c>
      <c r="C374" s="18">
        <f t="shared" si="1"/>
        <v>5319.1992</v>
      </c>
    </row>
    <row r="375" ht="15.75" customHeight="1">
      <c r="A375" s="28"/>
      <c r="B375" s="29" t="s">
        <v>37</v>
      </c>
      <c r="C375" s="30">
        <f t="shared" si="1"/>
        <v>10820.3846</v>
      </c>
    </row>
    <row r="376" ht="15.75" customHeight="1">
      <c r="A376" s="24"/>
      <c r="B376" s="24"/>
      <c r="C376" s="11"/>
    </row>
    <row r="377" ht="15.75" customHeight="1">
      <c r="A377" s="24"/>
      <c r="B377" s="24"/>
      <c r="C377" s="11"/>
    </row>
    <row r="378" ht="15.75" customHeight="1">
      <c r="A378" s="24"/>
      <c r="B378" s="24"/>
      <c r="C378" s="11"/>
    </row>
    <row r="379" ht="15.75" customHeight="1">
      <c r="A379" s="24"/>
      <c r="B379" s="24"/>
      <c r="C379" s="11"/>
    </row>
    <row r="380" ht="15.75" customHeight="1">
      <c r="A380" s="24"/>
      <c r="B380" s="24"/>
      <c r="C380" s="11"/>
    </row>
    <row r="381" ht="15.75" customHeight="1">
      <c r="A381" s="24"/>
      <c r="B381" s="24"/>
      <c r="C381" s="11"/>
    </row>
    <row r="382" ht="15.75" customHeight="1">
      <c r="A382" s="24"/>
      <c r="B382" s="24"/>
      <c r="C382" s="11"/>
    </row>
    <row r="383" ht="15.75" customHeight="1">
      <c r="A383" s="24"/>
      <c r="B383" s="24"/>
      <c r="C383" s="11"/>
    </row>
    <row r="384" ht="15.75" customHeight="1">
      <c r="A384" s="24"/>
      <c r="B384" s="24"/>
      <c r="C384" s="11"/>
    </row>
    <row r="385" ht="15.75" customHeight="1">
      <c r="A385" s="24"/>
      <c r="B385" s="24"/>
      <c r="C385" s="11"/>
    </row>
    <row r="386" ht="15.75" customHeight="1">
      <c r="A386" s="24"/>
      <c r="B386" s="24"/>
      <c r="C386" s="11"/>
    </row>
    <row r="387" ht="15.75" customHeight="1">
      <c r="A387" s="24"/>
      <c r="B387" s="24"/>
      <c r="C387" s="11"/>
    </row>
    <row r="388" ht="15.75" customHeight="1">
      <c r="A388" s="24"/>
      <c r="B388" s="24"/>
      <c r="C388" s="11"/>
    </row>
    <row r="389" ht="15.75" customHeight="1">
      <c r="A389" s="24"/>
      <c r="B389" s="24"/>
      <c r="C389" s="11"/>
    </row>
    <row r="390" ht="15.75" customHeight="1">
      <c r="A390" s="24"/>
      <c r="B390" s="24"/>
      <c r="C390" s="11"/>
    </row>
    <row r="391" ht="15.75" customHeight="1">
      <c r="A391" s="24"/>
      <c r="B391" s="24"/>
      <c r="C391" s="11"/>
    </row>
    <row r="392" ht="15.75" customHeight="1">
      <c r="A392" s="24"/>
      <c r="B392" s="24"/>
      <c r="C392" s="11"/>
    </row>
    <row r="393" ht="15.75" customHeight="1">
      <c r="A393" s="24"/>
      <c r="B393" s="24"/>
      <c r="C393" s="11"/>
    </row>
    <row r="394" ht="15.75" customHeight="1">
      <c r="A394" s="24"/>
      <c r="B394" s="24"/>
      <c r="C394" s="11"/>
    </row>
    <row r="395" ht="15.75" customHeight="1">
      <c r="A395" s="24"/>
      <c r="B395" s="24"/>
      <c r="C395" s="11"/>
    </row>
    <row r="396" ht="15.75" customHeight="1">
      <c r="A396" s="24"/>
      <c r="B396" s="24"/>
      <c r="C396" s="11"/>
    </row>
    <row r="397" ht="15.75" customHeight="1">
      <c r="A397" s="24"/>
      <c r="B397" s="24"/>
      <c r="C397" s="11"/>
    </row>
    <row r="398" ht="15.75" customHeight="1">
      <c r="A398" s="24"/>
      <c r="B398" s="24"/>
      <c r="C398" s="11"/>
    </row>
    <row r="399" ht="15.75" customHeight="1">
      <c r="A399" s="24"/>
      <c r="B399" s="24"/>
      <c r="C399" s="11"/>
    </row>
    <row r="400" ht="15.75" customHeight="1">
      <c r="A400" s="24"/>
      <c r="B400" s="24"/>
      <c r="C400" s="11"/>
    </row>
    <row r="401" ht="15.75" customHeight="1">
      <c r="A401" s="24"/>
      <c r="B401" s="24"/>
      <c r="C401" s="11"/>
    </row>
    <row r="402" ht="15.75" customHeight="1">
      <c r="A402" s="24"/>
      <c r="B402" s="24"/>
      <c r="C402" s="11"/>
    </row>
    <row r="403" ht="15.75" customHeight="1">
      <c r="A403" s="24"/>
      <c r="B403" s="24"/>
      <c r="C403" s="11"/>
    </row>
    <row r="404" ht="15.75" customHeight="1">
      <c r="A404" s="24"/>
      <c r="B404" s="24"/>
      <c r="C404" s="11"/>
    </row>
    <row r="405" ht="15.75" customHeight="1">
      <c r="A405" s="24"/>
      <c r="B405" s="24"/>
      <c r="C405" s="11"/>
    </row>
    <row r="406" ht="15.75" customHeight="1">
      <c r="A406" s="24"/>
      <c r="B406" s="24"/>
      <c r="C406" s="11"/>
    </row>
    <row r="407" ht="15.75" customHeight="1">
      <c r="A407" s="24"/>
      <c r="B407" s="24"/>
      <c r="C407" s="11"/>
    </row>
    <row r="408" ht="15.75" customHeight="1">
      <c r="A408" s="24"/>
      <c r="B408" s="24"/>
      <c r="C408" s="11"/>
    </row>
    <row r="409" ht="15.75" customHeight="1">
      <c r="A409" s="24"/>
      <c r="B409" s="24"/>
      <c r="C409" s="11"/>
    </row>
    <row r="410" ht="15.75" customHeight="1">
      <c r="A410" s="24"/>
      <c r="B410" s="24"/>
      <c r="C410" s="11"/>
    </row>
    <row r="411" ht="15.75" customHeight="1">
      <c r="A411" s="24"/>
      <c r="B411" s="24"/>
      <c r="C411" s="11"/>
    </row>
    <row r="412" ht="15.75" customHeight="1">
      <c r="A412" s="24"/>
      <c r="B412" s="24"/>
      <c r="C412" s="11"/>
    </row>
    <row r="413" ht="15.75" customHeight="1">
      <c r="A413" s="24"/>
      <c r="B413" s="24"/>
      <c r="C413" s="11"/>
    </row>
    <row r="414" ht="15.75" customHeight="1">
      <c r="A414" s="24"/>
      <c r="B414" s="24"/>
      <c r="C414" s="11"/>
    </row>
    <row r="415" ht="15.75" customHeight="1">
      <c r="A415" s="24"/>
      <c r="B415" s="24"/>
      <c r="C415" s="11"/>
    </row>
    <row r="416" ht="15.75" customHeight="1">
      <c r="A416" s="24"/>
      <c r="B416" s="24"/>
      <c r="C416" s="11"/>
    </row>
    <row r="417" ht="15.75" customHeight="1">
      <c r="A417" s="24"/>
      <c r="B417" s="24"/>
      <c r="C417" s="11"/>
    </row>
    <row r="418" ht="15.75" customHeight="1">
      <c r="A418" s="24"/>
      <c r="B418" s="24"/>
      <c r="C418" s="11"/>
    </row>
    <row r="419" ht="15.75" customHeight="1">
      <c r="A419" s="24"/>
      <c r="B419" s="24"/>
      <c r="C419" s="11"/>
    </row>
    <row r="420" ht="15.75" customHeight="1">
      <c r="A420" s="24"/>
      <c r="B420" s="24"/>
      <c r="C420" s="11"/>
    </row>
    <row r="421" ht="15.75" customHeight="1">
      <c r="A421" s="24"/>
      <c r="B421" s="24"/>
      <c r="C421" s="11"/>
    </row>
    <row r="422" ht="15.75" customHeight="1">
      <c r="A422" s="24"/>
      <c r="B422" s="24"/>
      <c r="C422" s="11"/>
    </row>
    <row r="423" ht="15.75" customHeight="1">
      <c r="A423" s="24"/>
      <c r="B423" s="24"/>
      <c r="C423" s="11"/>
    </row>
    <row r="424" ht="15.75" customHeight="1">
      <c r="A424" s="24"/>
      <c r="B424" s="24"/>
      <c r="C424" s="11"/>
    </row>
    <row r="425" ht="15.75" customHeight="1">
      <c r="A425" s="24"/>
      <c r="B425" s="24"/>
      <c r="C425" s="11"/>
    </row>
    <row r="426" ht="15.75" customHeight="1">
      <c r="A426" s="24"/>
      <c r="B426" s="24"/>
      <c r="C426" s="11"/>
    </row>
    <row r="427" ht="15.75" customHeight="1">
      <c r="A427" s="24"/>
      <c r="B427" s="24"/>
      <c r="C427" s="11"/>
    </row>
    <row r="428" ht="15.75" customHeight="1">
      <c r="A428" s="24"/>
      <c r="B428" s="24"/>
      <c r="C428" s="11"/>
    </row>
    <row r="429" ht="15.75" customHeight="1">
      <c r="A429" s="24"/>
      <c r="B429" s="24"/>
      <c r="C429" s="11"/>
    </row>
    <row r="430" ht="15.75" customHeight="1">
      <c r="A430" s="24"/>
      <c r="B430" s="24"/>
      <c r="C430" s="11"/>
    </row>
    <row r="431" ht="15.75" customHeight="1">
      <c r="A431" s="24"/>
      <c r="B431" s="24"/>
      <c r="C431" s="11"/>
    </row>
    <row r="432" ht="15.75" customHeight="1">
      <c r="A432" s="24"/>
      <c r="B432" s="24"/>
      <c r="C432" s="11"/>
    </row>
    <row r="433" ht="15.75" customHeight="1">
      <c r="A433" s="24"/>
      <c r="B433" s="24"/>
      <c r="C433" s="11"/>
    </row>
    <row r="434" ht="15.75" customHeight="1">
      <c r="A434" s="24"/>
      <c r="B434" s="24"/>
      <c r="C434" s="11"/>
    </row>
    <row r="435" ht="15.75" customHeight="1">
      <c r="A435" s="24"/>
      <c r="B435" s="24"/>
      <c r="C435" s="11"/>
    </row>
    <row r="436" ht="15.75" customHeight="1">
      <c r="A436" s="24"/>
      <c r="B436" s="24"/>
      <c r="C436" s="11"/>
    </row>
    <row r="437" ht="15.75" customHeight="1">
      <c r="A437" s="24"/>
      <c r="B437" s="24"/>
      <c r="C437" s="11"/>
    </row>
    <row r="438" ht="15.75" customHeight="1">
      <c r="A438" s="24"/>
      <c r="B438" s="24"/>
      <c r="C438" s="11"/>
    </row>
    <row r="439" ht="15.75" customHeight="1">
      <c r="A439" s="24"/>
      <c r="B439" s="24"/>
      <c r="C439" s="11"/>
    </row>
    <row r="440" ht="15.75" customHeight="1">
      <c r="A440" s="24"/>
      <c r="B440" s="24"/>
      <c r="C440" s="11"/>
    </row>
    <row r="441" ht="15.75" customHeight="1">
      <c r="A441" s="24"/>
      <c r="B441" s="24"/>
      <c r="C441" s="11"/>
    </row>
    <row r="442" ht="15.75" customHeight="1">
      <c r="A442" s="24"/>
      <c r="B442" s="24"/>
      <c r="C442" s="11"/>
    </row>
    <row r="443" ht="15.75" customHeight="1">
      <c r="A443" s="24"/>
      <c r="B443" s="24"/>
      <c r="C443" s="11"/>
    </row>
    <row r="444" ht="15.75" customHeight="1">
      <c r="A444" s="24"/>
      <c r="B444" s="24"/>
      <c r="C444" s="11"/>
    </row>
    <row r="445" ht="15.75" customHeight="1">
      <c r="A445" s="24"/>
      <c r="B445" s="24"/>
      <c r="C445" s="11"/>
    </row>
    <row r="446" ht="15.75" customHeight="1">
      <c r="A446" s="24"/>
      <c r="B446" s="24"/>
      <c r="C446" s="11"/>
    </row>
    <row r="447" ht="15.75" customHeight="1">
      <c r="A447" s="24"/>
      <c r="B447" s="24"/>
      <c r="C447" s="11"/>
    </row>
    <row r="448" ht="15.75" customHeight="1">
      <c r="A448" s="24"/>
      <c r="B448" s="24"/>
      <c r="C448" s="11"/>
    </row>
    <row r="449" ht="15.75" customHeight="1">
      <c r="A449" s="24"/>
      <c r="B449" s="24"/>
      <c r="C449" s="11"/>
    </row>
    <row r="450" ht="15.75" customHeight="1">
      <c r="A450" s="24"/>
      <c r="B450" s="24"/>
      <c r="C450" s="11"/>
    </row>
    <row r="451" ht="15.75" customHeight="1">
      <c r="A451" s="24"/>
      <c r="B451" s="24"/>
      <c r="C451" s="11"/>
    </row>
    <row r="452" ht="15.75" customHeight="1">
      <c r="A452" s="24"/>
      <c r="B452" s="24"/>
      <c r="C452" s="11"/>
    </row>
    <row r="453" ht="15.75" customHeight="1">
      <c r="A453" s="24"/>
      <c r="B453" s="24"/>
      <c r="C453" s="11"/>
    </row>
    <row r="454" ht="15.75" customHeight="1">
      <c r="A454" s="24"/>
      <c r="B454" s="24"/>
      <c r="C454" s="11"/>
    </row>
    <row r="455" ht="15.75" customHeight="1">
      <c r="A455" s="24"/>
      <c r="B455" s="24"/>
      <c r="C455" s="11"/>
    </row>
    <row r="456" ht="15.75" customHeight="1">
      <c r="A456" s="24"/>
      <c r="B456" s="24"/>
      <c r="C456" s="11"/>
    </row>
    <row r="457" ht="15.75" customHeight="1">
      <c r="A457" s="24"/>
      <c r="B457" s="24"/>
      <c r="C457" s="11"/>
    </row>
    <row r="458" ht="15.75" customHeight="1">
      <c r="A458" s="24"/>
      <c r="B458" s="24"/>
      <c r="C458" s="11"/>
    </row>
    <row r="459" ht="15.75" customHeight="1">
      <c r="A459" s="24"/>
      <c r="B459" s="24"/>
      <c r="C459" s="11"/>
    </row>
    <row r="460" ht="15.75" customHeight="1">
      <c r="A460" s="24"/>
      <c r="B460" s="24"/>
      <c r="C460" s="11"/>
    </row>
    <row r="461" ht="15.75" customHeight="1">
      <c r="A461" s="24"/>
      <c r="B461" s="24"/>
      <c r="C461" s="11"/>
    </row>
    <row r="462" ht="15.75" customHeight="1">
      <c r="A462" s="24"/>
      <c r="B462" s="24"/>
      <c r="C462" s="11"/>
    </row>
    <row r="463" ht="15.75" customHeight="1">
      <c r="A463" s="24"/>
      <c r="B463" s="24"/>
      <c r="C463" s="11"/>
    </row>
    <row r="464" ht="15.75" customHeight="1">
      <c r="A464" s="24"/>
      <c r="B464" s="24"/>
      <c r="C464" s="11"/>
    </row>
    <row r="465" ht="15.75" customHeight="1">
      <c r="A465" s="24"/>
      <c r="B465" s="24"/>
      <c r="C465" s="11"/>
    </row>
    <row r="466" ht="15.75" customHeight="1">
      <c r="A466" s="24"/>
      <c r="B466" s="24"/>
      <c r="C466" s="11"/>
    </row>
    <row r="467" ht="15.75" customHeight="1">
      <c r="A467" s="24"/>
      <c r="B467" s="24"/>
      <c r="C467" s="11"/>
    </row>
    <row r="468" ht="15.75" customHeight="1">
      <c r="A468" s="24"/>
      <c r="B468" s="24"/>
      <c r="C468" s="11"/>
    </row>
    <row r="469" ht="15.75" customHeight="1">
      <c r="A469" s="24"/>
      <c r="B469" s="24"/>
      <c r="C469" s="11"/>
    </row>
    <row r="470" ht="15.75" customHeight="1">
      <c r="A470" s="24"/>
      <c r="B470" s="24"/>
      <c r="C470" s="11"/>
    </row>
    <row r="471" ht="15.75" customHeight="1">
      <c r="A471" s="24"/>
      <c r="B471" s="24"/>
      <c r="C471" s="11"/>
    </row>
    <row r="472" ht="15.75" customHeight="1">
      <c r="A472" s="24"/>
      <c r="B472" s="24"/>
      <c r="C472" s="11"/>
    </row>
    <row r="473" ht="15.75" customHeight="1">
      <c r="A473" s="24"/>
      <c r="B473" s="24"/>
      <c r="C473" s="11"/>
    </row>
    <row r="474" ht="15.75" customHeight="1">
      <c r="A474" s="24"/>
      <c r="B474" s="24"/>
      <c r="C474" s="11"/>
    </row>
    <row r="475" ht="15.75" customHeight="1">
      <c r="A475" s="24"/>
      <c r="B475" s="24"/>
      <c r="C475" s="11"/>
    </row>
    <row r="476" ht="15.75" customHeight="1">
      <c r="A476" s="24"/>
      <c r="B476" s="24"/>
      <c r="C476" s="11"/>
    </row>
    <row r="477" ht="15.75" customHeight="1">
      <c r="A477" s="24"/>
      <c r="B477" s="24"/>
      <c r="C477" s="11"/>
    </row>
    <row r="478" ht="15.75" customHeight="1">
      <c r="A478" s="24"/>
      <c r="B478" s="24"/>
      <c r="C478" s="11"/>
    </row>
    <row r="479" ht="15.75" customHeight="1">
      <c r="A479" s="24"/>
      <c r="B479" s="24"/>
      <c r="C479" s="11"/>
    </row>
    <row r="480" ht="15.75" customHeight="1">
      <c r="A480" s="24"/>
      <c r="B480" s="24"/>
      <c r="C480" s="11"/>
    </row>
    <row r="481" ht="15.75" customHeight="1">
      <c r="A481" s="24"/>
      <c r="B481" s="24"/>
      <c r="C481" s="11"/>
    </row>
    <row r="482" ht="15.75" customHeight="1">
      <c r="A482" s="24"/>
      <c r="B482" s="24"/>
      <c r="C482" s="11"/>
    </row>
    <row r="483" ht="15.75" customHeight="1">
      <c r="A483" s="24"/>
      <c r="B483" s="24"/>
      <c r="C483" s="11"/>
    </row>
    <row r="484" ht="15.75" customHeight="1">
      <c r="A484" s="24"/>
      <c r="B484" s="24"/>
      <c r="C484" s="11"/>
    </row>
    <row r="485" ht="15.75" customHeight="1">
      <c r="A485" s="24"/>
      <c r="B485" s="24"/>
      <c r="C485" s="11"/>
    </row>
    <row r="486" ht="15.75" customHeight="1">
      <c r="A486" s="24"/>
      <c r="B486" s="24"/>
      <c r="C486" s="11"/>
    </row>
    <row r="487" ht="15.75" customHeight="1">
      <c r="A487" s="24"/>
      <c r="B487" s="24"/>
      <c r="C487" s="11"/>
    </row>
    <row r="488" ht="15.75" customHeight="1">
      <c r="A488" s="24"/>
      <c r="B488" s="24"/>
      <c r="C488" s="11"/>
    </row>
    <row r="489" ht="15.75" customHeight="1">
      <c r="A489" s="24"/>
      <c r="B489" s="24"/>
      <c r="C489" s="11"/>
    </row>
    <row r="490" ht="15.75" customHeight="1">
      <c r="A490" s="24"/>
      <c r="B490" s="24"/>
      <c r="C490" s="11"/>
    </row>
    <row r="491" ht="15.75" customHeight="1">
      <c r="A491" s="24"/>
      <c r="B491" s="24"/>
      <c r="C491" s="11"/>
    </row>
    <row r="492" ht="15.75" customHeight="1">
      <c r="A492" s="24"/>
      <c r="B492" s="24"/>
      <c r="C492" s="11"/>
    </row>
    <row r="493" ht="15.75" customHeight="1">
      <c r="A493" s="24"/>
      <c r="B493" s="24"/>
      <c r="C493" s="11"/>
    </row>
    <row r="494" ht="15.75" customHeight="1">
      <c r="A494" s="24"/>
      <c r="B494" s="24"/>
      <c r="C494" s="11"/>
    </row>
    <row r="495" ht="15.75" customHeight="1">
      <c r="A495" s="24"/>
      <c r="B495" s="24"/>
      <c r="C495" s="11"/>
    </row>
    <row r="496" ht="15.75" customHeight="1">
      <c r="A496" s="24"/>
      <c r="B496" s="24"/>
      <c r="C496" s="11"/>
    </row>
    <row r="497" ht="15.75" customHeight="1">
      <c r="A497" s="24"/>
      <c r="B497" s="24"/>
      <c r="C497" s="11"/>
    </row>
    <row r="498" ht="15.75" customHeight="1">
      <c r="A498" s="24"/>
      <c r="B498" s="24"/>
      <c r="C498" s="11"/>
    </row>
    <row r="499" ht="15.75" customHeight="1">
      <c r="A499" s="24"/>
      <c r="B499" s="24"/>
      <c r="C499" s="11"/>
    </row>
    <row r="500" ht="15.75" customHeight="1">
      <c r="A500" s="24"/>
      <c r="B500" s="24"/>
      <c r="C500" s="11"/>
    </row>
    <row r="501" ht="15.75" customHeight="1">
      <c r="A501" s="24"/>
      <c r="B501" s="24"/>
      <c r="C501" s="11"/>
    </row>
    <row r="502" ht="15.75" customHeight="1">
      <c r="A502" s="24"/>
      <c r="B502" s="24"/>
      <c r="C502" s="11"/>
    </row>
    <row r="503" ht="15.75" customHeight="1">
      <c r="A503" s="24"/>
      <c r="B503" s="24"/>
      <c r="C503" s="11"/>
    </row>
    <row r="504" ht="15.75" customHeight="1">
      <c r="A504" s="24"/>
      <c r="B504" s="24"/>
      <c r="C504" s="11"/>
    </row>
    <row r="505" ht="15.75" customHeight="1">
      <c r="A505" s="24"/>
      <c r="B505" s="24"/>
      <c r="C505" s="11"/>
    </row>
    <row r="506" ht="15.75" customHeight="1">
      <c r="A506" s="24"/>
      <c r="B506" s="24"/>
      <c r="C506" s="11"/>
    </row>
    <row r="507" ht="15.75" customHeight="1">
      <c r="A507" s="24"/>
      <c r="B507" s="24"/>
      <c r="C507" s="11"/>
    </row>
    <row r="508" ht="15.75" customHeight="1">
      <c r="A508" s="24"/>
      <c r="B508" s="24"/>
      <c r="C508" s="11"/>
    </row>
    <row r="509" ht="15.75" customHeight="1">
      <c r="A509" s="24"/>
      <c r="B509" s="24"/>
      <c r="C509" s="11"/>
    </row>
    <row r="510" ht="15.75" customHeight="1">
      <c r="A510" s="24"/>
      <c r="B510" s="24"/>
      <c r="C510" s="11"/>
    </row>
    <row r="511" ht="15.75" customHeight="1">
      <c r="A511" s="24"/>
      <c r="B511" s="24"/>
      <c r="C511" s="11"/>
    </row>
    <row r="512" ht="15.75" customHeight="1">
      <c r="A512" s="24"/>
      <c r="B512" s="24"/>
      <c r="C512" s="11"/>
    </row>
    <row r="513" ht="15.75" customHeight="1">
      <c r="A513" s="24"/>
      <c r="B513" s="24"/>
      <c r="C513" s="11"/>
    </row>
    <row r="514" ht="15.75" customHeight="1">
      <c r="A514" s="24"/>
      <c r="B514" s="24"/>
      <c r="C514" s="11"/>
    </row>
    <row r="515" ht="15.75" customHeight="1">
      <c r="A515" s="24"/>
      <c r="B515" s="24"/>
      <c r="C515" s="11"/>
    </row>
    <row r="516" ht="15.75" customHeight="1">
      <c r="A516" s="24"/>
      <c r="B516" s="24"/>
      <c r="C516" s="11"/>
    </row>
    <row r="517" ht="15.75" customHeight="1">
      <c r="A517" s="24"/>
      <c r="B517" s="24"/>
      <c r="C517" s="11"/>
    </row>
    <row r="518" ht="15.75" customHeight="1">
      <c r="A518" s="24"/>
      <c r="B518" s="24"/>
      <c r="C518" s="11"/>
    </row>
    <row r="519" ht="15.75" customHeight="1">
      <c r="A519" s="24"/>
      <c r="B519" s="24"/>
      <c r="C519" s="11"/>
    </row>
    <row r="520" ht="15.75" customHeight="1">
      <c r="A520" s="24"/>
      <c r="B520" s="24"/>
      <c r="C520" s="11"/>
    </row>
    <row r="521" ht="15.75" customHeight="1">
      <c r="A521" s="24"/>
      <c r="B521" s="24"/>
      <c r="C521" s="11"/>
    </row>
    <row r="522" ht="15.75" customHeight="1">
      <c r="A522" s="24"/>
      <c r="B522" s="24"/>
      <c r="C522" s="11"/>
    </row>
    <row r="523" ht="15.75" customHeight="1">
      <c r="A523" s="24"/>
      <c r="B523" s="24"/>
      <c r="C523" s="11"/>
    </row>
    <row r="524" ht="15.75" customHeight="1">
      <c r="A524" s="24"/>
      <c r="B524" s="24"/>
      <c r="C524" s="11"/>
    </row>
    <row r="525" ht="15.75" customHeight="1">
      <c r="A525" s="24"/>
      <c r="B525" s="24"/>
      <c r="C525" s="11"/>
    </row>
    <row r="526" ht="15.75" customHeight="1">
      <c r="A526" s="24"/>
      <c r="B526" s="24"/>
      <c r="C526" s="11"/>
    </row>
    <row r="527" ht="15.75" customHeight="1">
      <c r="A527" s="24"/>
      <c r="B527" s="24"/>
      <c r="C527" s="11"/>
    </row>
    <row r="528" ht="15.75" customHeight="1">
      <c r="A528" s="24"/>
      <c r="B528" s="24"/>
      <c r="C528" s="11"/>
    </row>
    <row r="529" ht="15.75" customHeight="1">
      <c r="A529" s="24"/>
      <c r="B529" s="24"/>
      <c r="C529" s="11"/>
    </row>
    <row r="530" ht="15.75" customHeight="1">
      <c r="A530" s="24"/>
      <c r="B530" s="24"/>
      <c r="C530" s="11"/>
    </row>
    <row r="531" ht="15.75" customHeight="1">
      <c r="A531" s="24"/>
      <c r="B531" s="24"/>
      <c r="C531" s="11"/>
    </row>
    <row r="532" ht="15.75" customHeight="1">
      <c r="A532" s="24"/>
      <c r="B532" s="24"/>
      <c r="C532" s="11"/>
    </row>
    <row r="533" ht="15.75" customHeight="1">
      <c r="A533" s="24"/>
      <c r="B533" s="24"/>
      <c r="C533" s="11"/>
    </row>
    <row r="534" ht="15.75" customHeight="1">
      <c r="A534" s="24"/>
      <c r="B534" s="24"/>
      <c r="C534" s="11"/>
    </row>
    <row r="535" ht="15.75" customHeight="1">
      <c r="A535" s="24"/>
      <c r="B535" s="24"/>
      <c r="C535" s="11"/>
    </row>
    <row r="536" ht="15.75" customHeight="1">
      <c r="A536" s="24"/>
      <c r="B536" s="24"/>
      <c r="C536" s="11"/>
    </row>
    <row r="537" ht="15.75" customHeight="1">
      <c r="A537" s="24"/>
      <c r="B537" s="24"/>
      <c r="C537" s="11"/>
    </row>
    <row r="538" ht="15.75" customHeight="1">
      <c r="A538" s="24"/>
      <c r="B538" s="24"/>
      <c r="C538" s="11"/>
    </row>
    <row r="539" ht="15.75" customHeight="1">
      <c r="A539" s="24"/>
      <c r="B539" s="24"/>
      <c r="C539" s="11"/>
    </row>
    <row r="540" ht="15.75" customHeight="1">
      <c r="A540" s="24"/>
      <c r="B540" s="24"/>
      <c r="C540" s="11"/>
    </row>
    <row r="541" ht="15.75" customHeight="1">
      <c r="A541" s="24"/>
      <c r="B541" s="24"/>
      <c r="C541" s="11"/>
    </row>
    <row r="542" ht="15.75" customHeight="1">
      <c r="A542" s="24"/>
      <c r="B542" s="24"/>
      <c r="C542" s="11"/>
    </row>
    <row r="543" ht="15.75" customHeight="1">
      <c r="A543" s="24"/>
      <c r="B543" s="24"/>
      <c r="C543" s="11"/>
    </row>
    <row r="544" ht="15.75" customHeight="1">
      <c r="A544" s="24"/>
      <c r="B544" s="24"/>
      <c r="C544" s="11"/>
    </row>
    <row r="545" ht="15.75" customHeight="1">
      <c r="A545" s="24"/>
      <c r="B545" s="24"/>
      <c r="C545" s="11"/>
    </row>
    <row r="546" ht="15.75" customHeight="1">
      <c r="A546" s="24"/>
      <c r="B546" s="24"/>
      <c r="C546" s="11"/>
    </row>
    <row r="547" ht="15.75" customHeight="1">
      <c r="A547" s="24"/>
      <c r="B547" s="24"/>
      <c r="C547" s="11"/>
    </row>
    <row r="548" ht="15.75" customHeight="1">
      <c r="A548" s="24"/>
      <c r="B548" s="24"/>
      <c r="C548" s="11"/>
    </row>
    <row r="549" ht="15.75" customHeight="1">
      <c r="A549" s="24"/>
      <c r="B549" s="24"/>
      <c r="C549" s="11"/>
    </row>
    <row r="550" ht="15.75" customHeight="1">
      <c r="A550" s="24"/>
      <c r="B550" s="24"/>
      <c r="C550" s="11"/>
    </row>
    <row r="551" ht="15.75" customHeight="1">
      <c r="A551" s="24"/>
      <c r="B551" s="24"/>
      <c r="C551" s="11"/>
    </row>
    <row r="552" ht="15.75" customHeight="1">
      <c r="A552" s="24"/>
      <c r="B552" s="24"/>
      <c r="C552" s="11"/>
    </row>
    <row r="553" ht="15.75" customHeight="1">
      <c r="A553" s="24"/>
      <c r="B553" s="24"/>
      <c r="C553" s="11"/>
    </row>
    <row r="554" ht="15.75" customHeight="1">
      <c r="A554" s="24"/>
      <c r="B554" s="24"/>
      <c r="C554" s="11"/>
    </row>
    <row r="555" ht="15.75" customHeight="1">
      <c r="A555" s="24"/>
      <c r="B555" s="24"/>
      <c r="C555" s="11"/>
    </row>
    <row r="556" ht="15.75" customHeight="1">
      <c r="A556" s="24"/>
      <c r="B556" s="24"/>
      <c r="C556" s="11"/>
    </row>
    <row r="557" ht="15.75" customHeight="1">
      <c r="A557" s="24"/>
      <c r="B557" s="24"/>
      <c r="C557" s="11"/>
    </row>
    <row r="558" ht="15.75" customHeight="1">
      <c r="A558" s="24"/>
      <c r="B558" s="24"/>
      <c r="C558" s="11"/>
    </row>
    <row r="559" ht="15.75" customHeight="1">
      <c r="A559" s="24"/>
      <c r="B559" s="24"/>
      <c r="C559" s="11"/>
    </row>
    <row r="560" ht="15.75" customHeight="1">
      <c r="A560" s="24"/>
      <c r="B560" s="24"/>
      <c r="C560" s="11"/>
    </row>
    <row r="561" ht="15.75" customHeight="1">
      <c r="A561" s="24"/>
      <c r="B561" s="24"/>
      <c r="C561" s="11"/>
    </row>
    <row r="562" ht="15.75" customHeight="1">
      <c r="A562" s="24"/>
      <c r="B562" s="24"/>
      <c r="C562" s="11"/>
    </row>
    <row r="563" ht="15.75" customHeight="1">
      <c r="A563" s="24"/>
      <c r="B563" s="24"/>
      <c r="C563" s="11"/>
    </row>
    <row r="564" ht="15.75" customHeight="1">
      <c r="A564" s="24"/>
      <c r="B564" s="24"/>
      <c r="C564" s="11"/>
    </row>
    <row r="565" ht="15.75" customHeight="1">
      <c r="A565" s="24"/>
      <c r="B565" s="24"/>
      <c r="C565" s="11"/>
    </row>
    <row r="566" ht="15.75" customHeight="1">
      <c r="A566" s="24"/>
      <c r="B566" s="24"/>
      <c r="C566" s="11"/>
    </row>
    <row r="567" ht="15.75" customHeight="1">
      <c r="A567" s="24"/>
      <c r="B567" s="24"/>
      <c r="C567" s="11"/>
    </row>
    <row r="568" ht="15.75" customHeight="1">
      <c r="A568" s="24"/>
      <c r="B568" s="24"/>
      <c r="C568" s="11"/>
    </row>
    <row r="569" ht="15.75" customHeight="1">
      <c r="A569" s="24"/>
      <c r="B569" s="24"/>
      <c r="C569" s="11"/>
    </row>
    <row r="570" ht="15.75" customHeight="1">
      <c r="A570" s="24"/>
      <c r="B570" s="24"/>
      <c r="C570" s="11"/>
    </row>
    <row r="571" ht="15.75" customHeight="1">
      <c r="A571" s="24"/>
      <c r="B571" s="24"/>
      <c r="C571" s="11"/>
    </row>
    <row r="572" ht="15.75" customHeight="1">
      <c r="A572" s="24"/>
      <c r="B572" s="24"/>
      <c r="C572" s="11"/>
    </row>
    <row r="573" ht="15.75" customHeight="1">
      <c r="A573" s="24"/>
      <c r="B573" s="24"/>
      <c r="C573" s="11"/>
    </row>
    <row r="574" ht="15.75" customHeight="1">
      <c r="A574" s="24"/>
      <c r="B574" s="24"/>
      <c r="C574" s="11"/>
    </row>
    <row r="575" ht="15.75" customHeight="1">
      <c r="A575" s="24"/>
      <c r="B575" s="24"/>
      <c r="C575" s="11"/>
    </row>
    <row r="576" ht="15.75" customHeight="1">
      <c r="A576" s="24"/>
      <c r="B576" s="24"/>
      <c r="C576" s="11"/>
    </row>
    <row r="577" ht="15.75" customHeight="1">
      <c r="A577" s="24"/>
      <c r="B577" s="24"/>
      <c r="C577" s="11"/>
    </row>
    <row r="578" ht="15.75" customHeight="1">
      <c r="A578" s="24"/>
      <c r="B578" s="24"/>
      <c r="C578" s="11"/>
    </row>
    <row r="579" ht="15.75" customHeight="1">
      <c r="A579" s="24"/>
      <c r="B579" s="24"/>
      <c r="C579" s="11"/>
    </row>
    <row r="580" ht="15.75" customHeight="1">
      <c r="A580" s="24"/>
      <c r="B580" s="24"/>
      <c r="C580" s="11"/>
    </row>
    <row r="581" ht="15.75" customHeight="1">
      <c r="A581" s="24"/>
      <c r="B581" s="24"/>
      <c r="C581" s="11"/>
    </row>
    <row r="582" ht="15.75" customHeight="1">
      <c r="A582" s="24"/>
      <c r="B582" s="24"/>
      <c r="C582" s="11"/>
    </row>
    <row r="583" ht="15.75" customHeight="1">
      <c r="A583" s="24"/>
      <c r="B583" s="24"/>
      <c r="C583" s="11"/>
    </row>
    <row r="584" ht="15.75" customHeight="1">
      <c r="A584" s="24"/>
      <c r="B584" s="24"/>
      <c r="C584" s="11"/>
    </row>
    <row r="585" ht="15.75" customHeight="1">
      <c r="A585" s="24"/>
      <c r="B585" s="24"/>
      <c r="C585" s="11"/>
    </row>
    <row r="586" ht="15.75" customHeight="1">
      <c r="A586" s="24"/>
      <c r="B586" s="24"/>
      <c r="C586" s="11"/>
    </row>
    <row r="587" ht="15.75" customHeight="1">
      <c r="A587" s="24"/>
      <c r="B587" s="24"/>
      <c r="C587" s="11"/>
    </row>
    <row r="588" ht="15.75" customHeight="1">
      <c r="A588" s="24"/>
      <c r="B588" s="24"/>
      <c r="C588" s="11"/>
    </row>
    <row r="589" ht="15.75" customHeight="1">
      <c r="A589" s="24"/>
      <c r="B589" s="24"/>
      <c r="C589" s="11"/>
    </row>
    <row r="590" ht="15.75" customHeight="1">
      <c r="A590" s="24"/>
      <c r="B590" s="24"/>
      <c r="C590" s="11"/>
    </row>
    <row r="591" ht="15.75" customHeight="1">
      <c r="A591" s="24"/>
      <c r="B591" s="24"/>
      <c r="C591" s="11"/>
    </row>
    <row r="592" ht="15.75" customHeight="1">
      <c r="A592" s="24"/>
      <c r="B592" s="24"/>
      <c r="C592" s="11"/>
    </row>
    <row r="593" ht="15.75" customHeight="1">
      <c r="A593" s="24"/>
      <c r="B593" s="24"/>
      <c r="C593" s="11"/>
    </row>
    <row r="594" ht="15.75" customHeight="1">
      <c r="A594" s="24"/>
      <c r="B594" s="24"/>
      <c r="C594" s="11"/>
    </row>
    <row r="595" ht="15.75" customHeight="1">
      <c r="A595" s="24"/>
      <c r="B595" s="24"/>
      <c r="C595" s="11"/>
    </row>
    <row r="596" ht="15.75" customHeight="1">
      <c r="A596" s="24"/>
      <c r="B596" s="24"/>
      <c r="C596" s="11"/>
    </row>
    <row r="597" ht="15.75" customHeight="1">
      <c r="A597" s="24"/>
      <c r="B597" s="24"/>
      <c r="C597" s="11"/>
    </row>
    <row r="598" ht="15.75" customHeight="1">
      <c r="A598" s="24"/>
      <c r="B598" s="24"/>
      <c r="C598" s="11"/>
    </row>
    <row r="599" ht="15.75" customHeight="1">
      <c r="A599" s="24"/>
      <c r="B599" s="24"/>
      <c r="C599" s="11"/>
    </row>
    <row r="600" ht="15.75" customHeight="1">
      <c r="A600" s="24"/>
      <c r="B600" s="24"/>
      <c r="C600" s="11"/>
    </row>
    <row r="601" ht="15.75" customHeight="1">
      <c r="A601" s="24"/>
      <c r="B601" s="24"/>
      <c r="C601" s="11"/>
    </row>
    <row r="602" ht="15.75" customHeight="1">
      <c r="A602" s="24"/>
      <c r="B602" s="24"/>
      <c r="C602" s="11"/>
    </row>
    <row r="603" ht="15.75" customHeight="1">
      <c r="A603" s="24"/>
      <c r="B603" s="24"/>
      <c r="C603" s="11"/>
    </row>
    <row r="604" ht="15.75" customHeight="1">
      <c r="A604" s="24"/>
      <c r="B604" s="24"/>
      <c r="C604" s="11"/>
    </row>
    <row r="605" ht="15.75" customHeight="1">
      <c r="A605" s="24"/>
      <c r="B605" s="24"/>
      <c r="C605" s="11"/>
    </row>
    <row r="606" ht="15.75" customHeight="1">
      <c r="A606" s="24"/>
      <c r="B606" s="24"/>
      <c r="C606" s="11"/>
    </row>
    <row r="607" ht="15.75" customHeight="1">
      <c r="A607" s="24"/>
      <c r="B607" s="24"/>
      <c r="C607" s="11"/>
    </row>
    <row r="608" ht="15.75" customHeight="1">
      <c r="A608" s="24"/>
      <c r="B608" s="24"/>
      <c r="C608" s="11"/>
    </row>
    <row r="609" ht="15.75" customHeight="1">
      <c r="A609" s="24"/>
      <c r="B609" s="24"/>
      <c r="C609" s="11"/>
    </row>
    <row r="610" ht="15.75" customHeight="1">
      <c r="A610" s="24"/>
      <c r="B610" s="24"/>
      <c r="C610" s="11"/>
    </row>
    <row r="611" ht="15.75" customHeight="1">
      <c r="A611" s="24"/>
      <c r="B611" s="24"/>
      <c r="C611" s="11"/>
    </row>
    <row r="612" ht="15.75" customHeight="1">
      <c r="A612" s="24"/>
      <c r="B612" s="24"/>
      <c r="C612" s="11"/>
    </row>
    <row r="613" ht="15.75" customHeight="1">
      <c r="A613" s="24"/>
      <c r="B613" s="24"/>
      <c r="C613" s="11"/>
    </row>
    <row r="614" ht="15.75" customHeight="1">
      <c r="A614" s="24"/>
      <c r="B614" s="24"/>
      <c r="C614" s="11"/>
    </row>
    <row r="615" ht="15.75" customHeight="1">
      <c r="A615" s="24"/>
      <c r="B615" s="24"/>
      <c r="C615" s="11"/>
    </row>
    <row r="616" ht="15.75" customHeight="1">
      <c r="A616" s="24"/>
      <c r="B616" s="24"/>
      <c r="C616" s="11"/>
    </row>
    <row r="617" ht="15.75" customHeight="1">
      <c r="A617" s="24"/>
      <c r="B617" s="24"/>
      <c r="C617" s="11"/>
    </row>
    <row r="618" ht="15.75" customHeight="1">
      <c r="A618" s="24"/>
      <c r="B618" s="24"/>
      <c r="C618" s="11"/>
    </row>
    <row r="619" ht="15.75" customHeight="1">
      <c r="A619" s="24"/>
      <c r="B619" s="24"/>
      <c r="C619" s="11"/>
    </row>
    <row r="620" ht="15.75" customHeight="1">
      <c r="A620" s="24"/>
      <c r="B620" s="24"/>
      <c r="C620" s="11"/>
    </row>
    <row r="621" ht="15.75" customHeight="1">
      <c r="A621" s="24"/>
      <c r="B621" s="24"/>
      <c r="C621" s="11"/>
    </row>
    <row r="622" ht="15.75" customHeight="1">
      <c r="A622" s="24"/>
      <c r="B622" s="24"/>
      <c r="C622" s="11"/>
    </row>
    <row r="623" ht="15.75" customHeight="1">
      <c r="A623" s="24"/>
      <c r="B623" s="24"/>
      <c r="C623" s="11"/>
    </row>
    <row r="624" ht="15.75" customHeight="1">
      <c r="A624" s="24"/>
      <c r="B624" s="24"/>
      <c r="C624" s="11"/>
    </row>
    <row r="625" ht="15.75" customHeight="1">
      <c r="A625" s="24"/>
      <c r="B625" s="24"/>
      <c r="C625" s="11"/>
    </row>
    <row r="626" ht="15.75" customHeight="1">
      <c r="A626" s="24"/>
      <c r="B626" s="24"/>
      <c r="C626" s="11"/>
    </row>
    <row r="627" ht="15.75" customHeight="1">
      <c r="A627" s="24"/>
      <c r="B627" s="24"/>
      <c r="C627" s="11"/>
    </row>
    <row r="628" ht="15.75" customHeight="1">
      <c r="A628" s="24"/>
      <c r="B628" s="24"/>
      <c r="C628" s="11"/>
    </row>
    <row r="629" ht="15.75" customHeight="1">
      <c r="A629" s="24"/>
      <c r="B629" s="24"/>
      <c r="C629" s="11"/>
    </row>
    <row r="630" ht="15.75" customHeight="1">
      <c r="A630" s="24"/>
      <c r="B630" s="24"/>
      <c r="C630" s="11"/>
    </row>
    <row r="631" ht="15.75" customHeight="1">
      <c r="A631" s="24"/>
      <c r="B631" s="24"/>
      <c r="C631" s="11"/>
    </row>
    <row r="632" ht="15.75" customHeight="1">
      <c r="A632" s="24"/>
      <c r="B632" s="24"/>
      <c r="C632" s="11"/>
    </row>
    <row r="633" ht="15.75" customHeight="1">
      <c r="A633" s="24"/>
      <c r="B633" s="24"/>
      <c r="C633" s="11"/>
    </row>
    <row r="634" ht="15.75" customHeight="1">
      <c r="A634" s="24"/>
      <c r="B634" s="24"/>
      <c r="C634" s="11"/>
    </row>
    <row r="635" ht="15.75" customHeight="1">
      <c r="A635" s="24"/>
      <c r="B635" s="24"/>
      <c r="C635" s="11"/>
    </row>
    <row r="636" ht="15.75" customHeight="1">
      <c r="A636" s="24"/>
      <c r="B636" s="24"/>
      <c r="C636" s="11"/>
    </row>
    <row r="637" ht="15.75" customHeight="1">
      <c r="A637" s="24"/>
      <c r="B637" s="24"/>
      <c r="C637" s="11"/>
    </row>
    <row r="638" ht="15.75" customHeight="1">
      <c r="A638" s="24"/>
      <c r="B638" s="24"/>
      <c r="C638" s="11"/>
    </row>
    <row r="639" ht="15.75" customHeight="1">
      <c r="A639" s="24"/>
      <c r="B639" s="24"/>
      <c r="C639" s="11"/>
    </row>
    <row r="640" ht="15.75" customHeight="1">
      <c r="A640" s="24"/>
      <c r="B640" s="24"/>
      <c r="C640" s="11"/>
    </row>
    <row r="641" ht="15.75" customHeight="1">
      <c r="A641" s="24"/>
      <c r="B641" s="24"/>
      <c r="C641" s="11"/>
    </row>
    <row r="642" ht="15.75" customHeight="1">
      <c r="A642" s="24"/>
      <c r="B642" s="24"/>
      <c r="C642" s="11"/>
    </row>
    <row r="643" ht="15.75" customHeight="1">
      <c r="A643" s="24"/>
      <c r="B643" s="24"/>
      <c r="C643" s="11"/>
    </row>
    <row r="644" ht="15.75" customHeight="1">
      <c r="A644" s="24"/>
      <c r="B644" s="24"/>
      <c r="C644" s="11"/>
    </row>
    <row r="645" ht="15.75" customHeight="1">
      <c r="A645" s="24"/>
      <c r="B645" s="24"/>
      <c r="C645" s="11"/>
    </row>
    <row r="646" ht="15.75" customHeight="1">
      <c r="A646" s="24"/>
      <c r="B646" s="24"/>
      <c r="C646" s="11"/>
    </row>
    <row r="647" ht="15.75" customHeight="1">
      <c r="A647" s="24"/>
      <c r="B647" s="24"/>
      <c r="C647" s="11"/>
    </row>
    <row r="648" ht="15.75" customHeight="1">
      <c r="A648" s="24"/>
      <c r="B648" s="24"/>
      <c r="C648" s="11"/>
    </row>
    <row r="649" ht="15.75" customHeight="1">
      <c r="A649" s="24"/>
      <c r="B649" s="24"/>
      <c r="C649" s="11"/>
    </row>
    <row r="650" ht="15.75" customHeight="1">
      <c r="A650" s="24"/>
      <c r="B650" s="24"/>
      <c r="C650" s="11"/>
    </row>
    <row r="651" ht="15.75" customHeight="1">
      <c r="A651" s="24"/>
      <c r="B651" s="24"/>
      <c r="C651" s="11"/>
    </row>
    <row r="652" ht="15.75" customHeight="1">
      <c r="A652" s="24"/>
      <c r="B652" s="24"/>
      <c r="C652" s="11"/>
    </row>
    <row r="653" ht="15.75" customHeight="1">
      <c r="A653" s="24"/>
      <c r="B653" s="24"/>
      <c r="C653" s="11"/>
    </row>
    <row r="654" ht="15.75" customHeight="1">
      <c r="A654" s="24"/>
      <c r="B654" s="24"/>
      <c r="C654" s="11"/>
    </row>
    <row r="655" ht="15.75" customHeight="1">
      <c r="A655" s="24"/>
      <c r="B655" s="24"/>
      <c r="C655" s="11"/>
    </row>
    <row r="656" ht="15.75" customHeight="1">
      <c r="A656" s="24"/>
      <c r="B656" s="24"/>
      <c r="C656" s="11"/>
    </row>
    <row r="657" ht="15.75" customHeight="1">
      <c r="A657" s="24"/>
      <c r="B657" s="24"/>
      <c r="C657" s="11"/>
    </row>
    <row r="658" ht="15.75" customHeight="1">
      <c r="A658" s="24"/>
      <c r="B658" s="24"/>
      <c r="C658" s="11"/>
    </row>
    <row r="659" ht="15.75" customHeight="1">
      <c r="A659" s="24"/>
      <c r="B659" s="24"/>
      <c r="C659" s="11"/>
    </row>
    <row r="660" ht="15.75" customHeight="1">
      <c r="A660" s="24"/>
      <c r="B660" s="24"/>
      <c r="C660" s="11"/>
    </row>
    <row r="661" ht="15.75" customHeight="1">
      <c r="A661" s="24"/>
      <c r="B661" s="24"/>
      <c r="C661" s="11"/>
    </row>
    <row r="662" ht="15.75" customHeight="1">
      <c r="A662" s="24"/>
      <c r="B662" s="24"/>
      <c r="C662" s="11"/>
    </row>
    <row r="663" ht="15.75" customHeight="1">
      <c r="A663" s="24"/>
      <c r="B663" s="24"/>
      <c r="C663" s="11"/>
    </row>
    <row r="664" ht="15.75" customHeight="1">
      <c r="A664" s="24"/>
      <c r="B664" s="24"/>
      <c r="C664" s="11"/>
    </row>
    <row r="665" ht="15.75" customHeight="1">
      <c r="A665" s="24"/>
      <c r="B665" s="24"/>
      <c r="C665" s="11"/>
    </row>
    <row r="666" ht="15.75" customHeight="1">
      <c r="A666" s="24"/>
      <c r="B666" s="24"/>
      <c r="C666" s="11"/>
    </row>
    <row r="667" ht="15.75" customHeight="1">
      <c r="A667" s="24"/>
      <c r="B667" s="24"/>
      <c r="C667" s="11"/>
    </row>
    <row r="668" ht="15.75" customHeight="1">
      <c r="A668" s="24"/>
      <c r="B668" s="24"/>
      <c r="C668" s="11"/>
    </row>
    <row r="669" ht="15.75" customHeight="1">
      <c r="A669" s="24"/>
      <c r="B669" s="24"/>
      <c r="C669" s="11"/>
    </row>
    <row r="670" ht="15.75" customHeight="1">
      <c r="A670" s="24"/>
      <c r="B670" s="24"/>
      <c r="C670" s="11"/>
    </row>
    <row r="671" ht="15.75" customHeight="1">
      <c r="A671" s="24"/>
      <c r="B671" s="24"/>
      <c r="C671" s="11"/>
    </row>
    <row r="672" ht="15.75" customHeight="1">
      <c r="A672" s="24"/>
      <c r="B672" s="24"/>
      <c r="C672" s="11"/>
    </row>
    <row r="673" ht="15.75" customHeight="1">
      <c r="A673" s="24"/>
      <c r="B673" s="24"/>
      <c r="C673" s="11"/>
    </row>
    <row r="674" ht="15.75" customHeight="1">
      <c r="A674" s="24"/>
      <c r="B674" s="24"/>
      <c r="C674" s="11"/>
    </row>
    <row r="675" ht="15.75" customHeight="1">
      <c r="A675" s="24"/>
      <c r="B675" s="24"/>
      <c r="C675" s="11"/>
    </row>
    <row r="676" ht="15.75" customHeight="1">
      <c r="A676" s="24"/>
      <c r="B676" s="24"/>
      <c r="C676" s="11"/>
    </row>
    <row r="677" ht="15.75" customHeight="1">
      <c r="A677" s="24"/>
      <c r="B677" s="24"/>
      <c r="C677" s="11"/>
    </row>
    <row r="678" ht="15.75" customHeight="1">
      <c r="A678" s="24"/>
      <c r="B678" s="24"/>
      <c r="C678" s="11"/>
    </row>
    <row r="679" ht="15.75" customHeight="1">
      <c r="A679" s="24"/>
      <c r="B679" s="24"/>
      <c r="C679" s="11"/>
    </row>
    <row r="680" ht="15.75" customHeight="1">
      <c r="A680" s="24"/>
      <c r="B680" s="24"/>
      <c r="C680" s="11"/>
    </row>
    <row r="681" ht="15.75" customHeight="1">
      <c r="A681" s="24"/>
      <c r="B681" s="24"/>
      <c r="C681" s="11"/>
    </row>
    <row r="682" ht="15.75" customHeight="1">
      <c r="A682" s="24"/>
      <c r="B682" s="24"/>
      <c r="C682" s="11"/>
    </row>
    <row r="683" ht="15.75" customHeight="1">
      <c r="A683" s="24"/>
      <c r="B683" s="24"/>
      <c r="C683" s="11"/>
    </row>
    <row r="684" ht="15.75" customHeight="1">
      <c r="A684" s="24"/>
      <c r="B684" s="24"/>
      <c r="C684" s="11"/>
    </row>
    <row r="685" ht="15.75" customHeight="1">
      <c r="A685" s="24"/>
      <c r="B685" s="24"/>
      <c r="C685" s="11"/>
    </row>
    <row r="686" ht="15.75" customHeight="1">
      <c r="A686" s="24"/>
      <c r="B686" s="24"/>
      <c r="C686" s="11"/>
    </row>
    <row r="687" ht="15.75" customHeight="1">
      <c r="A687" s="24"/>
      <c r="B687" s="24"/>
      <c r="C687" s="11"/>
    </row>
    <row r="688" ht="15.75" customHeight="1">
      <c r="A688" s="24"/>
      <c r="B688" s="24"/>
      <c r="C688" s="11"/>
    </row>
    <row r="689" ht="15.75" customHeight="1">
      <c r="A689" s="24"/>
      <c r="B689" s="24"/>
      <c r="C689" s="11"/>
    </row>
    <row r="690" ht="15.75" customHeight="1">
      <c r="A690" s="24"/>
      <c r="B690" s="24"/>
      <c r="C690" s="11"/>
    </row>
    <row r="691" ht="15.75" customHeight="1">
      <c r="A691" s="24"/>
      <c r="B691" s="24"/>
      <c r="C691" s="11"/>
    </row>
    <row r="692" ht="15.75" customHeight="1">
      <c r="A692" s="24"/>
      <c r="B692" s="24"/>
      <c r="C692" s="11"/>
    </row>
    <row r="693" ht="15.75" customHeight="1">
      <c r="A693" s="24"/>
      <c r="B693" s="24"/>
      <c r="C693" s="11"/>
    </row>
    <row r="694" ht="15.75" customHeight="1">
      <c r="A694" s="24"/>
      <c r="B694" s="24"/>
      <c r="C694" s="11"/>
    </row>
    <row r="695" ht="15.75" customHeight="1">
      <c r="A695" s="24"/>
      <c r="B695" s="24"/>
      <c r="C695" s="11"/>
    </row>
    <row r="696" ht="15.75" customHeight="1">
      <c r="A696" s="24"/>
      <c r="B696" s="24"/>
      <c r="C696" s="11"/>
    </row>
    <row r="697" ht="15.75" customHeight="1">
      <c r="A697" s="24"/>
      <c r="B697" s="24"/>
      <c r="C697" s="11"/>
    </row>
    <row r="698" ht="15.75" customHeight="1">
      <c r="A698" s="24"/>
      <c r="B698" s="24"/>
      <c r="C698" s="11"/>
    </row>
    <row r="699" ht="15.75" customHeight="1">
      <c r="A699" s="24"/>
      <c r="B699" s="24"/>
      <c r="C699" s="11"/>
    </row>
    <row r="700" ht="15.75" customHeight="1">
      <c r="A700" s="24"/>
      <c r="B700" s="24"/>
      <c r="C700" s="11"/>
    </row>
    <row r="701" ht="15.75" customHeight="1">
      <c r="A701" s="24"/>
      <c r="B701" s="24"/>
      <c r="C701" s="11"/>
    </row>
    <row r="702" ht="15.75" customHeight="1">
      <c r="A702" s="24"/>
      <c r="B702" s="24"/>
      <c r="C702" s="11"/>
    </row>
    <row r="703" ht="15.75" customHeight="1">
      <c r="A703" s="24"/>
      <c r="B703" s="24"/>
      <c r="C703" s="11"/>
    </row>
    <row r="704" ht="15.75" customHeight="1">
      <c r="A704" s="24"/>
      <c r="B704" s="24"/>
      <c r="C704" s="11"/>
    </row>
    <row r="705" ht="15.75" customHeight="1">
      <c r="A705" s="24"/>
      <c r="B705" s="24"/>
      <c r="C705" s="11"/>
    </row>
    <row r="706" ht="15.75" customHeight="1">
      <c r="A706" s="24"/>
      <c r="B706" s="24"/>
      <c r="C706" s="11"/>
    </row>
    <row r="707" ht="15.75" customHeight="1">
      <c r="A707" s="24"/>
      <c r="B707" s="24"/>
      <c r="C707" s="11"/>
    </row>
    <row r="708" ht="15.75" customHeight="1">
      <c r="A708" s="24"/>
      <c r="B708" s="24"/>
      <c r="C708" s="11"/>
    </row>
    <row r="709" ht="15.75" customHeight="1">
      <c r="A709" s="24"/>
      <c r="B709" s="24"/>
      <c r="C709" s="11"/>
    </row>
    <row r="710" ht="15.75" customHeight="1">
      <c r="A710" s="24"/>
      <c r="B710" s="24"/>
      <c r="C710" s="11"/>
    </row>
    <row r="711" ht="15.75" customHeight="1">
      <c r="A711" s="24"/>
      <c r="B711" s="24"/>
      <c r="C711" s="11"/>
    </row>
    <row r="712" ht="15.75" customHeight="1">
      <c r="A712" s="24"/>
      <c r="B712" s="24"/>
      <c r="C712" s="11"/>
    </row>
    <row r="713" ht="15.75" customHeight="1">
      <c r="A713" s="24"/>
      <c r="B713" s="24"/>
      <c r="C713" s="11"/>
    </row>
    <row r="714" ht="15.75" customHeight="1">
      <c r="A714" s="24"/>
      <c r="B714" s="24"/>
      <c r="C714" s="11"/>
    </row>
    <row r="715" ht="15.75" customHeight="1">
      <c r="A715" s="24"/>
      <c r="B715" s="24"/>
      <c r="C715" s="11"/>
    </row>
    <row r="716" ht="15.75" customHeight="1">
      <c r="A716" s="24"/>
      <c r="B716" s="24"/>
      <c r="C716" s="11"/>
    </row>
    <row r="717" ht="15.75" customHeight="1">
      <c r="A717" s="24"/>
      <c r="B717" s="24"/>
      <c r="C717" s="11"/>
    </row>
    <row r="718" ht="15.75" customHeight="1">
      <c r="A718" s="24"/>
      <c r="B718" s="24"/>
      <c r="C718" s="11"/>
    </row>
    <row r="719" ht="15.75" customHeight="1">
      <c r="A719" s="24"/>
      <c r="B719" s="24"/>
      <c r="C719" s="11"/>
    </row>
    <row r="720" ht="15.75" customHeight="1">
      <c r="A720" s="24"/>
      <c r="B720" s="24"/>
      <c r="C720" s="11"/>
    </row>
    <row r="721" ht="15.75" customHeight="1">
      <c r="A721" s="24"/>
      <c r="B721" s="24"/>
      <c r="C721" s="11"/>
    </row>
    <row r="722" ht="15.75" customHeight="1">
      <c r="A722" s="24"/>
      <c r="B722" s="24"/>
      <c r="C722" s="11"/>
    </row>
    <row r="723" ht="15.75" customHeight="1">
      <c r="A723" s="24"/>
      <c r="B723" s="24"/>
      <c r="C723" s="11"/>
    </row>
    <row r="724" ht="15.75" customHeight="1">
      <c r="A724" s="24"/>
      <c r="B724" s="24"/>
      <c r="C724" s="11"/>
    </row>
    <row r="725" ht="15.75" customHeight="1">
      <c r="A725" s="24"/>
      <c r="B725" s="24"/>
      <c r="C725" s="11"/>
    </row>
    <row r="726" ht="15.75" customHeight="1">
      <c r="A726" s="24"/>
      <c r="B726" s="24"/>
      <c r="C726" s="11"/>
    </row>
    <row r="727" ht="15.75" customHeight="1">
      <c r="A727" s="24"/>
      <c r="B727" s="24"/>
      <c r="C727" s="11"/>
    </row>
    <row r="728" ht="15.75" customHeight="1">
      <c r="A728" s="24"/>
      <c r="B728" s="24"/>
      <c r="C728" s="11"/>
    </row>
    <row r="729" ht="15.75" customHeight="1">
      <c r="A729" s="24"/>
      <c r="B729" s="24"/>
      <c r="C729" s="11"/>
    </row>
    <row r="730" ht="15.75" customHeight="1">
      <c r="A730" s="24"/>
      <c r="B730" s="24"/>
      <c r="C730" s="11"/>
    </row>
    <row r="731" ht="15.75" customHeight="1">
      <c r="A731" s="24"/>
      <c r="B731" s="24"/>
      <c r="C731" s="11"/>
    </row>
    <row r="732" ht="15.75" customHeight="1">
      <c r="A732" s="24"/>
      <c r="B732" s="24"/>
      <c r="C732" s="11"/>
    </row>
    <row r="733" ht="15.75" customHeight="1">
      <c r="A733" s="24"/>
      <c r="B733" s="24"/>
      <c r="C733" s="11"/>
    </row>
    <row r="734" ht="15.75" customHeight="1">
      <c r="A734" s="24"/>
      <c r="B734" s="24"/>
      <c r="C734" s="11"/>
    </row>
    <row r="735" ht="15.75" customHeight="1">
      <c r="A735" s="24"/>
      <c r="B735" s="24"/>
      <c r="C735" s="11"/>
    </row>
    <row r="736" ht="15.75" customHeight="1">
      <c r="A736" s="24"/>
      <c r="B736" s="24"/>
      <c r="C736" s="11"/>
    </row>
    <row r="737" ht="15.75" customHeight="1">
      <c r="A737" s="24"/>
      <c r="B737" s="24"/>
      <c r="C737" s="11"/>
    </row>
    <row r="738" ht="15.75" customHeight="1">
      <c r="A738" s="24"/>
      <c r="B738" s="24"/>
      <c r="C738" s="11"/>
    </row>
    <row r="739" ht="15.75" customHeight="1">
      <c r="A739" s="24"/>
      <c r="B739" s="24"/>
      <c r="C739" s="11"/>
    </row>
    <row r="740" ht="15.75" customHeight="1">
      <c r="A740" s="24"/>
      <c r="B740" s="24"/>
      <c r="C740" s="11"/>
    </row>
    <row r="741" ht="15.75" customHeight="1">
      <c r="A741" s="24"/>
      <c r="B741" s="24"/>
      <c r="C741" s="11"/>
    </row>
    <row r="742" ht="15.75" customHeight="1">
      <c r="A742" s="24"/>
      <c r="B742" s="24"/>
      <c r="C742" s="11"/>
    </row>
    <row r="743" ht="15.75" customHeight="1">
      <c r="A743" s="24"/>
      <c r="B743" s="24"/>
      <c r="C743" s="11"/>
    </row>
    <row r="744" ht="15.75" customHeight="1">
      <c r="A744" s="24"/>
      <c r="B744" s="24"/>
      <c r="C744" s="11"/>
    </row>
    <row r="745" ht="15.75" customHeight="1">
      <c r="A745" s="24"/>
      <c r="B745" s="24"/>
      <c r="C745" s="11"/>
    </row>
    <row r="746" ht="15.75" customHeight="1">
      <c r="A746" s="24"/>
      <c r="B746" s="24"/>
      <c r="C746" s="11"/>
    </row>
    <row r="747" ht="15.75" customHeight="1">
      <c r="A747" s="24"/>
      <c r="B747" s="24"/>
      <c r="C747" s="11"/>
    </row>
    <row r="748" ht="15.75" customHeight="1">
      <c r="A748" s="24"/>
      <c r="B748" s="24"/>
      <c r="C748" s="11"/>
    </row>
    <row r="749" ht="15.75" customHeight="1">
      <c r="A749" s="24"/>
      <c r="B749" s="24"/>
      <c r="C749" s="11"/>
    </row>
    <row r="750" ht="15.75" customHeight="1">
      <c r="A750" s="24"/>
      <c r="B750" s="24"/>
      <c r="C750" s="11"/>
    </row>
    <row r="751" ht="15.75" customHeight="1">
      <c r="A751" s="24"/>
      <c r="B751" s="24"/>
      <c r="C751" s="11"/>
    </row>
    <row r="752" ht="15.75" customHeight="1">
      <c r="A752" s="24"/>
      <c r="B752" s="24"/>
      <c r="C752" s="11"/>
    </row>
    <row r="753" ht="15.75" customHeight="1">
      <c r="A753" s="24"/>
      <c r="B753" s="24"/>
      <c r="C753" s="11"/>
    </row>
    <row r="754" ht="15.75" customHeight="1">
      <c r="A754" s="24"/>
      <c r="B754" s="24"/>
      <c r="C754" s="11"/>
    </row>
    <row r="755" ht="15.75" customHeight="1">
      <c r="A755" s="24"/>
      <c r="B755" s="24"/>
      <c r="C755" s="11"/>
    </row>
    <row r="756" ht="15.75" customHeight="1">
      <c r="A756" s="24"/>
      <c r="B756" s="24"/>
      <c r="C756" s="11"/>
    </row>
    <row r="757" ht="15.75" customHeight="1">
      <c r="A757" s="24"/>
      <c r="B757" s="24"/>
      <c r="C757" s="11"/>
    </row>
    <row r="758" ht="15.75" customHeight="1">
      <c r="A758" s="24"/>
      <c r="B758" s="24"/>
      <c r="C758" s="11"/>
    </row>
    <row r="759" ht="15.75" customHeight="1">
      <c r="A759" s="24"/>
      <c r="B759" s="24"/>
      <c r="C759" s="11"/>
    </row>
    <row r="760" ht="15.75" customHeight="1">
      <c r="A760" s="24"/>
      <c r="B760" s="24"/>
      <c r="C760" s="11"/>
    </row>
    <row r="761" ht="15.75" customHeight="1">
      <c r="A761" s="24"/>
      <c r="B761" s="24"/>
      <c r="C761" s="11"/>
    </row>
    <row r="762" ht="15.75" customHeight="1">
      <c r="A762" s="24"/>
      <c r="B762" s="24"/>
      <c r="C762" s="11"/>
    </row>
    <row r="763" ht="15.75" customHeight="1">
      <c r="A763" s="24"/>
      <c r="B763" s="24"/>
      <c r="C763" s="11"/>
    </row>
    <row r="764" ht="15.75" customHeight="1">
      <c r="A764" s="24"/>
      <c r="B764" s="24"/>
      <c r="C764" s="11"/>
    </row>
    <row r="765" ht="15.75" customHeight="1">
      <c r="A765" s="24"/>
      <c r="B765" s="24"/>
      <c r="C765" s="11"/>
    </row>
    <row r="766" ht="15.75" customHeight="1">
      <c r="A766" s="24"/>
      <c r="B766" s="24"/>
      <c r="C766" s="11"/>
    </row>
    <row r="767" ht="15.75" customHeight="1">
      <c r="A767" s="24"/>
      <c r="B767" s="24"/>
      <c r="C767" s="11"/>
    </row>
    <row r="768" ht="15.75" customHeight="1">
      <c r="A768" s="24"/>
      <c r="B768" s="24"/>
      <c r="C768" s="11"/>
    </row>
    <row r="769" ht="15.75" customHeight="1">
      <c r="A769" s="24"/>
      <c r="B769" s="24"/>
      <c r="C769" s="11"/>
    </row>
    <row r="770" ht="15.75" customHeight="1">
      <c r="A770" s="24"/>
      <c r="B770" s="24"/>
      <c r="C770" s="11"/>
    </row>
    <row r="771" ht="15.75" customHeight="1">
      <c r="A771" s="24"/>
      <c r="B771" s="24"/>
      <c r="C771" s="11"/>
    </row>
    <row r="772" ht="15.75" customHeight="1">
      <c r="A772" s="24"/>
      <c r="B772" s="24"/>
      <c r="C772" s="11"/>
    </row>
    <row r="773" ht="15.75" customHeight="1">
      <c r="A773" s="24"/>
      <c r="B773" s="24"/>
      <c r="C773" s="11"/>
    </row>
    <row r="774" ht="15.75" customHeight="1">
      <c r="A774" s="24"/>
      <c r="B774" s="24"/>
      <c r="C774" s="11"/>
    </row>
    <row r="775" ht="15.75" customHeight="1">
      <c r="A775" s="24"/>
      <c r="B775" s="24"/>
      <c r="C775" s="11"/>
    </row>
    <row r="776" ht="15.75" customHeight="1">
      <c r="A776" s="24"/>
      <c r="B776" s="24"/>
      <c r="C776" s="11"/>
    </row>
    <row r="777" ht="15.75" customHeight="1">
      <c r="A777" s="24"/>
      <c r="B777" s="24"/>
      <c r="C777" s="11"/>
    </row>
    <row r="778" ht="15.75" customHeight="1">
      <c r="A778" s="24"/>
      <c r="B778" s="24"/>
      <c r="C778" s="11"/>
    </row>
    <row r="779" ht="15.75" customHeight="1">
      <c r="A779" s="24"/>
      <c r="B779" s="24"/>
      <c r="C779" s="11"/>
    </row>
    <row r="780" ht="15.75" customHeight="1">
      <c r="A780" s="24"/>
      <c r="B780" s="24"/>
      <c r="C780" s="11"/>
    </row>
    <row r="781" ht="15.75" customHeight="1">
      <c r="A781" s="24"/>
      <c r="B781" s="24"/>
      <c r="C781" s="11"/>
    </row>
    <row r="782" ht="15.75" customHeight="1">
      <c r="A782" s="24"/>
      <c r="B782" s="24"/>
      <c r="C782" s="11"/>
    </row>
    <row r="783" ht="15.75" customHeight="1">
      <c r="A783" s="24"/>
      <c r="B783" s="24"/>
      <c r="C783" s="11"/>
    </row>
    <row r="784" ht="15.75" customHeight="1">
      <c r="A784" s="24"/>
      <c r="B784" s="24"/>
      <c r="C784" s="11"/>
    </row>
    <row r="785" ht="15.75" customHeight="1">
      <c r="A785" s="24"/>
      <c r="B785" s="24"/>
      <c r="C785" s="11"/>
    </row>
    <row r="786" ht="15.75" customHeight="1">
      <c r="A786" s="24"/>
      <c r="B786" s="24"/>
      <c r="C786" s="11"/>
    </row>
    <row r="787" ht="15.75" customHeight="1">
      <c r="A787" s="24"/>
      <c r="B787" s="24"/>
      <c r="C787" s="11"/>
    </row>
    <row r="788" ht="15.75" customHeight="1">
      <c r="A788" s="24"/>
      <c r="B788" s="24"/>
      <c r="C788" s="11"/>
    </row>
    <row r="789" ht="15.75" customHeight="1">
      <c r="A789" s="24"/>
      <c r="B789" s="24"/>
      <c r="C789" s="11"/>
    </row>
    <row r="790" ht="15.75" customHeight="1">
      <c r="A790" s="24"/>
      <c r="B790" s="24"/>
      <c r="C790" s="11"/>
    </row>
    <row r="791" ht="15.75" customHeight="1">
      <c r="A791" s="24"/>
      <c r="B791" s="24"/>
      <c r="C791" s="11"/>
    </row>
    <row r="792" ht="15.75" customHeight="1">
      <c r="A792" s="24"/>
      <c r="B792" s="24"/>
      <c r="C792" s="11"/>
    </row>
    <row r="793" ht="15.75" customHeight="1">
      <c r="A793" s="24"/>
      <c r="B793" s="24"/>
      <c r="C793" s="11"/>
    </row>
    <row r="794" ht="15.75" customHeight="1">
      <c r="A794" s="24"/>
      <c r="B794" s="24"/>
      <c r="C794" s="11"/>
    </row>
    <row r="795" ht="15.75" customHeight="1">
      <c r="A795" s="24"/>
      <c r="B795" s="24"/>
      <c r="C795" s="11"/>
    </row>
    <row r="796" ht="15.75" customHeight="1">
      <c r="A796" s="24"/>
      <c r="B796" s="24"/>
      <c r="C796" s="11"/>
    </row>
    <row r="797" ht="15.75" customHeight="1">
      <c r="A797" s="24"/>
      <c r="B797" s="24"/>
      <c r="C797" s="11"/>
    </row>
    <row r="798" ht="15.75" customHeight="1">
      <c r="A798" s="24"/>
      <c r="B798" s="24"/>
      <c r="C798" s="11"/>
    </row>
    <row r="799" ht="15.75" customHeight="1">
      <c r="A799" s="24"/>
      <c r="B799" s="24"/>
      <c r="C799" s="11"/>
    </row>
    <row r="800" ht="15.75" customHeight="1">
      <c r="A800" s="24"/>
      <c r="B800" s="24"/>
      <c r="C800" s="11"/>
    </row>
    <row r="801" ht="15.75" customHeight="1">
      <c r="A801" s="24"/>
      <c r="B801" s="24"/>
      <c r="C801" s="11"/>
    </row>
    <row r="802" ht="15.75" customHeight="1">
      <c r="A802" s="24"/>
      <c r="B802" s="24"/>
      <c r="C802" s="11"/>
    </row>
    <row r="803" ht="15.75" customHeight="1">
      <c r="A803" s="24"/>
      <c r="B803" s="24"/>
      <c r="C803" s="11"/>
    </row>
    <row r="804" ht="15.75" customHeight="1">
      <c r="A804" s="24"/>
      <c r="B804" s="24"/>
      <c r="C804" s="11"/>
    </row>
    <row r="805" ht="15.75" customHeight="1">
      <c r="A805" s="24"/>
      <c r="B805" s="24"/>
      <c r="C805" s="11"/>
    </row>
    <row r="806" ht="15.75" customHeight="1">
      <c r="A806" s="24"/>
      <c r="B806" s="24"/>
      <c r="C806" s="11"/>
    </row>
    <row r="807" ht="15.75" customHeight="1">
      <c r="A807" s="24"/>
      <c r="B807" s="24"/>
      <c r="C807" s="11"/>
    </row>
    <row r="808" ht="15.75" customHeight="1">
      <c r="A808" s="24"/>
      <c r="B808" s="24"/>
      <c r="C808" s="11"/>
    </row>
    <row r="809" ht="15.75" customHeight="1">
      <c r="A809" s="24"/>
      <c r="B809" s="24"/>
      <c r="C809" s="11"/>
    </row>
    <row r="810" ht="15.75" customHeight="1">
      <c r="A810" s="24"/>
      <c r="B810" s="24"/>
      <c r="C810" s="11"/>
    </row>
    <row r="811" ht="15.75" customHeight="1">
      <c r="A811" s="24"/>
      <c r="B811" s="24"/>
      <c r="C811" s="11"/>
    </row>
    <row r="812" ht="15.75" customHeight="1">
      <c r="A812" s="24"/>
      <c r="B812" s="24"/>
      <c r="C812" s="11"/>
    </row>
    <row r="813" ht="15.75" customHeight="1">
      <c r="A813" s="24"/>
      <c r="B813" s="24"/>
      <c r="C813" s="11"/>
    </row>
    <row r="814" ht="15.75" customHeight="1">
      <c r="A814" s="24"/>
      <c r="B814" s="24"/>
      <c r="C814" s="11"/>
    </row>
    <row r="815" ht="15.75" customHeight="1">
      <c r="A815" s="24"/>
      <c r="B815" s="24"/>
      <c r="C815" s="11"/>
    </row>
    <row r="816" ht="15.75" customHeight="1">
      <c r="A816" s="24"/>
      <c r="B816" s="24"/>
      <c r="C816" s="11"/>
    </row>
    <row r="817" ht="15.75" customHeight="1">
      <c r="A817" s="24"/>
      <c r="B817" s="24"/>
      <c r="C817" s="11"/>
    </row>
    <row r="818" ht="15.75" customHeight="1">
      <c r="A818" s="24"/>
      <c r="B818" s="24"/>
      <c r="C818" s="11"/>
    </row>
    <row r="819" ht="15.75" customHeight="1">
      <c r="A819" s="24"/>
      <c r="B819" s="24"/>
      <c r="C819" s="11"/>
    </row>
    <row r="820" ht="15.75" customHeight="1">
      <c r="A820" s="24"/>
      <c r="B820" s="24"/>
      <c r="C820" s="11"/>
    </row>
    <row r="821" ht="15.75" customHeight="1">
      <c r="A821" s="24"/>
      <c r="B821" s="24"/>
      <c r="C821" s="11"/>
    </row>
    <row r="822" ht="15.75" customHeight="1">
      <c r="A822" s="24"/>
      <c r="B822" s="24"/>
      <c r="C822" s="11"/>
    </row>
    <row r="823" ht="15.75" customHeight="1">
      <c r="A823" s="24"/>
      <c r="B823" s="24"/>
      <c r="C823" s="11"/>
    </row>
    <row r="824" ht="15.75" customHeight="1">
      <c r="A824" s="24"/>
      <c r="B824" s="24"/>
      <c r="C824" s="11"/>
    </row>
    <row r="825" ht="15.75" customHeight="1">
      <c r="A825" s="24"/>
      <c r="B825" s="24"/>
      <c r="C825" s="11"/>
    </row>
    <row r="826" ht="15.75" customHeight="1">
      <c r="A826" s="24"/>
      <c r="B826" s="24"/>
      <c r="C826" s="11"/>
    </row>
    <row r="827" ht="15.75" customHeight="1">
      <c r="A827" s="24"/>
      <c r="B827" s="24"/>
      <c r="C827" s="11"/>
    </row>
    <row r="828" ht="15.75" customHeight="1">
      <c r="A828" s="24"/>
      <c r="B828" s="24"/>
      <c r="C828" s="11"/>
    </row>
    <row r="829" ht="15.75" customHeight="1">
      <c r="A829" s="24"/>
      <c r="B829" s="24"/>
      <c r="C829" s="11"/>
    </row>
    <row r="830" ht="15.75" customHeight="1">
      <c r="A830" s="24"/>
      <c r="B830" s="24"/>
      <c r="C830" s="11"/>
    </row>
    <row r="831" ht="15.75" customHeight="1">
      <c r="A831" s="24"/>
      <c r="B831" s="24"/>
      <c r="C831" s="11"/>
    </row>
    <row r="832" ht="15.75" customHeight="1">
      <c r="A832" s="24"/>
      <c r="B832" s="24"/>
      <c r="C832" s="11"/>
    </row>
    <row r="833" ht="15.75" customHeight="1">
      <c r="A833" s="24"/>
      <c r="B833" s="24"/>
      <c r="C833" s="11"/>
    </row>
    <row r="834" ht="15.75" customHeight="1">
      <c r="A834" s="24"/>
      <c r="B834" s="24"/>
      <c r="C834" s="11"/>
    </row>
    <row r="835" ht="15.75" customHeight="1">
      <c r="A835" s="24"/>
      <c r="B835" s="24"/>
      <c r="C835" s="11"/>
    </row>
    <row r="836" ht="15.75" customHeight="1">
      <c r="A836" s="24"/>
      <c r="B836" s="24"/>
      <c r="C836" s="11"/>
    </row>
    <row r="837" ht="15.75" customHeight="1">
      <c r="A837" s="24"/>
      <c r="B837" s="24"/>
      <c r="C837" s="11"/>
    </row>
    <row r="838" ht="15.75" customHeight="1">
      <c r="A838" s="24"/>
      <c r="B838" s="24"/>
      <c r="C838" s="11"/>
    </row>
    <row r="839" ht="15.75" customHeight="1">
      <c r="A839" s="24"/>
      <c r="B839" s="24"/>
      <c r="C839" s="11"/>
    </row>
    <row r="840" ht="15.75" customHeight="1">
      <c r="A840" s="24"/>
      <c r="B840" s="24"/>
      <c r="C840" s="11"/>
    </row>
    <row r="841" ht="15.75" customHeight="1">
      <c r="A841" s="24"/>
      <c r="B841" s="24"/>
      <c r="C841" s="11"/>
    </row>
    <row r="842" ht="15.75" customHeight="1">
      <c r="A842" s="24"/>
      <c r="B842" s="24"/>
      <c r="C842" s="11"/>
    </row>
    <row r="843" ht="15.75" customHeight="1">
      <c r="A843" s="24"/>
      <c r="B843" s="24"/>
      <c r="C843" s="11"/>
    </row>
    <row r="844" ht="15.75" customHeight="1">
      <c r="A844" s="24"/>
      <c r="B844" s="24"/>
      <c r="C844" s="11"/>
    </row>
    <row r="845" ht="15.75" customHeight="1">
      <c r="A845" s="24"/>
      <c r="B845" s="24"/>
      <c r="C845" s="11"/>
    </row>
    <row r="846" ht="15.75" customHeight="1">
      <c r="A846" s="24"/>
      <c r="B846" s="24"/>
      <c r="C846" s="11"/>
    </row>
    <row r="847" ht="15.75" customHeight="1">
      <c r="A847" s="24"/>
      <c r="B847" s="24"/>
      <c r="C847" s="11"/>
    </row>
    <row r="848" ht="15.75" customHeight="1">
      <c r="A848" s="24"/>
      <c r="B848" s="24"/>
      <c r="C848" s="11"/>
    </row>
    <row r="849" ht="15.75" customHeight="1">
      <c r="A849" s="24"/>
      <c r="B849" s="24"/>
      <c r="C849" s="11"/>
    </row>
    <row r="850" ht="15.75" customHeight="1">
      <c r="A850" s="24"/>
      <c r="B850" s="24"/>
      <c r="C850" s="11"/>
    </row>
    <row r="851" ht="15.75" customHeight="1">
      <c r="A851" s="24"/>
      <c r="B851" s="24"/>
      <c r="C851" s="11"/>
    </row>
    <row r="852" ht="15.75" customHeight="1">
      <c r="A852" s="24"/>
      <c r="B852" s="24"/>
      <c r="C852" s="11"/>
    </row>
    <row r="853" ht="15.75" customHeight="1">
      <c r="A853" s="24"/>
      <c r="B853" s="24"/>
      <c r="C853" s="11"/>
    </row>
    <row r="854" ht="15.75" customHeight="1">
      <c r="A854" s="24"/>
      <c r="B854" s="24"/>
      <c r="C854" s="11"/>
    </row>
    <row r="855" ht="15.75" customHeight="1">
      <c r="A855" s="24"/>
      <c r="B855" s="24"/>
      <c r="C855" s="11"/>
    </row>
    <row r="856" ht="15.75" customHeight="1">
      <c r="A856" s="24"/>
      <c r="B856" s="24"/>
      <c r="C856" s="11"/>
    </row>
    <row r="857" ht="15.75" customHeight="1">
      <c r="A857" s="24"/>
      <c r="B857" s="24"/>
      <c r="C857" s="11"/>
    </row>
    <row r="858" ht="15.75" customHeight="1">
      <c r="A858" s="24"/>
      <c r="B858" s="24"/>
      <c r="C858" s="11"/>
    </row>
    <row r="859" ht="15.75" customHeight="1">
      <c r="A859" s="24"/>
      <c r="B859" s="24"/>
      <c r="C859" s="11"/>
    </row>
    <row r="860" ht="15.75" customHeight="1">
      <c r="A860" s="24"/>
      <c r="B860" s="24"/>
      <c r="C860" s="11"/>
    </row>
    <row r="861" ht="15.75" customHeight="1">
      <c r="A861" s="24"/>
      <c r="B861" s="24"/>
      <c r="C861" s="11"/>
    </row>
    <row r="862" ht="15.75" customHeight="1">
      <c r="A862" s="24"/>
      <c r="B862" s="24"/>
      <c r="C862" s="11"/>
    </row>
    <row r="863" ht="15.75" customHeight="1">
      <c r="A863" s="24"/>
      <c r="B863" s="24"/>
      <c r="C863" s="11"/>
    </row>
    <row r="864" ht="15.75" customHeight="1">
      <c r="A864" s="24"/>
      <c r="B864" s="24"/>
      <c r="C864" s="11"/>
    </row>
    <row r="865" ht="15.75" customHeight="1">
      <c r="A865" s="24"/>
      <c r="B865" s="24"/>
      <c r="C865" s="11"/>
    </row>
    <row r="866" ht="15.75" customHeight="1">
      <c r="A866" s="24"/>
      <c r="B866" s="24"/>
      <c r="C866" s="11"/>
    </row>
    <row r="867" ht="15.75" customHeight="1">
      <c r="A867" s="24"/>
      <c r="B867" s="24"/>
      <c r="C867" s="11"/>
    </row>
    <row r="868" ht="15.75" customHeight="1">
      <c r="A868" s="24"/>
      <c r="B868" s="24"/>
      <c r="C868" s="11"/>
    </row>
    <row r="869" ht="15.75" customHeight="1">
      <c r="A869" s="24"/>
      <c r="B869" s="24"/>
      <c r="C869" s="11"/>
    </row>
    <row r="870" ht="15.75" customHeight="1">
      <c r="A870" s="24"/>
      <c r="B870" s="24"/>
      <c r="C870" s="11"/>
    </row>
    <row r="871" ht="15.75" customHeight="1">
      <c r="A871" s="24"/>
      <c r="B871" s="24"/>
      <c r="C871" s="11"/>
    </row>
    <row r="872" ht="15.75" customHeight="1">
      <c r="A872" s="24"/>
      <c r="B872" s="24"/>
      <c r="C872" s="11"/>
    </row>
    <row r="873" ht="15.75" customHeight="1">
      <c r="A873" s="24"/>
      <c r="B873" s="24"/>
      <c r="C873" s="11"/>
    </row>
    <row r="874" ht="15.75" customHeight="1">
      <c r="A874" s="24"/>
      <c r="B874" s="24"/>
      <c r="C874" s="11"/>
    </row>
    <row r="875" ht="15.75" customHeight="1">
      <c r="A875" s="24"/>
      <c r="B875" s="24"/>
      <c r="C875" s="11"/>
    </row>
    <row r="876" ht="15.75" customHeight="1">
      <c r="A876" s="24"/>
      <c r="B876" s="24"/>
      <c r="C876" s="11"/>
    </row>
    <row r="877" ht="15.75" customHeight="1">
      <c r="A877" s="24"/>
      <c r="B877" s="24"/>
      <c r="C877" s="11"/>
    </row>
    <row r="878" ht="15.75" customHeight="1">
      <c r="A878" s="24"/>
      <c r="B878" s="24"/>
      <c r="C878" s="11"/>
    </row>
    <row r="879" ht="15.75" customHeight="1">
      <c r="A879" s="24"/>
      <c r="B879" s="24"/>
      <c r="C879" s="11"/>
    </row>
    <row r="880" ht="15.75" customHeight="1">
      <c r="A880" s="24"/>
      <c r="B880" s="24"/>
      <c r="C880" s="11"/>
    </row>
    <row r="881" ht="15.75" customHeight="1">
      <c r="A881" s="24"/>
      <c r="B881" s="24"/>
      <c r="C881" s="11"/>
    </row>
    <row r="882" ht="15.75" customHeight="1">
      <c r="A882" s="24"/>
      <c r="B882" s="24"/>
      <c r="C882" s="11"/>
    </row>
    <row r="883" ht="15.75" customHeight="1">
      <c r="A883" s="24"/>
      <c r="B883" s="24"/>
      <c r="C883" s="11"/>
    </row>
    <row r="884" ht="15.75" customHeight="1">
      <c r="A884" s="24"/>
      <c r="B884" s="24"/>
      <c r="C884" s="11"/>
    </row>
    <row r="885" ht="15.75" customHeight="1">
      <c r="A885" s="24"/>
      <c r="B885" s="24"/>
      <c r="C885" s="11"/>
    </row>
    <row r="886" ht="15.75" customHeight="1">
      <c r="A886" s="24"/>
      <c r="B886" s="24"/>
      <c r="C886" s="11"/>
    </row>
    <row r="887" ht="15.75" customHeight="1">
      <c r="A887" s="24"/>
      <c r="B887" s="24"/>
      <c r="C887" s="11"/>
    </row>
    <row r="888" ht="15.75" customHeight="1">
      <c r="A888" s="24"/>
      <c r="B888" s="24"/>
      <c r="C888" s="11"/>
    </row>
    <row r="889" ht="15.75" customHeight="1">
      <c r="A889" s="24"/>
      <c r="B889" s="24"/>
      <c r="C889" s="11"/>
    </row>
    <row r="890" ht="15.75" customHeight="1">
      <c r="A890" s="24"/>
      <c r="B890" s="24"/>
      <c r="C890" s="11"/>
    </row>
    <row r="891" ht="15.75" customHeight="1">
      <c r="A891" s="24"/>
      <c r="B891" s="24"/>
      <c r="C891" s="11"/>
    </row>
    <row r="892" ht="15.75" customHeight="1">
      <c r="A892" s="24"/>
      <c r="B892" s="24"/>
      <c r="C892" s="11"/>
    </row>
    <row r="893" ht="15.75" customHeight="1">
      <c r="A893" s="24"/>
      <c r="B893" s="24"/>
      <c r="C893" s="11"/>
    </row>
    <row r="894" ht="15.75" customHeight="1">
      <c r="A894" s="24"/>
      <c r="B894" s="24"/>
      <c r="C894" s="11"/>
    </row>
    <row r="895" ht="15.75" customHeight="1">
      <c r="A895" s="24"/>
      <c r="B895" s="24"/>
      <c r="C895" s="11"/>
    </row>
    <row r="896" ht="15.75" customHeight="1">
      <c r="A896" s="24"/>
      <c r="B896" s="24"/>
      <c r="C896" s="11"/>
    </row>
    <row r="897" ht="15.75" customHeight="1">
      <c r="A897" s="24"/>
      <c r="B897" s="24"/>
      <c r="C897" s="11"/>
    </row>
    <row r="898" ht="15.75" customHeight="1">
      <c r="A898" s="24"/>
      <c r="B898" s="24"/>
      <c r="C898" s="11"/>
    </row>
    <row r="899" ht="15.75" customHeight="1">
      <c r="A899" s="24"/>
      <c r="B899" s="24"/>
      <c r="C899" s="11"/>
    </row>
    <row r="900" ht="15.75" customHeight="1">
      <c r="A900" s="24"/>
      <c r="B900" s="24"/>
      <c r="C900" s="11"/>
    </row>
    <row r="901" ht="15.75" customHeight="1">
      <c r="A901" s="24"/>
      <c r="B901" s="24"/>
      <c r="C901" s="11"/>
    </row>
    <row r="902" ht="15.75" customHeight="1">
      <c r="A902" s="24"/>
      <c r="B902" s="24"/>
      <c r="C902" s="11"/>
    </row>
    <row r="903" ht="15.75" customHeight="1">
      <c r="A903" s="24"/>
      <c r="B903" s="24"/>
      <c r="C903" s="11"/>
    </row>
    <row r="904" ht="15.75" customHeight="1">
      <c r="A904" s="24"/>
      <c r="B904" s="24"/>
      <c r="C904" s="11"/>
    </row>
    <row r="905" ht="15.75" customHeight="1">
      <c r="A905" s="24"/>
      <c r="B905" s="24"/>
      <c r="C905" s="11"/>
    </row>
    <row r="906" ht="15.75" customHeight="1">
      <c r="A906" s="24"/>
      <c r="B906" s="24"/>
      <c r="C906" s="11"/>
    </row>
    <row r="907" ht="15.75" customHeight="1">
      <c r="A907" s="24"/>
      <c r="B907" s="24"/>
      <c r="C907" s="11"/>
    </row>
    <row r="908" ht="15.75" customHeight="1">
      <c r="A908" s="24"/>
      <c r="B908" s="24"/>
      <c r="C908" s="11"/>
    </row>
    <row r="909" ht="15.75" customHeight="1">
      <c r="A909" s="24"/>
      <c r="B909" s="24"/>
      <c r="C909" s="11"/>
    </row>
    <row r="910" ht="15.75" customHeight="1">
      <c r="A910" s="24"/>
      <c r="B910" s="24"/>
      <c r="C910" s="11"/>
    </row>
    <row r="911" ht="15.75" customHeight="1">
      <c r="A911" s="24"/>
      <c r="B911" s="24"/>
      <c r="C911" s="11"/>
    </row>
    <row r="912" ht="15.75" customHeight="1">
      <c r="A912" s="24"/>
      <c r="B912" s="24"/>
      <c r="C912" s="11"/>
    </row>
    <row r="913" ht="15.75" customHeight="1">
      <c r="A913" s="24"/>
      <c r="B913" s="24"/>
      <c r="C913" s="11"/>
    </row>
    <row r="914" ht="15.75" customHeight="1">
      <c r="A914" s="24"/>
      <c r="B914" s="24"/>
      <c r="C914" s="11"/>
    </row>
    <row r="915" ht="15.75" customHeight="1">
      <c r="A915" s="24"/>
      <c r="B915" s="24"/>
      <c r="C915" s="11"/>
    </row>
    <row r="916" ht="15.75" customHeight="1">
      <c r="A916" s="24"/>
      <c r="B916" s="24"/>
      <c r="C916" s="11"/>
    </row>
    <row r="917" ht="15.75" customHeight="1">
      <c r="A917" s="24"/>
      <c r="B917" s="24"/>
      <c r="C917" s="11"/>
    </row>
    <row r="918" ht="15.75" customHeight="1">
      <c r="A918" s="24"/>
      <c r="B918" s="24"/>
      <c r="C918" s="11"/>
    </row>
    <row r="919" ht="15.75" customHeight="1">
      <c r="A919" s="24"/>
      <c r="B919" s="24"/>
      <c r="C919" s="11"/>
    </row>
    <row r="920" ht="15.75" customHeight="1">
      <c r="A920" s="24"/>
      <c r="B920" s="24"/>
      <c r="C920" s="11"/>
    </row>
    <row r="921" ht="15.75" customHeight="1">
      <c r="A921" s="24"/>
      <c r="B921" s="24"/>
      <c r="C921" s="11"/>
    </row>
    <row r="922" ht="15.75" customHeight="1">
      <c r="A922" s="24"/>
      <c r="B922" s="24"/>
      <c r="C922" s="11"/>
    </row>
    <row r="923" ht="15.75" customHeight="1">
      <c r="A923" s="24"/>
      <c r="B923" s="24"/>
      <c r="C923" s="11"/>
    </row>
    <row r="924" ht="15.75" customHeight="1">
      <c r="A924" s="24"/>
      <c r="B924" s="24"/>
      <c r="C924" s="11"/>
    </row>
    <row r="925" ht="15.75" customHeight="1">
      <c r="A925" s="24"/>
      <c r="B925" s="24"/>
      <c r="C925" s="11"/>
    </row>
    <row r="926" ht="15.75" customHeight="1">
      <c r="A926" s="24"/>
      <c r="B926" s="24"/>
      <c r="C926" s="11"/>
    </row>
    <row r="927" ht="15.75" customHeight="1">
      <c r="A927" s="24"/>
      <c r="B927" s="24"/>
      <c r="C927" s="11"/>
    </row>
    <row r="928" ht="15.75" customHeight="1">
      <c r="A928" s="24"/>
      <c r="B928" s="24"/>
      <c r="C928" s="11"/>
    </row>
    <row r="929" ht="15.75" customHeight="1">
      <c r="A929" s="24"/>
      <c r="B929" s="24"/>
      <c r="C929" s="11"/>
    </row>
    <row r="930" ht="15.75" customHeight="1">
      <c r="A930" s="24"/>
      <c r="B930" s="24"/>
      <c r="C930" s="11"/>
    </row>
    <row r="931" ht="15.75" customHeight="1">
      <c r="A931" s="24"/>
      <c r="B931" s="24"/>
      <c r="C931" s="11"/>
    </row>
    <row r="932" ht="15.75" customHeight="1">
      <c r="A932" s="24"/>
      <c r="B932" s="24"/>
      <c r="C932" s="11"/>
    </row>
    <row r="933" ht="15.75" customHeight="1">
      <c r="A933" s="24"/>
      <c r="B933" s="24"/>
      <c r="C933" s="11"/>
    </row>
    <row r="934" ht="15.75" customHeight="1">
      <c r="A934" s="24"/>
      <c r="B934" s="24"/>
      <c r="C934" s="11"/>
    </row>
    <row r="935" ht="15.75" customHeight="1">
      <c r="A935" s="24"/>
      <c r="B935" s="24"/>
      <c r="C935" s="11"/>
    </row>
    <row r="936" ht="15.75" customHeight="1">
      <c r="A936" s="24"/>
      <c r="B936" s="24"/>
      <c r="C936" s="11"/>
    </row>
    <row r="937" ht="15.75" customHeight="1">
      <c r="A937" s="24"/>
      <c r="B937" s="24"/>
      <c r="C937" s="11"/>
    </row>
    <row r="938" ht="15.75" customHeight="1">
      <c r="A938" s="24"/>
      <c r="B938" s="24"/>
      <c r="C938" s="11"/>
    </row>
    <row r="939" ht="15.75" customHeight="1">
      <c r="A939" s="24"/>
      <c r="B939" s="24"/>
      <c r="C939" s="11"/>
    </row>
    <row r="940" ht="15.75" customHeight="1">
      <c r="A940" s="24"/>
      <c r="B940" s="24"/>
      <c r="C940" s="11"/>
    </row>
    <row r="941" ht="15.75" customHeight="1">
      <c r="A941" s="24"/>
      <c r="B941" s="24"/>
      <c r="C941" s="11"/>
    </row>
    <row r="942" ht="15.75" customHeight="1">
      <c r="A942" s="24"/>
      <c r="B942" s="24"/>
      <c r="C942" s="11"/>
    </row>
    <row r="943" ht="15.75" customHeight="1">
      <c r="A943" s="24"/>
      <c r="B943" s="24"/>
      <c r="C943" s="11"/>
    </row>
    <row r="944" ht="15.75" customHeight="1">
      <c r="A944" s="24"/>
      <c r="B944" s="24"/>
      <c r="C944" s="11"/>
    </row>
    <row r="945" ht="15.75" customHeight="1">
      <c r="A945" s="24"/>
      <c r="B945" s="24"/>
      <c r="C945" s="11"/>
    </row>
    <row r="946" ht="15.75" customHeight="1">
      <c r="A946" s="24"/>
      <c r="B946" s="24"/>
      <c r="C946" s="11"/>
    </row>
    <row r="947" ht="15.75" customHeight="1">
      <c r="A947" s="24"/>
      <c r="B947" s="24"/>
      <c r="C947" s="11"/>
    </row>
    <row r="948" ht="15.75" customHeight="1">
      <c r="A948" s="24"/>
      <c r="B948" s="24"/>
      <c r="C948" s="11"/>
    </row>
    <row r="949" ht="15.75" customHeight="1">
      <c r="A949" s="24"/>
      <c r="B949" s="24"/>
      <c r="C949" s="11"/>
    </row>
    <row r="950" ht="15.75" customHeight="1">
      <c r="A950" s="24"/>
      <c r="B950" s="24"/>
      <c r="C950" s="11"/>
    </row>
    <row r="951" ht="15.75" customHeight="1">
      <c r="A951" s="24"/>
      <c r="B951" s="24"/>
      <c r="C951" s="11"/>
    </row>
    <row r="952" ht="15.75" customHeight="1">
      <c r="A952" s="24"/>
      <c r="B952" s="24"/>
      <c r="C952" s="11"/>
    </row>
    <row r="953" ht="15.75" customHeight="1">
      <c r="A953" s="24"/>
      <c r="B953" s="24"/>
      <c r="C953" s="11"/>
    </row>
    <row r="954" ht="15.75" customHeight="1">
      <c r="A954" s="24"/>
      <c r="B954" s="24"/>
      <c r="C954" s="11"/>
    </row>
    <row r="955" ht="15.75" customHeight="1">
      <c r="A955" s="24"/>
      <c r="B955" s="24"/>
      <c r="C955" s="11"/>
    </row>
    <row r="956" ht="15.75" customHeight="1">
      <c r="A956" s="24"/>
      <c r="B956" s="24"/>
      <c r="C956" s="11"/>
    </row>
    <row r="957" ht="15.75" customHeight="1">
      <c r="A957" s="24"/>
      <c r="B957" s="24"/>
      <c r="C957" s="11"/>
    </row>
    <row r="958" ht="15.75" customHeight="1">
      <c r="A958" s="24"/>
      <c r="B958" s="24"/>
      <c r="C958" s="11"/>
    </row>
    <row r="959" ht="15.75" customHeight="1">
      <c r="A959" s="24"/>
      <c r="B959" s="24"/>
      <c r="C959" s="11"/>
    </row>
    <row r="960" ht="15.75" customHeight="1">
      <c r="A960" s="24"/>
      <c r="B960" s="24"/>
      <c r="C960" s="11"/>
    </row>
    <row r="961" ht="15.75" customHeight="1">
      <c r="A961" s="24"/>
      <c r="B961" s="24"/>
      <c r="C961" s="11"/>
    </row>
    <row r="962" ht="15.75" customHeight="1">
      <c r="A962" s="24"/>
      <c r="B962" s="24"/>
      <c r="C962" s="11"/>
    </row>
    <row r="963" ht="15.75" customHeight="1">
      <c r="A963" s="24"/>
      <c r="B963" s="24"/>
      <c r="C963" s="11"/>
    </row>
    <row r="964" ht="15.75" customHeight="1">
      <c r="A964" s="24"/>
      <c r="B964" s="24"/>
      <c r="C964" s="11"/>
    </row>
    <row r="965" ht="15.75" customHeight="1">
      <c r="A965" s="24"/>
      <c r="B965" s="24"/>
      <c r="C965" s="11"/>
    </row>
    <row r="966" ht="15.75" customHeight="1">
      <c r="A966" s="24"/>
      <c r="B966" s="24"/>
      <c r="C966" s="11"/>
    </row>
    <row r="967" ht="15.75" customHeight="1">
      <c r="A967" s="24"/>
      <c r="B967" s="24"/>
      <c r="C967" s="11"/>
    </row>
    <row r="968" ht="15.75" customHeight="1">
      <c r="A968" s="24"/>
      <c r="B968" s="24"/>
      <c r="C968" s="11"/>
    </row>
    <row r="969" ht="15.75" customHeight="1">
      <c r="A969" s="24"/>
      <c r="B969" s="24"/>
      <c r="C969" s="11"/>
    </row>
    <row r="970" ht="15.75" customHeight="1">
      <c r="A970" s="24"/>
      <c r="B970" s="24"/>
      <c r="C970" s="11"/>
    </row>
    <row r="971" ht="15.75" customHeight="1">
      <c r="A971" s="24"/>
      <c r="B971" s="24"/>
      <c r="C971" s="11"/>
    </row>
    <row r="972" ht="15.75" customHeight="1">
      <c r="A972" s="24"/>
      <c r="B972" s="24"/>
      <c r="C972" s="11"/>
    </row>
    <row r="973" ht="15.75" customHeight="1">
      <c r="A973" s="24"/>
      <c r="B973" s="24"/>
      <c r="C973" s="11"/>
    </row>
    <row r="974" ht="15.75" customHeight="1">
      <c r="A974" s="24"/>
      <c r="B974" s="24"/>
      <c r="C974" s="11"/>
    </row>
    <row r="975" ht="15.75" customHeight="1">
      <c r="A975" s="24"/>
      <c r="B975" s="24"/>
      <c r="C975" s="11"/>
    </row>
    <row r="976" ht="15.75" customHeight="1">
      <c r="A976" s="24"/>
      <c r="B976" s="24"/>
      <c r="C976" s="11"/>
    </row>
    <row r="977" ht="15.75" customHeight="1">
      <c r="A977" s="24"/>
      <c r="B977" s="24"/>
      <c r="C977" s="11"/>
    </row>
    <row r="978" ht="15.75" customHeight="1">
      <c r="A978" s="24"/>
      <c r="B978" s="24"/>
      <c r="C978" s="11"/>
    </row>
    <row r="979" ht="15.75" customHeight="1">
      <c r="A979" s="24"/>
      <c r="B979" s="24"/>
      <c r="C979" s="11"/>
    </row>
    <row r="980" ht="15.75" customHeight="1">
      <c r="A980" s="24"/>
      <c r="B980" s="24"/>
      <c r="C980" s="11"/>
    </row>
    <row r="981" ht="15.75" customHeight="1">
      <c r="A981" s="24"/>
      <c r="B981" s="24"/>
      <c r="C981" s="11"/>
    </row>
    <row r="982" ht="15.75" customHeight="1">
      <c r="A982" s="24"/>
      <c r="B982" s="24"/>
      <c r="C982" s="11"/>
    </row>
    <row r="983" ht="15.75" customHeight="1">
      <c r="A983" s="24"/>
      <c r="B983" s="24"/>
      <c r="C983" s="11"/>
    </row>
    <row r="984" ht="15.75" customHeight="1">
      <c r="A984" s="24"/>
      <c r="B984" s="24"/>
      <c r="C984" s="11"/>
    </row>
    <row r="985" ht="15.75" customHeight="1">
      <c r="A985" s="24"/>
      <c r="B985" s="24"/>
      <c r="C985" s="11"/>
    </row>
    <row r="986" ht="15.75" customHeight="1">
      <c r="A986" s="24"/>
      <c r="B986" s="24"/>
      <c r="C986" s="11"/>
    </row>
    <row r="987" ht="15.75" customHeight="1">
      <c r="A987" s="24"/>
      <c r="B987" s="24"/>
      <c r="C987" s="11"/>
    </row>
    <row r="988" ht="15.75" customHeight="1">
      <c r="A988" s="24"/>
      <c r="B988" s="24"/>
      <c r="C988" s="11"/>
    </row>
    <row r="989" ht="15.75" customHeight="1">
      <c r="A989" s="24"/>
      <c r="B989" s="24"/>
      <c r="C989" s="11"/>
    </row>
    <row r="990" ht="15.75" customHeight="1">
      <c r="A990" s="24"/>
      <c r="B990" s="24"/>
      <c r="C990" s="11"/>
    </row>
    <row r="991" ht="15.75" customHeight="1">
      <c r="A991" s="24"/>
      <c r="B991" s="24"/>
      <c r="C991" s="11"/>
    </row>
    <row r="992" ht="15.75" customHeight="1">
      <c r="A992" s="24"/>
      <c r="B992" s="24"/>
      <c r="C992" s="11"/>
    </row>
    <row r="993" ht="15.75" customHeight="1">
      <c r="A993" s="24"/>
      <c r="B993" s="24"/>
      <c r="C993" s="11"/>
    </row>
    <row r="994" ht="15.75" customHeight="1">
      <c r="A994" s="24"/>
      <c r="B994" s="24"/>
      <c r="C994" s="11"/>
    </row>
    <row r="995" ht="15.75" customHeight="1">
      <c r="A995" s="24"/>
      <c r="B995" s="24"/>
      <c r="C995" s="11"/>
    </row>
    <row r="996" ht="15.75" customHeight="1">
      <c r="A996" s="24"/>
      <c r="B996" s="24"/>
      <c r="C996" s="11"/>
    </row>
    <row r="997" ht="15.75" customHeight="1">
      <c r="A997" s="24"/>
      <c r="B997" s="24"/>
      <c r="C997" s="11"/>
    </row>
    <row r="998" ht="15.75" customHeight="1">
      <c r="A998" s="24"/>
      <c r="B998" s="24"/>
      <c r="C998" s="11"/>
    </row>
    <row r="999" ht="15.75" customHeight="1">
      <c r="A999" s="24"/>
      <c r="B999" s="24"/>
      <c r="C999" s="11"/>
    </row>
    <row r="1000" ht="15.75" customHeight="1">
      <c r="A1000" s="24"/>
      <c r="B1000" s="24"/>
      <c r="C1000" s="11"/>
    </row>
  </sheetData>
  <mergeCells count="2">
    <mergeCell ref="D1:F1"/>
    <mergeCell ref="B368:C368"/>
  </mergeCells>
  <printOptions/>
  <pageMargins bottom="0.75" footer="0.0" header="0.0" left="0.7" right="0.7" top="0.75"/>
  <pageSetup orientation="landscape"/>
  <drawing r:id="rId1"/>
</worksheet>
</file>