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D:\wellington\senai2021\1des\sop\aula09\"/>
    </mc:Choice>
  </mc:AlternateContent>
  <bookViews>
    <workbookView xWindow="0" yWindow="0" windowWidth="28800" windowHeight="12435" activeTab="1"/>
  </bookViews>
  <sheets>
    <sheet name="Dados" sheetId="2" r:id="rId1"/>
    <sheet name="Folha2021" sheetId="1" r:id="rId2"/>
  </sheets>
  <definedNames>
    <definedName name="cargos">Dados!$A$3:$B$14</definedName>
    <definedName name="carreira">Dados!$E$2:$F$4</definedName>
    <definedName name="inss">Dados!$I$10:$J$14</definedName>
    <definedName name="irrf">Dados!$I$18:$K$22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J44" i="1"/>
  <c r="E7" i="1"/>
  <c r="F7" i="1" s="1"/>
  <c r="E41" i="1"/>
  <c r="F41" i="1" s="1"/>
  <c r="G7" i="1" l="1"/>
  <c r="G41" i="1"/>
  <c r="I41" i="1" s="1"/>
  <c r="K41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2" i="1"/>
  <c r="F42" i="1" s="1"/>
  <c r="E43" i="1"/>
  <c r="F43" i="1" s="1"/>
  <c r="I7" i="1" l="1"/>
  <c r="L41" i="1"/>
  <c r="M41" i="1" s="1"/>
  <c r="N41" i="1" s="1"/>
  <c r="S41" i="1" s="1"/>
  <c r="G33" i="1"/>
  <c r="I33" i="1" s="1"/>
  <c r="K33" i="1" s="1"/>
  <c r="G32" i="1"/>
  <c r="I32" i="1" s="1"/>
  <c r="K32" i="1" s="1"/>
  <c r="G24" i="1"/>
  <c r="I24" i="1" s="1"/>
  <c r="K24" i="1" s="1"/>
  <c r="G16" i="1"/>
  <c r="I16" i="1" s="1"/>
  <c r="K16" i="1" s="1"/>
  <c r="G8" i="1"/>
  <c r="I8" i="1" s="1"/>
  <c r="K8" i="1" s="1"/>
  <c r="G9" i="1"/>
  <c r="I9" i="1" s="1"/>
  <c r="K9" i="1" s="1"/>
  <c r="G31" i="1"/>
  <c r="I31" i="1" s="1"/>
  <c r="K31" i="1" s="1"/>
  <c r="G23" i="1"/>
  <c r="I23" i="1" s="1"/>
  <c r="K23" i="1" s="1"/>
  <c r="G15" i="1"/>
  <c r="I15" i="1" s="1"/>
  <c r="K15" i="1" s="1"/>
  <c r="G25" i="1"/>
  <c r="I25" i="1" s="1"/>
  <c r="K25" i="1" s="1"/>
  <c r="G38" i="1"/>
  <c r="I38" i="1" s="1"/>
  <c r="K38" i="1" s="1"/>
  <c r="G22" i="1"/>
  <c r="I22" i="1" s="1"/>
  <c r="K22" i="1" s="1"/>
  <c r="G14" i="1"/>
  <c r="I14" i="1" s="1"/>
  <c r="K14" i="1" s="1"/>
  <c r="G40" i="1"/>
  <c r="I40" i="1" s="1"/>
  <c r="K40" i="1" s="1"/>
  <c r="G37" i="1"/>
  <c r="I37" i="1" s="1"/>
  <c r="K37" i="1" s="1"/>
  <c r="G29" i="1"/>
  <c r="I29" i="1" s="1"/>
  <c r="K29" i="1" s="1"/>
  <c r="G21" i="1"/>
  <c r="I21" i="1" s="1"/>
  <c r="K21" i="1" s="1"/>
  <c r="G13" i="1"/>
  <c r="I13" i="1" s="1"/>
  <c r="K13" i="1" s="1"/>
  <c r="G42" i="1"/>
  <c r="I42" i="1" s="1"/>
  <c r="K42" i="1" s="1"/>
  <c r="G39" i="1"/>
  <c r="I39" i="1" s="1"/>
  <c r="K39" i="1" s="1"/>
  <c r="G36" i="1"/>
  <c r="I36" i="1" s="1"/>
  <c r="K36" i="1" s="1"/>
  <c r="G28" i="1"/>
  <c r="I28" i="1" s="1"/>
  <c r="K28" i="1" s="1"/>
  <c r="G20" i="1"/>
  <c r="I20" i="1" s="1"/>
  <c r="K20" i="1" s="1"/>
  <c r="G12" i="1"/>
  <c r="I12" i="1" s="1"/>
  <c r="K12" i="1" s="1"/>
  <c r="G17" i="1"/>
  <c r="I17" i="1" s="1"/>
  <c r="K17" i="1" s="1"/>
  <c r="G30" i="1"/>
  <c r="I30" i="1" s="1"/>
  <c r="K30" i="1" s="1"/>
  <c r="G35" i="1"/>
  <c r="I35" i="1" s="1"/>
  <c r="K35" i="1" s="1"/>
  <c r="G27" i="1"/>
  <c r="I27" i="1" s="1"/>
  <c r="K27" i="1" s="1"/>
  <c r="G19" i="1"/>
  <c r="I19" i="1" s="1"/>
  <c r="K19" i="1" s="1"/>
  <c r="G11" i="1"/>
  <c r="I11" i="1" s="1"/>
  <c r="K11" i="1" s="1"/>
  <c r="G43" i="1"/>
  <c r="I43" i="1" s="1"/>
  <c r="K43" i="1" s="1"/>
  <c r="G34" i="1"/>
  <c r="I34" i="1" s="1"/>
  <c r="K34" i="1" s="1"/>
  <c r="G26" i="1"/>
  <c r="I26" i="1" s="1"/>
  <c r="K26" i="1" s="1"/>
  <c r="G18" i="1"/>
  <c r="I18" i="1" s="1"/>
  <c r="K18" i="1" s="1"/>
  <c r="G10" i="1"/>
  <c r="I10" i="1" s="1"/>
  <c r="K10" i="1" s="1"/>
  <c r="F44" i="1"/>
  <c r="K7" i="1" l="1"/>
  <c r="I44" i="1"/>
  <c r="P41" i="1"/>
  <c r="O41" i="1"/>
  <c r="L12" i="1"/>
  <c r="M12" i="1" s="1"/>
  <c r="N12" i="1" s="1"/>
  <c r="S12" i="1" s="1"/>
  <c r="L23" i="1"/>
  <c r="M23" i="1" s="1"/>
  <c r="N23" i="1" s="1"/>
  <c r="S23" i="1" s="1"/>
  <c r="L43" i="1"/>
  <c r="M43" i="1" s="1"/>
  <c r="N43" i="1" s="1"/>
  <c r="S43" i="1" s="1"/>
  <c r="L37" i="1"/>
  <c r="M37" i="1" s="1"/>
  <c r="N37" i="1" s="1"/>
  <c r="S37" i="1" s="1"/>
  <c r="L31" i="1"/>
  <c r="M31" i="1" s="1"/>
  <c r="N31" i="1" s="1"/>
  <c r="S31" i="1" s="1"/>
  <c r="L11" i="1"/>
  <c r="M11" i="1" s="1"/>
  <c r="N11" i="1" s="1"/>
  <c r="S11" i="1" s="1"/>
  <c r="L9" i="1"/>
  <c r="M9" i="1" s="1"/>
  <c r="N9" i="1" s="1"/>
  <c r="L19" i="1"/>
  <c r="M19" i="1" s="1"/>
  <c r="N19" i="1" s="1"/>
  <c r="S19" i="1" s="1"/>
  <c r="L36" i="1"/>
  <c r="M36" i="1" s="1"/>
  <c r="N36" i="1" s="1"/>
  <c r="S36" i="1" s="1"/>
  <c r="L14" i="1"/>
  <c r="M14" i="1" s="1"/>
  <c r="N14" i="1" s="1"/>
  <c r="S14" i="1" s="1"/>
  <c r="L8" i="1"/>
  <c r="M8" i="1" s="1"/>
  <c r="N8" i="1" s="1"/>
  <c r="L27" i="1"/>
  <c r="M27" i="1" s="1"/>
  <c r="N27" i="1" s="1"/>
  <c r="S27" i="1" s="1"/>
  <c r="L39" i="1"/>
  <c r="M39" i="1" s="1"/>
  <c r="N39" i="1" s="1"/>
  <c r="S39" i="1" s="1"/>
  <c r="L22" i="1"/>
  <c r="M22" i="1" s="1"/>
  <c r="N22" i="1" s="1"/>
  <c r="S22" i="1" s="1"/>
  <c r="L16" i="1"/>
  <c r="M16" i="1" s="1"/>
  <c r="N16" i="1" s="1"/>
  <c r="L20" i="1"/>
  <c r="M20" i="1" s="1"/>
  <c r="N20" i="1" s="1"/>
  <c r="S20" i="1" s="1"/>
  <c r="L28" i="1"/>
  <c r="M28" i="1" s="1"/>
  <c r="N28" i="1" s="1"/>
  <c r="S28" i="1" s="1"/>
  <c r="L40" i="1"/>
  <c r="M40" i="1" s="1"/>
  <c r="N40" i="1" s="1"/>
  <c r="S40" i="1" s="1"/>
  <c r="L10" i="1"/>
  <c r="M10" i="1" s="1"/>
  <c r="N10" i="1" s="1"/>
  <c r="S10" i="1" s="1"/>
  <c r="L42" i="1"/>
  <c r="M42" i="1" s="1"/>
  <c r="N42" i="1" s="1"/>
  <c r="S42" i="1" s="1"/>
  <c r="L24" i="1"/>
  <c r="M24" i="1" s="1"/>
  <c r="N24" i="1" s="1"/>
  <c r="S24" i="1" s="1"/>
  <c r="L18" i="1"/>
  <c r="M18" i="1" s="1"/>
  <c r="N18" i="1" s="1"/>
  <c r="S18" i="1" s="1"/>
  <c r="L30" i="1"/>
  <c r="M30" i="1" s="1"/>
  <c r="N30" i="1" s="1"/>
  <c r="L13" i="1"/>
  <c r="M13" i="1" s="1"/>
  <c r="N13" i="1" s="1"/>
  <c r="S13" i="1" s="1"/>
  <c r="L25" i="1"/>
  <c r="M25" i="1" s="1"/>
  <c r="N25" i="1" s="1"/>
  <c r="S25" i="1" s="1"/>
  <c r="L32" i="1"/>
  <c r="M32" i="1" s="1"/>
  <c r="N32" i="1" s="1"/>
  <c r="S32" i="1" s="1"/>
  <c r="L34" i="1"/>
  <c r="M34" i="1" s="1"/>
  <c r="N34" i="1" s="1"/>
  <c r="L29" i="1"/>
  <c r="M29" i="1" s="1"/>
  <c r="N29" i="1" s="1"/>
  <c r="S29" i="1" s="1"/>
  <c r="L35" i="1"/>
  <c r="M35" i="1" s="1"/>
  <c r="N35" i="1" s="1"/>
  <c r="S35" i="1" s="1"/>
  <c r="L38" i="1"/>
  <c r="M38" i="1" s="1"/>
  <c r="N38" i="1" s="1"/>
  <c r="S38" i="1" s="1"/>
  <c r="L26" i="1"/>
  <c r="M26" i="1" s="1"/>
  <c r="N26" i="1" s="1"/>
  <c r="L17" i="1"/>
  <c r="M17" i="1" s="1"/>
  <c r="N17" i="1" s="1"/>
  <c r="S17" i="1" s="1"/>
  <c r="L21" i="1"/>
  <c r="M21" i="1" s="1"/>
  <c r="N21" i="1" s="1"/>
  <c r="S21" i="1" s="1"/>
  <c r="L15" i="1"/>
  <c r="M15" i="1" s="1"/>
  <c r="N15" i="1" s="1"/>
  <c r="S15" i="1" s="1"/>
  <c r="L33" i="1"/>
  <c r="M33" i="1" s="1"/>
  <c r="N33" i="1" s="1"/>
  <c r="Q41" i="1" l="1"/>
  <c r="R41" i="1" s="1"/>
  <c r="K44" i="1"/>
  <c r="L7" i="1"/>
  <c r="P33" i="1"/>
  <c r="S33" i="1"/>
  <c r="O34" i="1"/>
  <c r="S34" i="1"/>
  <c r="O8" i="1"/>
  <c r="Q8" i="1" s="1"/>
  <c r="R8" i="1" s="1"/>
  <c r="S8" i="1"/>
  <c r="O26" i="1"/>
  <c r="S26" i="1"/>
  <c r="O30" i="1"/>
  <c r="S30" i="1"/>
  <c r="O16" i="1"/>
  <c r="S16" i="1"/>
  <c r="O9" i="1"/>
  <c r="S9" i="1"/>
  <c r="P10" i="1"/>
  <c r="O10" i="1"/>
  <c r="O43" i="1"/>
  <c r="P43" i="1"/>
  <c r="P8" i="1"/>
  <c r="O38" i="1"/>
  <c r="P38" i="1"/>
  <c r="P31" i="1"/>
  <c r="O31" i="1"/>
  <c r="P14" i="1"/>
  <c r="O14" i="1"/>
  <c r="Q14" i="1" s="1"/>
  <c r="R14" i="1" s="1"/>
  <c r="O13" i="1"/>
  <c r="P13" i="1"/>
  <c r="O37" i="1"/>
  <c r="P37" i="1"/>
  <c r="O36" i="1"/>
  <c r="P36" i="1"/>
  <c r="O29" i="1"/>
  <c r="P29" i="1"/>
  <c r="O24" i="1"/>
  <c r="Q24" i="1" s="1"/>
  <c r="R24" i="1" s="1"/>
  <c r="P24" i="1"/>
  <c r="O19" i="1"/>
  <c r="P19" i="1"/>
  <c r="O23" i="1"/>
  <c r="P23" i="1"/>
  <c r="O21" i="1"/>
  <c r="Q21" i="1" s="1"/>
  <c r="R21" i="1" s="1"/>
  <c r="P21" i="1"/>
  <c r="O22" i="1"/>
  <c r="P22" i="1"/>
  <c r="P12" i="1"/>
  <c r="O12" i="1"/>
  <c r="O40" i="1"/>
  <c r="P40" i="1"/>
  <c r="O28" i="1"/>
  <c r="Q28" i="1" s="1"/>
  <c r="R28" i="1" s="1"/>
  <c r="P28" i="1"/>
  <c r="O20" i="1"/>
  <c r="P20" i="1"/>
  <c r="P17" i="1"/>
  <c r="O17" i="1"/>
  <c r="O32" i="1"/>
  <c r="P32" i="1"/>
  <c r="O39" i="1"/>
  <c r="Q39" i="1" s="1"/>
  <c r="R39" i="1" s="1"/>
  <c r="P39" i="1"/>
  <c r="P35" i="1"/>
  <c r="O35" i="1"/>
  <c r="Q35" i="1" s="1"/>
  <c r="R35" i="1" s="1"/>
  <c r="O18" i="1"/>
  <c r="P18" i="1"/>
  <c r="O15" i="1"/>
  <c r="P15" i="1"/>
  <c r="O42" i="1"/>
  <c r="Q42" i="1" s="1"/>
  <c r="R42" i="1" s="1"/>
  <c r="P42" i="1"/>
  <c r="O25" i="1"/>
  <c r="P25" i="1"/>
  <c r="O27" i="1"/>
  <c r="P27" i="1"/>
  <c r="P11" i="1"/>
  <c r="O11" i="1"/>
  <c r="P9" i="1"/>
  <c r="P30" i="1"/>
  <c r="P34" i="1"/>
  <c r="P16" i="1"/>
  <c r="Q16" i="1" s="1"/>
  <c r="R16" i="1" s="1"/>
  <c r="P26" i="1"/>
  <c r="O33" i="1"/>
  <c r="Q43" i="1" l="1"/>
  <c r="R43" i="1" s="1"/>
  <c r="Q9" i="1"/>
  <c r="R9" i="1" s="1"/>
  <c r="Q18" i="1"/>
  <c r="R18" i="1" s="1"/>
  <c r="Q17" i="1"/>
  <c r="R17" i="1" s="1"/>
  <c r="Q12" i="1"/>
  <c r="R12" i="1" s="1"/>
  <c r="Q10" i="1"/>
  <c r="R10" i="1" s="1"/>
  <c r="Q26" i="1"/>
  <c r="R26" i="1" s="1"/>
  <c r="Q38" i="1"/>
  <c r="R38" i="1" s="1"/>
  <c r="Q34" i="1"/>
  <c r="R34" i="1" s="1"/>
  <c r="Q20" i="1"/>
  <c r="R20" i="1" s="1"/>
  <c r="Q22" i="1"/>
  <c r="R22" i="1" s="1"/>
  <c r="Q19" i="1"/>
  <c r="R19" i="1" s="1"/>
  <c r="Q37" i="1"/>
  <c r="R37" i="1" s="1"/>
  <c r="Q30" i="1"/>
  <c r="R30" i="1" s="1"/>
  <c r="M7" i="1"/>
  <c r="Q27" i="1"/>
  <c r="R27" i="1" s="1"/>
  <c r="Q33" i="1"/>
  <c r="R33" i="1" s="1"/>
  <c r="Q32" i="1"/>
  <c r="R32" i="1" s="1"/>
  <c r="Q36" i="1"/>
  <c r="R36" i="1" s="1"/>
  <c r="Q15" i="1"/>
  <c r="R15" i="1" s="1"/>
  <c r="Q23" i="1"/>
  <c r="R23" i="1" s="1"/>
  <c r="Q11" i="1"/>
  <c r="R11" i="1" s="1"/>
  <c r="Q40" i="1"/>
  <c r="R40" i="1" s="1"/>
  <c r="Q31" i="1"/>
  <c r="R31" i="1" s="1"/>
  <c r="Q25" i="1"/>
  <c r="R25" i="1" s="1"/>
  <c r="Q13" i="1"/>
  <c r="R13" i="1" s="1"/>
  <c r="Q29" i="1"/>
  <c r="R29" i="1" s="1"/>
  <c r="N7" i="1" l="1"/>
  <c r="M44" i="1"/>
  <c r="S7" i="1" l="1"/>
  <c r="S44" i="1" s="1"/>
  <c r="N44" i="1"/>
  <c r="P7" i="1"/>
  <c r="O7" i="1"/>
  <c r="Q7" i="1" l="1"/>
  <c r="R7" i="1" l="1"/>
  <c r="R44" i="1" s="1"/>
  <c r="Q44" i="1"/>
</calcChain>
</file>

<file path=xl/comments1.xml><?xml version="1.0" encoding="utf-8"?>
<comments xmlns="http://schemas.openxmlformats.org/spreadsheetml/2006/main">
  <authors>
    <author>Aluno</author>
  </authors>
  <commentList>
    <comment ref="E7" authorId="0" shapeId="0">
      <text>
        <r>
          <rPr>
            <b/>
            <sz val="9"/>
            <color indexed="81"/>
            <rFont val="Segoe UI"/>
            <family val="2"/>
          </rPr>
          <t>Descobrir a quantos anos a pessoa trabalha na Empresa:</t>
        </r>
        <r>
          <rPr>
            <sz val="9"/>
            <color indexed="81"/>
            <rFont val="Segoe UI"/>
            <family val="2"/>
          </rPr>
          <t xml:space="preserve">
=TRUNCAR((HOJE()-C8)/365)</t>
        </r>
      </text>
    </comment>
    <comment ref="F7" authorId="0" shapeId="0">
      <text>
        <r>
          <rPr>
            <b/>
            <sz val="9"/>
            <color indexed="81"/>
            <rFont val="Segoe UI"/>
            <charset val="1"/>
          </rPr>
          <t>Obtem o salário a partir do cargo:</t>
        </r>
        <r>
          <rPr>
            <sz val="9"/>
            <color indexed="81"/>
            <rFont val="Segoe UI"/>
            <charset val="1"/>
          </rPr>
          <t xml:space="preserve">
=PROCV(D7;cargos;2)</t>
        </r>
      </text>
    </comment>
    <comment ref="G7" authorId="0" shapeId="0">
      <text>
        <r>
          <rPr>
            <b/>
            <sz val="9"/>
            <color indexed="81"/>
            <rFont val="Segoe UI"/>
            <family val="2"/>
          </rPr>
          <t>Sal Hora: se o contrato for CLT Básico</t>
        </r>
        <r>
          <rPr>
            <sz val="9"/>
            <color indexed="81"/>
            <rFont val="Segoe UI"/>
            <family val="2"/>
          </rPr>
          <t xml:space="preserve">
São 220 horas por mês
Divide o Sal por 220</t>
        </r>
      </text>
    </comment>
    <comment ref="I7" authorId="0" shapeId="0">
      <text>
        <r>
          <rPr>
            <b/>
            <sz val="9"/>
            <color indexed="81"/>
            <rFont val="Segoe UI"/>
            <family val="2"/>
          </rPr>
          <t>Em Dinheiro:</t>
        </r>
        <r>
          <rPr>
            <sz val="9"/>
            <color indexed="81"/>
            <rFont val="Segoe UI"/>
            <family val="2"/>
          </rPr>
          <t xml:space="preserve">
(S.Hora + S.Hora * 50%) * Qtd.Horas</t>
        </r>
      </text>
    </comment>
    <comment ref="L7" authorId="0" shapeId="0">
      <text>
        <r>
          <rPr>
            <b/>
            <sz val="9"/>
            <color indexed="81"/>
            <rFont val="Segoe UI"/>
            <family val="2"/>
          </rPr>
          <t>Com a função Se:</t>
        </r>
        <r>
          <rPr>
            <sz val="9"/>
            <color indexed="81"/>
            <rFont val="Segoe UI"/>
            <family val="2"/>
          </rPr>
          <t xml:space="preserve">
=SE(F7&lt;Dados!$I$2;Dados!$J$2;SE(F7&lt;Dados!$I$3;Dados!$J$3;SE(F7&lt;Dados!$I$4;Dados!$J$4;SE(F7&lt;Dados!$I$5;Dados!$J$5;Dados!$J$6))))</t>
        </r>
      </text>
    </comment>
    <comment ref="S7" authorId="0" shapeId="0">
      <text>
        <r>
          <rPr>
            <b/>
            <sz val="9"/>
            <color indexed="81"/>
            <rFont val="Segoe UI"/>
            <family val="2"/>
          </rPr>
          <t>Fundo de Garantia:</t>
        </r>
        <r>
          <rPr>
            <sz val="9"/>
            <color indexed="81"/>
            <rFont val="Segoe UI"/>
            <family val="2"/>
          </rPr>
          <t xml:space="preserve">
Sal Base * 8%</t>
        </r>
      </text>
    </comment>
  </commentList>
</comments>
</file>

<file path=xl/sharedStrings.xml><?xml version="1.0" encoding="utf-8"?>
<sst xmlns="http://schemas.openxmlformats.org/spreadsheetml/2006/main" count="145" uniqueCount="92">
  <si>
    <t>Allan Cesar da Silva</t>
  </si>
  <si>
    <t>Ana Júlia Moreira Vieira</t>
  </si>
  <si>
    <t>Augusto Cezar da Silva</t>
  </si>
  <si>
    <t>Bárbara Caroline Bueno da Silva</t>
  </si>
  <si>
    <t>Carlos Roberto de Oliveira Júnior</t>
  </si>
  <si>
    <t>Daniel Souza da Silva</t>
  </si>
  <si>
    <t>Danilo Alves Falcirolli</t>
  </si>
  <si>
    <t>Danilo Berimni Soares</t>
  </si>
  <si>
    <t>Diogo Henrique Medeiros</t>
  </si>
  <si>
    <t>Elian de Oliveira Moraes</t>
  </si>
  <si>
    <t>Éryk Mateus Bento</t>
  </si>
  <si>
    <t>Felipe Henrique Lopes Gabriel</t>
  </si>
  <si>
    <t>Felipe Reis de Oliveira</t>
  </si>
  <si>
    <t>Gabriel Alex Sandro Soares Lançoni</t>
  </si>
  <si>
    <t>Gabriel Vital Ferreira</t>
  </si>
  <si>
    <t>Giuliano Treuko Muroni</t>
  </si>
  <si>
    <t>Gustavo Henrique Rocha de Oliveira</t>
  </si>
  <si>
    <t>Helena Frasson Delangelica</t>
  </si>
  <si>
    <t>Jaqueline Dias Oliveira</t>
  </si>
  <si>
    <t>Kailane Debernardi Oliveira</t>
  </si>
  <si>
    <t>Larissa Ferreira Pardim</t>
  </si>
  <si>
    <t>Lavínia Barbosa de Sá</t>
  </si>
  <si>
    <t>Leonardo Panigassi Imenes</t>
  </si>
  <si>
    <t>Letícia Luany dos Santos</t>
  </si>
  <si>
    <t>Matheus Belarmino Pignata</t>
  </si>
  <si>
    <t>Matheus Ricardo Belli</t>
  </si>
  <si>
    <t>Michael José da Silva</t>
  </si>
  <si>
    <t>Michael Leonardo Chaves Medeiros</t>
  </si>
  <si>
    <t>Paula Rosana de Souza Braga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</si>
  <si>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</si>
  <si>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</si>
  <si>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</si>
  <si>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</si>
  <si>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</si>
  <si>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</si>
  <si>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</si>
  <si>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Vitor Hugo Ramos Silva</t>
  </si>
  <si>
    <t>Funcionários</t>
  </si>
  <si>
    <t>Matricula</t>
  </si>
  <si>
    <t>Cargo</t>
  </si>
  <si>
    <t>Contratação</t>
  </si>
  <si>
    <t>Cargos</t>
  </si>
  <si>
    <t>Analista de Sistemas</t>
  </si>
  <si>
    <t>Programador Desktop</t>
  </si>
  <si>
    <t>Programador Mobile</t>
  </si>
  <si>
    <t>Programador FullStack</t>
  </si>
  <si>
    <t>Programador BackEnd</t>
  </si>
  <si>
    <t>Programador FrontEnd</t>
  </si>
  <si>
    <t>DBA</t>
  </si>
  <si>
    <t>Técnico de Suporte Usuário</t>
  </si>
  <si>
    <t>Técnico de Suporte Infra</t>
  </si>
  <si>
    <t>Gerente de Projeto</t>
  </si>
  <si>
    <t>Júnior</t>
  </si>
  <si>
    <t>Pleno</t>
  </si>
  <si>
    <t>Senior</t>
  </si>
  <si>
    <t>Salário</t>
  </si>
  <si>
    <t>Carreira</t>
  </si>
  <si>
    <t>Critério de carreira</t>
  </si>
  <si>
    <t>Menos de 1 ano</t>
  </si>
  <si>
    <t>Menos de 3 anos</t>
  </si>
  <si>
    <t>Acima de 3 anos</t>
  </si>
  <si>
    <t>SubTotal</t>
  </si>
  <si>
    <t>INSS %</t>
  </si>
  <si>
    <t>INSS R$</t>
  </si>
  <si>
    <t>IRRF %</t>
  </si>
  <si>
    <t>Deduzir R$</t>
  </si>
  <si>
    <t>IRPF R$</t>
  </si>
  <si>
    <t>Gerente de Infraestrutura</t>
  </si>
  <si>
    <t>Cargos e Salários</t>
  </si>
  <si>
    <t>INSS - Função SE()</t>
  </si>
  <si>
    <t>INSS - Função PROCV()</t>
  </si>
  <si>
    <t>De</t>
  </si>
  <si>
    <t>Até</t>
  </si>
  <si>
    <t>Acima</t>
  </si>
  <si>
    <t>Teto</t>
  </si>
  <si>
    <t>Menor que</t>
  </si>
  <si>
    <t>Maior que</t>
  </si>
  <si>
    <t>Jovem Aprendiz</t>
  </si>
  <si>
    <t>Salário Base</t>
  </si>
  <si>
    <t>Base de cálculo</t>
  </si>
  <si>
    <t>Alíquota</t>
  </si>
  <si>
    <t>Dedução</t>
  </si>
  <si>
    <t>isento</t>
  </si>
  <si>
    <t>IRRF - PROCV()</t>
  </si>
  <si>
    <t>Sal Líquido</t>
  </si>
  <si>
    <t>Horas Extras</t>
  </si>
  <si>
    <t>Sal Hora</t>
  </si>
  <si>
    <t>H. Extra R$</t>
  </si>
  <si>
    <t>Sal Bruto</t>
  </si>
  <si>
    <t>FGTS</t>
  </si>
  <si>
    <t>Comissões e/ou premios</t>
  </si>
  <si>
    <t>Folha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</si>
</sst>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0" fillId="0" borderId="0" xfId="0" applyNumberFormat="1"/>
    <xf numFmtId="44" fontId="0" fillId="0" borderId="0" xfId="1" applyFont="1"/>
    <xf numFmtId="14" fontId="0" fillId="0" borderId="0" xfId="0" applyNumberFormat="1"/>
    <xf numFmtId="4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8" fontId="0" fillId="0" borderId="0" xfId="0" applyNumberFormat="1"/>
    <xf numFmtId="168" fontId="0" fillId="0" borderId="0" xfId="2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L24"/>
  <sheetViews>
    <sheetView zoomScaleNormal="100" workbookViewId="0">
      <selection activeCell="J19" sqref="J19"/>
    </sheetView>
  </sheetViews>
  <sheetFormatPr defaultRowHeight="15" x14ac:dyDescent="0.25"/>
  <cols>
    <col min="1" max="1" width="25.5703125" bestFit="1" customWidth="1"/>
    <col min="2" max="2" width="12.140625" bestFit="1" customWidth="1"/>
    <col min="4" max="4" width="10.5703125" bestFit="1" customWidth="1"/>
    <col min="5" max="5" width="6.7109375" bestFit="1" customWidth="1"/>
    <col min="6" max="6" width="4.5703125" bestFit="1" customWidth="1"/>
    <col min="8" max="8" width="10.7109375" bestFit="1" customWidth="1"/>
    <col min="9" max="9" width="27.7109375" bestFit="1" customWidth="1"/>
    <col min="10" max="12" width="13.28515625" bestFit="1" customWidth="1"/>
  </cols>
  <sheetData>
    <row r="1" spans="1:12" x14ac:dyDescent="0.25">
      <c r="A1" s="9" t="s">
        <v>68</v>
      </c>
      <c r="B1" s="9"/>
      <c r="E1" s="9" t="s">
        <v>56</v>
      </c>
      <c r="F1" s="9"/>
      <c r="H1" s="9" t="s">
        <v>69</v>
      </c>
      <c r="I1" s="9"/>
      <c r="J1" s="9"/>
      <c r="K1" s="9"/>
    </row>
    <row r="2" spans="1:12" x14ac:dyDescent="0.25">
      <c r="A2" s="1" t="s">
        <v>41</v>
      </c>
      <c r="B2" s="1" t="s">
        <v>55</v>
      </c>
      <c r="E2" t="s">
        <v>52</v>
      </c>
      <c r="F2" s="2">
        <v>0</v>
      </c>
      <c r="H2" t="s">
        <v>75</v>
      </c>
      <c r="I2" s="3">
        <v>1100.01</v>
      </c>
      <c r="J2" s="11">
        <v>7.4999999999999997E-2</v>
      </c>
    </row>
    <row r="3" spans="1:12" x14ac:dyDescent="0.25">
      <c r="A3" t="s">
        <v>42</v>
      </c>
      <c r="B3" s="3">
        <v>2597.5</v>
      </c>
      <c r="E3" t="s">
        <v>53</v>
      </c>
      <c r="F3" s="2">
        <v>0.3</v>
      </c>
      <c r="H3" t="s">
        <v>75</v>
      </c>
      <c r="I3" s="3">
        <v>2203.4899999999998</v>
      </c>
      <c r="J3" s="2">
        <v>0.09</v>
      </c>
    </row>
    <row r="4" spans="1:12" x14ac:dyDescent="0.25">
      <c r="A4" t="s">
        <v>48</v>
      </c>
      <c r="B4" s="3">
        <v>2078</v>
      </c>
      <c r="E4" t="s">
        <v>54</v>
      </c>
      <c r="F4" s="2">
        <v>0.6</v>
      </c>
      <c r="H4" t="s">
        <v>75</v>
      </c>
      <c r="I4" s="3">
        <v>3305.23</v>
      </c>
      <c r="J4" s="2">
        <v>0.12</v>
      </c>
    </row>
    <row r="5" spans="1:12" x14ac:dyDescent="0.25">
      <c r="A5" t="s">
        <v>67</v>
      </c>
      <c r="B5" s="3">
        <v>6000</v>
      </c>
      <c r="H5" t="s">
        <v>75</v>
      </c>
      <c r="I5" s="3">
        <v>6433.57</v>
      </c>
      <c r="J5" s="2">
        <v>0.14000000000000001</v>
      </c>
    </row>
    <row r="6" spans="1:12" x14ac:dyDescent="0.25">
      <c r="A6" t="s">
        <v>51</v>
      </c>
      <c r="B6" s="3">
        <v>3117</v>
      </c>
      <c r="H6" t="s">
        <v>76</v>
      </c>
      <c r="I6" s="3">
        <v>6433.57</v>
      </c>
      <c r="J6" t="s">
        <v>74</v>
      </c>
      <c r="K6" s="5">
        <v>900.6998000000001</v>
      </c>
    </row>
    <row r="7" spans="1:12" x14ac:dyDescent="0.25">
      <c r="A7" t="s">
        <v>77</v>
      </c>
      <c r="B7" s="3">
        <v>1039</v>
      </c>
      <c r="D7" s="5"/>
      <c r="E7" s="5"/>
    </row>
    <row r="8" spans="1:12" x14ac:dyDescent="0.25">
      <c r="A8" t="s">
        <v>46</v>
      </c>
      <c r="B8" s="3">
        <v>1870.2</v>
      </c>
    </row>
    <row r="9" spans="1:12" x14ac:dyDescent="0.25">
      <c r="A9" t="s">
        <v>43</v>
      </c>
      <c r="B9" s="3">
        <v>1558.5</v>
      </c>
      <c r="H9" s="9" t="s">
        <v>70</v>
      </c>
      <c r="I9" s="9"/>
      <c r="J9" s="9"/>
      <c r="K9" s="9"/>
    </row>
    <row r="10" spans="1:12" x14ac:dyDescent="0.25">
      <c r="A10" t="s">
        <v>47</v>
      </c>
      <c r="B10" s="3">
        <v>1870.2</v>
      </c>
      <c r="H10" t="s">
        <v>71</v>
      </c>
      <c r="I10" s="3">
        <v>0</v>
      </c>
      <c r="J10" s="11">
        <v>7.4999999999999997E-2</v>
      </c>
    </row>
    <row r="11" spans="1:12" x14ac:dyDescent="0.25">
      <c r="A11" t="s">
        <v>45</v>
      </c>
      <c r="B11" s="3">
        <v>2078</v>
      </c>
      <c r="H11" t="s">
        <v>72</v>
      </c>
      <c r="I11" s="3">
        <v>1100.01</v>
      </c>
      <c r="J11" s="2">
        <v>0.09</v>
      </c>
    </row>
    <row r="12" spans="1:12" x14ac:dyDescent="0.25">
      <c r="A12" t="s">
        <v>44</v>
      </c>
      <c r="B12" s="3">
        <v>1870.2</v>
      </c>
      <c r="H12" t="s">
        <v>72</v>
      </c>
      <c r="I12" s="3">
        <v>2203.4899999999998</v>
      </c>
      <c r="J12" s="2">
        <v>0.12</v>
      </c>
    </row>
    <row r="13" spans="1:12" x14ac:dyDescent="0.25">
      <c r="A13" t="s">
        <v>50</v>
      </c>
      <c r="B13" s="3">
        <v>1870.2</v>
      </c>
      <c r="H13" t="s">
        <v>72</v>
      </c>
      <c r="I13" s="3">
        <v>3305.23</v>
      </c>
      <c r="J13" s="2">
        <v>0.14000000000000001</v>
      </c>
    </row>
    <row r="14" spans="1:12" x14ac:dyDescent="0.25">
      <c r="A14" t="s">
        <v>49</v>
      </c>
      <c r="B14" s="3">
        <v>1870.2</v>
      </c>
      <c r="H14" t="s">
        <v>73</v>
      </c>
      <c r="I14" s="3">
        <v>6433.57</v>
      </c>
      <c r="J14" t="s">
        <v>74</v>
      </c>
      <c r="K14" s="5">
        <v>900.6998000000001</v>
      </c>
    </row>
    <row r="16" spans="1:12" x14ac:dyDescent="0.25">
      <c r="H16" s="9" t="s">
        <v>83</v>
      </c>
      <c r="I16" s="9"/>
      <c r="J16" s="9"/>
      <c r="K16" s="9"/>
      <c r="L16" s="12"/>
    </row>
    <row r="17" spans="8:12" x14ac:dyDescent="0.25">
      <c r="H17" t="s">
        <v>79</v>
      </c>
      <c r="J17" s="12" t="s">
        <v>80</v>
      </c>
      <c r="K17" s="2" t="s">
        <v>81</v>
      </c>
      <c r="L17" s="12"/>
    </row>
    <row r="18" spans="8:12" x14ac:dyDescent="0.25">
      <c r="H18" t="s">
        <v>71</v>
      </c>
      <c r="I18" s="3">
        <v>0</v>
      </c>
      <c r="J18" t="s">
        <v>82</v>
      </c>
      <c r="K18" s="3">
        <v>0</v>
      </c>
    </row>
    <row r="19" spans="8:12" x14ac:dyDescent="0.25">
      <c r="H19" t="s">
        <v>72</v>
      </c>
      <c r="I19" s="3">
        <v>1903.99</v>
      </c>
      <c r="J19" s="11">
        <v>7.4999999999999997E-2</v>
      </c>
      <c r="K19" s="3">
        <v>142.80000000000001</v>
      </c>
    </row>
    <row r="20" spans="8:12" x14ac:dyDescent="0.25">
      <c r="H20" t="s">
        <v>72</v>
      </c>
      <c r="I20" s="3">
        <v>2826.66</v>
      </c>
      <c r="J20" s="11">
        <v>0.15</v>
      </c>
      <c r="K20" s="3">
        <v>354.8</v>
      </c>
      <c r="L20" s="5"/>
    </row>
    <row r="21" spans="8:12" x14ac:dyDescent="0.25">
      <c r="H21" t="s">
        <v>72</v>
      </c>
      <c r="I21" s="3">
        <v>3751.06</v>
      </c>
      <c r="J21" s="11">
        <v>0.22500000000000001</v>
      </c>
      <c r="K21" s="3">
        <v>636.13</v>
      </c>
    </row>
    <row r="22" spans="8:12" x14ac:dyDescent="0.25">
      <c r="H22" t="s">
        <v>72</v>
      </c>
      <c r="I22" s="3">
        <v>4664.68</v>
      </c>
      <c r="J22" s="11">
        <v>0.27500000000000002</v>
      </c>
      <c r="K22" s="3">
        <v>869.36</v>
      </c>
    </row>
    <row r="24" spans="8:12" x14ac:dyDescent="0.25">
      <c r="I24" s="3"/>
      <c r="J24" s="5"/>
      <c r="K24" s="5"/>
    </row>
  </sheetData>
  <sortState ref="A3:B14">
    <sortCondition ref="A3"/>
  </sortState>
  <mergeCells count="5">
    <mergeCell ref="H16:K16"/>
    <mergeCell ref="H9:K9"/>
    <mergeCell ref="H1:K1"/>
    <mergeCell ref="E1:F1"/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S44"/>
  <sheetViews>
    <sheetView tabSelected="1" zoomScaleNormal="100" workbookViewId="0">
      <selection activeCell="E25" sqref="E25"/>
    </sheetView>
  </sheetViews>
  <sheetFormatPr defaultRowHeight="15" x14ac:dyDescent="0.25"/>
  <cols>
    <col min="2" max="2" width="33.42578125" bestFit="1" customWidth="1"/>
    <col min="3" max="3" width="11.5703125" bestFit="1" customWidth="1"/>
    <col min="4" max="4" width="25.5703125" bestFit="1" customWidth="1"/>
    <col min="5" max="5" width="8" bestFit="1" customWidth="1"/>
    <col min="6" max="6" width="14.5703125" bestFit="1" customWidth="1"/>
    <col min="7" max="7" width="9.7109375" bestFit="1" customWidth="1"/>
    <col min="8" max="8" width="10.5703125" bestFit="1" customWidth="1"/>
    <col min="9" max="9" width="12.28515625" bestFit="1" customWidth="1"/>
    <col min="10" max="10" width="13.140625" customWidth="1"/>
    <col min="11" max="11" width="14.5703125" bestFit="1" customWidth="1"/>
    <col min="12" max="12" width="9.5703125" customWidth="1"/>
    <col min="13" max="14" width="13.28515625" bestFit="1" customWidth="1"/>
    <col min="15" max="15" width="8.5703125" bestFit="1" customWidth="1"/>
    <col min="16" max="16" width="12.28515625" bestFit="1" customWidth="1"/>
    <col min="17" max="17" width="12.42578125" bestFit="1" customWidth="1"/>
    <col min="18" max="18" width="13.28515625" bestFit="1" customWidth="1"/>
    <col min="19" max="19" width="12.28515625" bestFit="1" customWidth="1"/>
  </cols>
  <sheetData>
    <row r="1" spans="1:19" ht="18.75" x14ac:dyDescent="0.3">
      <c r="A1" s="17" t="s">
        <v>91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x14ac:dyDescent="0.25">
      <c r="D2" s="10" t="s">
        <v>57</v>
      </c>
      <c r="E2" s="10"/>
    </row>
    <row r="3" spans="1:19" x14ac:dyDescent="0.25">
      <c r="D3" t="s">
        <v>58</v>
      </c>
      <c r="E3" t="s">
        <v>52</v>
      </c>
    </row>
    <row r="4" spans="1:19" x14ac:dyDescent="0.25">
      <c r="D4" t="s">
        <v>59</v>
      </c>
      <c r="E4" t="s">
        <v>53</v>
      </c>
    </row>
    <row r="5" spans="1:19" x14ac:dyDescent="0.25">
      <c r="D5" t="s">
        <v>60</v>
      </c>
      <c r="E5" t="s">
        <v>54</v>
      </c>
      <c r="H5" s="2">
        <v>0.5</v>
      </c>
      <c r="S5" s="16">
        <v>0.08</v>
      </c>
    </row>
    <row r="6" spans="1:19" s="14" customFormat="1" ht="30" x14ac:dyDescent="0.25">
      <c r="A6" s="14" t="s">
        <v>38</v>
      </c>
      <c r="B6" s="14" t="s">
        <v>37</v>
      </c>
      <c r="C6" s="14" t="s">
        <v>40</v>
      </c>
      <c r="D6" s="14" t="s">
        <v>39</v>
      </c>
      <c r="E6" s="14" t="s">
        <v>56</v>
      </c>
      <c r="F6" s="14" t="s">
        <v>55</v>
      </c>
      <c r="G6" s="14" t="s">
        <v>86</v>
      </c>
      <c r="H6" s="15" t="s">
        <v>85</v>
      </c>
      <c r="I6" s="15" t="s">
        <v>87</v>
      </c>
      <c r="J6" s="15" t="s">
        <v>90</v>
      </c>
      <c r="K6" s="15" t="s">
        <v>88</v>
      </c>
      <c r="L6" s="14" t="s">
        <v>62</v>
      </c>
      <c r="M6" s="14" t="s">
        <v>63</v>
      </c>
      <c r="N6" s="14" t="s">
        <v>78</v>
      </c>
      <c r="O6" s="14" t="s">
        <v>64</v>
      </c>
      <c r="P6" s="14" t="s">
        <v>65</v>
      </c>
      <c r="Q6" s="14" t="s">
        <v>66</v>
      </c>
      <c r="R6" s="14" t="s">
        <v>84</v>
      </c>
      <c r="S6" s="14" t="s">
        <v>89</v>
      </c>
    </row>
    <row r="7" spans="1:19" x14ac:dyDescent="0.25">
      <c r="A7">
        <v>2021001</v>
      </c>
      <c r="B7" s="6" t="s">
        <v>0</v>
      </c>
      <c r="C7" s="7">
        <v>44229</v>
      </c>
      <c r="D7" s="6" t="s">
        <v>45</v>
      </c>
      <c r="E7" s="4" t="str">
        <f ca="1">IF(TRUNC((TODAY()-C7)/365)&lt;1,$E$3,IF(TRUNC((TODAY()-C7)/365)&lt;3,$E$4,$E$5))</f>
        <v>Júnior</v>
      </c>
      <c r="F7" s="3">
        <f ca="1">VLOOKUP(D7,cargos,2)+VLOOKUP(D7,cargos,2)*VLOOKUP(E7,carreira,2)</f>
        <v>2078</v>
      </c>
      <c r="G7" s="3">
        <f ca="1">F7/220</f>
        <v>9.4454545454545453</v>
      </c>
      <c r="H7">
        <v>0</v>
      </c>
      <c r="I7" s="3">
        <f ca="1">(G7+G7*$H$5)*H7</f>
        <v>0</v>
      </c>
      <c r="J7" s="3">
        <v>0</v>
      </c>
      <c r="K7" s="3">
        <f ca="1">F7+I7+J7</f>
        <v>2078</v>
      </c>
      <c r="L7" s="13">
        <f ca="1">VLOOKUP(K7,inss,2)</f>
        <v>0.09</v>
      </c>
      <c r="M7" s="5">
        <f ca="1">IF(L7="Teto",900.7,F7*L7)</f>
        <v>187.01999999999998</v>
      </c>
      <c r="N7" s="5">
        <f ca="1">K7-M7</f>
        <v>1890.98</v>
      </c>
      <c r="O7" s="13" t="str">
        <f ca="1">VLOOKUP(N7,irrf,2)</f>
        <v>isento</v>
      </c>
      <c r="P7" s="3">
        <f ca="1">VLOOKUP(N7,irrf,3)</f>
        <v>0</v>
      </c>
      <c r="Q7" s="5">
        <f ca="1">IF(O7="isento",0,N7*O7-P7)</f>
        <v>0</v>
      </c>
      <c r="R7" s="5">
        <f ca="1">N7-Q7</f>
        <v>1890.98</v>
      </c>
      <c r="S7" s="5">
        <f ca="1">N7*8%</f>
        <v>151.2784</v>
      </c>
    </row>
    <row r="8" spans="1:19" x14ac:dyDescent="0.25">
      <c r="A8">
        <v>2021002</v>
      </c>
      <c r="B8" s="6" t="s">
        <v>1</v>
      </c>
      <c r="C8" s="7">
        <v>43863</v>
      </c>
      <c r="D8" s="6" t="s">
        <v>43</v>
      </c>
      <c r="E8" s="4" t="str">
        <f t="shared" ref="E8:E43" ca="1" si="0">IF(TRUNC((TODAY()-C8)/365)&lt;1,$E$3,IF(TRUNC((TODAY()-C8)/365)&lt;3,$E$4,$E$5))</f>
        <v>Pleno</v>
      </c>
      <c r="F8" s="3">
        <f t="shared" ref="F7:F43" ca="1" si="1">VLOOKUP(D8,cargos,2)+VLOOKUP(D8,cargos,2)*VLOOKUP(E8,carreira,2)</f>
        <v>2026.05</v>
      </c>
      <c r="G8" s="3">
        <f t="shared" ref="G8:G43" ca="1" si="2">F8/220</f>
        <v>9.2093181818181815</v>
      </c>
      <c r="H8">
        <v>2</v>
      </c>
      <c r="I8" s="3">
        <f t="shared" ref="I8:I43" ca="1" si="3">(G8+G8*$H$5)*H8</f>
        <v>27.627954545454543</v>
      </c>
      <c r="J8" s="3">
        <v>0</v>
      </c>
      <c r="K8" s="3">
        <f t="shared" ref="K8:K43" ca="1" si="4">F8+I8+J8</f>
        <v>2053.6779545454547</v>
      </c>
      <c r="L8" s="13">
        <f ca="1">VLOOKUP(K8,inss,2)</f>
        <v>0.09</v>
      </c>
      <c r="M8" s="5">
        <f ca="1">IF(L8="Teto",900.7,F8*L8)</f>
        <v>182.34449999999998</v>
      </c>
      <c r="N8" s="5">
        <f t="shared" ref="N8:N43" ca="1" si="5">K8-M8</f>
        <v>1871.3334545454547</v>
      </c>
      <c r="O8" s="13" t="str">
        <f ca="1">VLOOKUP(N8,irrf,2)</f>
        <v>isento</v>
      </c>
      <c r="P8" s="3">
        <f ca="1">VLOOKUP(N8,irrf,3)</f>
        <v>0</v>
      </c>
      <c r="Q8" s="5">
        <f t="shared" ref="Q8" ca="1" si="6">IF(O8="isento",0,N8*O8-P8)</f>
        <v>0</v>
      </c>
      <c r="R8" s="5">
        <f t="shared" ref="R8:R43" ca="1" si="7">N8-Q8</f>
        <v>1871.3334545454547</v>
      </c>
      <c r="S8" s="5">
        <f t="shared" ref="S8:S43" ca="1" si="8">N8*8%</f>
        <v>149.70667636363638</v>
      </c>
    </row>
    <row r="9" spans="1:19" x14ac:dyDescent="0.25">
      <c r="A9">
        <v>2021003</v>
      </c>
      <c r="B9" s="6" t="s">
        <v>2</v>
      </c>
      <c r="C9" s="7">
        <v>43863</v>
      </c>
      <c r="D9" s="6" t="s">
        <v>49</v>
      </c>
      <c r="E9" s="4" t="str">
        <f t="shared" ca="1" si="0"/>
        <v>Pleno</v>
      </c>
      <c r="F9" s="3">
        <f t="shared" ca="1" si="1"/>
        <v>2431.2600000000002</v>
      </c>
      <c r="G9" s="3">
        <f t="shared" ca="1" si="2"/>
        <v>11.051181818181819</v>
      </c>
      <c r="H9">
        <v>0</v>
      </c>
      <c r="I9" s="3">
        <f t="shared" ca="1" si="3"/>
        <v>0</v>
      </c>
      <c r="J9" s="3">
        <v>0</v>
      </c>
      <c r="K9" s="3">
        <f t="shared" ca="1" si="4"/>
        <v>2431.2600000000002</v>
      </c>
      <c r="L9" s="13">
        <f ca="1">VLOOKUP(K9,inss,2)</f>
        <v>0.12</v>
      </c>
      <c r="M9" s="5">
        <f ca="1">IF(L9="Teto",900.7,F9*L9)</f>
        <v>291.75120000000004</v>
      </c>
      <c r="N9" s="5">
        <f t="shared" ca="1" si="5"/>
        <v>2139.5088000000001</v>
      </c>
      <c r="O9" s="13">
        <f ca="1">VLOOKUP(N9,irrf,2)</f>
        <v>7.4999999999999997E-2</v>
      </c>
      <c r="P9" s="3">
        <f ca="1">VLOOKUP(N9,irrf,3)</f>
        <v>142.80000000000001</v>
      </c>
      <c r="Q9" s="5">
        <f ca="1">IF(O9="isento",0,N9*O9-P9)</f>
        <v>17.663159999999976</v>
      </c>
      <c r="R9" s="5">
        <f t="shared" ca="1" si="7"/>
        <v>2121.84564</v>
      </c>
      <c r="S9" s="5">
        <f t="shared" ca="1" si="8"/>
        <v>171.16070400000001</v>
      </c>
    </row>
    <row r="10" spans="1:19" x14ac:dyDescent="0.25">
      <c r="A10">
        <v>2021004</v>
      </c>
      <c r="B10" s="6" t="s">
        <v>3</v>
      </c>
      <c r="C10" s="7">
        <v>43498</v>
      </c>
      <c r="D10" s="6" t="s">
        <v>44</v>
      </c>
      <c r="E10" s="4" t="str">
        <f t="shared" ca="1" si="0"/>
        <v>Pleno</v>
      </c>
      <c r="F10" s="3">
        <f t="shared" ca="1" si="1"/>
        <v>2431.2600000000002</v>
      </c>
      <c r="G10" s="3">
        <f t="shared" ca="1" si="2"/>
        <v>11.051181818181819</v>
      </c>
      <c r="H10">
        <v>15</v>
      </c>
      <c r="I10" s="3">
        <f t="shared" ca="1" si="3"/>
        <v>248.65159090909094</v>
      </c>
      <c r="J10" s="3">
        <v>0</v>
      </c>
      <c r="K10" s="3">
        <f t="shared" ca="1" si="4"/>
        <v>2679.911590909091</v>
      </c>
      <c r="L10" s="13">
        <f ca="1">VLOOKUP(K10,inss,2)</f>
        <v>0.12</v>
      </c>
      <c r="M10" s="5">
        <f ca="1">IF(L10="Teto",900.7,F10*L10)</f>
        <v>291.75120000000004</v>
      </c>
      <c r="N10" s="5">
        <f t="shared" ca="1" si="5"/>
        <v>2388.1603909090909</v>
      </c>
      <c r="O10" s="13">
        <f ca="1">VLOOKUP(N10,irrf,2)</f>
        <v>7.4999999999999997E-2</v>
      </c>
      <c r="P10" s="3">
        <f ca="1">VLOOKUP(N10,irrf,3)</f>
        <v>142.80000000000001</v>
      </c>
      <c r="Q10" s="5">
        <f t="shared" ref="Q10:Q43" ca="1" si="9">IF(O10="isento",0,N10*O10-P10)</f>
        <v>36.3120293181818</v>
      </c>
      <c r="R10" s="5">
        <f t="shared" ca="1" si="7"/>
        <v>2351.848361590909</v>
      </c>
      <c r="S10" s="5">
        <f t="shared" ca="1" si="8"/>
        <v>191.05283127272727</v>
      </c>
    </row>
    <row r="11" spans="1:19" x14ac:dyDescent="0.25">
      <c r="A11">
        <v>2021005</v>
      </c>
      <c r="B11" s="6" t="s">
        <v>4</v>
      </c>
      <c r="C11" s="7">
        <v>43498</v>
      </c>
      <c r="D11" s="6" t="s">
        <v>67</v>
      </c>
      <c r="E11" s="4" t="str">
        <f t="shared" ca="1" si="0"/>
        <v>Pleno</v>
      </c>
      <c r="F11" s="3">
        <f t="shared" ca="1" si="1"/>
        <v>7800</v>
      </c>
      <c r="G11" s="3">
        <f t="shared" ca="1" si="2"/>
        <v>35.454545454545453</v>
      </c>
      <c r="H11">
        <v>12</v>
      </c>
      <c r="I11" s="3">
        <f t="shared" ca="1" si="3"/>
        <v>638.18181818181813</v>
      </c>
      <c r="J11" s="3">
        <v>0</v>
      </c>
      <c r="K11" s="3">
        <f t="shared" ca="1" si="4"/>
        <v>8438.181818181818</v>
      </c>
      <c r="L11" s="13" t="str">
        <f ca="1">VLOOKUP(K11,inss,2)</f>
        <v>Teto</v>
      </c>
      <c r="M11" s="5">
        <f ca="1">IF(L11="Teto",900.7,F11*L11)</f>
        <v>900.7</v>
      </c>
      <c r="N11" s="5">
        <f t="shared" ca="1" si="5"/>
        <v>7537.4818181818182</v>
      </c>
      <c r="O11" s="13">
        <f ca="1">VLOOKUP(N11,irrf,2)</f>
        <v>0.27500000000000002</v>
      </c>
      <c r="P11" s="3">
        <f ca="1">VLOOKUP(N11,irrf,3)</f>
        <v>869.36</v>
      </c>
      <c r="Q11" s="5">
        <f t="shared" ca="1" si="9"/>
        <v>1203.4475000000002</v>
      </c>
      <c r="R11" s="5">
        <f t="shared" ca="1" si="7"/>
        <v>6334.034318181818</v>
      </c>
      <c r="S11" s="5">
        <f t="shared" ca="1" si="8"/>
        <v>602.99854545454548</v>
      </c>
    </row>
    <row r="12" spans="1:19" x14ac:dyDescent="0.25">
      <c r="A12">
        <v>2021006</v>
      </c>
      <c r="B12" s="8" t="s">
        <v>5</v>
      </c>
      <c r="C12" s="7">
        <v>43498</v>
      </c>
      <c r="D12" s="6" t="s">
        <v>48</v>
      </c>
      <c r="E12" s="4" t="str">
        <f t="shared" ca="1" si="0"/>
        <v>Pleno</v>
      </c>
      <c r="F12" s="3">
        <f t="shared" ca="1" si="1"/>
        <v>2701.4</v>
      </c>
      <c r="G12" s="3">
        <f t="shared" ca="1" si="2"/>
        <v>12.279090909090909</v>
      </c>
      <c r="H12">
        <v>8</v>
      </c>
      <c r="I12" s="3">
        <f t="shared" ca="1" si="3"/>
        <v>147.3490909090909</v>
      </c>
      <c r="J12" s="3">
        <v>0</v>
      </c>
      <c r="K12" s="3">
        <f t="shared" ca="1" si="4"/>
        <v>2848.7490909090911</v>
      </c>
      <c r="L12" s="13">
        <f ca="1">VLOOKUP(K12,inss,2)</f>
        <v>0.12</v>
      </c>
      <c r="M12" s="5">
        <f ca="1">IF(L12="Teto",900.7,F12*L12)</f>
        <v>324.16800000000001</v>
      </c>
      <c r="N12" s="5">
        <f t="shared" ca="1" si="5"/>
        <v>2524.581090909091</v>
      </c>
      <c r="O12" s="13">
        <f ca="1">VLOOKUP(N12,irrf,2)</f>
        <v>7.4999999999999997E-2</v>
      </c>
      <c r="P12" s="3">
        <f ca="1">VLOOKUP(N12,irrf,3)</f>
        <v>142.80000000000001</v>
      </c>
      <c r="Q12" s="5">
        <f t="shared" ca="1" si="9"/>
        <v>46.543581818181821</v>
      </c>
      <c r="R12" s="5">
        <f t="shared" ca="1" si="7"/>
        <v>2478.0375090909092</v>
      </c>
      <c r="S12" s="5">
        <f t="shared" ca="1" si="8"/>
        <v>201.96648727272728</v>
      </c>
    </row>
    <row r="13" spans="1:19" x14ac:dyDescent="0.25">
      <c r="A13">
        <v>2021007</v>
      </c>
      <c r="B13" s="6" t="s">
        <v>6</v>
      </c>
      <c r="C13" s="7">
        <v>43133</v>
      </c>
      <c r="D13" s="6" t="s">
        <v>47</v>
      </c>
      <c r="E13" s="4" t="str">
        <f t="shared" ca="1" si="0"/>
        <v>Senior</v>
      </c>
      <c r="F13" s="3">
        <f t="shared" ca="1" si="1"/>
        <v>2992.3199999999997</v>
      </c>
      <c r="G13" s="3">
        <f t="shared" ca="1" si="2"/>
        <v>13.601454545454544</v>
      </c>
      <c r="H13">
        <v>0</v>
      </c>
      <c r="I13" s="3">
        <f t="shared" ca="1" si="3"/>
        <v>0</v>
      </c>
      <c r="J13" s="3">
        <v>0</v>
      </c>
      <c r="K13" s="3">
        <f t="shared" ca="1" si="4"/>
        <v>2992.3199999999997</v>
      </c>
      <c r="L13" s="13">
        <f ca="1">VLOOKUP(K13,inss,2)</f>
        <v>0.12</v>
      </c>
      <c r="M13" s="5">
        <f ca="1">IF(L13="Teto",900.7,F13*L13)</f>
        <v>359.07839999999993</v>
      </c>
      <c r="N13" s="5">
        <f t="shared" ca="1" si="5"/>
        <v>2633.2415999999998</v>
      </c>
      <c r="O13" s="13">
        <f ca="1">VLOOKUP(N13,irrf,2)</f>
        <v>7.4999999999999997E-2</v>
      </c>
      <c r="P13" s="3">
        <f ca="1">VLOOKUP(N13,irrf,3)</f>
        <v>142.80000000000001</v>
      </c>
      <c r="Q13" s="5">
        <f t="shared" ca="1" si="9"/>
        <v>54.693119999999965</v>
      </c>
      <c r="R13" s="5">
        <f t="shared" ca="1" si="7"/>
        <v>2578.5484799999999</v>
      </c>
      <c r="S13" s="5">
        <f t="shared" ca="1" si="8"/>
        <v>210.65932799999999</v>
      </c>
    </row>
    <row r="14" spans="1:19" x14ac:dyDescent="0.25">
      <c r="A14">
        <v>2021008</v>
      </c>
      <c r="B14" s="6" t="s">
        <v>7</v>
      </c>
      <c r="C14" s="7">
        <v>44229</v>
      </c>
      <c r="D14" s="6" t="s">
        <v>77</v>
      </c>
      <c r="E14" s="4" t="str">
        <f t="shared" ca="1" si="0"/>
        <v>Júnior</v>
      </c>
      <c r="F14" s="3">
        <f t="shared" ca="1" si="1"/>
        <v>1039</v>
      </c>
      <c r="G14" s="3">
        <f t="shared" ca="1" si="2"/>
        <v>4.7227272727272727</v>
      </c>
      <c r="H14">
        <v>7</v>
      </c>
      <c r="I14" s="3">
        <f t="shared" ca="1" si="3"/>
        <v>49.588636363636361</v>
      </c>
      <c r="J14" s="3">
        <v>0</v>
      </c>
      <c r="K14" s="3">
        <f t="shared" ca="1" si="4"/>
        <v>1088.5886363636364</v>
      </c>
      <c r="L14" s="13">
        <f ca="1">VLOOKUP(K14,inss,2)</f>
        <v>7.4999999999999997E-2</v>
      </c>
      <c r="M14" s="5">
        <f ca="1">IF(L14="Teto",900.7,F14*L14)</f>
        <v>77.924999999999997</v>
      </c>
      <c r="N14" s="5">
        <f t="shared" ca="1" si="5"/>
        <v>1010.6636363636364</v>
      </c>
      <c r="O14" s="13" t="str">
        <f ca="1">VLOOKUP(N14,irrf,2)</f>
        <v>isento</v>
      </c>
      <c r="P14" s="3">
        <f ca="1">VLOOKUP(N14,irrf,3)</f>
        <v>0</v>
      </c>
      <c r="Q14" s="5">
        <f t="shared" ca="1" si="9"/>
        <v>0</v>
      </c>
      <c r="R14" s="5">
        <f t="shared" ca="1" si="7"/>
        <v>1010.6636363636364</v>
      </c>
      <c r="S14" s="5">
        <f t="shared" ca="1" si="8"/>
        <v>80.853090909090923</v>
      </c>
    </row>
    <row r="15" spans="1:19" x14ac:dyDescent="0.25">
      <c r="A15">
        <v>2021009</v>
      </c>
      <c r="B15" s="6" t="s">
        <v>8</v>
      </c>
      <c r="C15" s="7">
        <v>43863</v>
      </c>
      <c r="D15" s="6" t="s">
        <v>42</v>
      </c>
      <c r="E15" s="4" t="str">
        <f t="shared" ca="1" si="0"/>
        <v>Pleno</v>
      </c>
      <c r="F15" s="3">
        <f t="shared" ca="1" si="1"/>
        <v>3376.75</v>
      </c>
      <c r="G15" s="3">
        <f t="shared" ca="1" si="2"/>
        <v>15.348863636363637</v>
      </c>
      <c r="H15">
        <v>9</v>
      </c>
      <c r="I15" s="3">
        <f t="shared" ca="1" si="3"/>
        <v>207.2096590909091</v>
      </c>
      <c r="J15" s="3">
        <v>0</v>
      </c>
      <c r="K15" s="3">
        <f t="shared" ca="1" si="4"/>
        <v>3583.9596590909091</v>
      </c>
      <c r="L15" s="13">
        <f ca="1">VLOOKUP(K15,inss,2)</f>
        <v>0.14000000000000001</v>
      </c>
      <c r="M15" s="5">
        <f ca="1">IF(L15="Teto",900.7,F15*L15)</f>
        <v>472.74500000000006</v>
      </c>
      <c r="N15" s="5">
        <f t="shared" ca="1" si="5"/>
        <v>3111.2146590909092</v>
      </c>
      <c r="O15" s="13">
        <f ca="1">VLOOKUP(N15,irrf,2)</f>
        <v>0.15</v>
      </c>
      <c r="P15" s="3">
        <f ca="1">VLOOKUP(N15,irrf,3)</f>
        <v>354.8</v>
      </c>
      <c r="Q15" s="5">
        <f t="shared" ca="1" si="9"/>
        <v>111.88219886363635</v>
      </c>
      <c r="R15" s="5">
        <f t="shared" ca="1" si="7"/>
        <v>2999.3324602272728</v>
      </c>
      <c r="S15" s="5">
        <f t="shared" ca="1" si="8"/>
        <v>248.89717272727273</v>
      </c>
    </row>
    <row r="16" spans="1:19" x14ac:dyDescent="0.25">
      <c r="A16">
        <v>2021010</v>
      </c>
      <c r="B16" s="6" t="s">
        <v>9</v>
      </c>
      <c r="C16" s="7">
        <v>43498</v>
      </c>
      <c r="D16" s="6" t="s">
        <v>46</v>
      </c>
      <c r="E16" s="4" t="str">
        <f t="shared" ca="1" si="0"/>
        <v>Pleno</v>
      </c>
      <c r="F16" s="3">
        <f t="shared" ca="1" si="1"/>
        <v>2431.2600000000002</v>
      </c>
      <c r="G16" s="3">
        <f t="shared" ca="1" si="2"/>
        <v>11.051181818181819</v>
      </c>
      <c r="H16">
        <v>6</v>
      </c>
      <c r="I16" s="3">
        <f t="shared" ca="1" si="3"/>
        <v>99.460636363636382</v>
      </c>
      <c r="J16" s="3">
        <v>200</v>
      </c>
      <c r="K16" s="3">
        <f t="shared" ca="1" si="4"/>
        <v>2730.7206363636365</v>
      </c>
      <c r="L16" s="13">
        <f ca="1">VLOOKUP(K16,inss,2)</f>
        <v>0.12</v>
      </c>
      <c r="M16" s="5">
        <f ca="1">IF(L16="Teto",900.7,F16*L16)</f>
        <v>291.75120000000004</v>
      </c>
      <c r="N16" s="5">
        <f t="shared" ca="1" si="5"/>
        <v>2438.9694363636363</v>
      </c>
      <c r="O16" s="13">
        <f ca="1">VLOOKUP(N16,irrf,2)</f>
        <v>7.4999999999999997E-2</v>
      </c>
      <c r="P16" s="3">
        <f ca="1">VLOOKUP(N16,irrf,3)</f>
        <v>142.80000000000001</v>
      </c>
      <c r="Q16" s="5">
        <f t="shared" ca="1" si="9"/>
        <v>40.122707727272712</v>
      </c>
      <c r="R16" s="5">
        <f t="shared" ca="1" si="7"/>
        <v>2398.8467286363634</v>
      </c>
      <c r="S16" s="5">
        <f t="shared" ca="1" si="8"/>
        <v>195.1175549090909</v>
      </c>
    </row>
    <row r="17" spans="1:19" x14ac:dyDescent="0.25">
      <c r="A17">
        <v>2021011</v>
      </c>
      <c r="B17" s="6" t="s">
        <v>10</v>
      </c>
      <c r="C17" s="7">
        <v>43498</v>
      </c>
      <c r="D17" s="6" t="s">
        <v>46</v>
      </c>
      <c r="E17" s="4" t="str">
        <f t="shared" ca="1" si="0"/>
        <v>Pleno</v>
      </c>
      <c r="F17" s="3">
        <f t="shared" ca="1" si="1"/>
        <v>2431.2600000000002</v>
      </c>
      <c r="G17" s="3">
        <f t="shared" ca="1" si="2"/>
        <v>11.051181818181819</v>
      </c>
      <c r="H17">
        <v>12</v>
      </c>
      <c r="I17" s="3">
        <f t="shared" ca="1" si="3"/>
        <v>198.92127272727276</v>
      </c>
      <c r="J17" s="3">
        <v>0</v>
      </c>
      <c r="K17" s="3">
        <f t="shared" ca="1" si="4"/>
        <v>2630.1812727272732</v>
      </c>
      <c r="L17" s="13">
        <f ca="1">VLOOKUP(K17,inss,2)</f>
        <v>0.12</v>
      </c>
      <c r="M17" s="5">
        <f ca="1">IF(L17="Teto",900.7,F17*L17)</f>
        <v>291.75120000000004</v>
      </c>
      <c r="N17" s="5">
        <f t="shared" ca="1" si="5"/>
        <v>2338.430072727273</v>
      </c>
      <c r="O17" s="13">
        <f ca="1">VLOOKUP(N17,irrf,2)</f>
        <v>7.4999999999999997E-2</v>
      </c>
      <c r="P17" s="3">
        <f ca="1">VLOOKUP(N17,irrf,3)</f>
        <v>142.80000000000001</v>
      </c>
      <c r="Q17" s="5">
        <f t="shared" ca="1" si="9"/>
        <v>32.582255454545447</v>
      </c>
      <c r="R17" s="5">
        <f t="shared" ca="1" si="7"/>
        <v>2305.8478172727278</v>
      </c>
      <c r="S17" s="5">
        <f t="shared" ca="1" si="8"/>
        <v>187.07440581818184</v>
      </c>
    </row>
    <row r="18" spans="1:19" x14ac:dyDescent="0.25">
      <c r="A18">
        <v>2021012</v>
      </c>
      <c r="B18" s="6" t="s">
        <v>11</v>
      </c>
      <c r="C18" s="7">
        <v>43498</v>
      </c>
      <c r="D18" s="6" t="s">
        <v>45</v>
      </c>
      <c r="E18" s="4" t="str">
        <f t="shared" ca="1" si="0"/>
        <v>Pleno</v>
      </c>
      <c r="F18" s="3">
        <f t="shared" ca="1" si="1"/>
        <v>2701.4</v>
      </c>
      <c r="G18" s="3">
        <f t="shared" ca="1" si="2"/>
        <v>12.279090909090909</v>
      </c>
      <c r="H18">
        <v>0</v>
      </c>
      <c r="I18" s="3">
        <f t="shared" ca="1" si="3"/>
        <v>0</v>
      </c>
      <c r="J18" s="3">
        <v>0</v>
      </c>
      <c r="K18" s="3">
        <f t="shared" ca="1" si="4"/>
        <v>2701.4</v>
      </c>
      <c r="L18" s="13">
        <f ca="1">VLOOKUP(K18,inss,2)</f>
        <v>0.12</v>
      </c>
      <c r="M18" s="5">
        <f ca="1">IF(L18="Teto",900.7,F18*L18)</f>
        <v>324.16800000000001</v>
      </c>
      <c r="N18" s="5">
        <f t="shared" ca="1" si="5"/>
        <v>2377.232</v>
      </c>
      <c r="O18" s="13">
        <f ca="1">VLOOKUP(N18,irrf,2)</f>
        <v>7.4999999999999997E-2</v>
      </c>
      <c r="P18" s="3">
        <f ca="1">VLOOKUP(N18,irrf,3)</f>
        <v>142.80000000000001</v>
      </c>
      <c r="Q18" s="5">
        <f t="shared" ca="1" si="9"/>
        <v>35.492399999999975</v>
      </c>
      <c r="R18" s="5">
        <f t="shared" ca="1" si="7"/>
        <v>2341.7395999999999</v>
      </c>
      <c r="S18" s="5">
        <f t="shared" ca="1" si="8"/>
        <v>190.17856</v>
      </c>
    </row>
    <row r="19" spans="1:19" x14ac:dyDescent="0.25">
      <c r="A19">
        <v>2021013</v>
      </c>
      <c r="B19" s="6" t="s">
        <v>12</v>
      </c>
      <c r="C19" s="7">
        <v>43133</v>
      </c>
      <c r="D19" s="6" t="s">
        <v>42</v>
      </c>
      <c r="E19" s="4" t="str">
        <f t="shared" ca="1" si="0"/>
        <v>Senior</v>
      </c>
      <c r="F19" s="3">
        <f t="shared" ca="1" si="1"/>
        <v>4156</v>
      </c>
      <c r="G19" s="3">
        <f t="shared" ca="1" si="2"/>
        <v>18.890909090909091</v>
      </c>
      <c r="H19">
        <v>0</v>
      </c>
      <c r="I19" s="3">
        <f t="shared" ca="1" si="3"/>
        <v>0</v>
      </c>
      <c r="J19" s="3">
        <v>0</v>
      </c>
      <c r="K19" s="3">
        <f t="shared" ca="1" si="4"/>
        <v>4156</v>
      </c>
      <c r="L19" s="13">
        <f ca="1">VLOOKUP(K19,inss,2)</f>
        <v>0.14000000000000001</v>
      </c>
      <c r="M19" s="5">
        <f ca="1">IF(L19="Teto",900.7,F19*L19)</f>
        <v>581.84</v>
      </c>
      <c r="N19" s="5">
        <f t="shared" ca="1" si="5"/>
        <v>3574.16</v>
      </c>
      <c r="O19" s="13">
        <f ca="1">VLOOKUP(N19,irrf,2)</f>
        <v>0.15</v>
      </c>
      <c r="P19" s="3">
        <f ca="1">VLOOKUP(N19,irrf,3)</f>
        <v>354.8</v>
      </c>
      <c r="Q19" s="5">
        <f t="shared" ca="1" si="9"/>
        <v>181.3239999999999</v>
      </c>
      <c r="R19" s="5">
        <f t="shared" ca="1" si="7"/>
        <v>3392.8359999999998</v>
      </c>
      <c r="S19" s="5">
        <f t="shared" ca="1" si="8"/>
        <v>285.93279999999999</v>
      </c>
    </row>
    <row r="20" spans="1:19" x14ac:dyDescent="0.25">
      <c r="A20">
        <v>2021014</v>
      </c>
      <c r="B20" s="6" t="s">
        <v>13</v>
      </c>
      <c r="C20" s="7">
        <v>43498</v>
      </c>
      <c r="D20" s="6" t="s">
        <v>47</v>
      </c>
      <c r="E20" s="4" t="str">
        <f t="shared" ca="1" si="0"/>
        <v>Pleno</v>
      </c>
      <c r="F20" s="3">
        <f t="shared" ca="1" si="1"/>
        <v>2431.2600000000002</v>
      </c>
      <c r="G20" s="3">
        <f t="shared" ca="1" si="2"/>
        <v>11.051181818181819</v>
      </c>
      <c r="H20">
        <v>1</v>
      </c>
      <c r="I20" s="3">
        <f t="shared" ca="1" si="3"/>
        <v>16.576772727272729</v>
      </c>
      <c r="J20" s="3">
        <v>0</v>
      </c>
      <c r="K20" s="3">
        <f t="shared" ca="1" si="4"/>
        <v>2447.836772727273</v>
      </c>
      <c r="L20" s="13">
        <f ca="1">VLOOKUP(K20,inss,2)</f>
        <v>0.12</v>
      </c>
      <c r="M20" s="5">
        <f ca="1">IF(L20="Teto",900.7,F20*L20)</f>
        <v>291.75120000000004</v>
      </c>
      <c r="N20" s="5">
        <f t="shared" ca="1" si="5"/>
        <v>2156.0855727272728</v>
      </c>
      <c r="O20" s="13">
        <f ca="1">VLOOKUP(N20,irrf,2)</f>
        <v>7.4999999999999997E-2</v>
      </c>
      <c r="P20" s="3">
        <f ca="1">VLOOKUP(N20,irrf,3)</f>
        <v>142.80000000000001</v>
      </c>
      <c r="Q20" s="5">
        <f t="shared" ca="1" si="9"/>
        <v>18.906417954545446</v>
      </c>
      <c r="R20" s="5">
        <f t="shared" ca="1" si="7"/>
        <v>2137.1791547727275</v>
      </c>
      <c r="S20" s="5">
        <f t="shared" ca="1" si="8"/>
        <v>172.48684581818182</v>
      </c>
    </row>
    <row r="21" spans="1:19" x14ac:dyDescent="0.25">
      <c r="A21">
        <v>2021015</v>
      </c>
      <c r="B21" s="6" t="s">
        <v>14</v>
      </c>
      <c r="C21" s="7">
        <v>44229</v>
      </c>
      <c r="D21" s="6" t="s">
        <v>50</v>
      </c>
      <c r="E21" s="4" t="str">
        <f t="shared" ca="1" si="0"/>
        <v>Júnior</v>
      </c>
      <c r="F21" s="3">
        <f t="shared" ca="1" si="1"/>
        <v>1870.2</v>
      </c>
      <c r="G21" s="3">
        <f t="shared" ca="1" si="2"/>
        <v>8.5009090909090919</v>
      </c>
      <c r="H21">
        <v>0</v>
      </c>
      <c r="I21" s="3">
        <f t="shared" ca="1" si="3"/>
        <v>0</v>
      </c>
      <c r="J21" s="3">
        <v>0</v>
      </c>
      <c r="K21" s="3">
        <f t="shared" ca="1" si="4"/>
        <v>1870.2</v>
      </c>
      <c r="L21" s="13">
        <f ca="1">VLOOKUP(K21,inss,2)</f>
        <v>0.09</v>
      </c>
      <c r="M21" s="5">
        <f ca="1">IF(L21="Teto",900.7,F21*L21)</f>
        <v>168.31800000000001</v>
      </c>
      <c r="N21" s="5">
        <f t="shared" ca="1" si="5"/>
        <v>1701.8820000000001</v>
      </c>
      <c r="O21" s="13" t="str">
        <f ca="1">VLOOKUP(N21,irrf,2)</f>
        <v>isento</v>
      </c>
      <c r="P21" s="3">
        <f ca="1">VLOOKUP(N21,irrf,3)</f>
        <v>0</v>
      </c>
      <c r="Q21" s="5">
        <f t="shared" ca="1" si="9"/>
        <v>0</v>
      </c>
      <c r="R21" s="5">
        <f t="shared" ca="1" si="7"/>
        <v>1701.8820000000001</v>
      </c>
      <c r="S21" s="5">
        <f t="shared" ca="1" si="8"/>
        <v>136.15056000000001</v>
      </c>
    </row>
    <row r="22" spans="1:19" x14ac:dyDescent="0.25">
      <c r="A22">
        <v>2021016</v>
      </c>
      <c r="B22" s="6" t="s">
        <v>15</v>
      </c>
      <c r="C22" s="7">
        <v>43863</v>
      </c>
      <c r="D22" s="6" t="s">
        <v>49</v>
      </c>
      <c r="E22" s="4" t="str">
        <f t="shared" ca="1" si="0"/>
        <v>Pleno</v>
      </c>
      <c r="F22" s="3">
        <f t="shared" ca="1" si="1"/>
        <v>2431.2600000000002</v>
      </c>
      <c r="G22" s="3">
        <f t="shared" ca="1" si="2"/>
        <v>11.051181818181819</v>
      </c>
      <c r="H22">
        <v>2</v>
      </c>
      <c r="I22" s="3">
        <f t="shared" ca="1" si="3"/>
        <v>33.153545454545458</v>
      </c>
      <c r="J22" s="3">
        <v>0</v>
      </c>
      <c r="K22" s="3">
        <f t="shared" ca="1" si="4"/>
        <v>2464.4135454545458</v>
      </c>
      <c r="L22" s="13">
        <f ca="1">VLOOKUP(K22,inss,2)</f>
        <v>0.12</v>
      </c>
      <c r="M22" s="5">
        <f ca="1">IF(L22="Teto",900.7,F22*L22)</f>
        <v>291.75120000000004</v>
      </c>
      <c r="N22" s="5">
        <f t="shared" ca="1" si="5"/>
        <v>2172.6623454545456</v>
      </c>
      <c r="O22" s="13">
        <f ca="1">VLOOKUP(N22,irrf,2)</f>
        <v>7.4999999999999997E-2</v>
      </c>
      <c r="P22" s="3">
        <f ca="1">VLOOKUP(N22,irrf,3)</f>
        <v>142.80000000000001</v>
      </c>
      <c r="Q22" s="5">
        <f t="shared" ca="1" si="9"/>
        <v>20.149675909090917</v>
      </c>
      <c r="R22" s="5">
        <f t="shared" ca="1" si="7"/>
        <v>2152.5126695454546</v>
      </c>
      <c r="S22" s="5">
        <f t="shared" ca="1" si="8"/>
        <v>173.81298763636366</v>
      </c>
    </row>
    <row r="23" spans="1:19" x14ac:dyDescent="0.25">
      <c r="A23">
        <v>2021017</v>
      </c>
      <c r="B23" s="6" t="s">
        <v>16</v>
      </c>
      <c r="C23" s="7">
        <v>43863</v>
      </c>
      <c r="D23" s="6" t="s">
        <v>43</v>
      </c>
      <c r="E23" s="4" t="str">
        <f t="shared" ca="1" si="0"/>
        <v>Pleno</v>
      </c>
      <c r="F23" s="3">
        <f t="shared" ca="1" si="1"/>
        <v>2026.05</v>
      </c>
      <c r="G23" s="3">
        <f t="shared" ca="1" si="2"/>
        <v>9.2093181818181815</v>
      </c>
      <c r="H23">
        <v>10</v>
      </c>
      <c r="I23" s="3">
        <f t="shared" ca="1" si="3"/>
        <v>138.13977272727271</v>
      </c>
      <c r="J23" s="3">
        <v>500</v>
      </c>
      <c r="K23" s="3">
        <f t="shared" ca="1" si="4"/>
        <v>2664.1897727272726</v>
      </c>
      <c r="L23" s="13">
        <f ca="1">VLOOKUP(K23,inss,2)</f>
        <v>0.12</v>
      </c>
      <c r="M23" s="5">
        <f ca="1">IF(L23="Teto",900.7,F23*L23)</f>
        <v>243.12599999999998</v>
      </c>
      <c r="N23" s="5">
        <f t="shared" ca="1" si="5"/>
        <v>2421.0637727272724</v>
      </c>
      <c r="O23" s="13">
        <f ca="1">VLOOKUP(N23,irrf,2)</f>
        <v>7.4999999999999997E-2</v>
      </c>
      <c r="P23" s="3">
        <f ca="1">VLOOKUP(N23,irrf,3)</f>
        <v>142.80000000000001</v>
      </c>
      <c r="Q23" s="5">
        <f t="shared" ca="1" si="9"/>
        <v>38.779782954545425</v>
      </c>
      <c r="R23" s="5">
        <f t="shared" ca="1" si="7"/>
        <v>2382.2839897727272</v>
      </c>
      <c r="S23" s="5">
        <f t="shared" ca="1" si="8"/>
        <v>193.68510181818181</v>
      </c>
    </row>
    <row r="24" spans="1:19" x14ac:dyDescent="0.25">
      <c r="A24">
        <v>2021018</v>
      </c>
      <c r="B24" s="6" t="s">
        <v>17</v>
      </c>
      <c r="C24" s="7">
        <v>43863</v>
      </c>
      <c r="D24" s="6" t="s">
        <v>43</v>
      </c>
      <c r="E24" s="4" t="str">
        <f t="shared" ca="1" si="0"/>
        <v>Pleno</v>
      </c>
      <c r="F24" s="3">
        <f t="shared" ca="1" si="1"/>
        <v>2026.05</v>
      </c>
      <c r="G24" s="3">
        <f t="shared" ca="1" si="2"/>
        <v>9.2093181818181815</v>
      </c>
      <c r="H24">
        <v>3</v>
      </c>
      <c r="I24" s="3">
        <f t="shared" ca="1" si="3"/>
        <v>41.441931818181814</v>
      </c>
      <c r="J24" s="3">
        <v>0</v>
      </c>
      <c r="K24" s="3">
        <f t="shared" ca="1" si="4"/>
        <v>2067.4919318181819</v>
      </c>
      <c r="L24" s="13">
        <f ca="1">VLOOKUP(K24,inss,2)</f>
        <v>0.09</v>
      </c>
      <c r="M24" s="5">
        <f ca="1">IF(L24="Teto",900.7,F24*L24)</f>
        <v>182.34449999999998</v>
      </c>
      <c r="N24" s="5">
        <f t="shared" ca="1" si="5"/>
        <v>1885.147431818182</v>
      </c>
      <c r="O24" s="13" t="str">
        <f ca="1">VLOOKUP(N24,irrf,2)</f>
        <v>isento</v>
      </c>
      <c r="P24" s="3">
        <f ca="1">VLOOKUP(N24,irrf,3)</f>
        <v>0</v>
      </c>
      <c r="Q24" s="5">
        <f t="shared" ca="1" si="9"/>
        <v>0</v>
      </c>
      <c r="R24" s="5">
        <f t="shared" ca="1" si="7"/>
        <v>1885.147431818182</v>
      </c>
      <c r="S24" s="5">
        <f t="shared" ca="1" si="8"/>
        <v>150.81179454545457</v>
      </c>
    </row>
    <row r="25" spans="1:19" x14ac:dyDescent="0.25">
      <c r="A25">
        <v>2021019</v>
      </c>
      <c r="B25" s="6" t="s">
        <v>18</v>
      </c>
      <c r="C25" s="7">
        <v>43498</v>
      </c>
      <c r="D25" s="6" t="s">
        <v>50</v>
      </c>
      <c r="E25" s="4" t="str">
        <f t="shared" ca="1" si="0"/>
        <v>Pleno</v>
      </c>
      <c r="F25" s="3">
        <f t="shared" ca="1" si="1"/>
        <v>2431.2600000000002</v>
      </c>
      <c r="G25" s="3">
        <f t="shared" ca="1" si="2"/>
        <v>11.051181818181819</v>
      </c>
      <c r="H25">
        <v>0</v>
      </c>
      <c r="I25" s="3">
        <f t="shared" ca="1" si="3"/>
        <v>0</v>
      </c>
      <c r="J25" s="3">
        <v>0</v>
      </c>
      <c r="K25" s="3">
        <f t="shared" ca="1" si="4"/>
        <v>2431.2600000000002</v>
      </c>
      <c r="L25" s="13">
        <f ca="1">VLOOKUP(K25,inss,2)</f>
        <v>0.12</v>
      </c>
      <c r="M25" s="5">
        <f ca="1">IF(L25="Teto",900.7,F25*L25)</f>
        <v>291.75120000000004</v>
      </c>
      <c r="N25" s="5">
        <f t="shared" ca="1" si="5"/>
        <v>2139.5088000000001</v>
      </c>
      <c r="O25" s="13">
        <f ca="1">VLOOKUP(N25,irrf,2)</f>
        <v>7.4999999999999997E-2</v>
      </c>
      <c r="P25" s="3">
        <f ca="1">VLOOKUP(N25,irrf,3)</f>
        <v>142.80000000000001</v>
      </c>
      <c r="Q25" s="5">
        <f t="shared" ca="1" si="9"/>
        <v>17.663159999999976</v>
      </c>
      <c r="R25" s="5">
        <f t="shared" ca="1" si="7"/>
        <v>2121.84564</v>
      </c>
      <c r="S25" s="5">
        <f t="shared" ca="1" si="8"/>
        <v>171.16070400000001</v>
      </c>
    </row>
    <row r="26" spans="1:19" x14ac:dyDescent="0.25">
      <c r="A26">
        <v>2021020</v>
      </c>
      <c r="B26" s="6" t="s">
        <v>19</v>
      </c>
      <c r="C26" s="7">
        <v>43133</v>
      </c>
      <c r="D26" s="6" t="s">
        <v>49</v>
      </c>
      <c r="E26" s="4" t="str">
        <f t="shared" ca="1" si="0"/>
        <v>Senior</v>
      </c>
      <c r="F26" s="3">
        <f t="shared" ca="1" si="1"/>
        <v>2992.3199999999997</v>
      </c>
      <c r="G26" s="3">
        <f t="shared" ca="1" si="2"/>
        <v>13.601454545454544</v>
      </c>
      <c r="H26">
        <v>1</v>
      </c>
      <c r="I26" s="3">
        <f t="shared" ca="1" si="3"/>
        <v>20.402181818181816</v>
      </c>
      <c r="J26" s="3">
        <v>0</v>
      </c>
      <c r="K26" s="3">
        <f t="shared" ca="1" si="4"/>
        <v>3012.7221818181815</v>
      </c>
      <c r="L26" s="13">
        <f ca="1">VLOOKUP(K26,inss,2)</f>
        <v>0.12</v>
      </c>
      <c r="M26" s="5">
        <f ca="1">IF(L26="Teto",900.7,F26*L26)</f>
        <v>359.07839999999993</v>
      </c>
      <c r="N26" s="5">
        <f t="shared" ca="1" si="5"/>
        <v>2653.6437818181817</v>
      </c>
      <c r="O26" s="13">
        <f ca="1">VLOOKUP(N26,irrf,2)</f>
        <v>7.4999999999999997E-2</v>
      </c>
      <c r="P26" s="3">
        <f ca="1">VLOOKUP(N26,irrf,3)</f>
        <v>142.80000000000001</v>
      </c>
      <c r="Q26" s="5">
        <f t="shared" ca="1" si="9"/>
        <v>56.223283636363618</v>
      </c>
      <c r="R26" s="5">
        <f t="shared" ca="1" si="7"/>
        <v>2597.4204981818179</v>
      </c>
      <c r="S26" s="5">
        <f t="shared" ca="1" si="8"/>
        <v>212.29150254545453</v>
      </c>
    </row>
    <row r="27" spans="1:19" x14ac:dyDescent="0.25">
      <c r="A27">
        <v>2021021</v>
      </c>
      <c r="B27" s="6" t="s">
        <v>20</v>
      </c>
      <c r="C27" s="7">
        <v>43133</v>
      </c>
      <c r="D27" s="6" t="s">
        <v>43</v>
      </c>
      <c r="E27" s="4" t="str">
        <f t="shared" ca="1" si="0"/>
        <v>Senior</v>
      </c>
      <c r="F27" s="3">
        <f t="shared" ca="1" si="1"/>
        <v>2493.6</v>
      </c>
      <c r="G27" s="3">
        <f t="shared" ca="1" si="2"/>
        <v>11.334545454545454</v>
      </c>
      <c r="H27">
        <v>0</v>
      </c>
      <c r="I27" s="3">
        <f t="shared" ca="1" si="3"/>
        <v>0</v>
      </c>
      <c r="J27" s="3">
        <v>0</v>
      </c>
      <c r="K27" s="3">
        <f t="shared" ca="1" si="4"/>
        <v>2493.6</v>
      </c>
      <c r="L27" s="13">
        <f ca="1">VLOOKUP(K27,inss,2)</f>
        <v>0.12</v>
      </c>
      <c r="M27" s="5">
        <f ca="1">IF(L27="Teto",900.7,F27*L27)</f>
        <v>299.23199999999997</v>
      </c>
      <c r="N27" s="5">
        <f t="shared" ca="1" si="5"/>
        <v>2194.3679999999999</v>
      </c>
      <c r="O27" s="13">
        <f ca="1">VLOOKUP(N27,irrf,2)</f>
        <v>7.4999999999999997E-2</v>
      </c>
      <c r="P27" s="3">
        <f ca="1">VLOOKUP(N27,irrf,3)</f>
        <v>142.80000000000001</v>
      </c>
      <c r="Q27" s="5">
        <f t="shared" ca="1" si="9"/>
        <v>21.777599999999978</v>
      </c>
      <c r="R27" s="5">
        <f t="shared" ca="1" si="7"/>
        <v>2172.5904</v>
      </c>
      <c r="S27" s="5">
        <f t="shared" ca="1" si="8"/>
        <v>175.54944</v>
      </c>
    </row>
    <row r="28" spans="1:19" x14ac:dyDescent="0.25">
      <c r="A28">
        <v>2021022</v>
      </c>
      <c r="B28" s="6" t="s">
        <v>21</v>
      </c>
      <c r="C28" s="7">
        <v>44229</v>
      </c>
      <c r="D28" s="6" t="s">
        <v>50</v>
      </c>
      <c r="E28" s="4" t="str">
        <f t="shared" ca="1" si="0"/>
        <v>Júnior</v>
      </c>
      <c r="F28" s="3">
        <f t="shared" ca="1" si="1"/>
        <v>1870.2</v>
      </c>
      <c r="G28" s="3">
        <f t="shared" ca="1" si="2"/>
        <v>8.5009090909090919</v>
      </c>
      <c r="H28">
        <v>0</v>
      </c>
      <c r="I28" s="3">
        <f t="shared" ca="1" si="3"/>
        <v>0</v>
      </c>
      <c r="J28" s="3">
        <v>0</v>
      </c>
      <c r="K28" s="3">
        <f t="shared" ca="1" si="4"/>
        <v>1870.2</v>
      </c>
      <c r="L28" s="13">
        <f ca="1">VLOOKUP(K28,inss,2)</f>
        <v>0.09</v>
      </c>
      <c r="M28" s="5">
        <f ca="1">IF(L28="Teto",900.7,F28*L28)</f>
        <v>168.31800000000001</v>
      </c>
      <c r="N28" s="5">
        <f t="shared" ca="1" si="5"/>
        <v>1701.8820000000001</v>
      </c>
      <c r="O28" s="13" t="str">
        <f ca="1">VLOOKUP(N28,irrf,2)</f>
        <v>isento</v>
      </c>
      <c r="P28" s="3">
        <f ca="1">VLOOKUP(N28,irrf,3)</f>
        <v>0</v>
      </c>
      <c r="Q28" s="5">
        <f t="shared" ca="1" si="9"/>
        <v>0</v>
      </c>
      <c r="R28" s="5">
        <f t="shared" ca="1" si="7"/>
        <v>1701.8820000000001</v>
      </c>
      <c r="S28" s="5">
        <f t="shared" ca="1" si="8"/>
        <v>136.15056000000001</v>
      </c>
    </row>
    <row r="29" spans="1:19" x14ac:dyDescent="0.25">
      <c r="A29">
        <v>2021023</v>
      </c>
      <c r="B29" s="6" t="s">
        <v>22</v>
      </c>
      <c r="C29" s="7">
        <v>43863</v>
      </c>
      <c r="D29" s="6" t="s">
        <v>47</v>
      </c>
      <c r="E29" s="4" t="str">
        <f t="shared" ca="1" si="0"/>
        <v>Pleno</v>
      </c>
      <c r="F29" s="3">
        <f t="shared" ca="1" si="1"/>
        <v>2431.2600000000002</v>
      </c>
      <c r="G29" s="3">
        <f t="shared" ca="1" si="2"/>
        <v>11.051181818181819</v>
      </c>
      <c r="H29">
        <v>0</v>
      </c>
      <c r="I29" s="3">
        <f t="shared" ca="1" si="3"/>
        <v>0</v>
      </c>
      <c r="J29" s="3">
        <v>0</v>
      </c>
      <c r="K29" s="3">
        <f t="shared" ca="1" si="4"/>
        <v>2431.2600000000002</v>
      </c>
      <c r="L29" s="13">
        <f ca="1">VLOOKUP(K29,inss,2)</f>
        <v>0.12</v>
      </c>
      <c r="M29" s="5">
        <f ca="1">IF(L29="Teto",900.7,F29*L29)</f>
        <v>291.75120000000004</v>
      </c>
      <c r="N29" s="5">
        <f t="shared" ca="1" si="5"/>
        <v>2139.5088000000001</v>
      </c>
      <c r="O29" s="13">
        <f ca="1">VLOOKUP(N29,irrf,2)</f>
        <v>7.4999999999999997E-2</v>
      </c>
      <c r="P29" s="3">
        <f ca="1">VLOOKUP(N29,irrf,3)</f>
        <v>142.80000000000001</v>
      </c>
      <c r="Q29" s="5">
        <f t="shared" ca="1" si="9"/>
        <v>17.663159999999976</v>
      </c>
      <c r="R29" s="5">
        <f t="shared" ca="1" si="7"/>
        <v>2121.84564</v>
      </c>
      <c r="S29" s="5">
        <f t="shared" ca="1" si="8"/>
        <v>171.16070400000001</v>
      </c>
    </row>
    <row r="30" spans="1:19" x14ac:dyDescent="0.25">
      <c r="A30">
        <v>2021024</v>
      </c>
      <c r="B30" s="6" t="s">
        <v>23</v>
      </c>
      <c r="C30" s="7">
        <v>43863</v>
      </c>
      <c r="D30" s="6" t="s">
        <v>45</v>
      </c>
      <c r="E30" s="4" t="str">
        <f t="shared" ca="1" si="0"/>
        <v>Pleno</v>
      </c>
      <c r="F30" s="3">
        <f t="shared" ca="1" si="1"/>
        <v>2701.4</v>
      </c>
      <c r="G30" s="3">
        <f t="shared" ca="1" si="2"/>
        <v>12.279090909090909</v>
      </c>
      <c r="H30">
        <v>0</v>
      </c>
      <c r="I30" s="3">
        <f t="shared" ca="1" si="3"/>
        <v>0</v>
      </c>
      <c r="J30" s="3">
        <v>300</v>
      </c>
      <c r="K30" s="3">
        <f t="shared" ca="1" si="4"/>
        <v>3001.4</v>
      </c>
      <c r="L30" s="13">
        <f ca="1">VLOOKUP(K30,inss,2)</f>
        <v>0.12</v>
      </c>
      <c r="M30" s="5">
        <f ca="1">IF(L30="Teto",900.7,F30*L30)</f>
        <v>324.16800000000001</v>
      </c>
      <c r="N30" s="5">
        <f t="shared" ca="1" si="5"/>
        <v>2677.232</v>
      </c>
      <c r="O30" s="13">
        <f ca="1">VLOOKUP(N30,irrf,2)</f>
        <v>7.4999999999999997E-2</v>
      </c>
      <c r="P30" s="3">
        <f ca="1">VLOOKUP(N30,irrf,3)</f>
        <v>142.80000000000001</v>
      </c>
      <c r="Q30" s="5">
        <f t="shared" ca="1" si="9"/>
        <v>57.992399999999975</v>
      </c>
      <c r="R30" s="5">
        <f t="shared" ca="1" si="7"/>
        <v>2619.2395999999999</v>
      </c>
      <c r="S30" s="5">
        <f t="shared" ca="1" si="8"/>
        <v>214.17856</v>
      </c>
    </row>
    <row r="31" spans="1:19" x14ac:dyDescent="0.25">
      <c r="A31">
        <v>2021025</v>
      </c>
      <c r="B31" s="6" t="s">
        <v>24</v>
      </c>
      <c r="C31" s="7">
        <v>43863</v>
      </c>
      <c r="D31" s="6" t="s">
        <v>44</v>
      </c>
      <c r="E31" s="4" t="str">
        <f t="shared" ca="1" si="0"/>
        <v>Pleno</v>
      </c>
      <c r="F31" s="3">
        <f t="shared" ca="1" si="1"/>
        <v>2431.2600000000002</v>
      </c>
      <c r="G31" s="3">
        <f t="shared" ca="1" si="2"/>
        <v>11.051181818181819</v>
      </c>
      <c r="H31">
        <v>3</v>
      </c>
      <c r="I31" s="3">
        <f t="shared" ca="1" si="3"/>
        <v>49.730318181818191</v>
      </c>
      <c r="J31" s="3">
        <v>0</v>
      </c>
      <c r="K31" s="3">
        <f t="shared" ca="1" si="4"/>
        <v>2480.9903181818186</v>
      </c>
      <c r="L31" s="13">
        <f ca="1">VLOOKUP(K31,inss,2)</f>
        <v>0.12</v>
      </c>
      <c r="M31" s="5">
        <f ca="1">IF(L31="Teto",900.7,F31*L31)</f>
        <v>291.75120000000004</v>
      </c>
      <c r="N31" s="5">
        <f t="shared" ca="1" si="5"/>
        <v>2189.2391181818184</v>
      </c>
      <c r="O31" s="13">
        <f ca="1">VLOOKUP(N31,irrf,2)</f>
        <v>7.4999999999999997E-2</v>
      </c>
      <c r="P31" s="3">
        <f ca="1">VLOOKUP(N31,irrf,3)</f>
        <v>142.80000000000001</v>
      </c>
      <c r="Q31" s="5">
        <f t="shared" ca="1" si="9"/>
        <v>21.392933863636358</v>
      </c>
      <c r="R31" s="5">
        <f t="shared" ca="1" si="7"/>
        <v>2167.8461843181822</v>
      </c>
      <c r="S31" s="5">
        <f t="shared" ca="1" si="8"/>
        <v>175.13912945454547</v>
      </c>
    </row>
    <row r="32" spans="1:19" x14ac:dyDescent="0.25">
      <c r="A32">
        <v>2021026</v>
      </c>
      <c r="B32" s="6" t="s">
        <v>25</v>
      </c>
      <c r="C32" s="7">
        <v>43863</v>
      </c>
      <c r="D32" s="6" t="s">
        <v>44</v>
      </c>
      <c r="E32" s="4" t="str">
        <f t="shared" ca="1" si="0"/>
        <v>Pleno</v>
      </c>
      <c r="F32" s="3">
        <f t="shared" ca="1" si="1"/>
        <v>2431.2600000000002</v>
      </c>
      <c r="G32" s="3">
        <f t="shared" ca="1" si="2"/>
        <v>11.051181818181819</v>
      </c>
      <c r="H32">
        <v>5</v>
      </c>
      <c r="I32" s="3">
        <f t="shared" ca="1" si="3"/>
        <v>82.883863636363643</v>
      </c>
      <c r="J32" s="3">
        <v>0</v>
      </c>
      <c r="K32" s="3">
        <f t="shared" ca="1" si="4"/>
        <v>2514.1438636363637</v>
      </c>
      <c r="L32" s="13">
        <f ca="1">VLOOKUP(K32,inss,2)</f>
        <v>0.12</v>
      </c>
      <c r="M32" s="5">
        <f ca="1">IF(L32="Teto",900.7,F32*L32)</f>
        <v>291.75120000000004</v>
      </c>
      <c r="N32" s="5">
        <f t="shared" ca="1" si="5"/>
        <v>2222.3926636363635</v>
      </c>
      <c r="O32" s="13">
        <f ca="1">VLOOKUP(N32,irrf,2)</f>
        <v>7.4999999999999997E-2</v>
      </c>
      <c r="P32" s="3">
        <f ca="1">VLOOKUP(N32,irrf,3)</f>
        <v>142.80000000000001</v>
      </c>
      <c r="Q32" s="5">
        <f t="shared" ca="1" si="9"/>
        <v>23.879449772727241</v>
      </c>
      <c r="R32" s="5">
        <f t="shared" ca="1" si="7"/>
        <v>2198.5132138636363</v>
      </c>
      <c r="S32" s="5">
        <f t="shared" ca="1" si="8"/>
        <v>177.79141309090909</v>
      </c>
    </row>
    <row r="33" spans="1:19" x14ac:dyDescent="0.25">
      <c r="A33">
        <v>2021027</v>
      </c>
      <c r="B33" s="6" t="s">
        <v>26</v>
      </c>
      <c r="C33" s="7">
        <v>43863</v>
      </c>
      <c r="D33" s="6" t="s">
        <v>48</v>
      </c>
      <c r="E33" s="4" t="str">
        <f t="shared" ca="1" si="0"/>
        <v>Pleno</v>
      </c>
      <c r="F33" s="3">
        <f t="shared" ca="1" si="1"/>
        <v>2701.4</v>
      </c>
      <c r="G33" s="3">
        <f t="shared" ca="1" si="2"/>
        <v>12.279090909090909</v>
      </c>
      <c r="I33" s="3">
        <f t="shared" ca="1" si="3"/>
        <v>0</v>
      </c>
      <c r="J33" s="3">
        <v>0</v>
      </c>
      <c r="K33" s="3">
        <f t="shared" ca="1" si="4"/>
        <v>2701.4</v>
      </c>
      <c r="L33" s="13">
        <f ca="1">VLOOKUP(K33,inss,2)</f>
        <v>0.12</v>
      </c>
      <c r="M33" s="5">
        <f ca="1">IF(L33="Teto",900.7,F33*L33)</f>
        <v>324.16800000000001</v>
      </c>
      <c r="N33" s="5">
        <f t="shared" ca="1" si="5"/>
        <v>2377.232</v>
      </c>
      <c r="O33" s="13">
        <f ca="1">VLOOKUP(N33,irrf,2)</f>
        <v>7.4999999999999997E-2</v>
      </c>
      <c r="P33" s="3">
        <f ca="1">VLOOKUP(N33,irrf,3)</f>
        <v>142.80000000000001</v>
      </c>
      <c r="Q33" s="5">
        <f t="shared" ca="1" si="9"/>
        <v>35.492399999999975</v>
      </c>
      <c r="R33" s="5">
        <f t="shared" ca="1" si="7"/>
        <v>2341.7395999999999</v>
      </c>
      <c r="S33" s="5">
        <f t="shared" ca="1" si="8"/>
        <v>190.17856</v>
      </c>
    </row>
    <row r="34" spans="1:19" x14ac:dyDescent="0.25">
      <c r="A34">
        <v>2021028</v>
      </c>
      <c r="B34" s="6" t="s">
        <v>27</v>
      </c>
      <c r="C34" s="7">
        <v>43498</v>
      </c>
      <c r="D34" s="6" t="s">
        <v>49</v>
      </c>
      <c r="E34" s="4" t="str">
        <f t="shared" ca="1" si="0"/>
        <v>Pleno</v>
      </c>
      <c r="F34" s="3">
        <f t="shared" ca="1" si="1"/>
        <v>2431.2600000000002</v>
      </c>
      <c r="G34" s="3">
        <f t="shared" ca="1" si="2"/>
        <v>11.051181818181819</v>
      </c>
      <c r="H34">
        <v>10</v>
      </c>
      <c r="I34" s="3">
        <f t="shared" ca="1" si="3"/>
        <v>165.76772727272729</v>
      </c>
      <c r="J34" s="3">
        <v>0</v>
      </c>
      <c r="K34" s="3">
        <f t="shared" ca="1" si="4"/>
        <v>2597.0277272727276</v>
      </c>
      <c r="L34" s="13">
        <f ca="1">VLOOKUP(K34,inss,2)</f>
        <v>0.12</v>
      </c>
      <c r="M34" s="5">
        <f ca="1">IF(L34="Teto",900.7,F34*L34)</f>
        <v>291.75120000000004</v>
      </c>
      <c r="N34" s="5">
        <f t="shared" ca="1" si="5"/>
        <v>2305.2765272727274</v>
      </c>
      <c r="O34" s="13">
        <f ca="1">VLOOKUP(N34,irrf,2)</f>
        <v>7.4999999999999997E-2</v>
      </c>
      <c r="P34" s="3">
        <f ca="1">VLOOKUP(N34,irrf,3)</f>
        <v>142.80000000000001</v>
      </c>
      <c r="Q34" s="5">
        <f t="shared" ca="1" si="9"/>
        <v>30.095739545454535</v>
      </c>
      <c r="R34" s="5">
        <f t="shared" ca="1" si="7"/>
        <v>2275.1807877272731</v>
      </c>
      <c r="S34" s="5">
        <f t="shared" ca="1" si="8"/>
        <v>184.4221221818182</v>
      </c>
    </row>
    <row r="35" spans="1:19" x14ac:dyDescent="0.25">
      <c r="A35">
        <v>2021029</v>
      </c>
      <c r="B35" s="6" t="s">
        <v>28</v>
      </c>
      <c r="C35" s="7">
        <v>44229</v>
      </c>
      <c r="D35" s="6" t="s">
        <v>48</v>
      </c>
      <c r="E35" s="4" t="str">
        <f t="shared" ca="1" si="0"/>
        <v>Júnior</v>
      </c>
      <c r="F35" s="3">
        <f t="shared" ca="1" si="1"/>
        <v>2078</v>
      </c>
      <c r="G35" s="3">
        <f t="shared" ca="1" si="2"/>
        <v>9.4454545454545453</v>
      </c>
      <c r="H35">
        <v>0</v>
      </c>
      <c r="I35" s="3">
        <f t="shared" ca="1" si="3"/>
        <v>0</v>
      </c>
      <c r="J35" s="3">
        <v>0</v>
      </c>
      <c r="K35" s="3">
        <f t="shared" ca="1" si="4"/>
        <v>2078</v>
      </c>
      <c r="L35" s="13">
        <f ca="1">VLOOKUP(K35,inss,2)</f>
        <v>0.09</v>
      </c>
      <c r="M35" s="5">
        <f ca="1">IF(L35="Teto",900.7,F35*L35)</f>
        <v>187.01999999999998</v>
      </c>
      <c r="N35" s="5">
        <f t="shared" ca="1" si="5"/>
        <v>1890.98</v>
      </c>
      <c r="O35" s="13" t="str">
        <f ca="1">VLOOKUP(N35,irrf,2)</f>
        <v>isento</v>
      </c>
      <c r="P35" s="3">
        <f ca="1">VLOOKUP(N35,irrf,3)</f>
        <v>0</v>
      </c>
      <c r="Q35" s="5">
        <f t="shared" ca="1" si="9"/>
        <v>0</v>
      </c>
      <c r="R35" s="5">
        <f t="shared" ca="1" si="7"/>
        <v>1890.98</v>
      </c>
      <c r="S35" s="5">
        <f t="shared" ca="1" si="8"/>
        <v>151.2784</v>
      </c>
    </row>
    <row r="36" spans="1:19" x14ac:dyDescent="0.25">
      <c r="A36">
        <v>2021030</v>
      </c>
      <c r="B36" s="6" t="s">
        <v>29</v>
      </c>
      <c r="C36" s="7">
        <v>43498</v>
      </c>
      <c r="D36" s="6" t="s">
        <v>42</v>
      </c>
      <c r="E36" s="4" t="str">
        <f t="shared" ca="1" si="0"/>
        <v>Pleno</v>
      </c>
      <c r="F36" s="3">
        <f t="shared" ca="1" si="1"/>
        <v>3376.75</v>
      </c>
      <c r="G36" s="3">
        <f t="shared" ca="1" si="2"/>
        <v>15.348863636363637</v>
      </c>
      <c r="H36">
        <v>0</v>
      </c>
      <c r="I36" s="3">
        <f t="shared" ca="1" si="3"/>
        <v>0</v>
      </c>
      <c r="J36" s="3">
        <v>0</v>
      </c>
      <c r="K36" s="3">
        <f t="shared" ca="1" si="4"/>
        <v>3376.75</v>
      </c>
      <c r="L36" s="13">
        <f ca="1">VLOOKUP(K36,inss,2)</f>
        <v>0.14000000000000001</v>
      </c>
      <c r="M36" s="5">
        <f ca="1">IF(L36="Teto",900.7,F36*L36)</f>
        <v>472.74500000000006</v>
      </c>
      <c r="N36" s="5">
        <f t="shared" ca="1" si="5"/>
        <v>2904.0050000000001</v>
      </c>
      <c r="O36" s="13">
        <f ca="1">VLOOKUP(N36,irrf,2)</f>
        <v>0.15</v>
      </c>
      <c r="P36" s="3">
        <f ca="1">VLOOKUP(N36,irrf,3)</f>
        <v>354.8</v>
      </c>
      <c r="Q36" s="5">
        <f t="shared" ca="1" si="9"/>
        <v>80.800749999999994</v>
      </c>
      <c r="R36" s="5">
        <f t="shared" ca="1" si="7"/>
        <v>2823.2042500000002</v>
      </c>
      <c r="S36" s="5">
        <f t="shared" ca="1" si="8"/>
        <v>232.32040000000001</v>
      </c>
    </row>
    <row r="37" spans="1:19" x14ac:dyDescent="0.25">
      <c r="A37">
        <v>2021031</v>
      </c>
      <c r="B37" s="6" t="s">
        <v>30</v>
      </c>
      <c r="C37" s="7">
        <v>43133</v>
      </c>
      <c r="D37" s="6" t="s">
        <v>46</v>
      </c>
      <c r="E37" s="4" t="str">
        <f t="shared" ca="1" si="0"/>
        <v>Senior</v>
      </c>
      <c r="F37" s="3">
        <f t="shared" ca="1" si="1"/>
        <v>2992.3199999999997</v>
      </c>
      <c r="G37" s="3">
        <f t="shared" ca="1" si="2"/>
        <v>13.601454545454544</v>
      </c>
      <c r="H37">
        <v>0</v>
      </c>
      <c r="I37" s="3">
        <f t="shared" ca="1" si="3"/>
        <v>0</v>
      </c>
      <c r="J37" s="3">
        <v>0</v>
      </c>
      <c r="K37" s="3">
        <f t="shared" ca="1" si="4"/>
        <v>2992.3199999999997</v>
      </c>
      <c r="L37" s="13">
        <f ca="1">VLOOKUP(K37,inss,2)</f>
        <v>0.12</v>
      </c>
      <c r="M37" s="5">
        <f ca="1">IF(L37="Teto",900.7,F37*L37)</f>
        <v>359.07839999999993</v>
      </c>
      <c r="N37" s="5">
        <f t="shared" ca="1" si="5"/>
        <v>2633.2415999999998</v>
      </c>
      <c r="O37" s="13">
        <f ca="1">VLOOKUP(N37,irrf,2)</f>
        <v>7.4999999999999997E-2</v>
      </c>
      <c r="P37" s="3">
        <f ca="1">VLOOKUP(N37,irrf,3)</f>
        <v>142.80000000000001</v>
      </c>
      <c r="Q37" s="5">
        <f t="shared" ca="1" si="9"/>
        <v>54.693119999999965</v>
      </c>
      <c r="R37" s="5">
        <f t="shared" ca="1" si="7"/>
        <v>2578.5484799999999</v>
      </c>
      <c r="S37" s="5">
        <f t="shared" ca="1" si="8"/>
        <v>210.65932799999999</v>
      </c>
    </row>
    <row r="38" spans="1:19" x14ac:dyDescent="0.25">
      <c r="A38">
        <v>2021032</v>
      </c>
      <c r="B38" s="6" t="s">
        <v>31</v>
      </c>
      <c r="C38" s="7">
        <v>43863</v>
      </c>
      <c r="D38" s="6" t="s">
        <v>46</v>
      </c>
      <c r="E38" s="4" t="str">
        <f t="shared" ca="1" si="0"/>
        <v>Pleno</v>
      </c>
      <c r="F38" s="3">
        <f t="shared" ca="1" si="1"/>
        <v>2431.2600000000002</v>
      </c>
      <c r="G38" s="3">
        <f t="shared" ca="1" si="2"/>
        <v>11.051181818181819</v>
      </c>
      <c r="H38">
        <v>0</v>
      </c>
      <c r="I38" s="3">
        <f t="shared" ca="1" si="3"/>
        <v>0</v>
      </c>
      <c r="J38" s="3">
        <v>0</v>
      </c>
      <c r="K38" s="3">
        <f t="shared" ca="1" si="4"/>
        <v>2431.2600000000002</v>
      </c>
      <c r="L38" s="13">
        <f ca="1">VLOOKUP(K38,inss,2)</f>
        <v>0.12</v>
      </c>
      <c r="M38" s="5">
        <f ca="1">IF(L38="Teto",900.7,F38*L38)</f>
        <v>291.75120000000004</v>
      </c>
      <c r="N38" s="5">
        <f t="shared" ca="1" si="5"/>
        <v>2139.5088000000001</v>
      </c>
      <c r="O38" s="13">
        <f ca="1">VLOOKUP(N38,irrf,2)</f>
        <v>7.4999999999999997E-2</v>
      </c>
      <c r="P38" s="3">
        <f ca="1">VLOOKUP(N38,irrf,3)</f>
        <v>142.80000000000001</v>
      </c>
      <c r="Q38" s="5">
        <f t="shared" ca="1" si="9"/>
        <v>17.663159999999976</v>
      </c>
      <c r="R38" s="5">
        <f t="shared" ca="1" si="7"/>
        <v>2121.84564</v>
      </c>
      <c r="S38" s="5">
        <f t="shared" ca="1" si="8"/>
        <v>171.16070400000001</v>
      </c>
    </row>
    <row r="39" spans="1:19" x14ac:dyDescent="0.25">
      <c r="A39">
        <v>2021033</v>
      </c>
      <c r="B39" s="6" t="s">
        <v>32</v>
      </c>
      <c r="C39" s="7">
        <v>43498</v>
      </c>
      <c r="D39" s="6" t="s">
        <v>43</v>
      </c>
      <c r="E39" s="4" t="str">
        <f t="shared" ca="1" si="0"/>
        <v>Pleno</v>
      </c>
      <c r="F39" s="3">
        <f t="shared" ca="1" si="1"/>
        <v>2026.05</v>
      </c>
      <c r="G39" s="3">
        <f t="shared" ca="1" si="2"/>
        <v>9.2093181818181815</v>
      </c>
      <c r="H39">
        <v>0</v>
      </c>
      <c r="I39" s="3">
        <f t="shared" ca="1" si="3"/>
        <v>0</v>
      </c>
      <c r="J39" s="3">
        <v>0</v>
      </c>
      <c r="K39" s="3">
        <f t="shared" ca="1" si="4"/>
        <v>2026.05</v>
      </c>
      <c r="L39" s="13">
        <f ca="1">VLOOKUP(K39,inss,2)</f>
        <v>0.09</v>
      </c>
      <c r="M39" s="5">
        <f ca="1">IF(L39="Teto",900.7,F39*L39)</f>
        <v>182.34449999999998</v>
      </c>
      <c r="N39" s="5">
        <f t="shared" ca="1" si="5"/>
        <v>1843.7055</v>
      </c>
      <c r="O39" s="13" t="str">
        <f ca="1">VLOOKUP(N39,irrf,2)</f>
        <v>isento</v>
      </c>
      <c r="P39" s="3">
        <f ca="1">VLOOKUP(N39,irrf,3)</f>
        <v>0</v>
      </c>
      <c r="Q39" s="5">
        <f t="shared" ca="1" si="9"/>
        <v>0</v>
      </c>
      <c r="R39" s="5">
        <f t="shared" ca="1" si="7"/>
        <v>1843.7055</v>
      </c>
      <c r="S39" s="5">
        <f t="shared" ca="1" si="8"/>
        <v>147.49644000000001</v>
      </c>
    </row>
    <row r="40" spans="1:19" x14ac:dyDescent="0.25">
      <c r="A40">
        <v>2021034</v>
      </c>
      <c r="B40" s="6" t="s">
        <v>33</v>
      </c>
      <c r="C40" s="7">
        <v>43498</v>
      </c>
      <c r="D40" s="6" t="s">
        <v>45</v>
      </c>
      <c r="E40" s="4" t="str">
        <f t="shared" ca="1" si="0"/>
        <v>Pleno</v>
      </c>
      <c r="F40" s="3">
        <f t="shared" ca="1" si="1"/>
        <v>2701.4</v>
      </c>
      <c r="G40" s="3">
        <f t="shared" ca="1" si="2"/>
        <v>12.279090909090909</v>
      </c>
      <c r="H40">
        <v>0</v>
      </c>
      <c r="I40" s="3">
        <f t="shared" ca="1" si="3"/>
        <v>0</v>
      </c>
      <c r="J40" s="3">
        <v>0</v>
      </c>
      <c r="K40" s="3">
        <f t="shared" ca="1" si="4"/>
        <v>2701.4</v>
      </c>
      <c r="L40" s="13">
        <f ca="1">VLOOKUP(K40,inss,2)</f>
        <v>0.12</v>
      </c>
      <c r="M40" s="5">
        <f ca="1">IF(L40="Teto",900.7,F40*L40)</f>
        <v>324.16800000000001</v>
      </c>
      <c r="N40" s="5">
        <f t="shared" ca="1" si="5"/>
        <v>2377.232</v>
      </c>
      <c r="O40" s="13">
        <f ca="1">VLOOKUP(N40,irrf,2)</f>
        <v>7.4999999999999997E-2</v>
      </c>
      <c r="P40" s="3">
        <f ca="1">VLOOKUP(N40,irrf,3)</f>
        <v>142.80000000000001</v>
      </c>
      <c r="Q40" s="5">
        <f t="shared" ca="1" si="9"/>
        <v>35.492399999999975</v>
      </c>
      <c r="R40" s="5">
        <f t="shared" ca="1" si="7"/>
        <v>2341.7395999999999</v>
      </c>
      <c r="S40" s="5">
        <f t="shared" ca="1" si="8"/>
        <v>190.17856</v>
      </c>
    </row>
    <row r="41" spans="1:19" x14ac:dyDescent="0.25">
      <c r="A41">
        <v>2021035</v>
      </c>
      <c r="B41" s="6" t="s">
        <v>34</v>
      </c>
      <c r="C41" s="7">
        <v>43133</v>
      </c>
      <c r="D41" s="6" t="s">
        <v>51</v>
      </c>
      <c r="E41" s="4" t="str">
        <f ca="1">IF(TRUNC((TODAY()-C41)/365)&lt;1,$E$3,IF(TRUNC((TODAY()-C41)/365)&lt;3,$E$4,$E$5))</f>
        <v>Senior</v>
      </c>
      <c r="F41" s="3">
        <f ca="1">VLOOKUP(D41,cargos,2)+VLOOKUP(D41,cargos,2)*VLOOKUP(E41,carreira,2)</f>
        <v>4987.2</v>
      </c>
      <c r="G41" s="3">
        <f t="shared" ca="1" si="2"/>
        <v>22.669090909090908</v>
      </c>
      <c r="H41">
        <v>0</v>
      </c>
      <c r="I41" s="3">
        <f t="shared" ca="1" si="3"/>
        <v>0</v>
      </c>
      <c r="J41" s="3">
        <v>0</v>
      </c>
      <c r="K41" s="3">
        <f t="shared" ca="1" si="4"/>
        <v>4987.2</v>
      </c>
      <c r="L41" s="13">
        <f ca="1">VLOOKUP(K41,inss,2)</f>
        <v>0.14000000000000001</v>
      </c>
      <c r="M41" s="5">
        <f ca="1">IF(L41="Teto",900.7,F41*L41)</f>
        <v>698.20800000000008</v>
      </c>
      <c r="N41" s="5">
        <f t="shared" ca="1" si="5"/>
        <v>4288.9920000000002</v>
      </c>
      <c r="O41" s="13">
        <f ca="1">VLOOKUP(N41,irrf,2)</f>
        <v>0.22500000000000001</v>
      </c>
      <c r="P41" s="3">
        <f ca="1">VLOOKUP(N41,irrf,3)</f>
        <v>636.13</v>
      </c>
      <c r="Q41" s="5">
        <f t="shared" ca="1" si="9"/>
        <v>328.89320000000009</v>
      </c>
      <c r="R41" s="5">
        <f t="shared" ca="1" si="7"/>
        <v>3960.0988000000002</v>
      </c>
      <c r="S41" s="5">
        <f t="shared" ca="1" si="8"/>
        <v>343.11936000000003</v>
      </c>
    </row>
    <row r="42" spans="1:19" x14ac:dyDescent="0.25">
      <c r="A42">
        <v>2021036</v>
      </c>
      <c r="B42" s="6" t="s">
        <v>35</v>
      </c>
      <c r="C42" s="7">
        <v>44229</v>
      </c>
      <c r="D42" s="6" t="s">
        <v>77</v>
      </c>
      <c r="E42" s="4" t="str">
        <f t="shared" ca="1" si="0"/>
        <v>Júnior</v>
      </c>
      <c r="F42" s="3">
        <f t="shared" ca="1" si="1"/>
        <v>1039</v>
      </c>
      <c r="G42" s="3">
        <f t="shared" ca="1" si="2"/>
        <v>4.7227272727272727</v>
      </c>
      <c r="H42">
        <v>3</v>
      </c>
      <c r="I42" s="3">
        <f t="shared" ca="1" si="3"/>
        <v>21.252272727272725</v>
      </c>
      <c r="J42" s="3">
        <v>200</v>
      </c>
      <c r="K42" s="3">
        <f t="shared" ca="1" si="4"/>
        <v>1260.2522727272726</v>
      </c>
      <c r="L42" s="13">
        <f ca="1">VLOOKUP(K42,inss,2)</f>
        <v>0.09</v>
      </c>
      <c r="M42" s="5">
        <f ca="1">IF(L42="Teto",900.7,F42*L42)</f>
        <v>93.509999999999991</v>
      </c>
      <c r="N42" s="5">
        <f t="shared" ca="1" si="5"/>
        <v>1166.7422727272726</v>
      </c>
      <c r="O42" s="13" t="str">
        <f ca="1">VLOOKUP(N42,irrf,2)</f>
        <v>isento</v>
      </c>
      <c r="P42" s="3">
        <f ca="1">VLOOKUP(N42,irrf,3)</f>
        <v>0</v>
      </c>
      <c r="Q42" s="5">
        <f t="shared" ca="1" si="9"/>
        <v>0</v>
      </c>
      <c r="R42" s="5">
        <f t="shared" ca="1" si="7"/>
        <v>1166.7422727272726</v>
      </c>
      <c r="S42" s="5">
        <f t="shared" ca="1" si="8"/>
        <v>93.339381818181806</v>
      </c>
    </row>
    <row r="43" spans="1:19" x14ac:dyDescent="0.25">
      <c r="A43">
        <v>2021037</v>
      </c>
      <c r="B43" s="6" t="s">
        <v>36</v>
      </c>
      <c r="C43" s="7">
        <v>43863</v>
      </c>
      <c r="D43" s="6" t="s">
        <v>47</v>
      </c>
      <c r="E43" s="4" t="str">
        <f t="shared" ca="1" si="0"/>
        <v>Pleno</v>
      </c>
      <c r="F43" s="3">
        <f t="shared" ca="1" si="1"/>
        <v>2431.2600000000002</v>
      </c>
      <c r="G43" s="3">
        <f t="shared" ca="1" si="2"/>
        <v>11.051181818181819</v>
      </c>
      <c r="H43">
        <v>2</v>
      </c>
      <c r="I43" s="3">
        <f t="shared" ca="1" si="3"/>
        <v>33.153545454545458</v>
      </c>
      <c r="J43" s="3">
        <v>0</v>
      </c>
      <c r="K43" s="3">
        <f t="shared" ca="1" si="4"/>
        <v>2464.4135454545458</v>
      </c>
      <c r="L43" s="13">
        <f ca="1">VLOOKUP(K43,inss,2)</f>
        <v>0.12</v>
      </c>
      <c r="M43" s="5">
        <f ca="1">IF(L43="Teto",900.7,F43*L43)</f>
        <v>291.75120000000004</v>
      </c>
      <c r="N43" s="5">
        <f t="shared" ca="1" si="5"/>
        <v>2172.6623454545456</v>
      </c>
      <c r="O43" s="13">
        <f ca="1">VLOOKUP(N43,irrf,2)</f>
        <v>7.4999999999999997E-2</v>
      </c>
      <c r="P43" s="3">
        <f ca="1">VLOOKUP(N43,irrf,3)</f>
        <v>142.80000000000001</v>
      </c>
      <c r="Q43" s="5">
        <f t="shared" ca="1" si="9"/>
        <v>20.149675909090917</v>
      </c>
      <c r="R43" s="5">
        <f t="shared" ca="1" si="7"/>
        <v>2152.5126695454546</v>
      </c>
      <c r="S43" s="5">
        <f t="shared" ca="1" si="8"/>
        <v>173.81298763636366</v>
      </c>
    </row>
    <row r="44" spans="1:19" x14ac:dyDescent="0.25">
      <c r="E44" s="1" t="s">
        <v>61</v>
      </c>
      <c r="F44" s="5">
        <f ca="1">SUM(F7:F43)</f>
        <v>98359.239999999991</v>
      </c>
      <c r="G44" s="5"/>
      <c r="H44">
        <f t="shared" ref="G44:S44" si="10">SUM(H7:H43)</f>
        <v>111</v>
      </c>
      <c r="I44" s="5">
        <f t="shared" ca="1" si="10"/>
        <v>2219.4925909090907</v>
      </c>
      <c r="J44" s="5">
        <f t="shared" si="10"/>
        <v>1200</v>
      </c>
      <c r="K44" s="5">
        <f t="shared" ca="1" si="10"/>
        <v>101778.73259090907</v>
      </c>
      <c r="L44" s="5"/>
      <c r="M44" s="5">
        <f t="shared" ca="1" si="10"/>
        <v>11588.581300000003</v>
      </c>
      <c r="N44" s="5">
        <f t="shared" ca="1" si="10"/>
        <v>90190.151290909082</v>
      </c>
      <c r="O44" s="5"/>
      <c r="P44" s="5"/>
      <c r="Q44" s="5">
        <f t="shared" ca="1" si="10"/>
        <v>2657.7712627272726</v>
      </c>
      <c r="R44" s="5">
        <f t="shared" ca="1" si="10"/>
        <v>87532.380028181797</v>
      </c>
      <c r="S44" s="5">
        <f t="shared" ca="1" si="10"/>
        <v>7215.2121032727273</v>
      </c>
    </row>
  </sheetData>
  <mergeCells count="2">
    <mergeCell ref="D2:E2"/>
    <mergeCell ref="A1:S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Este cargo não está cadastrado" promptTitle="Validação" prompt="Somente cargos já cadastrados">
          <x14:formula1>
            <xm:f>Dados!$A$3:$A$14</xm:f>
          </x14:formula1>
          <xm:sqref>D7:D43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Dados</vt:lpstr>
      <vt:lpstr>Folha2021</vt:lpstr>
      <vt:lpstr>cargos</vt:lpstr>
      <vt:lpstr>carreira</vt:lpstr>
      <vt:lpstr>inss</vt:lpstr>
      <vt:lpstr>irrf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2021-04-29T12:57:52Z</dcterms:created>
  <dcterms:modified xsi:type="dcterms:W3CDTF">2021-05-06T13:58:46Z</dcterms:modified>
</cp:coreProperties>
</file>